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686DC3BD-3B4D-465A-A26C-AF354A33DB2B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81" l="1"/>
  <c r="K22" i="81"/>
  <c r="L22" i="81"/>
  <c r="M22" i="81"/>
  <c r="N22" i="81"/>
  <c r="O22" i="81"/>
  <c r="P22" i="81"/>
  <c r="Q22" i="81"/>
  <c r="R22" i="81"/>
  <c r="S22" i="81"/>
  <c r="T22" i="81"/>
  <c r="U22" i="81"/>
  <c r="V22" i="81"/>
  <c r="W22" i="81"/>
  <c r="X22" i="81"/>
  <c r="Y22" i="81"/>
  <c r="Z22" i="81"/>
  <c r="AA22" i="81"/>
  <c r="AB22" i="81"/>
  <c r="AC22" i="81"/>
  <c r="AD22" i="81"/>
  <c r="AE22" i="81"/>
  <c r="AF22" i="81"/>
  <c r="AG22" i="81"/>
  <c r="J22" i="72"/>
  <c r="K22" i="72"/>
  <c r="L22" i="72"/>
  <c r="M22" i="72"/>
  <c r="N22" i="72"/>
  <c r="O22" i="72"/>
  <c r="P22" i="72"/>
  <c r="Q22" i="72"/>
  <c r="R22" i="72"/>
  <c r="S22" i="72"/>
  <c r="T22" i="72"/>
  <c r="U22" i="72"/>
  <c r="V22" i="72"/>
  <c r="W22" i="72"/>
  <c r="X22" i="72"/>
  <c r="Y22" i="72"/>
  <c r="Z22" i="72"/>
  <c r="AA22" i="72"/>
  <c r="AB22" i="72"/>
  <c r="AC22" i="72"/>
  <c r="AD22" i="72"/>
  <c r="AE22" i="72"/>
  <c r="AF22" i="72"/>
  <c r="AG22" i="72"/>
  <c r="J22" i="73"/>
  <c r="K22" i="73"/>
  <c r="L22" i="73"/>
  <c r="M22" i="73"/>
  <c r="N22" i="73"/>
  <c r="O22" i="73"/>
  <c r="P22" i="73"/>
  <c r="Q22" i="73"/>
  <c r="R22" i="73"/>
  <c r="S22" i="73"/>
  <c r="T22" i="73"/>
  <c r="U22" i="73"/>
  <c r="V22" i="73"/>
  <c r="W22" i="73"/>
  <c r="X22" i="73"/>
  <c r="Y22" i="73"/>
  <c r="Z22" i="73"/>
  <c r="AA22" i="73"/>
  <c r="AB22" i="73"/>
  <c r="AC22" i="73"/>
  <c r="AD22" i="73"/>
  <c r="AE22" i="73"/>
  <c r="AF22" i="73"/>
  <c r="AG22" i="73"/>
  <c r="J22" i="82"/>
  <c r="K22" i="82"/>
  <c r="L22" i="82"/>
  <c r="M22" i="82"/>
  <c r="N22" i="82"/>
  <c r="O22" i="82"/>
  <c r="P22" i="82"/>
  <c r="Q22" i="82"/>
  <c r="R22" i="82"/>
  <c r="S22" i="82"/>
  <c r="T22" i="82"/>
  <c r="U22" i="82"/>
  <c r="V22" i="82"/>
  <c r="W22" i="82"/>
  <c r="X22" i="82"/>
  <c r="Y22" i="82"/>
  <c r="Z22" i="82"/>
  <c r="AA22" i="82"/>
  <c r="AB22" i="82"/>
  <c r="AC22" i="82"/>
  <c r="AD22" i="82"/>
  <c r="AE22" i="82"/>
  <c r="AF22" i="82"/>
  <c r="AG22" i="82"/>
  <c r="J22" i="68"/>
  <c r="K22" i="68"/>
  <c r="L22" i="68"/>
  <c r="M22" i="68"/>
  <c r="N22" i="68"/>
  <c r="O22" i="68"/>
  <c r="P22" i="68"/>
  <c r="Q22" i="68"/>
  <c r="R22" i="68"/>
  <c r="S22" i="68"/>
  <c r="T22" i="68"/>
  <c r="U22" i="68"/>
  <c r="V22" i="68"/>
  <c r="W22" i="68"/>
  <c r="X22" i="68"/>
  <c r="Y22" i="68"/>
  <c r="Z22" i="68"/>
  <c r="AA22" i="68"/>
  <c r="AB22" i="68"/>
  <c r="AC22" i="68"/>
  <c r="AD22" i="68"/>
  <c r="AE22" i="68"/>
  <c r="AF22" i="68"/>
  <c r="AG22" i="68"/>
  <c r="I22" i="81"/>
  <c r="I22" i="72"/>
  <c r="I22" i="73"/>
  <c r="I22" i="82"/>
  <c r="I22" i="68"/>
  <c r="G20" i="81"/>
  <c r="G20" i="72"/>
  <c r="G20" i="73"/>
  <c r="G20" i="82"/>
  <c r="G20" i="68"/>
  <c r="G16" i="81"/>
  <c r="G17" i="81"/>
  <c r="G16" i="72"/>
  <c r="G17" i="72"/>
  <c r="G16" i="73"/>
  <c r="G17" i="73"/>
  <c r="G16" i="82"/>
  <c r="G17" i="82"/>
  <c r="G16" i="68"/>
  <c r="G17" i="68"/>
  <c r="G21" i="81"/>
  <c r="G21" i="72"/>
  <c r="G21" i="73"/>
  <c r="G21" i="82"/>
  <c r="G21" i="68"/>
  <c r="C83" i="81"/>
  <c r="G83" i="81"/>
  <c r="I83" i="81"/>
  <c r="C84" i="81"/>
  <c r="G84" i="81"/>
  <c r="I84" i="81"/>
  <c r="C85" i="81"/>
  <c r="G85" i="81"/>
  <c r="I85" i="81"/>
  <c r="C83" i="72"/>
  <c r="G83" i="72"/>
  <c r="I83" i="72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AC83" i="72"/>
  <c r="AD83" i="72"/>
  <c r="AE83" i="72"/>
  <c r="AF83" i="72"/>
  <c r="AG83" i="72"/>
  <c r="C84" i="72"/>
  <c r="G84" i="72"/>
  <c r="I84" i="72"/>
  <c r="J84" i="72"/>
  <c r="K84" i="72"/>
  <c r="L84" i="72"/>
  <c r="M84" i="72"/>
  <c r="N84" i="72"/>
  <c r="O84" i="72"/>
  <c r="P84" i="72"/>
  <c r="Q84" i="72"/>
  <c r="R84" i="72"/>
  <c r="S84" i="72"/>
  <c r="T84" i="72"/>
  <c r="U84" i="72"/>
  <c r="V84" i="72"/>
  <c r="W84" i="72"/>
  <c r="X84" i="72"/>
  <c r="Y84" i="72"/>
  <c r="Z84" i="72"/>
  <c r="AA84" i="72"/>
  <c r="AB84" i="72"/>
  <c r="AC84" i="72"/>
  <c r="AD84" i="72"/>
  <c r="AE84" i="72"/>
  <c r="AF84" i="72"/>
  <c r="AG84" i="72"/>
  <c r="C85" i="72"/>
  <c r="G85" i="72"/>
  <c r="I85" i="72"/>
  <c r="J85" i="72"/>
  <c r="K85" i="72"/>
  <c r="L85" i="72"/>
  <c r="M85" i="72"/>
  <c r="N85" i="72"/>
  <c r="O85" i="72"/>
  <c r="P85" i="72"/>
  <c r="Q85" i="72"/>
  <c r="R85" i="72"/>
  <c r="S85" i="72"/>
  <c r="T85" i="72"/>
  <c r="U85" i="72"/>
  <c r="V85" i="72"/>
  <c r="W85" i="72"/>
  <c r="X85" i="72"/>
  <c r="Y85" i="72"/>
  <c r="Z85" i="72"/>
  <c r="AA85" i="72"/>
  <c r="AB85" i="72"/>
  <c r="AC85" i="72"/>
  <c r="AD85" i="72"/>
  <c r="AE85" i="72"/>
  <c r="AF85" i="72"/>
  <c r="AG85" i="72"/>
  <c r="C83" i="73"/>
  <c r="G83" i="73"/>
  <c r="I83" i="73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AC83" i="73"/>
  <c r="AD83" i="73"/>
  <c r="AE83" i="73"/>
  <c r="AF83" i="73"/>
  <c r="AG83" i="73"/>
  <c r="C84" i="73"/>
  <c r="G84" i="73"/>
  <c r="I84" i="73"/>
  <c r="J84" i="73"/>
  <c r="K84" i="73"/>
  <c r="L84" i="73"/>
  <c r="M84" i="73"/>
  <c r="N84" i="73"/>
  <c r="O84" i="73"/>
  <c r="P84" i="73"/>
  <c r="Q84" i="73"/>
  <c r="R84" i="73"/>
  <c r="S84" i="73"/>
  <c r="T84" i="73"/>
  <c r="U84" i="73"/>
  <c r="V84" i="73"/>
  <c r="W84" i="73"/>
  <c r="X84" i="73"/>
  <c r="Y84" i="73"/>
  <c r="Z84" i="73"/>
  <c r="AA84" i="73"/>
  <c r="AB84" i="73"/>
  <c r="AC84" i="73"/>
  <c r="AD84" i="73"/>
  <c r="AE84" i="73"/>
  <c r="AF84" i="73"/>
  <c r="AG84" i="73"/>
  <c r="C85" i="73"/>
  <c r="G85" i="73"/>
  <c r="I85" i="73"/>
  <c r="J85" i="73"/>
  <c r="K85" i="73"/>
  <c r="L85" i="73"/>
  <c r="M85" i="73"/>
  <c r="N85" i="73"/>
  <c r="O85" i="73"/>
  <c r="P85" i="73"/>
  <c r="Q85" i="73"/>
  <c r="R85" i="73"/>
  <c r="S85" i="73"/>
  <c r="T85" i="73"/>
  <c r="U85" i="73"/>
  <c r="V85" i="73"/>
  <c r="W85" i="73"/>
  <c r="X85" i="73"/>
  <c r="Y85" i="73"/>
  <c r="Z85" i="73"/>
  <c r="AA85" i="73"/>
  <c r="AB85" i="73"/>
  <c r="AC85" i="73"/>
  <c r="AD85" i="73"/>
  <c r="AE85" i="73"/>
  <c r="AF85" i="73"/>
  <c r="AG85" i="73"/>
  <c r="C83" i="82"/>
  <c r="G83" i="82"/>
  <c r="I83" i="82"/>
  <c r="J83" i="82"/>
  <c r="K83" i="82"/>
  <c r="L83" i="82"/>
  <c r="M83" i="82"/>
  <c r="N83" i="82"/>
  <c r="O83" i="82"/>
  <c r="P83" i="82"/>
  <c r="Q83" i="82"/>
  <c r="R83" i="82"/>
  <c r="S83" i="82"/>
  <c r="T83" i="82"/>
  <c r="U83" i="82"/>
  <c r="V83" i="82"/>
  <c r="W83" i="82"/>
  <c r="X83" i="82"/>
  <c r="Y83" i="82"/>
  <c r="Z83" i="82"/>
  <c r="AA83" i="82"/>
  <c r="AB83" i="82"/>
  <c r="AC83" i="82"/>
  <c r="AD83" i="82"/>
  <c r="AE83" i="82"/>
  <c r="AF83" i="82"/>
  <c r="AG83" i="82"/>
  <c r="C84" i="82"/>
  <c r="G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Z84" i="82"/>
  <c r="AA84" i="82"/>
  <c r="AB84" i="82"/>
  <c r="AC84" i="82"/>
  <c r="AD84" i="82"/>
  <c r="AE84" i="82"/>
  <c r="AF84" i="82"/>
  <c r="AG84" i="82"/>
  <c r="C85" i="82"/>
  <c r="G85" i="82"/>
  <c r="I85" i="82"/>
  <c r="J85" i="82"/>
  <c r="K85" i="82"/>
  <c r="L85" i="82"/>
  <c r="M85" i="82"/>
  <c r="N85" i="82"/>
  <c r="O85" i="82"/>
  <c r="P85" i="82"/>
  <c r="Q85" i="82"/>
  <c r="R85" i="82"/>
  <c r="S85" i="82"/>
  <c r="T85" i="82"/>
  <c r="U85" i="82"/>
  <c r="V85" i="82"/>
  <c r="W85" i="82"/>
  <c r="X85" i="82"/>
  <c r="Y85" i="82"/>
  <c r="Z85" i="82"/>
  <c r="AA85" i="82"/>
  <c r="AB85" i="82"/>
  <c r="AC85" i="82"/>
  <c r="AD85" i="82"/>
  <c r="AE85" i="82"/>
  <c r="AF85" i="82"/>
  <c r="AG85" i="82"/>
  <c r="C83" i="68"/>
  <c r="G83" i="68"/>
  <c r="I83" i="68"/>
  <c r="J83" i="68"/>
  <c r="K83" i="68"/>
  <c r="L83" i="68"/>
  <c r="M83" i="68"/>
  <c r="N83" i="68"/>
  <c r="O83" i="68"/>
  <c r="P83" i="68"/>
  <c r="Q83" i="68"/>
  <c r="R83" i="68"/>
  <c r="S83" i="68"/>
  <c r="T83" i="68"/>
  <c r="U83" i="68"/>
  <c r="V83" i="68"/>
  <c r="W83" i="68"/>
  <c r="X83" i="68"/>
  <c r="Y83" i="68"/>
  <c r="Z83" i="68"/>
  <c r="AA83" i="68"/>
  <c r="AB83" i="68"/>
  <c r="AC83" i="68"/>
  <c r="AD83" i="68"/>
  <c r="AE83" i="68"/>
  <c r="AF83" i="68"/>
  <c r="AG83" i="68"/>
  <c r="C84" i="68"/>
  <c r="G84" i="68"/>
  <c r="I84" i="68"/>
  <c r="J84" i="68"/>
  <c r="K84" i="68"/>
  <c r="L84" i="68"/>
  <c r="M84" i="68"/>
  <c r="N84" i="68"/>
  <c r="O84" i="68"/>
  <c r="P84" i="68"/>
  <c r="Q84" i="68"/>
  <c r="R84" i="68"/>
  <c r="S84" i="68"/>
  <c r="T84" i="68"/>
  <c r="U84" i="68"/>
  <c r="V84" i="68"/>
  <c r="W84" i="68"/>
  <c r="X84" i="68"/>
  <c r="Y84" i="68"/>
  <c r="Z84" i="68"/>
  <c r="AA84" i="68"/>
  <c r="AB84" i="68"/>
  <c r="AC84" i="68"/>
  <c r="AD84" i="68"/>
  <c r="AE84" i="68"/>
  <c r="AF84" i="68"/>
  <c r="AG84" i="68"/>
  <c r="C85" i="68"/>
  <c r="G85" i="68"/>
  <c r="I85" i="68"/>
  <c r="J85" i="68"/>
  <c r="K85" i="68"/>
  <c r="L85" i="68"/>
  <c r="M85" i="68"/>
  <c r="N85" i="68"/>
  <c r="O85" i="68"/>
  <c r="P85" i="68"/>
  <c r="Q85" i="68"/>
  <c r="R85" i="68"/>
  <c r="S85" i="68"/>
  <c r="T85" i="68"/>
  <c r="U85" i="68"/>
  <c r="V85" i="68"/>
  <c r="W85" i="68"/>
  <c r="X85" i="68"/>
  <c r="Y85" i="68"/>
  <c r="Z85" i="68"/>
  <c r="AA85" i="68"/>
  <c r="AB85" i="68"/>
  <c r="AC85" i="68"/>
  <c r="AD85" i="68"/>
  <c r="AE85" i="68"/>
  <c r="AF85" i="68"/>
  <c r="AG85" i="68"/>
  <c r="C78" i="81"/>
  <c r="G78" i="81"/>
  <c r="C79" i="81"/>
  <c r="G79" i="81"/>
  <c r="C78" i="72"/>
  <c r="G78" i="72"/>
  <c r="C79" i="72"/>
  <c r="G79" i="72"/>
  <c r="C78" i="73"/>
  <c r="G78" i="73"/>
  <c r="C79" i="73"/>
  <c r="G79" i="73"/>
  <c r="C78" i="82"/>
  <c r="G78" i="82"/>
  <c r="C79" i="82"/>
  <c r="G79" i="82"/>
  <c r="C78" i="68"/>
  <c r="G78" i="68"/>
  <c r="C79" i="68"/>
  <c r="G79" i="68"/>
  <c r="C72" i="81"/>
  <c r="G72" i="81"/>
  <c r="I72" i="81"/>
  <c r="J72" i="81"/>
  <c r="K72" i="81"/>
  <c r="L72" i="81"/>
  <c r="M72" i="81"/>
  <c r="N72" i="81"/>
  <c r="O72" i="81"/>
  <c r="P72" i="81"/>
  <c r="Q72" i="81"/>
  <c r="R72" i="81"/>
  <c r="S72" i="81"/>
  <c r="T72" i="81"/>
  <c r="U72" i="81"/>
  <c r="V72" i="81"/>
  <c r="W72" i="81"/>
  <c r="X72" i="81"/>
  <c r="Y72" i="81"/>
  <c r="Z72" i="81"/>
  <c r="AA72" i="81"/>
  <c r="AB72" i="81"/>
  <c r="AC72" i="81"/>
  <c r="AD72" i="81"/>
  <c r="AE72" i="81"/>
  <c r="AF72" i="81"/>
  <c r="AG72" i="81"/>
  <c r="C73" i="81"/>
  <c r="G73" i="81"/>
  <c r="I73" i="81"/>
  <c r="J73" i="81"/>
  <c r="K73" i="81"/>
  <c r="L73" i="81"/>
  <c r="M73" i="81"/>
  <c r="N73" i="81"/>
  <c r="O73" i="81"/>
  <c r="P73" i="81"/>
  <c r="Q73" i="81"/>
  <c r="R73" i="81"/>
  <c r="S73" i="81"/>
  <c r="T73" i="81"/>
  <c r="U73" i="81"/>
  <c r="V73" i="81"/>
  <c r="W73" i="81"/>
  <c r="X73" i="81"/>
  <c r="Y73" i="81"/>
  <c r="Z73" i="81"/>
  <c r="AA73" i="81"/>
  <c r="AB73" i="81"/>
  <c r="AC73" i="81"/>
  <c r="AD73" i="81"/>
  <c r="AE73" i="81"/>
  <c r="AF73" i="81"/>
  <c r="AG73" i="81"/>
  <c r="C72" i="72"/>
  <c r="G72" i="72"/>
  <c r="I72" i="72"/>
  <c r="J72" i="72"/>
  <c r="K72" i="72"/>
  <c r="L72" i="72"/>
  <c r="M72" i="72"/>
  <c r="N72" i="72"/>
  <c r="O72" i="72"/>
  <c r="P72" i="72"/>
  <c r="Q72" i="72"/>
  <c r="R72" i="72"/>
  <c r="S72" i="72"/>
  <c r="T72" i="72"/>
  <c r="U72" i="72"/>
  <c r="V72" i="72"/>
  <c r="W72" i="72"/>
  <c r="X72" i="72"/>
  <c r="Y72" i="72"/>
  <c r="Z72" i="72"/>
  <c r="AA72" i="72"/>
  <c r="AB72" i="72"/>
  <c r="AC72" i="72"/>
  <c r="AD72" i="72"/>
  <c r="AE72" i="72"/>
  <c r="AF72" i="72"/>
  <c r="AG72" i="72"/>
  <c r="C73" i="72"/>
  <c r="G73" i="72"/>
  <c r="I73" i="72"/>
  <c r="J73" i="72"/>
  <c r="K73" i="72"/>
  <c r="L73" i="72"/>
  <c r="M73" i="72"/>
  <c r="N73" i="72"/>
  <c r="O73" i="72"/>
  <c r="P73" i="72"/>
  <c r="Q73" i="72"/>
  <c r="R73" i="72"/>
  <c r="S73" i="72"/>
  <c r="T73" i="72"/>
  <c r="U73" i="72"/>
  <c r="V73" i="72"/>
  <c r="W73" i="72"/>
  <c r="X73" i="72"/>
  <c r="Y73" i="72"/>
  <c r="Z73" i="72"/>
  <c r="AA73" i="72"/>
  <c r="AB73" i="72"/>
  <c r="AC73" i="72"/>
  <c r="AD73" i="72"/>
  <c r="AE73" i="72"/>
  <c r="AF73" i="72"/>
  <c r="AG73" i="72"/>
  <c r="C72" i="73"/>
  <c r="G72" i="73"/>
  <c r="I72" i="73"/>
  <c r="J72" i="73"/>
  <c r="K72" i="73"/>
  <c r="L72" i="73"/>
  <c r="M72" i="73"/>
  <c r="N72" i="73"/>
  <c r="O72" i="73"/>
  <c r="P72" i="73"/>
  <c r="Q72" i="73"/>
  <c r="R72" i="73"/>
  <c r="S72" i="73"/>
  <c r="T72" i="73"/>
  <c r="U72" i="73"/>
  <c r="V72" i="73"/>
  <c r="W72" i="73"/>
  <c r="X72" i="73"/>
  <c r="Y72" i="73"/>
  <c r="Z72" i="73"/>
  <c r="AA72" i="73"/>
  <c r="AB72" i="73"/>
  <c r="AC72" i="73"/>
  <c r="AD72" i="73"/>
  <c r="AE72" i="73"/>
  <c r="AF72" i="73"/>
  <c r="AG72" i="73"/>
  <c r="C73" i="73"/>
  <c r="G73" i="73"/>
  <c r="I73" i="73"/>
  <c r="J73" i="73"/>
  <c r="K73" i="73"/>
  <c r="L73" i="73"/>
  <c r="M73" i="73"/>
  <c r="N73" i="73"/>
  <c r="O73" i="73"/>
  <c r="P73" i="73"/>
  <c r="Q73" i="73"/>
  <c r="R73" i="73"/>
  <c r="S73" i="73"/>
  <c r="T73" i="73"/>
  <c r="U73" i="73"/>
  <c r="V73" i="73"/>
  <c r="W73" i="73"/>
  <c r="X73" i="73"/>
  <c r="Y73" i="73"/>
  <c r="Z73" i="73"/>
  <c r="AA73" i="73"/>
  <c r="AB73" i="73"/>
  <c r="AC73" i="73"/>
  <c r="AD73" i="73"/>
  <c r="AE73" i="73"/>
  <c r="AF73" i="73"/>
  <c r="AG73" i="73"/>
  <c r="C72" i="82"/>
  <c r="G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Z72" i="82"/>
  <c r="AA72" i="82"/>
  <c r="AB72" i="82"/>
  <c r="AC72" i="82"/>
  <c r="AD72" i="82"/>
  <c r="AE72" i="82"/>
  <c r="AF72" i="82"/>
  <c r="AG72" i="82"/>
  <c r="C73" i="82"/>
  <c r="G73" i="82"/>
  <c r="I73" i="82"/>
  <c r="J73" i="82"/>
  <c r="K73" i="82"/>
  <c r="L73" i="82"/>
  <c r="M73" i="82"/>
  <c r="N73" i="82"/>
  <c r="O73" i="82"/>
  <c r="P73" i="82"/>
  <c r="Q73" i="82"/>
  <c r="R73" i="82"/>
  <c r="S73" i="82"/>
  <c r="T73" i="82"/>
  <c r="U73" i="82"/>
  <c r="V73" i="82"/>
  <c r="W73" i="82"/>
  <c r="X73" i="82"/>
  <c r="Y73" i="82"/>
  <c r="Z73" i="82"/>
  <c r="AA73" i="82"/>
  <c r="AB73" i="82"/>
  <c r="AC73" i="82"/>
  <c r="AD73" i="82"/>
  <c r="AE73" i="82"/>
  <c r="AF73" i="82"/>
  <c r="AG73" i="82"/>
  <c r="C72" i="68"/>
  <c r="G72" i="68"/>
  <c r="I72" i="68"/>
  <c r="J72" i="68"/>
  <c r="K72" i="68"/>
  <c r="L72" i="68"/>
  <c r="M72" i="68"/>
  <c r="N72" i="68"/>
  <c r="O72" i="68"/>
  <c r="P72" i="68"/>
  <c r="Q72" i="68"/>
  <c r="R72" i="68"/>
  <c r="S72" i="68"/>
  <c r="T72" i="68"/>
  <c r="U72" i="68"/>
  <c r="V72" i="68"/>
  <c r="W72" i="68"/>
  <c r="X72" i="68"/>
  <c r="Y72" i="68"/>
  <c r="Z72" i="68"/>
  <c r="AA72" i="68"/>
  <c r="AB72" i="68"/>
  <c r="AC72" i="68"/>
  <c r="AD72" i="68"/>
  <c r="AE72" i="68"/>
  <c r="AF72" i="68"/>
  <c r="AG72" i="68"/>
  <c r="C73" i="68"/>
  <c r="G73" i="68"/>
  <c r="I73" i="68"/>
  <c r="J73" i="68"/>
  <c r="K73" i="68"/>
  <c r="L73" i="68"/>
  <c r="M73" i="68"/>
  <c r="N73" i="68"/>
  <c r="O73" i="68"/>
  <c r="P73" i="68"/>
  <c r="Q73" i="68"/>
  <c r="R73" i="68"/>
  <c r="S73" i="68"/>
  <c r="T73" i="68"/>
  <c r="U73" i="68"/>
  <c r="V73" i="68"/>
  <c r="W73" i="68"/>
  <c r="X73" i="68"/>
  <c r="Y73" i="68"/>
  <c r="Z73" i="68"/>
  <c r="AA73" i="68"/>
  <c r="AB73" i="68"/>
  <c r="AC73" i="68"/>
  <c r="AD73" i="68"/>
  <c r="AE73" i="68"/>
  <c r="AF73" i="68"/>
  <c r="AG73" i="68"/>
  <c r="A40" i="86"/>
  <c r="D6" i="86" a="1"/>
  <c r="D6" i="86" s="1"/>
  <c r="C5" i="86" l="1" a="1"/>
  <c r="C5" i="86" s="1"/>
  <c r="I9" i="68" l="1"/>
  <c r="C2" i="86" a="1"/>
  <c r="C2" i="86" s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12" i="82"/>
  <c r="G112" i="73"/>
  <c r="G112" i="72"/>
  <c r="G112" i="81"/>
  <c r="G112" i="68"/>
  <c r="E123" i="82"/>
  <c r="D123" i="82"/>
  <c r="C123" i="82"/>
  <c r="A123" i="82"/>
  <c r="G123" i="82" s="1"/>
  <c r="E122" i="82"/>
  <c r="D122" i="82"/>
  <c r="C122" i="82"/>
  <c r="A122" i="82"/>
  <c r="G122" i="82" s="1"/>
  <c r="E121" i="82"/>
  <c r="D121" i="82"/>
  <c r="C121" i="82"/>
  <c r="A121" i="82"/>
  <c r="G121" i="82" s="1"/>
  <c r="E120" i="82"/>
  <c r="D120" i="82"/>
  <c r="C120" i="82"/>
  <c r="A120" i="82"/>
  <c r="G120" i="82" s="1"/>
  <c r="E119" i="82"/>
  <c r="D119" i="82"/>
  <c r="C119" i="82"/>
  <c r="A119" i="82"/>
  <c r="G119" i="82" s="1"/>
  <c r="E118" i="82"/>
  <c r="D118" i="82"/>
  <c r="C118" i="82"/>
  <c r="A118" i="82"/>
  <c r="G118" i="82" s="1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E123" i="73"/>
  <c r="D123" i="73"/>
  <c r="C123" i="73"/>
  <c r="A123" i="73"/>
  <c r="G123" i="73" s="1"/>
  <c r="E122" i="73"/>
  <c r="D122" i="73"/>
  <c r="C122" i="73"/>
  <c r="A122" i="73"/>
  <c r="G122" i="73" s="1"/>
  <c r="E121" i="73"/>
  <c r="D121" i="73"/>
  <c r="C121" i="73"/>
  <c r="A121" i="73"/>
  <c r="G121" i="73" s="1"/>
  <c r="E120" i="73"/>
  <c r="D120" i="73"/>
  <c r="C120" i="73"/>
  <c r="A120" i="73"/>
  <c r="G120" i="73" s="1"/>
  <c r="E119" i="73"/>
  <c r="D119" i="73"/>
  <c r="C119" i="73"/>
  <c r="A119" i="73"/>
  <c r="G119" i="73" s="1"/>
  <c r="E118" i="73"/>
  <c r="D118" i="73"/>
  <c r="C118" i="73"/>
  <c r="A118" i="73"/>
  <c r="G118" i="73" s="1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E123" i="72"/>
  <c r="D123" i="72"/>
  <c r="C123" i="72"/>
  <c r="A123" i="72"/>
  <c r="G123" i="72" s="1"/>
  <c r="E122" i="72"/>
  <c r="D122" i="72"/>
  <c r="C122" i="72"/>
  <c r="A122" i="72"/>
  <c r="G122" i="72" s="1"/>
  <c r="E121" i="72"/>
  <c r="D121" i="72"/>
  <c r="C121" i="72"/>
  <c r="A121" i="72"/>
  <c r="G121" i="72" s="1"/>
  <c r="E120" i="72"/>
  <c r="D120" i="72"/>
  <c r="C120" i="72"/>
  <c r="A120" i="72"/>
  <c r="G120" i="72" s="1"/>
  <c r="E119" i="72"/>
  <c r="D119" i="72"/>
  <c r="C119" i="72"/>
  <c r="A119" i="72"/>
  <c r="G119" i="72" s="1"/>
  <c r="E118" i="72"/>
  <c r="D118" i="72"/>
  <c r="C118" i="72"/>
  <c r="A118" i="72"/>
  <c r="G118" i="72" s="1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E123" i="68"/>
  <c r="D123" i="68"/>
  <c r="C123" i="68"/>
  <c r="A123" i="68"/>
  <c r="G123" i="68" s="1"/>
  <c r="E122" i="68"/>
  <c r="D122" i="68"/>
  <c r="C122" i="68"/>
  <c r="A122" i="68"/>
  <c r="G122" i="68" s="1"/>
  <c r="E121" i="68"/>
  <c r="D121" i="68"/>
  <c r="C121" i="68"/>
  <c r="A121" i="68"/>
  <c r="G121" i="68" s="1"/>
  <c r="E120" i="68"/>
  <c r="D120" i="68"/>
  <c r="C120" i="68"/>
  <c r="A120" i="68"/>
  <c r="G120" i="68" s="1"/>
  <c r="E119" i="68"/>
  <c r="D119" i="68"/>
  <c r="C119" i="68"/>
  <c r="A119" i="68"/>
  <c r="G119" i="68" s="1"/>
  <c r="E118" i="68"/>
  <c r="D118" i="68"/>
  <c r="C118" i="68"/>
  <c r="A118" i="68"/>
  <c r="G118" i="68" s="1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A117" i="81"/>
  <c r="A118" i="81"/>
  <c r="A119" i="81"/>
  <c r="A120" i="81"/>
  <c r="A121" i="81"/>
  <c r="A122" i="81"/>
  <c r="A123" i="81"/>
  <c r="A116" i="81"/>
  <c r="E115" i="81"/>
  <c r="D115" i="81"/>
  <c r="C123" i="81"/>
  <c r="C122" i="81"/>
  <c r="C121" i="81"/>
  <c r="D121" i="81"/>
  <c r="E121" i="81"/>
  <c r="D122" i="81"/>
  <c r="E122" i="81"/>
  <c r="D123" i="81"/>
  <c r="E123" i="81"/>
  <c r="E120" i="81"/>
  <c r="D120" i="81"/>
  <c r="E119" i="81"/>
  <c r="D119" i="81"/>
  <c r="E118" i="81"/>
  <c r="D118" i="81"/>
  <c r="E117" i="81"/>
  <c r="D117" i="81"/>
  <c r="E116" i="81"/>
  <c r="D116" i="81"/>
  <c r="I82" i="68" l="1"/>
  <c r="J82" i="82"/>
  <c r="K82" i="82"/>
  <c r="L82" i="82"/>
  <c r="M82" i="82"/>
  <c r="N82" i="82"/>
  <c r="O82" i="82"/>
  <c r="P82" i="82"/>
  <c r="Q82" i="82"/>
  <c r="R82" i="82"/>
  <c r="S82" i="82"/>
  <c r="T82" i="82"/>
  <c r="U82" i="82"/>
  <c r="V82" i="82"/>
  <c r="W82" i="82"/>
  <c r="X82" i="82"/>
  <c r="Y82" i="82"/>
  <c r="Z82" i="82"/>
  <c r="AA82" i="82"/>
  <c r="AB82" i="82"/>
  <c r="AC82" i="82"/>
  <c r="AD82" i="82"/>
  <c r="AE82" i="82"/>
  <c r="AF82" i="82"/>
  <c r="AG82" i="82"/>
  <c r="I82" i="82"/>
  <c r="J82" i="73"/>
  <c r="K82" i="73"/>
  <c r="L82" i="73"/>
  <c r="M82" i="73"/>
  <c r="N82" i="73"/>
  <c r="O82" i="73"/>
  <c r="P82" i="73"/>
  <c r="Q82" i="73"/>
  <c r="R82" i="73"/>
  <c r="S82" i="73"/>
  <c r="T82" i="73"/>
  <c r="U82" i="73"/>
  <c r="V82" i="73"/>
  <c r="W82" i="73"/>
  <c r="X82" i="73"/>
  <c r="Y82" i="73"/>
  <c r="Z82" i="73"/>
  <c r="AA82" i="73"/>
  <c r="AB82" i="73"/>
  <c r="AC82" i="73"/>
  <c r="AD82" i="73"/>
  <c r="AE82" i="73"/>
  <c r="AF82" i="73"/>
  <c r="AG82" i="73"/>
  <c r="I82" i="73"/>
  <c r="I82" i="72"/>
  <c r="I82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8" i="81"/>
  <c r="C120" i="81"/>
  <c r="C36" i="85"/>
  <c r="C116" i="81"/>
  <c r="C23" i="85"/>
  <c r="C21" i="85"/>
  <c r="C30" i="85" l="1"/>
  <c r="C32" i="85"/>
  <c r="C34" i="85"/>
  <c r="C19" i="85"/>
  <c r="C117" i="81"/>
  <c r="C17" i="85"/>
  <c r="C40" i="33"/>
  <c r="C42" i="33"/>
  <c r="C119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I78" i="68" l="1" a="1"/>
  <c r="I78" i="68" s="1"/>
  <c r="I79" i="68" a="1"/>
  <c r="I79" i="68" s="1"/>
  <c r="D65" i="62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8" i="81"/>
  <c r="AF18" i="81"/>
  <c r="AE18" i="81"/>
  <c r="AD18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AG34" i="82" a="1"/>
  <c r="AG34" i="82" s="1"/>
  <c r="AF34" i="82" a="1"/>
  <c r="AF34" i="82" s="1"/>
  <c r="AE34" i="82" a="1"/>
  <c r="AE34" i="82" s="1"/>
  <c r="AD34" i="82" a="1"/>
  <c r="AD34" i="82" s="1"/>
  <c r="AC34" i="82" a="1"/>
  <c r="AC34" i="82" s="1"/>
  <c r="AB34" i="82" a="1"/>
  <c r="AB34" i="82" s="1"/>
  <c r="AA34" i="82" a="1"/>
  <c r="AA34" i="82" s="1"/>
  <c r="Z34" i="82" a="1"/>
  <c r="Z34" i="82" s="1"/>
  <c r="Y34" i="82" a="1"/>
  <c r="Y34" i="82" s="1"/>
  <c r="X34" i="82" a="1"/>
  <c r="X34" i="82" s="1"/>
  <c r="W34" i="82" a="1"/>
  <c r="W34" i="82" s="1"/>
  <c r="V34" i="82" a="1"/>
  <c r="V34" i="82" s="1"/>
  <c r="U34" i="82" a="1"/>
  <c r="U34" i="82" s="1"/>
  <c r="T34" i="82" a="1"/>
  <c r="T34" i="82" s="1"/>
  <c r="S34" i="82" a="1"/>
  <c r="S34" i="82" s="1"/>
  <c r="R34" i="82" a="1"/>
  <c r="R34" i="82" s="1"/>
  <c r="Q34" i="82" a="1"/>
  <c r="Q34" i="82" s="1"/>
  <c r="P34" i="82" a="1"/>
  <c r="P34" i="82" s="1"/>
  <c r="O34" i="82" a="1"/>
  <c r="O34" i="82" s="1"/>
  <c r="N34" i="82" a="1"/>
  <c r="N34" i="82" s="1"/>
  <c r="M34" i="82" a="1"/>
  <c r="M34" i="82" s="1"/>
  <c r="L34" i="82" a="1"/>
  <c r="L34" i="82" s="1"/>
  <c r="K34" i="82" a="1"/>
  <c r="K34" i="82" s="1"/>
  <c r="J34" i="82" a="1"/>
  <c r="J34" i="82" s="1"/>
  <c r="I34" i="82" a="1"/>
  <c r="I34" i="82" s="1"/>
  <c r="AG18" i="82"/>
  <c r="AF18" i="82"/>
  <c r="AE18" i="82"/>
  <c r="AD18" i="82"/>
  <c r="AC18" i="82"/>
  <c r="AB18" i="82"/>
  <c r="AA18" i="82"/>
  <c r="Z18" i="82"/>
  <c r="Y18" i="82"/>
  <c r="X18" i="82"/>
  <c r="W18" i="82"/>
  <c r="V18" i="82"/>
  <c r="U18" i="82"/>
  <c r="T18" i="82"/>
  <c r="S18" i="82"/>
  <c r="R18" i="82"/>
  <c r="Q18" i="82"/>
  <c r="P18" i="82"/>
  <c r="O18" i="82"/>
  <c r="N18" i="82"/>
  <c r="M18" i="82"/>
  <c r="L18" i="82"/>
  <c r="K18" i="82"/>
  <c r="J18" i="82"/>
  <c r="I18" i="82"/>
  <c r="AG34" i="73" a="1"/>
  <c r="AG34" i="73" s="1"/>
  <c r="AF34" i="73" a="1"/>
  <c r="AF34" i="73" s="1"/>
  <c r="AE34" i="73" a="1"/>
  <c r="AE34" i="73" s="1"/>
  <c r="AD34" i="73" a="1"/>
  <c r="AD34" i="73" s="1"/>
  <c r="AC34" i="73" a="1"/>
  <c r="AC34" i="73" s="1"/>
  <c r="AB34" i="73" a="1"/>
  <c r="AB34" i="73" s="1"/>
  <c r="AA34" i="73" a="1"/>
  <c r="AA34" i="73" s="1"/>
  <c r="Z34" i="73" a="1"/>
  <c r="Z34" i="73" s="1"/>
  <c r="Y34" i="73" a="1"/>
  <c r="Y34" i="73" s="1"/>
  <c r="X34" i="73" a="1"/>
  <c r="X34" i="73" s="1"/>
  <c r="W34" i="73" a="1"/>
  <c r="W34" i="73" s="1"/>
  <c r="V34" i="73" a="1"/>
  <c r="V34" i="73" s="1"/>
  <c r="U34" i="73" a="1"/>
  <c r="U34" i="73" s="1"/>
  <c r="T34" i="73" a="1"/>
  <c r="T34" i="73" s="1"/>
  <c r="S34" i="73" a="1"/>
  <c r="S34" i="73" s="1"/>
  <c r="R34" i="73" a="1"/>
  <c r="R34" i="73" s="1"/>
  <c r="Q34" i="73" a="1"/>
  <c r="Q34" i="73" s="1"/>
  <c r="P34" i="73" a="1"/>
  <c r="P34" i="73" s="1"/>
  <c r="O34" i="73" a="1"/>
  <c r="O34" i="73" s="1"/>
  <c r="N34" i="73" a="1"/>
  <c r="N34" i="73" s="1"/>
  <c r="M34" i="73" a="1"/>
  <c r="M34" i="73" s="1"/>
  <c r="L34" i="73" a="1"/>
  <c r="L34" i="73" s="1"/>
  <c r="K34" i="73" a="1"/>
  <c r="K34" i="73" s="1"/>
  <c r="J34" i="73" a="1"/>
  <c r="J34" i="73" s="1"/>
  <c r="I34" i="73" a="1"/>
  <c r="I34" i="73" s="1"/>
  <c r="AG18" i="73"/>
  <c r="AF18" i="73"/>
  <c r="AE18" i="73"/>
  <c r="AD18" i="73"/>
  <c r="AC18" i="73"/>
  <c r="AB18" i="73"/>
  <c r="AA18" i="73"/>
  <c r="Z18" i="73"/>
  <c r="Y18" i="73"/>
  <c r="X18" i="73"/>
  <c r="W18" i="73"/>
  <c r="V18" i="73"/>
  <c r="U18" i="73"/>
  <c r="T18" i="73"/>
  <c r="S18" i="73"/>
  <c r="R18" i="73"/>
  <c r="Q18" i="73"/>
  <c r="P18" i="73"/>
  <c r="O18" i="73"/>
  <c r="N18" i="73"/>
  <c r="M18" i="73"/>
  <c r="L18" i="73"/>
  <c r="K18" i="73"/>
  <c r="J18" i="73"/>
  <c r="I18" i="73"/>
  <c r="AG89" i="81"/>
  <c r="AG71" i="81"/>
  <c r="AG70" i="81"/>
  <c r="AG89" i="72"/>
  <c r="AG71" i="72"/>
  <c r="AG70" i="72"/>
  <c r="AG18" i="72"/>
  <c r="AG89" i="73"/>
  <c r="AG71" i="73"/>
  <c r="AG70" i="73"/>
  <c r="AG89" i="82"/>
  <c r="AG71" i="82"/>
  <c r="AG70" i="82"/>
  <c r="AG90" i="68"/>
  <c r="AG89" i="68"/>
  <c r="AG71" i="68"/>
  <c r="AG70" i="68"/>
  <c r="AG98" i="75"/>
  <c r="AG18" i="68"/>
  <c r="AF89" i="81"/>
  <c r="AF71" i="81"/>
  <c r="AF70" i="81"/>
  <c r="AF89" i="72"/>
  <c r="AF71" i="72"/>
  <c r="AF70" i="72"/>
  <c r="AF18" i="72"/>
  <c r="AF89" i="73"/>
  <c r="AF71" i="73"/>
  <c r="AF70" i="73"/>
  <c r="AF89" i="82"/>
  <c r="AF71" i="82"/>
  <c r="AF70" i="82"/>
  <c r="AF90" i="68"/>
  <c r="AF89" i="68"/>
  <c r="AF71" i="68"/>
  <c r="AF70" i="68"/>
  <c r="AF98" i="75"/>
  <c r="AF18" i="68"/>
  <c r="AE89" i="81"/>
  <c r="AE71" i="81"/>
  <c r="AE70" i="81"/>
  <c r="AE89" i="72"/>
  <c r="AE71" i="72"/>
  <c r="AE70" i="72"/>
  <c r="AE18" i="72"/>
  <c r="AE89" i="73"/>
  <c r="AE71" i="73"/>
  <c r="AE70" i="73"/>
  <c r="AE89" i="82"/>
  <c r="AE71" i="82"/>
  <c r="AE70" i="82"/>
  <c r="AE90" i="68"/>
  <c r="AE89" i="68"/>
  <c r="AE71" i="68"/>
  <c r="AE70" i="68"/>
  <c r="AE98" i="75"/>
  <c r="AE18" i="68"/>
  <c r="AD89" i="81"/>
  <c r="AD71" i="81"/>
  <c r="AD70" i="81"/>
  <c r="AD89" i="72"/>
  <c r="AD71" i="72"/>
  <c r="AD70" i="72"/>
  <c r="AD18" i="72"/>
  <c r="AD89" i="73"/>
  <c r="AD71" i="73"/>
  <c r="AD70" i="73"/>
  <c r="AD89" i="82"/>
  <c r="AD71" i="82"/>
  <c r="AD70" i="82"/>
  <c r="AD90" i="68"/>
  <c r="AD89" i="68"/>
  <c r="AD71" i="68"/>
  <c r="AD70" i="68"/>
  <c r="AD98" i="75"/>
  <c r="AD18" i="68"/>
  <c r="AC89" i="81"/>
  <c r="AC71" i="81"/>
  <c r="AC70" i="81"/>
  <c r="AC89" i="72"/>
  <c r="AC71" i="72"/>
  <c r="AC70" i="72"/>
  <c r="AC18" i="72"/>
  <c r="AC89" i="73"/>
  <c r="AC71" i="73"/>
  <c r="AC70" i="73"/>
  <c r="AC89" i="82"/>
  <c r="AC71" i="82"/>
  <c r="AC70" i="82"/>
  <c r="AC90" i="68"/>
  <c r="AC89" i="68"/>
  <c r="AC71" i="68"/>
  <c r="AC70" i="68"/>
  <c r="AC98" i="75"/>
  <c r="AC18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6" i="73" a="1"/>
  <c r="G96" i="73" s="1"/>
  <c r="AF15" i="75"/>
  <c r="AG15" i="75"/>
  <c r="AE15" i="75"/>
  <c r="AD15" i="75"/>
  <c r="AC15" i="75"/>
  <c r="AB18" i="72"/>
  <c r="AA18" i="72"/>
  <c r="Z18" i="72"/>
  <c r="Y18" i="72"/>
  <c r="X18" i="72"/>
  <c r="W18" i="72"/>
  <c r="V18" i="72"/>
  <c r="U18" i="72"/>
  <c r="T18" i="72"/>
  <c r="S18" i="72"/>
  <c r="R18" i="72"/>
  <c r="Q18" i="72"/>
  <c r="P18" i="72"/>
  <c r="O18" i="72"/>
  <c r="N18" i="72"/>
  <c r="M18" i="72"/>
  <c r="L18" i="72"/>
  <c r="K18" i="72"/>
  <c r="J18" i="72"/>
  <c r="I18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5" i="81" s="1"/>
  <c r="AC7" i="73"/>
  <c r="AC45" i="73" s="1"/>
  <c r="AD7" i="68"/>
  <c r="AC7" i="82"/>
  <c r="AC45" i="68"/>
  <c r="AC7" i="72"/>
  <c r="AC45" i="72" s="1"/>
  <c r="AC45" i="82" l="1"/>
  <c r="AD7" i="81"/>
  <c r="AD45" i="81" s="1"/>
  <c r="AD7" i="73"/>
  <c r="AD45" i="73" s="1"/>
  <c r="AD45" i="68"/>
  <c r="AE7" i="68"/>
  <c r="AD7" i="82"/>
  <c r="AD7" i="72"/>
  <c r="AD45" i="72" s="1"/>
  <c r="AE7" i="81" l="1"/>
  <c r="AE45" i="81" s="1"/>
  <c r="AF7" i="68"/>
  <c r="AE7" i="82"/>
  <c r="AE45" i="68"/>
  <c r="AE7" i="73"/>
  <c r="AE7" i="72"/>
  <c r="AE45" i="72" s="1"/>
  <c r="AD45" i="82"/>
  <c r="G44" i="75"/>
  <c r="C44" i="75"/>
  <c r="G58" i="75"/>
  <c r="C58" i="75"/>
  <c r="G72" i="75"/>
  <c r="C72" i="75"/>
  <c r="AE45" i="73" l="1"/>
  <c r="AE45" i="82"/>
  <c r="AF7" i="81"/>
  <c r="AF45" i="81" s="1"/>
  <c r="AG7" i="68"/>
  <c r="AF7" i="73"/>
  <c r="AF45" i="73" s="1"/>
  <c r="AF7" i="82"/>
  <c r="AF45" i="68"/>
  <c r="AF7" i="72"/>
  <c r="AF45" i="72" s="1"/>
  <c r="G30" i="75"/>
  <c r="C30" i="75"/>
  <c r="C16" i="75"/>
  <c r="G16" i="75"/>
  <c r="AG7" i="81" l="1"/>
  <c r="AG45" i="81" s="1"/>
  <c r="AG7" i="73"/>
  <c r="AG7" i="82"/>
  <c r="AG45" i="68"/>
  <c r="AG7" i="72"/>
  <c r="AG45" i="72" s="1"/>
  <c r="AF45" i="82"/>
  <c r="D17" i="75"/>
  <c r="H92" i="75"/>
  <c r="D16" i="75"/>
  <c r="AG45" i="73" l="1"/>
  <c r="AG45" i="82"/>
  <c r="AB90" i="68" l="1"/>
  <c r="AA90" i="68"/>
  <c r="Z90" i="68"/>
  <c r="Y90" i="68"/>
  <c r="X90" i="68"/>
  <c r="W90" i="68"/>
  <c r="V90" i="68"/>
  <c r="U90" i="68"/>
  <c r="T90" i="68"/>
  <c r="S90" i="68"/>
  <c r="R90" i="68"/>
  <c r="Q90" i="68"/>
  <c r="P90" i="68"/>
  <c r="O90" i="68"/>
  <c r="N90" i="68"/>
  <c r="M90" i="68"/>
  <c r="L90" i="68"/>
  <c r="K90" i="68"/>
  <c r="J90" i="68"/>
  <c r="I90" i="68"/>
  <c r="AB89" i="68"/>
  <c r="AA89" i="68"/>
  <c r="Z89" i="68"/>
  <c r="Y89" i="68"/>
  <c r="X89" i="68"/>
  <c r="W89" i="68"/>
  <c r="V89" i="68"/>
  <c r="U89" i="68"/>
  <c r="T89" i="68"/>
  <c r="S89" i="68"/>
  <c r="R89" i="68"/>
  <c r="Q89" i="68"/>
  <c r="P89" i="68"/>
  <c r="O89" i="68"/>
  <c r="N89" i="68"/>
  <c r="M89" i="68"/>
  <c r="L89" i="68"/>
  <c r="K89" i="68"/>
  <c r="J89" i="68"/>
  <c r="I89" i="68"/>
  <c r="AB89" i="81"/>
  <c r="AA89" i="81"/>
  <c r="Z89" i="81"/>
  <c r="Y89" i="81"/>
  <c r="X89" i="81"/>
  <c r="W89" i="81"/>
  <c r="V89" i="81"/>
  <c r="U89" i="81"/>
  <c r="T89" i="81"/>
  <c r="S89" i="81"/>
  <c r="R89" i="81"/>
  <c r="Q89" i="81"/>
  <c r="P89" i="81"/>
  <c r="O89" i="81"/>
  <c r="N89" i="81"/>
  <c r="M89" i="81"/>
  <c r="L89" i="81"/>
  <c r="K89" i="81"/>
  <c r="J89" i="81"/>
  <c r="I89" i="81"/>
  <c r="AB89" i="82"/>
  <c r="AA89" i="82"/>
  <c r="Z89" i="82"/>
  <c r="Y89" i="82"/>
  <c r="X89" i="82"/>
  <c r="W89" i="82"/>
  <c r="V89" i="82"/>
  <c r="U89" i="82"/>
  <c r="T89" i="82"/>
  <c r="S89" i="82"/>
  <c r="R89" i="82"/>
  <c r="Q89" i="82"/>
  <c r="P89" i="82"/>
  <c r="O89" i="82"/>
  <c r="N89" i="82"/>
  <c r="M89" i="82"/>
  <c r="L89" i="82"/>
  <c r="K89" i="82"/>
  <c r="J89" i="82"/>
  <c r="I89" i="82"/>
  <c r="J89" i="73"/>
  <c r="K89" i="73"/>
  <c r="L89" i="73"/>
  <c r="M89" i="73"/>
  <c r="N89" i="73"/>
  <c r="O89" i="73"/>
  <c r="P89" i="73"/>
  <c r="Q89" i="73"/>
  <c r="R89" i="73"/>
  <c r="S89" i="73"/>
  <c r="T89" i="73"/>
  <c r="U89" i="73"/>
  <c r="V89" i="73"/>
  <c r="W89" i="73"/>
  <c r="X89" i="73"/>
  <c r="Y89" i="73"/>
  <c r="Z89" i="73"/>
  <c r="AA89" i="73"/>
  <c r="AB89" i="73"/>
  <c r="I89" i="73"/>
  <c r="J89" i="72"/>
  <c r="K89" i="72"/>
  <c r="L89" i="72"/>
  <c r="M89" i="72"/>
  <c r="N89" i="72"/>
  <c r="O89" i="72"/>
  <c r="P89" i="72"/>
  <c r="Q89" i="72"/>
  <c r="R89" i="72"/>
  <c r="S89" i="72"/>
  <c r="T89" i="72"/>
  <c r="U89" i="72"/>
  <c r="V89" i="72"/>
  <c r="W89" i="72"/>
  <c r="X89" i="72"/>
  <c r="Y89" i="72"/>
  <c r="Z89" i="72"/>
  <c r="AA89" i="72"/>
  <c r="AB89" i="72"/>
  <c r="I89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70" i="82"/>
  <c r="M70" i="81"/>
  <c r="L70" i="81"/>
  <c r="I70" i="81"/>
  <c r="J70" i="81"/>
  <c r="K70" i="81"/>
  <c r="N70" i="81"/>
  <c r="O70" i="81"/>
  <c r="P70" i="81"/>
  <c r="Q70" i="81"/>
  <c r="R70" i="81"/>
  <c r="S70" i="81"/>
  <c r="T70" i="81"/>
  <c r="U70" i="81"/>
  <c r="V70" i="81"/>
  <c r="W70" i="81"/>
  <c r="X70" i="81"/>
  <c r="Y70" i="81"/>
  <c r="Z70" i="81"/>
  <c r="AA70" i="81"/>
  <c r="AB70" i="81"/>
  <c r="J71" i="81"/>
  <c r="K71" i="81"/>
  <c r="L71" i="81"/>
  <c r="M71" i="81"/>
  <c r="N71" i="81"/>
  <c r="O71" i="81"/>
  <c r="P71" i="81"/>
  <c r="Q71" i="81"/>
  <c r="R71" i="81"/>
  <c r="S71" i="81"/>
  <c r="T71" i="81"/>
  <c r="U71" i="81"/>
  <c r="V71" i="81"/>
  <c r="W71" i="81"/>
  <c r="X71" i="81"/>
  <c r="Y71" i="81"/>
  <c r="Z71" i="81"/>
  <c r="AA71" i="81"/>
  <c r="AB71" i="81"/>
  <c r="J70" i="72"/>
  <c r="K70" i="72"/>
  <c r="L70" i="72"/>
  <c r="M70" i="72"/>
  <c r="N70" i="72"/>
  <c r="O70" i="72"/>
  <c r="P70" i="72"/>
  <c r="Q70" i="72"/>
  <c r="R70" i="72"/>
  <c r="S70" i="72"/>
  <c r="T70" i="72"/>
  <c r="U70" i="72"/>
  <c r="V70" i="72"/>
  <c r="W70" i="72"/>
  <c r="X70" i="72"/>
  <c r="Y70" i="72"/>
  <c r="Z70" i="72"/>
  <c r="AA70" i="72"/>
  <c r="AB70" i="72"/>
  <c r="J71" i="72"/>
  <c r="K71" i="72"/>
  <c r="L71" i="72"/>
  <c r="M71" i="72"/>
  <c r="N71" i="72"/>
  <c r="O71" i="72"/>
  <c r="P71" i="72"/>
  <c r="Q71" i="72"/>
  <c r="R71" i="72"/>
  <c r="S71" i="72"/>
  <c r="T71" i="72"/>
  <c r="U71" i="72"/>
  <c r="V71" i="72"/>
  <c r="W71" i="72"/>
  <c r="X71" i="72"/>
  <c r="Y71" i="72"/>
  <c r="Z71" i="72"/>
  <c r="AA71" i="72"/>
  <c r="AB71" i="72"/>
  <c r="J70" i="73"/>
  <c r="K70" i="73"/>
  <c r="L70" i="73"/>
  <c r="M70" i="73"/>
  <c r="N70" i="73"/>
  <c r="O70" i="73"/>
  <c r="P70" i="73"/>
  <c r="Q70" i="73"/>
  <c r="R70" i="73"/>
  <c r="S70" i="73"/>
  <c r="T70" i="73"/>
  <c r="U70" i="73"/>
  <c r="V70" i="73"/>
  <c r="W70" i="73"/>
  <c r="X70" i="73"/>
  <c r="Y70" i="73"/>
  <c r="Z70" i="73"/>
  <c r="AA70" i="73"/>
  <c r="AB70" i="73"/>
  <c r="J71" i="73"/>
  <c r="K71" i="73"/>
  <c r="L71" i="73"/>
  <c r="M71" i="73"/>
  <c r="N71" i="73"/>
  <c r="O71" i="73"/>
  <c r="P71" i="73"/>
  <c r="Q71" i="73"/>
  <c r="R71" i="73"/>
  <c r="S71" i="73"/>
  <c r="T71" i="73"/>
  <c r="U71" i="73"/>
  <c r="V71" i="73"/>
  <c r="W71" i="73"/>
  <c r="X71" i="73"/>
  <c r="Y71" i="73"/>
  <c r="Z71" i="73"/>
  <c r="AA71" i="73"/>
  <c r="AB71" i="73"/>
  <c r="J70" i="82"/>
  <c r="L70" i="82"/>
  <c r="M70" i="82"/>
  <c r="N70" i="82"/>
  <c r="O70" i="82"/>
  <c r="P70" i="82"/>
  <c r="Q70" i="82"/>
  <c r="R70" i="82"/>
  <c r="S70" i="82"/>
  <c r="T70" i="82"/>
  <c r="U70" i="82"/>
  <c r="V70" i="82"/>
  <c r="W70" i="82"/>
  <c r="X70" i="82"/>
  <c r="Y70" i="82"/>
  <c r="Z70" i="82"/>
  <c r="AA70" i="82"/>
  <c r="AB70" i="82"/>
  <c r="J71" i="82"/>
  <c r="K71" i="82"/>
  <c r="L71" i="82"/>
  <c r="M71" i="82"/>
  <c r="N71" i="82"/>
  <c r="O71" i="82"/>
  <c r="P71" i="82"/>
  <c r="Q71" i="82"/>
  <c r="R71" i="82"/>
  <c r="S71" i="82"/>
  <c r="T71" i="82"/>
  <c r="U71" i="82"/>
  <c r="V71" i="82"/>
  <c r="W71" i="82"/>
  <c r="X71" i="82"/>
  <c r="Y71" i="82"/>
  <c r="Z71" i="82"/>
  <c r="AA71" i="82"/>
  <c r="AB71" i="82"/>
  <c r="J70" i="68"/>
  <c r="K70" i="68"/>
  <c r="L70" i="68"/>
  <c r="M70" i="68"/>
  <c r="N70" i="68"/>
  <c r="O70" i="68"/>
  <c r="P70" i="68"/>
  <c r="Q70" i="68"/>
  <c r="R70" i="68"/>
  <c r="S70" i="68"/>
  <c r="T70" i="68"/>
  <c r="U70" i="68"/>
  <c r="V70" i="68"/>
  <c r="W70" i="68"/>
  <c r="X70" i="68"/>
  <c r="Y70" i="68"/>
  <c r="Z70" i="68"/>
  <c r="AA70" i="68"/>
  <c r="AB70" i="68"/>
  <c r="J71" i="68"/>
  <c r="K71" i="68"/>
  <c r="L71" i="68"/>
  <c r="M71" i="68"/>
  <c r="N71" i="68"/>
  <c r="O71" i="68"/>
  <c r="P71" i="68"/>
  <c r="Q71" i="68"/>
  <c r="R71" i="68"/>
  <c r="S71" i="68"/>
  <c r="T71" i="68"/>
  <c r="U71" i="68"/>
  <c r="V71" i="68"/>
  <c r="W71" i="68"/>
  <c r="X71" i="68"/>
  <c r="Y71" i="68"/>
  <c r="Z71" i="68"/>
  <c r="AA71" i="68"/>
  <c r="AB71" i="68"/>
  <c r="I71" i="81"/>
  <c r="I71" i="72"/>
  <c r="I70" i="72"/>
  <c r="I71" i="73"/>
  <c r="I70" i="73"/>
  <c r="I71" i="82"/>
  <c r="I70" i="82"/>
  <c r="I71" i="68"/>
  <c r="I70" i="68"/>
  <c r="C82" i="81"/>
  <c r="C77" i="81"/>
  <c r="C76" i="81"/>
  <c r="C71" i="81"/>
  <c r="C70" i="81"/>
  <c r="C82" i="72"/>
  <c r="C77" i="72"/>
  <c r="C76" i="72"/>
  <c r="C71" i="72"/>
  <c r="C70" i="72"/>
  <c r="C82" i="73"/>
  <c r="C77" i="73"/>
  <c r="C76" i="73"/>
  <c r="C71" i="73"/>
  <c r="C70" i="73"/>
  <c r="C82" i="82"/>
  <c r="C77" i="82"/>
  <c r="C76" i="82"/>
  <c r="C71" i="82"/>
  <c r="C70" i="82"/>
  <c r="C82" i="68"/>
  <c r="C77" i="68"/>
  <c r="C76" i="68"/>
  <c r="C71" i="68"/>
  <c r="C70" i="68"/>
  <c r="I76" i="68" l="1" a="1"/>
  <c r="I76" i="68" s="1"/>
  <c r="J82" i="68" s="1"/>
  <c r="I77" i="68" a="1"/>
  <c r="I77" i="68" s="1"/>
  <c r="I86" i="68" s="1"/>
  <c r="I88" i="68" s="1"/>
  <c r="I113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7" i="82"/>
  <c r="A7" i="82"/>
  <c r="I6" i="82"/>
  <c r="A6" i="82"/>
  <c r="D82" i="75"/>
  <c r="C36" i="75"/>
  <c r="C22" i="75"/>
  <c r="I79" i="82" l="1" a="1"/>
  <c r="I79" i="82" s="1"/>
  <c r="I78" i="82" a="1"/>
  <c r="I78" i="82" s="1"/>
  <c r="I76" i="82" a="1"/>
  <c r="I76" i="82" s="1"/>
  <c r="I77" i="82" a="1"/>
  <c r="I77" i="82" s="1"/>
  <c r="C13" i="47"/>
  <c r="D43" i="75"/>
  <c r="C67" i="72"/>
  <c r="F13" i="47" l="1"/>
  <c r="D35" i="62"/>
  <c r="D13" i="47"/>
  <c r="A4" i="82" s="1"/>
  <c r="I86" i="82"/>
  <c r="I88" i="82" s="1"/>
  <c r="I113" i="82" s="1"/>
  <c r="D44" i="75"/>
  <c r="C34" i="75" l="1"/>
  <c r="G29" i="33"/>
  <c r="H29" i="33"/>
  <c r="I29" i="33"/>
  <c r="J29" i="33"/>
  <c r="F29" i="33"/>
  <c r="A7" i="81"/>
  <c r="I6" i="81"/>
  <c r="A6" i="81"/>
  <c r="I78" i="81" l="1" a="1"/>
  <c r="I78" i="81" s="1"/>
  <c r="J84" i="81" s="1"/>
  <c r="I79" i="81" a="1"/>
  <c r="I79" i="81" s="1"/>
  <c r="J85" i="81" s="1"/>
  <c r="I76" i="81" a="1"/>
  <c r="I76" i="81" s="1"/>
  <c r="J82" i="81" s="1"/>
  <c r="I77" i="81" a="1"/>
  <c r="I77" i="81" s="1"/>
  <c r="J83" i="81" s="1"/>
  <c r="D72" i="75"/>
  <c r="D58" i="75"/>
  <c r="D46" i="75"/>
  <c r="D30" i="75"/>
  <c r="C10" i="47"/>
  <c r="F10" i="47" s="1"/>
  <c r="D32" i="62" l="1"/>
  <c r="D10" i="47"/>
  <c r="A4" i="81" s="1"/>
  <c r="I86" i="81"/>
  <c r="D65" i="75"/>
  <c r="D79" i="75"/>
  <c r="D37" i="75"/>
  <c r="D47" i="75"/>
  <c r="I88" i="81" l="1"/>
  <c r="I113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9" i="72" l="1" a="1"/>
  <c r="I79" i="72" s="1"/>
  <c r="I78" i="72" a="1"/>
  <c r="I78" i="72" s="1"/>
  <c r="I79" i="73" a="1"/>
  <c r="I79" i="73" s="1"/>
  <c r="I78" i="73" a="1"/>
  <c r="I78" i="73" s="1"/>
  <c r="I76" i="73" a="1"/>
  <c r="I76" i="73" s="1"/>
  <c r="I77" i="73" a="1"/>
  <c r="I77" i="73" s="1"/>
  <c r="I76" i="72" a="1"/>
  <c r="I76" i="72" s="1"/>
  <c r="J82" i="72" s="1"/>
  <c r="I77" i="72" a="1"/>
  <c r="I77" i="72" s="1"/>
  <c r="D49" i="75"/>
  <c r="I86" i="73" l="1"/>
  <c r="D51" i="75"/>
  <c r="D50" i="75"/>
  <c r="I88" i="73" l="1"/>
  <c r="I113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8" i="73" s="1"/>
  <c r="D11" i="47"/>
  <c r="A4" i="72" s="1"/>
  <c r="J7" i="82"/>
  <c r="J45" i="82" s="1"/>
  <c r="K7" i="82"/>
  <c r="K45" i="82" s="1"/>
  <c r="L7" i="82"/>
  <c r="L45" i="82" s="1"/>
  <c r="M7" i="82"/>
  <c r="M45" i="82" s="1"/>
  <c r="N7" i="82"/>
  <c r="N45" i="82" s="1"/>
  <c r="I7" i="82"/>
  <c r="I45" i="82" s="1"/>
  <c r="C88" i="85" l="1" a="1"/>
  <c r="C34" i="62"/>
  <c r="L7" i="81"/>
  <c r="L45" i="81" s="1"/>
  <c r="N7" i="81"/>
  <c r="N45" i="81" s="1"/>
  <c r="M7" i="81"/>
  <c r="M45" i="81" s="1"/>
  <c r="K7" i="81"/>
  <c r="K45" i="81" s="1"/>
  <c r="I7" i="81"/>
  <c r="I45" i="81" s="1"/>
  <c r="J7" i="81"/>
  <c r="J45" i="81" s="1"/>
  <c r="N45" i="68"/>
  <c r="N7" i="73"/>
  <c r="N45" i="73" s="1"/>
  <c r="N7" i="72"/>
  <c r="N45" i="72" s="1"/>
  <c r="M45" i="68"/>
  <c r="M7" i="72"/>
  <c r="M45" i="72" s="1"/>
  <c r="M7" i="73"/>
  <c r="M45" i="73" s="1"/>
  <c r="K45" i="68"/>
  <c r="K7" i="73"/>
  <c r="K45" i="73" s="1"/>
  <c r="K7" i="72"/>
  <c r="K45" i="72" s="1"/>
  <c r="L45" i="68"/>
  <c r="L7" i="73"/>
  <c r="L45" i="73" s="1"/>
  <c r="L7" i="72"/>
  <c r="L45" i="72" s="1"/>
  <c r="I45" i="68"/>
  <c r="I7" i="73"/>
  <c r="I45" i="73" s="1"/>
  <c r="I7" i="72"/>
  <c r="I45" i="72" s="1"/>
  <c r="J45" i="68"/>
  <c r="J7" i="73"/>
  <c r="J45" i="73" s="1"/>
  <c r="J7" i="72"/>
  <c r="J45" i="72" s="1"/>
  <c r="O7" i="82"/>
  <c r="O45" i="82" s="1"/>
  <c r="J18" i="68"/>
  <c r="K18" i="68"/>
  <c r="L18" i="68"/>
  <c r="M18" i="68"/>
  <c r="N18" i="68"/>
  <c r="O18" i="68"/>
  <c r="P18" i="68"/>
  <c r="Q18" i="68"/>
  <c r="R18" i="68"/>
  <c r="S18" i="68"/>
  <c r="T18" i="68"/>
  <c r="U18" i="68"/>
  <c r="V18" i="68"/>
  <c r="W18" i="68"/>
  <c r="X18" i="68"/>
  <c r="Y18" i="68"/>
  <c r="Z18" i="68"/>
  <c r="AA18" i="68"/>
  <c r="AB18" i="68"/>
  <c r="I18" i="68"/>
  <c r="J6" i="68"/>
  <c r="J6" i="75" l="1"/>
  <c r="J6" i="85" s="1"/>
  <c r="J79" i="68" a="1"/>
  <c r="J79" i="68" s="1"/>
  <c r="J78" i="68" a="1"/>
  <c r="J78" i="68" s="1"/>
  <c r="D97" i="85"/>
  <c r="F97" i="85"/>
  <c r="I46" i="33" s="1"/>
  <c r="F96" i="85"/>
  <c r="F93" i="85"/>
  <c r="F91" i="85"/>
  <c r="F90" i="85"/>
  <c r="G93" i="85"/>
  <c r="G94" i="85"/>
  <c r="G92" i="85"/>
  <c r="D98" i="85"/>
  <c r="G90" i="85"/>
  <c r="F98" i="85"/>
  <c r="I47" i="33" s="1"/>
  <c r="F95" i="85"/>
  <c r="F92" i="85"/>
  <c r="E98" i="85"/>
  <c r="D96" i="85"/>
  <c r="F94" i="85"/>
  <c r="E97" i="85"/>
  <c r="G98" i="85"/>
  <c r="J47" i="33" s="1"/>
  <c r="G96" i="85"/>
  <c r="E96" i="85"/>
  <c r="G91" i="85"/>
  <c r="G97" i="85"/>
  <c r="J46" i="33" s="1"/>
  <c r="G95" i="85"/>
  <c r="C88" i="85"/>
  <c r="J76" i="68" a="1"/>
  <c r="J76" i="68" s="1"/>
  <c r="K82" i="68" s="1"/>
  <c r="J77" i="68" a="1"/>
  <c r="J77" i="68" s="1"/>
  <c r="J6" i="82"/>
  <c r="K6" i="68"/>
  <c r="J6" i="81"/>
  <c r="J6" i="73"/>
  <c r="J6" i="72"/>
  <c r="O7" i="81"/>
  <c r="O45" i="81" s="1"/>
  <c r="O7" i="73"/>
  <c r="O45" i="73" s="1"/>
  <c r="O7" i="72"/>
  <c r="O45" i="72" s="1"/>
  <c r="P7" i="82"/>
  <c r="P45" i="82" s="1"/>
  <c r="O45" i="68"/>
  <c r="J79" i="73" l="1" a="1"/>
  <c r="J79" i="73" s="1"/>
  <c r="J78" i="73" a="1"/>
  <c r="J78" i="73" s="1"/>
  <c r="J79" i="82" a="1"/>
  <c r="J79" i="82" s="1"/>
  <c r="J78" i="82" a="1"/>
  <c r="J78" i="82" s="1"/>
  <c r="J79" i="81" a="1"/>
  <c r="J79" i="81" s="1"/>
  <c r="K85" i="81" s="1"/>
  <c r="J78" i="81" a="1"/>
  <c r="J78" i="81" s="1"/>
  <c r="K84" i="81" s="1"/>
  <c r="K6" i="75"/>
  <c r="K6" i="85" s="1"/>
  <c r="K79" i="68" a="1"/>
  <c r="K79" i="68" s="1"/>
  <c r="K78" i="68" a="1"/>
  <c r="K78" i="68" s="1"/>
  <c r="J78" i="72" a="1"/>
  <c r="J78" i="72" s="1"/>
  <c r="J79" i="72" a="1"/>
  <c r="J79" i="72" s="1"/>
  <c r="K88" i="85"/>
  <c r="K97" i="85" s="1"/>
  <c r="L46" i="33" s="1"/>
  <c r="C98" i="85"/>
  <c r="F47" i="33" s="1"/>
  <c r="C97" i="85"/>
  <c r="F46" i="33" s="1"/>
  <c r="C96" i="85"/>
  <c r="F45" i="33" s="1"/>
  <c r="K6" i="82"/>
  <c r="K76" i="68" a="1"/>
  <c r="K76" i="68" s="1"/>
  <c r="L82" i="68" s="1"/>
  <c r="K77" i="68" a="1"/>
  <c r="K77" i="68" s="1"/>
  <c r="J76" i="82" a="1"/>
  <c r="J76" i="82" s="1"/>
  <c r="J77" i="82" a="1"/>
  <c r="J77" i="82" s="1"/>
  <c r="J77" i="73" a="1"/>
  <c r="J77" i="73" s="1"/>
  <c r="J76" i="73" a="1"/>
  <c r="J76" i="73" s="1"/>
  <c r="J77" i="81" a="1"/>
  <c r="J77" i="81" s="1"/>
  <c r="K83" i="81" s="1"/>
  <c r="J76" i="81" a="1"/>
  <c r="J76" i="81" s="1"/>
  <c r="K82" i="81" s="1"/>
  <c r="J77" i="72" a="1"/>
  <c r="J77" i="72" s="1"/>
  <c r="J76" i="72" a="1"/>
  <c r="J76" i="72" s="1"/>
  <c r="K82" i="72" s="1"/>
  <c r="J86" i="68"/>
  <c r="J88" i="68" s="1"/>
  <c r="J113" i="68" s="1"/>
  <c r="L6" i="68"/>
  <c r="K6" i="81"/>
  <c r="K6" i="73"/>
  <c r="K6" i="72"/>
  <c r="P7" i="81"/>
  <c r="P45" i="81" s="1"/>
  <c r="P7" i="73"/>
  <c r="P45" i="73" s="1"/>
  <c r="P7" i="72"/>
  <c r="P45" i="72" s="1"/>
  <c r="Q7" i="82"/>
  <c r="Q45" i="82" s="1"/>
  <c r="P45" i="68"/>
  <c r="K78" i="82" l="1" a="1"/>
  <c r="K78" i="82" s="1"/>
  <c r="K79" i="82" a="1"/>
  <c r="K79" i="82" s="1"/>
  <c r="G96" i="72" a="1"/>
  <c r="G96" i="72" s="1"/>
  <c r="G98" i="72" s="1"/>
  <c r="C33" i="62" s="1"/>
  <c r="K78" i="72" a="1"/>
  <c r="K78" i="72" s="1"/>
  <c r="K79" i="72" a="1"/>
  <c r="K79" i="72" s="1"/>
  <c r="G96" i="81" a="1"/>
  <c r="G96" i="81" s="1"/>
  <c r="G98" i="81" s="1"/>
  <c r="C32" i="62" s="1"/>
  <c r="K78" i="81" a="1"/>
  <c r="K78" i="81" s="1"/>
  <c r="L84" i="81" s="1"/>
  <c r="K79" i="81" a="1"/>
  <c r="K79" i="81" s="1"/>
  <c r="L85" i="81" s="1"/>
  <c r="L6" i="75"/>
  <c r="L6" i="85" s="1"/>
  <c r="L78" i="68" a="1"/>
  <c r="L78" i="68" s="1"/>
  <c r="L79" i="68" a="1"/>
  <c r="L79" i="68" s="1"/>
  <c r="K79" i="73" a="1"/>
  <c r="K79" i="73" s="1"/>
  <c r="K78" i="73" a="1"/>
  <c r="K78" i="73" s="1"/>
  <c r="K76" i="72" a="1"/>
  <c r="K76" i="72" s="1"/>
  <c r="L82" i="72" s="1"/>
  <c r="K77" i="72" a="1"/>
  <c r="K77" i="72" s="1"/>
  <c r="L76" i="68" a="1"/>
  <c r="L76" i="68" s="1"/>
  <c r="M82" i="68" s="1"/>
  <c r="L77" i="68" a="1"/>
  <c r="L77" i="68" s="1"/>
  <c r="K76" i="73" a="1"/>
  <c r="K76" i="73" s="1"/>
  <c r="K77" i="73" a="1"/>
  <c r="K77" i="73" s="1"/>
  <c r="K77" i="81" a="1"/>
  <c r="K77" i="81" s="1"/>
  <c r="L83" i="81" s="1"/>
  <c r="K76" i="81" a="1"/>
  <c r="K76" i="81" s="1"/>
  <c r="L82" i="81" s="1"/>
  <c r="K77" i="82" a="1"/>
  <c r="K77" i="82" s="1"/>
  <c r="K76" i="82" a="1"/>
  <c r="K76" i="82" s="1"/>
  <c r="K86" i="82" s="1"/>
  <c r="K88" i="82" s="1"/>
  <c r="K113" i="82" s="1"/>
  <c r="J86" i="81"/>
  <c r="K86" i="68"/>
  <c r="K88" i="68" s="1"/>
  <c r="K113" i="68" s="1"/>
  <c r="J86" i="82"/>
  <c r="J88" i="82" s="1"/>
  <c r="J113" i="82" s="1"/>
  <c r="J86" i="73"/>
  <c r="L6" i="82"/>
  <c r="M6" i="68"/>
  <c r="L6" i="81"/>
  <c r="L6" i="72"/>
  <c r="L6" i="73"/>
  <c r="Q7" i="81"/>
  <c r="Q45" i="81" s="1"/>
  <c r="Q7" i="73"/>
  <c r="Q45" i="73" s="1"/>
  <c r="Q7" i="72"/>
  <c r="Q45" i="72" s="1"/>
  <c r="R7" i="82"/>
  <c r="R45" i="82" s="1"/>
  <c r="Q45" i="68"/>
  <c r="L78" i="81" l="1" a="1"/>
  <c r="L78" i="81" s="1"/>
  <c r="M84" i="81" s="1"/>
  <c r="L79" i="81" a="1"/>
  <c r="L79" i="81" s="1"/>
  <c r="M85" i="81" s="1"/>
  <c r="M6" i="75"/>
  <c r="M6" i="85" s="1"/>
  <c r="M78" i="68" a="1"/>
  <c r="M78" i="68" s="1"/>
  <c r="M79" i="68" a="1"/>
  <c r="M79" i="68" s="1"/>
  <c r="L79" i="82" a="1"/>
  <c r="L79" i="82" s="1"/>
  <c r="L78" i="82" a="1"/>
  <c r="L78" i="82" s="1"/>
  <c r="L79" i="73" a="1"/>
  <c r="L79" i="73" s="1"/>
  <c r="L78" i="73" a="1"/>
  <c r="L78" i="73" s="1"/>
  <c r="L79" i="72" a="1"/>
  <c r="L79" i="72" s="1"/>
  <c r="L78" i="72" a="1"/>
  <c r="L78" i="72" s="1"/>
  <c r="J88" i="73"/>
  <c r="J113" i="73" s="1"/>
  <c r="J88" i="81"/>
  <c r="J113" i="81" s="1"/>
  <c r="L76" i="82" a="1"/>
  <c r="L76" i="82" s="1"/>
  <c r="L77" i="82" a="1"/>
  <c r="L77" i="82" s="1"/>
  <c r="M76" i="68" a="1"/>
  <c r="M76" i="68" s="1"/>
  <c r="N82" i="68" s="1"/>
  <c r="M77" i="68" a="1"/>
  <c r="M77" i="68" s="1"/>
  <c r="L76" i="73" a="1"/>
  <c r="L76" i="73" s="1"/>
  <c r="L77" i="73" a="1"/>
  <c r="L77" i="73" s="1"/>
  <c r="L76" i="72" a="1"/>
  <c r="L76" i="72" s="1"/>
  <c r="M82" i="72" s="1"/>
  <c r="L77" i="72" a="1"/>
  <c r="L77" i="72" s="1"/>
  <c r="L76" i="81" a="1"/>
  <c r="L76" i="81" s="1"/>
  <c r="M82" i="81" s="1"/>
  <c r="L77" i="81" a="1"/>
  <c r="L77" i="81" s="1"/>
  <c r="M83" i="81" s="1"/>
  <c r="K86" i="81"/>
  <c r="L86" i="68"/>
  <c r="L88" i="68" s="1"/>
  <c r="L113" i="68" s="1"/>
  <c r="K86" i="73"/>
  <c r="M6" i="82"/>
  <c r="N6" i="68"/>
  <c r="M6" i="81"/>
  <c r="M6" i="72"/>
  <c r="M6" i="73"/>
  <c r="R7" i="81"/>
  <c r="R45" i="81" s="1"/>
  <c r="R7" i="73"/>
  <c r="R45" i="73" s="1"/>
  <c r="R7" i="72"/>
  <c r="R45" i="72" s="1"/>
  <c r="S7" i="82"/>
  <c r="S45" i="82" s="1"/>
  <c r="R45" i="68"/>
  <c r="M78" i="82" l="1" a="1"/>
  <c r="M78" i="82" s="1"/>
  <c r="M79" i="82" a="1"/>
  <c r="M79" i="82" s="1"/>
  <c r="M78" i="73" a="1"/>
  <c r="M78" i="73" s="1"/>
  <c r="M79" i="73" a="1"/>
  <c r="M79" i="73" s="1"/>
  <c r="M79" i="81" a="1"/>
  <c r="M79" i="81" s="1"/>
  <c r="N85" i="81" s="1"/>
  <c r="M78" i="81" a="1"/>
  <c r="M78" i="81" s="1"/>
  <c r="N84" i="81" s="1"/>
  <c r="N6" i="75"/>
  <c r="N6" i="85" s="1"/>
  <c r="N79" i="68" a="1"/>
  <c r="N79" i="68" s="1"/>
  <c r="N78" i="68" a="1"/>
  <c r="N78" i="68" s="1"/>
  <c r="M79" i="72" a="1"/>
  <c r="M79" i="72" s="1"/>
  <c r="M78" i="72" a="1"/>
  <c r="M78" i="72" s="1"/>
  <c r="K88" i="73"/>
  <c r="K113" i="73" s="1"/>
  <c r="K88" i="81"/>
  <c r="K113" i="81" s="1"/>
  <c r="M76" i="82" a="1"/>
  <c r="M76" i="82" s="1"/>
  <c r="M77" i="82" a="1"/>
  <c r="M77" i="82" s="1"/>
  <c r="M76" i="73" a="1"/>
  <c r="M76" i="73" s="1"/>
  <c r="M77" i="73" a="1"/>
  <c r="M77" i="73" s="1"/>
  <c r="M77" i="81" a="1"/>
  <c r="M77" i="81" s="1"/>
  <c r="N83" i="81" s="1"/>
  <c r="M76" i="81" a="1"/>
  <c r="M76" i="81" s="1"/>
  <c r="N82" i="81" s="1"/>
  <c r="M76" i="72" a="1"/>
  <c r="M76" i="72" s="1"/>
  <c r="N82" i="72" s="1"/>
  <c r="M77" i="72" a="1"/>
  <c r="M77" i="72" s="1"/>
  <c r="N77" i="68" a="1"/>
  <c r="N77" i="68" s="1"/>
  <c r="N76" i="68" a="1"/>
  <c r="N76" i="68" s="1"/>
  <c r="O82" i="68" s="1"/>
  <c r="L86" i="81"/>
  <c r="M86" i="68"/>
  <c r="M88" i="68" s="1"/>
  <c r="M113" i="68" s="1"/>
  <c r="L86" i="82"/>
  <c r="L88" i="82" s="1"/>
  <c r="L113" i="82" s="1"/>
  <c r="L86" i="73"/>
  <c r="N6" i="82"/>
  <c r="O6" i="68"/>
  <c r="N6" i="81"/>
  <c r="N6" i="72"/>
  <c r="N6" i="73"/>
  <c r="S7" i="81"/>
  <c r="S45" i="81" s="1"/>
  <c r="S7" i="73"/>
  <c r="S45" i="73" s="1"/>
  <c r="S7" i="72"/>
  <c r="S45" i="72" s="1"/>
  <c r="T7" i="82"/>
  <c r="T45" i="82" s="1"/>
  <c r="S45" i="68"/>
  <c r="N79" i="81" l="1" a="1"/>
  <c r="N79" i="81" s="1"/>
  <c r="O85" i="81" s="1"/>
  <c r="N78" i="81" a="1"/>
  <c r="N78" i="81" s="1"/>
  <c r="O84" i="81" s="1"/>
  <c r="N78" i="82" a="1"/>
  <c r="N78" i="82" s="1"/>
  <c r="N79" i="82" a="1"/>
  <c r="N79" i="82" s="1"/>
  <c r="N79" i="73" a="1"/>
  <c r="N79" i="73" s="1"/>
  <c r="N78" i="73" a="1"/>
  <c r="N78" i="73" s="1"/>
  <c r="N79" i="72" a="1"/>
  <c r="N79" i="72" s="1"/>
  <c r="N78" i="72" a="1"/>
  <c r="N78" i="72" s="1"/>
  <c r="O6" i="75"/>
  <c r="O6" i="85" s="1"/>
  <c r="O79" i="68" a="1"/>
  <c r="O79" i="68" s="1"/>
  <c r="O78" i="68" a="1"/>
  <c r="O78" i="68" s="1"/>
  <c r="L88" i="73"/>
  <c r="L113" i="73" s="1"/>
  <c r="L88" i="81"/>
  <c r="L113" i="81" s="1"/>
  <c r="N77" i="72" a="1"/>
  <c r="N77" i="72" s="1"/>
  <c r="N76" i="72" a="1"/>
  <c r="N76" i="72" s="1"/>
  <c r="O82" i="72" s="1"/>
  <c r="N76" i="73" a="1"/>
  <c r="N76" i="73" s="1"/>
  <c r="N77" i="73" a="1"/>
  <c r="N77" i="73" s="1"/>
  <c r="N77" i="81" a="1"/>
  <c r="N77" i="81" s="1"/>
  <c r="O83" i="81" s="1"/>
  <c r="N76" i="81" a="1"/>
  <c r="N76" i="81" s="1"/>
  <c r="O82" i="81" s="1"/>
  <c r="O76" i="68" a="1"/>
  <c r="O76" i="68" s="1"/>
  <c r="P82" i="68" s="1"/>
  <c r="O77" i="68" a="1"/>
  <c r="O77" i="68" s="1"/>
  <c r="N77" i="82" a="1"/>
  <c r="N77" i="82" s="1"/>
  <c r="N76" i="82" a="1"/>
  <c r="N76" i="82" s="1"/>
  <c r="M86" i="81"/>
  <c r="N86" i="68"/>
  <c r="N88" i="68" s="1"/>
  <c r="N113" i="68" s="1"/>
  <c r="M86" i="82"/>
  <c r="M88" i="82" s="1"/>
  <c r="M113" i="82" s="1"/>
  <c r="M86" i="73"/>
  <c r="O6" i="82"/>
  <c r="P6" i="68"/>
  <c r="O6" i="81"/>
  <c r="O6" i="72"/>
  <c r="O6" i="73"/>
  <c r="T7" i="81"/>
  <c r="T45" i="81" s="1"/>
  <c r="T7" i="73"/>
  <c r="T45" i="73" s="1"/>
  <c r="T7" i="72"/>
  <c r="T45" i="72" s="1"/>
  <c r="T45" i="68"/>
  <c r="U7" i="82"/>
  <c r="U45" i="82" s="1"/>
  <c r="P6" i="75" l="1"/>
  <c r="P6" i="85" s="1"/>
  <c r="P78" i="68" a="1"/>
  <c r="P78" i="68" s="1"/>
  <c r="P79" i="68" a="1"/>
  <c r="P79" i="68" s="1"/>
  <c r="O78" i="82" a="1"/>
  <c r="O78" i="82" s="1"/>
  <c r="O79" i="82" a="1"/>
  <c r="O79" i="82" s="1"/>
  <c r="O78" i="73" a="1"/>
  <c r="O78" i="73" s="1"/>
  <c r="O79" i="73" a="1"/>
  <c r="O79" i="73" s="1"/>
  <c r="O78" i="72" a="1"/>
  <c r="O78" i="72" s="1"/>
  <c r="O79" i="72" a="1"/>
  <c r="O79" i="72" s="1"/>
  <c r="O78" i="81" a="1"/>
  <c r="O78" i="81" s="1"/>
  <c r="P84" i="81" s="1"/>
  <c r="O79" i="81" a="1"/>
  <c r="O79" i="81" s="1"/>
  <c r="P85" i="81" s="1"/>
  <c r="M88" i="73"/>
  <c r="M113" i="73" s="1"/>
  <c r="M88" i="81"/>
  <c r="M113" i="81" s="1"/>
  <c r="O77" i="72" a="1"/>
  <c r="O77" i="72" s="1"/>
  <c r="O76" i="72" a="1"/>
  <c r="O76" i="72" s="1"/>
  <c r="P82" i="72" s="1"/>
  <c r="O76" i="81" a="1"/>
  <c r="O76" i="81" s="1"/>
  <c r="P82" i="81" s="1"/>
  <c r="O77" i="81" a="1"/>
  <c r="O77" i="81" s="1"/>
  <c r="P83" i="81" s="1"/>
  <c r="O77" i="73" a="1"/>
  <c r="O77" i="73" s="1"/>
  <c r="O76" i="73" a="1"/>
  <c r="O76" i="73" s="1"/>
  <c r="P77" i="68" a="1"/>
  <c r="P77" i="68" s="1"/>
  <c r="P76" i="68" a="1"/>
  <c r="P76" i="68" s="1"/>
  <c r="Q82" i="68" s="1"/>
  <c r="O76" i="82" a="1"/>
  <c r="O76" i="82" s="1"/>
  <c r="O77" i="82" a="1"/>
  <c r="O77" i="82" s="1"/>
  <c r="N86" i="81"/>
  <c r="O86" i="68"/>
  <c r="O88" i="68" s="1"/>
  <c r="O113" i="68" s="1"/>
  <c r="N86" i="73"/>
  <c r="N86" i="82"/>
  <c r="N88" i="82" s="1"/>
  <c r="N113" i="82" s="1"/>
  <c r="P6" i="82"/>
  <c r="Q6" i="68"/>
  <c r="P6" i="81"/>
  <c r="P6" i="72"/>
  <c r="P6" i="73"/>
  <c r="U7" i="81"/>
  <c r="U45" i="81" s="1"/>
  <c r="U7" i="72"/>
  <c r="U45" i="72" s="1"/>
  <c r="U7" i="73"/>
  <c r="U45" i="73" s="1"/>
  <c r="U45" i="68"/>
  <c r="V7" i="82"/>
  <c r="V45" i="82" s="1"/>
  <c r="P79" i="73" l="1" a="1"/>
  <c r="P79" i="73" s="1"/>
  <c r="P78" i="73" a="1"/>
  <c r="P78" i="73" s="1"/>
  <c r="P79" i="82" a="1"/>
  <c r="P79" i="82" s="1"/>
  <c r="P78" i="82" a="1"/>
  <c r="P78" i="82" s="1"/>
  <c r="P79" i="72" a="1"/>
  <c r="P79" i="72" s="1"/>
  <c r="P78" i="72" a="1"/>
  <c r="P78" i="72" s="1"/>
  <c r="P78" i="81" a="1"/>
  <c r="P78" i="81" s="1"/>
  <c r="Q84" i="81" s="1"/>
  <c r="P79" i="81" a="1"/>
  <c r="P79" i="81" s="1"/>
  <c r="Q85" i="81" s="1"/>
  <c r="Q6" i="75"/>
  <c r="Q6" i="85" s="1"/>
  <c r="Q78" i="68" a="1"/>
  <c r="Q78" i="68" s="1"/>
  <c r="Q79" i="68" a="1"/>
  <c r="Q79" i="68" s="1"/>
  <c r="N88" i="73"/>
  <c r="N113" i="73" s="1"/>
  <c r="N88" i="81"/>
  <c r="N113" i="81" s="1"/>
  <c r="P77" i="72" a="1"/>
  <c r="P77" i="72" s="1"/>
  <c r="P76" i="72" a="1"/>
  <c r="P76" i="72" s="1"/>
  <c r="Q82" i="72" s="1"/>
  <c r="P76" i="81" a="1"/>
  <c r="P76" i="81" s="1"/>
  <c r="Q82" i="81" s="1"/>
  <c r="P77" i="81" a="1"/>
  <c r="P77" i="81" s="1"/>
  <c r="Q83" i="81" s="1"/>
  <c r="P77" i="73" a="1"/>
  <c r="P77" i="73" s="1"/>
  <c r="P76" i="73" a="1"/>
  <c r="P76" i="73" s="1"/>
  <c r="P77" i="82" a="1"/>
  <c r="P77" i="82" s="1"/>
  <c r="P76" i="82" a="1"/>
  <c r="P76" i="82" s="1"/>
  <c r="Q76" i="68" a="1"/>
  <c r="Q76" i="68" s="1"/>
  <c r="R82" i="68" s="1"/>
  <c r="Q77" i="68" a="1"/>
  <c r="Q77" i="68" s="1"/>
  <c r="O86" i="81"/>
  <c r="P86" i="68"/>
  <c r="P88" i="68" s="1"/>
  <c r="P113" i="68" s="1"/>
  <c r="O86" i="82"/>
  <c r="O88" i="82" s="1"/>
  <c r="O113" i="82" s="1"/>
  <c r="O86" i="73"/>
  <c r="Q6" i="82"/>
  <c r="R6" i="68"/>
  <c r="Q6" i="81"/>
  <c r="Q6" i="73"/>
  <c r="Q6" i="72"/>
  <c r="V7" i="81"/>
  <c r="V45" i="81" s="1"/>
  <c r="V7" i="73"/>
  <c r="V45" i="73" s="1"/>
  <c r="V7" i="72"/>
  <c r="V45" i="72" s="1"/>
  <c r="V45" i="68"/>
  <c r="W7" i="82"/>
  <c r="W45" i="82" s="1"/>
  <c r="R6" i="75" l="1"/>
  <c r="R6" i="85" s="1"/>
  <c r="R78" i="68" a="1"/>
  <c r="R78" i="68" s="1"/>
  <c r="R79" i="68" a="1"/>
  <c r="R79" i="68" s="1"/>
  <c r="Q78" i="72" a="1"/>
  <c r="Q78" i="72" s="1"/>
  <c r="Q79" i="72" a="1"/>
  <c r="Q79" i="72" s="1"/>
  <c r="Q78" i="73" a="1"/>
  <c r="Q78" i="73" s="1"/>
  <c r="Q79" i="73" a="1"/>
  <c r="Q79" i="73" s="1"/>
  <c r="Q79" i="81" a="1"/>
  <c r="Q79" i="81" s="1"/>
  <c r="R85" i="81" s="1"/>
  <c r="Q78" i="81" a="1"/>
  <c r="Q78" i="81" s="1"/>
  <c r="R84" i="81" s="1"/>
  <c r="Q79" i="82" a="1"/>
  <c r="Q79" i="82" s="1"/>
  <c r="Q78" i="82" a="1"/>
  <c r="Q78" i="82" s="1"/>
  <c r="O88" i="73"/>
  <c r="O113" i="73" s="1"/>
  <c r="O88" i="81"/>
  <c r="O113" i="81" s="1"/>
  <c r="Q77" i="72" a="1"/>
  <c r="Q77" i="72" s="1"/>
  <c r="Q76" i="72" a="1"/>
  <c r="Q76" i="72" s="1"/>
  <c r="R82" i="72" s="1"/>
  <c r="Q76" i="73" a="1"/>
  <c r="Q76" i="73" s="1"/>
  <c r="Q77" i="73" a="1"/>
  <c r="Q77" i="73" s="1"/>
  <c r="Q77" i="82" a="1"/>
  <c r="Q77" i="82" s="1"/>
  <c r="Q76" i="82" a="1"/>
  <c r="Q76" i="82" s="1"/>
  <c r="Q77" i="81" a="1"/>
  <c r="Q77" i="81" s="1"/>
  <c r="R83" i="81" s="1"/>
  <c r="Q76" i="81" a="1"/>
  <c r="Q76" i="81" s="1"/>
  <c r="R82" i="81" s="1"/>
  <c r="R76" i="68" a="1"/>
  <c r="R76" i="68" s="1"/>
  <c r="S82" i="68" s="1"/>
  <c r="R77" i="68" a="1"/>
  <c r="R77" i="68" s="1"/>
  <c r="P86" i="81"/>
  <c r="Q86" i="68"/>
  <c r="Q88" i="68" s="1"/>
  <c r="Q113" i="68" s="1"/>
  <c r="P86" i="73"/>
  <c r="P86" i="82"/>
  <c r="P88" i="82" s="1"/>
  <c r="P113" i="82" s="1"/>
  <c r="R6" i="82"/>
  <c r="S6" i="68"/>
  <c r="R6" i="81"/>
  <c r="R6" i="73"/>
  <c r="R6" i="72"/>
  <c r="W7" i="81"/>
  <c r="W45" i="81" s="1"/>
  <c r="W7" i="73"/>
  <c r="W45" i="73" s="1"/>
  <c r="W7" i="72"/>
  <c r="W45" i="72" s="1"/>
  <c r="W45" i="68"/>
  <c r="X7" i="82"/>
  <c r="X45" i="82" s="1"/>
  <c r="R79" i="81" l="1" a="1"/>
  <c r="R79" i="81" s="1"/>
  <c r="S85" i="81" s="1"/>
  <c r="R78" i="81" a="1"/>
  <c r="R78" i="81" s="1"/>
  <c r="S84" i="81" s="1"/>
  <c r="R78" i="73" a="1"/>
  <c r="R78" i="73" s="1"/>
  <c r="R79" i="73" a="1"/>
  <c r="R79" i="73" s="1"/>
  <c r="S6" i="75"/>
  <c r="S6" i="85" s="1"/>
  <c r="S79" i="68" a="1"/>
  <c r="S79" i="68" s="1"/>
  <c r="S78" i="68" a="1"/>
  <c r="S78" i="68" s="1"/>
  <c r="R79" i="82" a="1"/>
  <c r="R79" i="82" s="1"/>
  <c r="R78" i="82" a="1"/>
  <c r="R78" i="82" s="1"/>
  <c r="R79" i="72" a="1"/>
  <c r="R79" i="72" s="1"/>
  <c r="R78" i="72" a="1"/>
  <c r="R78" i="72" s="1"/>
  <c r="P88" i="73"/>
  <c r="P113" i="73" s="1"/>
  <c r="P88" i="81"/>
  <c r="P113" i="81" s="1"/>
  <c r="R76" i="82" a="1"/>
  <c r="R76" i="82" s="1"/>
  <c r="R77" i="82" a="1"/>
  <c r="R77" i="82" s="1"/>
  <c r="R76" i="73" a="1"/>
  <c r="R76" i="73" s="1"/>
  <c r="R77" i="73" a="1"/>
  <c r="R77" i="73" s="1"/>
  <c r="R76" i="81" a="1"/>
  <c r="R76" i="81" s="1"/>
  <c r="S82" i="81" s="1"/>
  <c r="R77" i="81" a="1"/>
  <c r="R77" i="81" s="1"/>
  <c r="S83" i="81" s="1"/>
  <c r="R77" i="72" a="1"/>
  <c r="R77" i="72" s="1"/>
  <c r="R76" i="72" a="1"/>
  <c r="R76" i="72" s="1"/>
  <c r="S82" i="72" s="1"/>
  <c r="S76" i="68" a="1"/>
  <c r="S76" i="68" s="1"/>
  <c r="T82" i="68" s="1"/>
  <c r="S77" i="68" a="1"/>
  <c r="S77" i="68" s="1"/>
  <c r="Q86" i="81"/>
  <c r="R86" i="68"/>
  <c r="Q86" i="73"/>
  <c r="Q86" i="82"/>
  <c r="Q88" i="82" s="1"/>
  <c r="Q113" i="82" s="1"/>
  <c r="S6" i="82"/>
  <c r="T6" i="68"/>
  <c r="S6" i="81"/>
  <c r="S6" i="73"/>
  <c r="S6" i="72"/>
  <c r="X7" i="81"/>
  <c r="X45" i="81" s="1"/>
  <c r="X7" i="73"/>
  <c r="X45" i="73" s="1"/>
  <c r="X7" i="72"/>
  <c r="X45" i="72" s="1"/>
  <c r="X45" i="68"/>
  <c r="Y7" i="82"/>
  <c r="Y45" i="82" s="1"/>
  <c r="S78" i="82" l="1" a="1"/>
  <c r="S78" i="82" s="1"/>
  <c r="S79" i="82" a="1"/>
  <c r="S79" i="82" s="1"/>
  <c r="S79" i="72" a="1"/>
  <c r="S79" i="72" s="1"/>
  <c r="S78" i="72" a="1"/>
  <c r="S78" i="72" s="1"/>
  <c r="S79" i="73" a="1"/>
  <c r="S79" i="73" s="1"/>
  <c r="S78" i="73" a="1"/>
  <c r="S78" i="73" s="1"/>
  <c r="S79" i="81" a="1"/>
  <c r="S79" i="81" s="1"/>
  <c r="T85" i="81" s="1"/>
  <c r="S78" i="81" a="1"/>
  <c r="S78" i="81" s="1"/>
  <c r="T84" i="81" s="1"/>
  <c r="T6" i="75"/>
  <c r="T6" i="85" s="1"/>
  <c r="T79" i="68" a="1"/>
  <c r="T79" i="68" s="1"/>
  <c r="T78" i="68" a="1"/>
  <c r="T78" i="68" s="1"/>
  <c r="R88" i="68"/>
  <c r="R113" i="68" s="1"/>
  <c r="Q88" i="73"/>
  <c r="Q113" i="73" s="1"/>
  <c r="Q88" i="81"/>
  <c r="Q113" i="81" s="1"/>
  <c r="S77" i="82" a="1"/>
  <c r="S77" i="82" s="1"/>
  <c r="S76" i="82" a="1"/>
  <c r="S76" i="82" s="1"/>
  <c r="S76" i="72" a="1"/>
  <c r="S76" i="72" s="1"/>
  <c r="T82" i="72" s="1"/>
  <c r="S77" i="72" a="1"/>
  <c r="S77" i="72" s="1"/>
  <c r="S76" i="73" a="1"/>
  <c r="S76" i="73" s="1"/>
  <c r="S77" i="73" a="1"/>
  <c r="S77" i="73" s="1"/>
  <c r="S77" i="81" a="1"/>
  <c r="S77" i="81" s="1"/>
  <c r="T83" i="81" s="1"/>
  <c r="S76" i="81" a="1"/>
  <c r="S76" i="81" s="1"/>
  <c r="T82" i="81" s="1"/>
  <c r="T77" i="68" a="1"/>
  <c r="T77" i="68" s="1"/>
  <c r="T76" i="68" a="1"/>
  <c r="T76" i="68" s="1"/>
  <c r="U82" i="68" s="1"/>
  <c r="R86" i="81"/>
  <c r="S86" i="68"/>
  <c r="R86" i="73"/>
  <c r="R86" i="82"/>
  <c r="T6" i="82"/>
  <c r="U6" i="68"/>
  <c r="T6" i="81"/>
  <c r="T6" i="72"/>
  <c r="T6" i="73"/>
  <c r="Y7" i="81"/>
  <c r="Y45" i="81" s="1"/>
  <c r="Y7" i="73"/>
  <c r="Y45" i="73" s="1"/>
  <c r="Y7" i="72"/>
  <c r="Y45" i="72" s="1"/>
  <c r="Y45" i="68"/>
  <c r="Z7" i="82"/>
  <c r="Z45" i="82" s="1"/>
  <c r="T79" i="82" l="1" a="1"/>
  <c r="T79" i="82" s="1"/>
  <c r="T78" i="82" a="1"/>
  <c r="T78" i="82" s="1"/>
  <c r="T78" i="73" a="1"/>
  <c r="T78" i="73" s="1"/>
  <c r="T79" i="73" a="1"/>
  <c r="T79" i="73" s="1"/>
  <c r="T78" i="72" a="1"/>
  <c r="T78" i="72" s="1"/>
  <c r="T79" i="72" a="1"/>
  <c r="T79" i="72" s="1"/>
  <c r="T79" i="81" a="1"/>
  <c r="T79" i="81" s="1"/>
  <c r="U85" i="81" s="1"/>
  <c r="T78" i="81" a="1"/>
  <c r="T78" i="81" s="1"/>
  <c r="U84" i="81" s="1"/>
  <c r="U6" i="75"/>
  <c r="U6" i="85" s="1"/>
  <c r="U79" i="68" a="1"/>
  <c r="U79" i="68" s="1"/>
  <c r="U78" i="68" a="1"/>
  <c r="U78" i="68" s="1"/>
  <c r="R88" i="82"/>
  <c r="R113" i="82" s="1"/>
  <c r="S88" i="68"/>
  <c r="S113" i="68" s="1"/>
  <c r="R88" i="73"/>
  <c r="R113" i="73" s="1"/>
  <c r="R88" i="81"/>
  <c r="R113" i="81" s="1"/>
  <c r="U76" i="68" a="1"/>
  <c r="U76" i="68" s="1"/>
  <c r="V82" i="68" s="1"/>
  <c r="U77" i="68" a="1"/>
  <c r="U77" i="68" s="1"/>
  <c r="T76" i="73" a="1"/>
  <c r="T76" i="73" s="1"/>
  <c r="T77" i="73" a="1"/>
  <c r="T77" i="73" s="1"/>
  <c r="T77" i="72" a="1"/>
  <c r="T77" i="72" s="1"/>
  <c r="T76" i="72" a="1"/>
  <c r="T76" i="72" s="1"/>
  <c r="U82" i="72" s="1"/>
  <c r="T76" i="81" a="1"/>
  <c r="T76" i="81" s="1"/>
  <c r="U82" i="81" s="1"/>
  <c r="T77" i="81" a="1"/>
  <c r="T77" i="81" s="1"/>
  <c r="U83" i="81" s="1"/>
  <c r="T76" i="82" a="1"/>
  <c r="T76" i="82" s="1"/>
  <c r="T77" i="82" a="1"/>
  <c r="T77" i="82" s="1"/>
  <c r="S86" i="81"/>
  <c r="T86" i="68"/>
  <c r="S86" i="82"/>
  <c r="S86" i="73"/>
  <c r="U6" i="82"/>
  <c r="V6" i="68"/>
  <c r="U6" i="81"/>
  <c r="U6" i="72"/>
  <c r="U6" i="73"/>
  <c r="Z7" i="81"/>
  <c r="Z45" i="81" s="1"/>
  <c r="Z7" i="73"/>
  <c r="Z45" i="73" s="1"/>
  <c r="Z7" i="72"/>
  <c r="Z45" i="72" s="1"/>
  <c r="Z45" i="68"/>
  <c r="AA7" i="82"/>
  <c r="AA45" i="82" s="1"/>
  <c r="U79" i="72" l="1" a="1"/>
  <c r="U79" i="72" s="1"/>
  <c r="U78" i="72" a="1"/>
  <c r="U78" i="72" s="1"/>
  <c r="U78" i="73" a="1"/>
  <c r="U78" i="73" s="1"/>
  <c r="U79" i="73" a="1"/>
  <c r="U79" i="73" s="1"/>
  <c r="G96" i="82" a="1"/>
  <c r="G96" i="82" s="1"/>
  <c r="G98" i="82" s="1"/>
  <c r="C35" i="62" s="1"/>
  <c r="C38" i="62" s="1" a="1"/>
  <c r="C38" i="62" s="1"/>
  <c r="N7" i="75" s="1"/>
  <c r="N7" i="85" s="1"/>
  <c r="U79" i="82" a="1"/>
  <c r="U79" i="82" s="1"/>
  <c r="U78" i="82" a="1"/>
  <c r="U78" i="82" s="1"/>
  <c r="U79" i="81" a="1"/>
  <c r="U79" i="81" s="1"/>
  <c r="V85" i="81" s="1"/>
  <c r="U78" i="81" a="1"/>
  <c r="U78" i="81" s="1"/>
  <c r="V84" i="81" s="1"/>
  <c r="V6" i="75"/>
  <c r="V6" i="85" s="1"/>
  <c r="V78" i="68" a="1"/>
  <c r="V78" i="68" s="1"/>
  <c r="V79" i="68" a="1"/>
  <c r="V79" i="68" s="1"/>
  <c r="S88" i="82"/>
  <c r="S113" i="82" s="1"/>
  <c r="T88" i="68"/>
  <c r="T113" i="68" s="1"/>
  <c r="S88" i="73"/>
  <c r="S113" i="73" s="1"/>
  <c r="S88" i="81"/>
  <c r="S113" i="81" s="1"/>
  <c r="U76" i="73" a="1"/>
  <c r="U76" i="73" s="1"/>
  <c r="U77" i="73" a="1"/>
  <c r="U77" i="73" s="1"/>
  <c r="U76" i="72" a="1"/>
  <c r="U76" i="72" s="1"/>
  <c r="V82" i="72" s="1"/>
  <c r="U77" i="72" a="1"/>
  <c r="U77" i="72" s="1"/>
  <c r="U77" i="82" a="1"/>
  <c r="U77" i="82" s="1"/>
  <c r="U76" i="82" a="1"/>
  <c r="U76" i="82" s="1"/>
  <c r="U76" i="81" a="1"/>
  <c r="U76" i="81" s="1"/>
  <c r="V82" i="81" s="1"/>
  <c r="U77" i="81" a="1"/>
  <c r="U77" i="81" s="1"/>
  <c r="V83" i="81" s="1"/>
  <c r="V76" i="68" a="1"/>
  <c r="V76" i="68" s="1"/>
  <c r="W82" i="68" s="1"/>
  <c r="V77" i="68" a="1"/>
  <c r="V77" i="68" s="1"/>
  <c r="T86" i="81"/>
  <c r="U86" i="68"/>
  <c r="T86" i="73"/>
  <c r="T86" i="82"/>
  <c r="V6" i="82"/>
  <c r="W6" i="68"/>
  <c r="V6" i="81"/>
  <c r="V6" i="72"/>
  <c r="V6" i="73"/>
  <c r="AA7" i="81"/>
  <c r="AA45" i="81" s="1"/>
  <c r="AA7" i="73"/>
  <c r="AA45" i="73" s="1"/>
  <c r="AA7" i="72"/>
  <c r="AA45" i="72" s="1"/>
  <c r="AA45" i="68"/>
  <c r="AB7" i="82"/>
  <c r="AB45" i="82" s="1"/>
  <c r="V79" i="73" l="1" a="1"/>
  <c r="V79" i="73" s="1"/>
  <c r="V78" i="73" a="1"/>
  <c r="V78" i="73" s="1"/>
  <c r="V79" i="72" a="1"/>
  <c r="V79" i="72" s="1"/>
  <c r="V78" i="72" a="1"/>
  <c r="V78" i="72" s="1"/>
  <c r="V79" i="81" a="1"/>
  <c r="V79" i="81" s="1"/>
  <c r="W85" i="81" s="1"/>
  <c r="V78" i="81" a="1"/>
  <c r="V78" i="81" s="1"/>
  <c r="W84" i="81" s="1"/>
  <c r="W6" i="75"/>
  <c r="W6" i="85" s="1"/>
  <c r="W79" i="68" a="1"/>
  <c r="W79" i="68" s="1"/>
  <c r="W78" i="68" a="1"/>
  <c r="W78" i="68" s="1"/>
  <c r="V78" i="82" a="1"/>
  <c r="V78" i="82" s="1"/>
  <c r="V79" i="82" a="1"/>
  <c r="V79" i="82" s="1"/>
  <c r="T88" i="82"/>
  <c r="T113" i="82" s="1"/>
  <c r="U88" i="68"/>
  <c r="U113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8" i="73"/>
  <c r="T113" i="73" s="1"/>
  <c r="T88" i="81"/>
  <c r="T113" i="81" s="1"/>
  <c r="V77" i="72" a="1"/>
  <c r="V77" i="72" s="1"/>
  <c r="V76" i="72" a="1"/>
  <c r="V76" i="72" s="1"/>
  <c r="W82" i="72" s="1"/>
  <c r="V76" i="82" a="1"/>
  <c r="V76" i="82" s="1"/>
  <c r="V77" i="82" a="1"/>
  <c r="V77" i="82" s="1"/>
  <c r="V77" i="73" a="1"/>
  <c r="V77" i="73" s="1"/>
  <c r="V76" i="73" a="1"/>
  <c r="V76" i="73" s="1"/>
  <c r="V76" i="81" a="1"/>
  <c r="V76" i="81" s="1"/>
  <c r="W82" i="81" s="1"/>
  <c r="V77" i="81" a="1"/>
  <c r="V77" i="81" s="1"/>
  <c r="W83" i="81" s="1"/>
  <c r="W77" i="68" a="1"/>
  <c r="W77" i="68" s="1"/>
  <c r="W76" i="68" a="1"/>
  <c r="W76" i="68" s="1"/>
  <c r="X82" i="68" s="1"/>
  <c r="U86" i="81"/>
  <c r="V86" i="68"/>
  <c r="V88" i="68" s="1"/>
  <c r="V113" i="68" s="1"/>
  <c r="U86" i="73"/>
  <c r="U86" i="82"/>
  <c r="W6" i="82"/>
  <c r="X6" i="68"/>
  <c r="W6" i="81"/>
  <c r="W6" i="72"/>
  <c r="W6" i="73"/>
  <c r="AB7" i="81"/>
  <c r="AB45" i="81" s="1"/>
  <c r="AB7" i="73"/>
  <c r="AB45" i="73" s="1"/>
  <c r="AB7" i="72"/>
  <c r="AB45" i="72" s="1"/>
  <c r="AB45" i="68"/>
  <c r="W78" i="73" l="1" a="1"/>
  <c r="W78" i="73" s="1"/>
  <c r="W79" i="73" a="1"/>
  <c r="W79" i="73" s="1"/>
  <c r="W79" i="72" a="1"/>
  <c r="W79" i="72" s="1"/>
  <c r="W78" i="72" a="1"/>
  <c r="W78" i="72" s="1"/>
  <c r="X6" i="75"/>
  <c r="X79" i="68" a="1"/>
  <c r="X79" i="68" s="1"/>
  <c r="X78" i="68" a="1"/>
  <c r="X78" i="68" s="1"/>
  <c r="W78" i="82" a="1"/>
  <c r="W78" i="82" s="1"/>
  <c r="W79" i="82" a="1"/>
  <c r="W79" i="82" s="1"/>
  <c r="W79" i="81" a="1"/>
  <c r="W79" i="81" s="1"/>
  <c r="X85" i="81" s="1"/>
  <c r="W78" i="81" a="1"/>
  <c r="W78" i="81" s="1"/>
  <c r="X84" i="81" s="1"/>
  <c r="W7" i="75"/>
  <c r="W7" i="85" s="1"/>
  <c r="U88" i="82"/>
  <c r="U113" i="82" s="1"/>
  <c r="X7" i="75"/>
  <c r="X7" i="85" s="1"/>
  <c r="X6" i="85"/>
  <c r="I7" i="85"/>
  <c r="U88" i="73"/>
  <c r="U113" i="73" s="1"/>
  <c r="U88" i="81"/>
  <c r="U113" i="81" s="1"/>
  <c r="W77" i="82" a="1"/>
  <c r="W77" i="82" s="1"/>
  <c r="W76" i="82" a="1"/>
  <c r="W76" i="82" s="1"/>
  <c r="W77" i="72" a="1"/>
  <c r="W77" i="72" s="1"/>
  <c r="W76" i="72" a="1"/>
  <c r="W76" i="72" s="1"/>
  <c r="X82" i="72" s="1"/>
  <c r="W77" i="81" a="1"/>
  <c r="W77" i="81" s="1"/>
  <c r="X83" i="81" s="1"/>
  <c r="W76" i="81" a="1"/>
  <c r="W76" i="81" s="1"/>
  <c r="X82" i="81" s="1"/>
  <c r="X77" i="68" a="1"/>
  <c r="X77" i="68" s="1"/>
  <c r="X76" i="68" a="1"/>
  <c r="X76" i="68" s="1"/>
  <c r="Y82" i="68" s="1"/>
  <c r="W76" i="73" a="1"/>
  <c r="W76" i="73" s="1"/>
  <c r="W77" i="73" a="1"/>
  <c r="W77" i="73" s="1"/>
  <c r="V86" i="81"/>
  <c r="W86" i="68"/>
  <c r="W88" i="68" s="1"/>
  <c r="W113" i="68" s="1"/>
  <c r="V86" i="82"/>
  <c r="V88" i="82" s="1"/>
  <c r="V113" i="82" s="1"/>
  <c r="V86" i="73"/>
  <c r="X6" i="82"/>
  <c r="Y6" i="68"/>
  <c r="X6" i="81"/>
  <c r="X6" i="72"/>
  <c r="X6" i="73"/>
  <c r="X78" i="73" l="1" a="1"/>
  <c r="X78" i="73" s="1"/>
  <c r="X79" i="73" a="1"/>
  <c r="X79" i="73" s="1"/>
  <c r="X79" i="72" a="1"/>
  <c r="X79" i="72" s="1"/>
  <c r="X78" i="72" a="1"/>
  <c r="X78" i="72" s="1"/>
  <c r="X79" i="81" a="1"/>
  <c r="X79" i="81" s="1"/>
  <c r="Y85" i="81" s="1"/>
  <c r="X78" i="81" a="1"/>
  <c r="X78" i="81" s="1"/>
  <c r="Y84" i="81" s="1"/>
  <c r="Y6" i="75"/>
  <c r="Y79" i="68" a="1"/>
  <c r="Y79" i="68" s="1"/>
  <c r="Y78" i="68" a="1"/>
  <c r="Y78" i="68" s="1"/>
  <c r="X78" i="82" a="1"/>
  <c r="X78" i="82" s="1"/>
  <c r="X79" i="82" a="1"/>
  <c r="X79" i="82" s="1"/>
  <c r="Y7" i="75"/>
  <c r="Y7" i="85" s="1"/>
  <c r="Y6" i="85"/>
  <c r="V88" i="73"/>
  <c r="V113" i="73" s="1"/>
  <c r="V88" i="81"/>
  <c r="V113" i="81" s="1"/>
  <c r="X76" i="82" a="1"/>
  <c r="X76" i="82" s="1"/>
  <c r="X77" i="82" a="1"/>
  <c r="X77" i="82" s="1"/>
  <c r="X77" i="73" a="1"/>
  <c r="X77" i="73" s="1"/>
  <c r="X76" i="73" a="1"/>
  <c r="X76" i="73" s="1"/>
  <c r="X77" i="72" a="1"/>
  <c r="X77" i="72" s="1"/>
  <c r="X76" i="72" a="1"/>
  <c r="X76" i="72" s="1"/>
  <c r="Y82" i="72" s="1"/>
  <c r="Y77" i="68" a="1"/>
  <c r="Y77" i="68" s="1"/>
  <c r="Y76" i="68" a="1"/>
  <c r="Y76" i="68" s="1"/>
  <c r="Z82" i="68" s="1"/>
  <c r="X76" i="81" a="1"/>
  <c r="X76" i="81" s="1"/>
  <c r="Y82" i="81" s="1"/>
  <c r="X77" i="81" a="1"/>
  <c r="X77" i="81" s="1"/>
  <c r="Y83" i="81" s="1"/>
  <c r="W86" i="81"/>
  <c r="X86" i="68"/>
  <c r="X88" i="68" s="1"/>
  <c r="X113" i="68" s="1"/>
  <c r="W86" i="73"/>
  <c r="W86" i="82"/>
  <c r="W88" i="82" s="1"/>
  <c r="W113" i="82" s="1"/>
  <c r="Y6" i="82"/>
  <c r="Z6" i="68"/>
  <c r="Y6" i="81"/>
  <c r="Y6" i="73"/>
  <c r="Y6" i="72"/>
  <c r="Y78" i="82" l="1" a="1"/>
  <c r="Y78" i="82" s="1"/>
  <c r="Y79" i="82" a="1"/>
  <c r="Y79" i="82" s="1"/>
  <c r="Z6" i="75"/>
  <c r="Z79" i="68" a="1"/>
  <c r="Z79" i="68" s="1"/>
  <c r="Z78" i="68" a="1"/>
  <c r="Z78" i="68" s="1"/>
  <c r="Y79" i="72" a="1"/>
  <c r="Y79" i="72" s="1"/>
  <c r="Y78" i="72" a="1"/>
  <c r="Y78" i="72" s="1"/>
  <c r="Y79" i="73" a="1"/>
  <c r="Y79" i="73" s="1"/>
  <c r="Y78" i="73" a="1"/>
  <c r="Y78" i="73" s="1"/>
  <c r="Y78" i="81" a="1"/>
  <c r="Y78" i="81" s="1"/>
  <c r="Z84" i="81" s="1"/>
  <c r="Y79" i="81" a="1"/>
  <c r="Y79" i="81" s="1"/>
  <c r="Z85" i="81" s="1"/>
  <c r="Z7" i="75"/>
  <c r="Z7" i="85" s="1"/>
  <c r="Z6" i="85"/>
  <c r="W88" i="73"/>
  <c r="W113" i="73" s="1"/>
  <c r="W88" i="81"/>
  <c r="W113" i="81" s="1"/>
  <c r="Y76" i="82" a="1"/>
  <c r="Y76" i="82" s="1"/>
  <c r="Y77" i="82" a="1"/>
  <c r="Y77" i="82" s="1"/>
  <c r="Y77" i="72" a="1"/>
  <c r="Y77" i="72" s="1"/>
  <c r="Y76" i="72" a="1"/>
  <c r="Y76" i="72" s="1"/>
  <c r="Z82" i="72" s="1"/>
  <c r="Y76" i="73" a="1"/>
  <c r="Y76" i="73" s="1"/>
  <c r="Y77" i="73" a="1"/>
  <c r="Y77" i="73" s="1"/>
  <c r="Y77" i="81" a="1"/>
  <c r="Y77" i="81" s="1"/>
  <c r="Z83" i="81" s="1"/>
  <c r="Y76" i="81" a="1"/>
  <c r="Y76" i="81" s="1"/>
  <c r="Z82" i="81" s="1"/>
  <c r="Z76" i="68" a="1"/>
  <c r="Z76" i="68" s="1"/>
  <c r="AA82" i="68" s="1"/>
  <c r="Z77" i="68" a="1"/>
  <c r="Z77" i="68" s="1"/>
  <c r="X86" i="81"/>
  <c r="Y86" i="68"/>
  <c r="Y88" i="68" s="1"/>
  <c r="Y113" i="68" s="1"/>
  <c r="X86" i="73"/>
  <c r="X86" i="82"/>
  <c r="X88" i="82" s="1"/>
  <c r="X113" i="82" s="1"/>
  <c r="Z6" i="82"/>
  <c r="AA6" i="68"/>
  <c r="Z6" i="81"/>
  <c r="Z6" i="73"/>
  <c r="Z6" i="72"/>
  <c r="Z79" i="73" l="1" a="1"/>
  <c r="Z79" i="73" s="1"/>
  <c r="Z78" i="73" a="1"/>
  <c r="Z78" i="73" s="1"/>
  <c r="Z79" i="81" a="1"/>
  <c r="Z79" i="81" s="1"/>
  <c r="AA85" i="81" s="1"/>
  <c r="Z78" i="81" a="1"/>
  <c r="Z78" i="81" s="1"/>
  <c r="AA84" i="81" s="1"/>
  <c r="AA6" i="75"/>
  <c r="AA79" i="68" a="1"/>
  <c r="AA79" i="68" s="1"/>
  <c r="AA78" i="68" a="1"/>
  <c r="AA78" i="68" s="1"/>
  <c r="Z78" i="72" a="1"/>
  <c r="Z78" i="72" s="1"/>
  <c r="Z79" i="72" a="1"/>
  <c r="Z79" i="72" s="1"/>
  <c r="Z78" i="82" a="1"/>
  <c r="Z78" i="82" s="1"/>
  <c r="Z79" i="82" a="1"/>
  <c r="Z79" i="82" s="1"/>
  <c r="AA7" i="75"/>
  <c r="AA7" i="85" s="1"/>
  <c r="AA6" i="85"/>
  <c r="X88" i="73"/>
  <c r="X113" i="73" s="1"/>
  <c r="X88" i="81"/>
  <c r="X113" i="81" s="1"/>
  <c r="Z77" i="72" a="1"/>
  <c r="Z77" i="72" s="1"/>
  <c r="Z76" i="72" a="1"/>
  <c r="Z76" i="72" s="1"/>
  <c r="AA82" i="72" s="1"/>
  <c r="Z76" i="82" a="1"/>
  <c r="Z76" i="82" s="1"/>
  <c r="Z77" i="82" a="1"/>
  <c r="Z77" i="82" s="1"/>
  <c r="Z76" i="73" a="1"/>
  <c r="Z76" i="73" s="1"/>
  <c r="Z77" i="73" a="1"/>
  <c r="Z77" i="73" s="1"/>
  <c r="Z76" i="81" a="1"/>
  <c r="Z76" i="81" s="1"/>
  <c r="AA82" i="81" s="1"/>
  <c r="Z77" i="81" a="1"/>
  <c r="Z77" i="81" s="1"/>
  <c r="AA83" i="81" s="1"/>
  <c r="AA76" i="68" a="1"/>
  <c r="AA76" i="68" s="1"/>
  <c r="AB82" i="68" s="1"/>
  <c r="AA77" i="68" a="1"/>
  <c r="AA77" i="68" s="1"/>
  <c r="Y86" i="81"/>
  <c r="Z86" i="68"/>
  <c r="Z88" i="68" s="1"/>
  <c r="Z113" i="68" s="1"/>
  <c r="Y86" i="73"/>
  <c r="Y86" i="82"/>
  <c r="Y88" i="82" s="1"/>
  <c r="Y113" i="82" s="1"/>
  <c r="AA6" i="82"/>
  <c r="AB6" i="68"/>
  <c r="AA6" i="81"/>
  <c r="AA6" i="73"/>
  <c r="AA6" i="72"/>
  <c r="AA79" i="82" l="1" a="1"/>
  <c r="AA79" i="82" s="1"/>
  <c r="AA78" i="82" a="1"/>
  <c r="AA78" i="82" s="1"/>
  <c r="AA78" i="72" a="1"/>
  <c r="AA78" i="72" s="1"/>
  <c r="AA79" i="72" a="1"/>
  <c r="AA79" i="72" s="1"/>
  <c r="AA78" i="73" a="1"/>
  <c r="AA78" i="73" s="1"/>
  <c r="AA79" i="73" a="1"/>
  <c r="AA79" i="73" s="1"/>
  <c r="AA78" i="81" a="1"/>
  <c r="AA78" i="81" s="1"/>
  <c r="AB84" i="81" s="1"/>
  <c r="AA79" i="81" a="1"/>
  <c r="AA79" i="81" s="1"/>
  <c r="AB85" i="81" s="1"/>
  <c r="AB6" i="75"/>
  <c r="AB79" i="68" a="1"/>
  <c r="AB79" i="68" s="1"/>
  <c r="AB78" i="68" a="1"/>
  <c r="AB78" i="68" s="1"/>
  <c r="AB7" i="75"/>
  <c r="AB7" i="85" s="1"/>
  <c r="AB6" i="85"/>
  <c r="Y88" i="73"/>
  <c r="Y113" i="73" s="1"/>
  <c r="Y88" i="81"/>
  <c r="Y113" i="81" s="1"/>
  <c r="AA76" i="73" a="1"/>
  <c r="AA76" i="73" s="1"/>
  <c r="AA77" i="73" a="1"/>
  <c r="AA77" i="73" s="1"/>
  <c r="AA77" i="81" a="1"/>
  <c r="AA77" i="81" s="1"/>
  <c r="AB83" i="81" s="1"/>
  <c r="AA76" i="81" a="1"/>
  <c r="AA76" i="81" s="1"/>
  <c r="AB82" i="81" s="1"/>
  <c r="AC6" i="68"/>
  <c r="AB77" i="68" a="1"/>
  <c r="AB77" i="68" s="1"/>
  <c r="AB76" i="68" a="1"/>
  <c r="AB76" i="68" s="1"/>
  <c r="AC82" i="68" s="1"/>
  <c r="AA76" i="72" a="1"/>
  <c r="AA76" i="72" s="1"/>
  <c r="AB82" i="72" s="1"/>
  <c r="AA77" i="72" a="1"/>
  <c r="AA77" i="72" s="1"/>
  <c r="AA77" i="82" a="1"/>
  <c r="AA77" i="82" s="1"/>
  <c r="AA76" i="82" a="1"/>
  <c r="AA76" i="82" s="1"/>
  <c r="Z86" i="81"/>
  <c r="AA86" i="68"/>
  <c r="AA88" i="68" s="1"/>
  <c r="AA113" i="68" s="1"/>
  <c r="Z86" i="82"/>
  <c r="Z88" i="82" s="1"/>
  <c r="Z113" i="82" s="1"/>
  <c r="Z86" i="73"/>
  <c r="AB6" i="82"/>
  <c r="AB6" i="81"/>
  <c r="AB6" i="72"/>
  <c r="AB6" i="73"/>
  <c r="AB79" i="73" l="1" a="1"/>
  <c r="AB79" i="73" s="1"/>
  <c r="AB78" i="73" a="1"/>
  <c r="AB78" i="73" s="1"/>
  <c r="AB79" i="72" a="1"/>
  <c r="AB79" i="72" s="1"/>
  <c r="AB78" i="72" a="1"/>
  <c r="AB78" i="72" s="1"/>
  <c r="AB78" i="81" a="1"/>
  <c r="AB78" i="81" s="1"/>
  <c r="AC84" i="81" s="1"/>
  <c r="AB79" i="81" a="1"/>
  <c r="AB79" i="81" s="1"/>
  <c r="AC85" i="81" s="1"/>
  <c r="AB79" i="82" a="1"/>
  <c r="AB79" i="82" s="1"/>
  <c r="AB78" i="82" a="1"/>
  <c r="AB78" i="82" s="1"/>
  <c r="AC78" i="68" a="1"/>
  <c r="AC78" i="68" s="1"/>
  <c r="AC79" i="68" a="1"/>
  <c r="AC79" i="68" s="1"/>
  <c r="Z88" i="73"/>
  <c r="Z113" i="73" s="1"/>
  <c r="Z88" i="81"/>
  <c r="Z113" i="81" s="1"/>
  <c r="AC6" i="73"/>
  <c r="AC6" i="75"/>
  <c r="AC6" i="82"/>
  <c r="AC76" i="73" a="1"/>
  <c r="AC76" i="73" s="1"/>
  <c r="AC86" i="73" s="1"/>
  <c r="AC6" i="72"/>
  <c r="AB77" i="82" a="1"/>
  <c r="AB77" i="82" s="1"/>
  <c r="AB76" i="82" a="1"/>
  <c r="AB76" i="82" s="1"/>
  <c r="AC76" i="68" a="1"/>
  <c r="AC76" i="68" s="1"/>
  <c r="AD82" i="68" s="1"/>
  <c r="AC77" i="68" a="1"/>
  <c r="AC77" i="68" s="1"/>
  <c r="AC86" i="68" s="1"/>
  <c r="AC88" i="68" s="1"/>
  <c r="AC113" i="68" s="1"/>
  <c r="AC6" i="81"/>
  <c r="AB77" i="73" a="1"/>
  <c r="AB77" i="73" s="1"/>
  <c r="AB76" i="73" a="1"/>
  <c r="AB76" i="73" s="1"/>
  <c r="AD6" i="68"/>
  <c r="AB76" i="72" a="1"/>
  <c r="AB76" i="72" s="1"/>
  <c r="AC82" i="72" s="1"/>
  <c r="AB77" i="72" a="1"/>
  <c r="AB77" i="72" s="1"/>
  <c r="AB76" i="81" a="1"/>
  <c r="AB76" i="81" s="1"/>
  <c r="AC82" i="81" s="1"/>
  <c r="AB77" i="81" a="1"/>
  <c r="AB77" i="81" s="1"/>
  <c r="AC83" i="81" s="1"/>
  <c r="AA86" i="81"/>
  <c r="AB86" i="68"/>
  <c r="AB88" i="68" s="1"/>
  <c r="AB113" i="68" s="1"/>
  <c r="AA86" i="82"/>
  <c r="AA88" i="82" s="1"/>
  <c r="AA113" i="82" s="1"/>
  <c r="AA86" i="73"/>
  <c r="I9" i="85"/>
  <c r="AC78" i="72" l="1" a="1"/>
  <c r="AC78" i="72" s="1"/>
  <c r="AC79" i="72" a="1"/>
  <c r="AC79" i="72" s="1"/>
  <c r="AD6" i="73"/>
  <c r="AD78" i="68" a="1"/>
  <c r="AD78" i="68" s="1"/>
  <c r="AD79" i="68" a="1"/>
  <c r="AD79" i="68" s="1"/>
  <c r="AC78" i="81" a="1"/>
  <c r="AC78" i="81" s="1"/>
  <c r="AD84" i="81" s="1"/>
  <c r="AC79" i="81" a="1"/>
  <c r="AC79" i="81" s="1"/>
  <c r="AD85" i="81" s="1"/>
  <c r="AC77" i="82" a="1"/>
  <c r="AC77" i="82" s="1"/>
  <c r="AC78" i="82" a="1"/>
  <c r="AC78" i="82" s="1"/>
  <c r="AC79" i="82" a="1"/>
  <c r="AC79" i="82" s="1"/>
  <c r="AC77" i="73" a="1"/>
  <c r="AC77" i="73" s="1"/>
  <c r="AC79" i="73" a="1"/>
  <c r="AC79" i="73" s="1"/>
  <c r="AC78" i="73" a="1"/>
  <c r="AC78" i="73" s="1"/>
  <c r="AC76" i="82" a="1"/>
  <c r="AC76" i="82" s="1"/>
  <c r="AC86" i="82" s="1"/>
  <c r="AC88" i="82" s="1"/>
  <c r="AC113" i="82" s="1"/>
  <c r="AC7" i="75"/>
  <c r="AC7" i="85" s="1"/>
  <c r="AC6" i="85"/>
  <c r="AA88" i="73"/>
  <c r="AA113" i="73" s="1"/>
  <c r="AC88" i="73"/>
  <c r="AC113" i="73" s="1"/>
  <c r="AA88" i="81"/>
  <c r="AA113" i="81" s="1"/>
  <c r="AE6" i="68"/>
  <c r="AE76" i="68" s="1" a="1"/>
  <c r="AE76" i="68" s="1"/>
  <c r="AF82" i="68" s="1"/>
  <c r="AD6" i="75"/>
  <c r="AD6" i="81"/>
  <c r="AD6" i="82"/>
  <c r="AD6" i="72"/>
  <c r="AC77" i="81" a="1"/>
  <c r="AC77" i="81" s="1"/>
  <c r="AD83" i="81" s="1"/>
  <c r="AC76" i="81" a="1"/>
  <c r="AC76" i="81" s="1"/>
  <c r="AD82" i="81" s="1"/>
  <c r="AC76" i="72" a="1"/>
  <c r="AC76" i="72" s="1"/>
  <c r="AD82" i="72" s="1"/>
  <c r="AC77" i="72" a="1"/>
  <c r="AC77" i="72" s="1"/>
  <c r="AD77" i="73" a="1"/>
  <c r="AD77" i="73" s="1"/>
  <c r="AD76" i="73" a="1"/>
  <c r="AD76" i="73" s="1"/>
  <c r="AD86" i="73" s="1"/>
  <c r="AD77" i="68" a="1"/>
  <c r="AD77" i="68" s="1"/>
  <c r="AD86" i="68" s="1"/>
  <c r="AD88" i="68" s="1"/>
  <c r="AD113" i="68" s="1"/>
  <c r="AD76" i="68" a="1"/>
  <c r="AD76" i="68" s="1"/>
  <c r="AE82" i="68" s="1"/>
  <c r="AB86" i="81"/>
  <c r="AE6" i="82"/>
  <c r="AB86" i="73"/>
  <c r="AB86" i="82"/>
  <c r="AB88" i="82" s="1"/>
  <c r="AB113" i="82" s="1"/>
  <c r="I9" i="75"/>
  <c r="I5" i="75" s="1"/>
  <c r="I9" i="82"/>
  <c r="I9" i="81"/>
  <c r="I9" i="73"/>
  <c r="I9" i="72"/>
  <c r="J9" i="68"/>
  <c r="AE6" i="72" l="1"/>
  <c r="AF6" i="68"/>
  <c r="AE78" i="82" a="1"/>
  <c r="AE78" i="82" s="1"/>
  <c r="AE79" i="82" a="1"/>
  <c r="AE79" i="82" s="1"/>
  <c r="AE6" i="81"/>
  <c r="AE77" i="68" a="1"/>
  <c r="AE77" i="68" s="1"/>
  <c r="AD77" i="82" a="1"/>
  <c r="AD77" i="82" s="1"/>
  <c r="AD79" i="82" a="1"/>
  <c r="AD79" i="82" s="1"/>
  <c r="AD78" i="82" a="1"/>
  <c r="AD78" i="82" s="1"/>
  <c r="AD78" i="73" a="1"/>
  <c r="AD78" i="73" s="1"/>
  <c r="AD79" i="73" a="1"/>
  <c r="AD79" i="73" s="1"/>
  <c r="AE6" i="75"/>
  <c r="AE7" i="75" s="1"/>
  <c r="AE7" i="85" s="1"/>
  <c r="AE79" i="68" a="1"/>
  <c r="AE79" i="68" s="1"/>
  <c r="AE78" i="68" a="1"/>
  <c r="AE78" i="68" s="1"/>
  <c r="AE6" i="73"/>
  <c r="AD79" i="72" a="1"/>
  <c r="AD79" i="72" s="1"/>
  <c r="AD78" i="72" a="1"/>
  <c r="AD78" i="72" s="1"/>
  <c r="AD77" i="81" a="1"/>
  <c r="AD77" i="81" s="1"/>
  <c r="AE83" i="81" s="1"/>
  <c r="AD78" i="81" a="1"/>
  <c r="AD78" i="81" s="1"/>
  <c r="AE84" i="81" s="1"/>
  <c r="AD79" i="81" a="1"/>
  <c r="AD79" i="81" s="1"/>
  <c r="AE85" i="81" s="1"/>
  <c r="AE86" i="68"/>
  <c r="AE88" i="68" s="1"/>
  <c r="AE113" i="68" s="1"/>
  <c r="J9" i="85"/>
  <c r="AD7" i="75"/>
  <c r="AD7" i="85" s="1"/>
  <c r="AD6" i="85"/>
  <c r="AB88" i="73"/>
  <c r="AB113" i="73" s="1"/>
  <c r="AD88" i="73"/>
  <c r="AD113" i="73" s="1"/>
  <c r="I5" i="85"/>
  <c r="AB88" i="81"/>
  <c r="AB113" i="81" s="1"/>
  <c r="AD76" i="81" a="1"/>
  <c r="AD76" i="81" s="1"/>
  <c r="AE82" i="81" s="1"/>
  <c r="AD77" i="72" a="1"/>
  <c r="AD77" i="72" s="1"/>
  <c r="AC86" i="81"/>
  <c r="AD76" i="72" a="1"/>
  <c r="AD76" i="72" s="1"/>
  <c r="AE82" i="72" s="1"/>
  <c r="AD76" i="82" a="1"/>
  <c r="AD76" i="82" s="1"/>
  <c r="AD86" i="82" s="1"/>
  <c r="AD88" i="82" s="1"/>
  <c r="AD113" i="82" s="1"/>
  <c r="AE76" i="82" a="1"/>
  <c r="AE76" i="82" s="1"/>
  <c r="AE86" i="82" s="1"/>
  <c r="AE88" i="82" s="1"/>
  <c r="AE113" i="82" s="1"/>
  <c r="AE77" i="82" a="1"/>
  <c r="AE77" i="82" s="1"/>
  <c r="AE76" i="81" a="1"/>
  <c r="AE76" i="81" s="1"/>
  <c r="AF82" i="81" s="1"/>
  <c r="AF77" i="68" a="1"/>
  <c r="AF77" i="68" s="1"/>
  <c r="AF86" i="68" s="1"/>
  <c r="AF88" i="68" s="1"/>
  <c r="AF113" i="68" s="1"/>
  <c r="AF76" i="68" a="1"/>
  <c r="AF76" i="68" s="1"/>
  <c r="AG82" i="68" s="1"/>
  <c r="AE76" i="72" a="1"/>
  <c r="AE76" i="72" s="1"/>
  <c r="AF82" i="72" s="1"/>
  <c r="AE77" i="72" a="1"/>
  <c r="AE77" i="72" s="1"/>
  <c r="AF6" i="73"/>
  <c r="AG6" i="68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E79" i="73" l="1" a="1"/>
  <c r="AE79" i="73" s="1"/>
  <c r="AE78" i="73" a="1"/>
  <c r="AE78" i="73" s="1"/>
  <c r="AF79" i="82" a="1"/>
  <c r="AF79" i="82" s="1"/>
  <c r="AF78" i="82" a="1"/>
  <c r="AF78" i="82" s="1"/>
  <c r="AF78" i="72" a="1"/>
  <c r="AF78" i="72" s="1"/>
  <c r="AF79" i="72" a="1"/>
  <c r="AF79" i="72" s="1"/>
  <c r="AF78" i="81" a="1"/>
  <c r="AF78" i="81" s="1"/>
  <c r="AG84" i="81" s="1"/>
  <c r="AF79" i="81" a="1"/>
  <c r="AF79" i="81" s="1"/>
  <c r="AG85" i="81" s="1"/>
  <c r="AG6" i="75"/>
  <c r="AG6" i="85" s="1"/>
  <c r="AG79" i="68" a="1"/>
  <c r="AG79" i="68" s="1"/>
  <c r="AG78" i="68" a="1"/>
  <c r="AG78" i="68" s="1"/>
  <c r="AE6" i="85"/>
  <c r="AF78" i="73" a="1"/>
  <c r="AF78" i="73" s="1"/>
  <c r="AF79" i="73" a="1"/>
  <c r="AF79" i="73" s="1"/>
  <c r="AE76" i="73" a="1"/>
  <c r="AE76" i="73" s="1"/>
  <c r="AE86" i="73" s="1"/>
  <c r="AE88" i="73" s="1"/>
  <c r="AE113" i="73" s="1"/>
  <c r="AE79" i="81" a="1"/>
  <c r="AE79" i="81" s="1"/>
  <c r="AF85" i="81" s="1"/>
  <c r="AE78" i="81" a="1"/>
  <c r="AE78" i="81" s="1"/>
  <c r="AF84" i="81" s="1"/>
  <c r="AF6" i="75"/>
  <c r="AF79" i="68" a="1"/>
  <c r="AF79" i="68" s="1"/>
  <c r="AF78" i="68" a="1"/>
  <c r="AF78" i="68" s="1"/>
  <c r="AE77" i="73" a="1"/>
  <c r="AE77" i="73" s="1"/>
  <c r="AE77" i="81" a="1"/>
  <c r="AE77" i="81" s="1"/>
  <c r="AF83" i="81" s="1"/>
  <c r="AE79" i="72" a="1"/>
  <c r="AE79" i="72" s="1"/>
  <c r="AE78" i="72" a="1"/>
  <c r="AE78" i="72" s="1"/>
  <c r="K9" i="85"/>
  <c r="J5" i="85"/>
  <c r="AC88" i="81"/>
  <c r="AC113" i="81" s="1"/>
  <c r="AD86" i="81"/>
  <c r="AF76" i="82" a="1"/>
  <c r="AF76" i="82" s="1"/>
  <c r="AF86" i="82" s="1"/>
  <c r="AF88" i="82" s="1"/>
  <c r="AF113" i="82" s="1"/>
  <c r="AF77" i="82" a="1"/>
  <c r="AF77" i="82" s="1"/>
  <c r="AF77" i="72" a="1"/>
  <c r="AF77" i="72" s="1"/>
  <c r="AF76" i="72" a="1"/>
  <c r="AF76" i="72" s="1"/>
  <c r="AG82" i="72" s="1"/>
  <c r="AF76" i="81" a="1"/>
  <c r="AF76" i="81" s="1"/>
  <c r="AG82" i="81" s="1"/>
  <c r="AF77" i="81" a="1"/>
  <c r="AF77" i="81" s="1"/>
  <c r="AG83" i="81" s="1"/>
  <c r="AG77" i="68" a="1"/>
  <c r="AG77" i="68" s="1"/>
  <c r="AG86" i="68" s="1"/>
  <c r="AG88" i="68" s="1"/>
  <c r="AG113" i="68" s="1"/>
  <c r="AG76" i="68" a="1"/>
  <c r="AG76" i="68" s="1"/>
  <c r="AF77" i="73" a="1"/>
  <c r="AF77" i="73" s="1"/>
  <c r="AF76" i="73" a="1"/>
  <c r="AF76" i="73" s="1"/>
  <c r="AF86" i="73" s="1"/>
  <c r="AE86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G7" i="75" l="1"/>
  <c r="AG7" i="85" s="1"/>
  <c r="AG79" i="73" a="1"/>
  <c r="AG79" i="73" s="1"/>
  <c r="AG78" i="73" a="1"/>
  <c r="AG78" i="73" s="1"/>
  <c r="AF6" i="85"/>
  <c r="AF7" i="75"/>
  <c r="AF7" i="85" s="1"/>
  <c r="AG78" i="82" a="1"/>
  <c r="AG78" i="82" s="1"/>
  <c r="AG79" i="82" a="1"/>
  <c r="AG79" i="82" s="1"/>
  <c r="AG78" i="72" a="1"/>
  <c r="AG78" i="72" s="1"/>
  <c r="AG79" i="72" a="1"/>
  <c r="AG79" i="72" s="1"/>
  <c r="AG78" i="81" a="1"/>
  <c r="AG78" i="81" s="1"/>
  <c r="AG79" i="81" a="1"/>
  <c r="AG79" i="81" s="1"/>
  <c r="L9" i="85"/>
  <c r="AF88" i="73"/>
  <c r="AF113" i="73" s="1"/>
  <c r="K5" i="85"/>
  <c r="AD88" i="81"/>
  <c r="AD113" i="81" s="1"/>
  <c r="AE88" i="81"/>
  <c r="AE113" i="81" s="1"/>
  <c r="AG76" i="82" a="1"/>
  <c r="AG76" i="82" s="1"/>
  <c r="AG86" i="82" s="1"/>
  <c r="AG88" i="82" s="1"/>
  <c r="AG113" i="82" s="1"/>
  <c r="AG77" i="82" a="1"/>
  <c r="AG77" i="82" s="1"/>
  <c r="AG76" i="72" a="1"/>
  <c r="AG76" i="72" s="1"/>
  <c r="AG77" i="72" a="1"/>
  <c r="AG77" i="72" s="1"/>
  <c r="AG76" i="81" a="1"/>
  <c r="AG76" i="81" s="1"/>
  <c r="AG77" i="81" a="1"/>
  <c r="AG77" i="81" s="1"/>
  <c r="AG77" i="73" a="1"/>
  <c r="AG77" i="73" s="1"/>
  <c r="AG76" i="73" a="1"/>
  <c r="AG76" i="73" s="1"/>
  <c r="AG86" i="73" s="1"/>
  <c r="AF86" i="81"/>
  <c r="K88" i="75"/>
  <c r="K97" i="75" s="1"/>
  <c r="L9" i="75"/>
  <c r="L5" i="75" s="1"/>
  <c r="L9" i="82"/>
  <c r="L9" i="81"/>
  <c r="M9" i="68"/>
  <c r="L9" i="73"/>
  <c r="L9" i="72"/>
  <c r="M9" i="85" l="1"/>
  <c r="AG88" i="73"/>
  <c r="AG113" i="73" s="1"/>
  <c r="L5" i="85"/>
  <c r="AF88" i="81"/>
  <c r="AF113" i="81" s="1"/>
  <c r="AG86" i="81"/>
  <c r="L88" i="75"/>
  <c r="L97" i="75" s="1"/>
  <c r="M9" i="75"/>
  <c r="M5" i="75" s="1"/>
  <c r="M9" i="82"/>
  <c r="M9" i="81"/>
  <c r="N9" i="68"/>
  <c r="M9" i="73"/>
  <c r="M9" i="72"/>
  <c r="N9" i="85" l="1"/>
  <c r="M5" i="85"/>
  <c r="AG88" i="81"/>
  <c r="AG113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53" i="73" l="1"/>
  <c r="E52" i="72"/>
  <c r="E49" i="68"/>
  <c r="E51" i="72"/>
  <c r="E55" i="73"/>
  <c r="E55" i="68"/>
  <c r="E49" i="82"/>
  <c r="E52" i="73"/>
  <c r="G94" i="43"/>
  <c r="E54" i="72"/>
  <c r="E52" i="82"/>
  <c r="E50" i="72"/>
  <c r="E54" i="68"/>
  <c r="E55" i="72"/>
  <c r="E50" i="68"/>
  <c r="E53" i="72"/>
  <c r="E55" i="82"/>
  <c r="E51" i="73"/>
  <c r="E53" i="68"/>
  <c r="E51" i="68"/>
  <c r="E54" i="73"/>
  <c r="E54" i="82"/>
  <c r="E50" i="73"/>
  <c r="E49" i="72"/>
  <c r="E52" i="68"/>
  <c r="E49" i="73"/>
  <c r="E53" i="82"/>
  <c r="E51" i="82"/>
  <c r="E50" i="82"/>
  <c r="C14" i="43" a="1"/>
  <c r="G27" i="43"/>
  <c r="H90" i="43"/>
  <c r="C17" i="62"/>
  <c r="H11" i="62"/>
  <c r="I11" i="62"/>
  <c r="I12" i="62" s="1"/>
  <c r="G37" i="82" l="1"/>
  <c r="G36" i="82"/>
  <c r="G14" i="82"/>
  <c r="G34" i="73"/>
  <c r="G58" i="72"/>
  <c r="G22" i="72"/>
  <c r="G36" i="81"/>
  <c r="G15" i="81"/>
  <c r="G18" i="73"/>
  <c r="G58" i="82"/>
  <c r="G36" i="73"/>
  <c r="G35" i="73"/>
  <c r="G37" i="81"/>
  <c r="G35" i="82"/>
  <c r="G31" i="82"/>
  <c r="G33" i="73"/>
  <c r="G57" i="72"/>
  <c r="G18" i="72"/>
  <c r="G35" i="81"/>
  <c r="G14" i="81"/>
  <c r="G57" i="73"/>
  <c r="G14" i="72"/>
  <c r="G37" i="73"/>
  <c r="G22" i="81"/>
  <c r="G15" i="73"/>
  <c r="G15" i="82"/>
  <c r="G34" i="82"/>
  <c r="G60" i="73"/>
  <c r="G31" i="73"/>
  <c r="G31" i="72"/>
  <c r="G34" i="81"/>
  <c r="G58" i="68"/>
  <c r="G36" i="72"/>
  <c r="G18" i="82"/>
  <c r="G35" i="72"/>
  <c r="G18" i="81"/>
  <c r="G33" i="72"/>
  <c r="G33" i="82"/>
  <c r="G58" i="73"/>
  <c r="G22" i="73"/>
  <c r="G37" i="72"/>
  <c r="G15" i="72"/>
  <c r="G33" i="81"/>
  <c r="G57" i="68"/>
  <c r="G22" i="82"/>
  <c r="G31" i="81"/>
  <c r="G57" i="82"/>
  <c r="G34" i="72"/>
  <c r="G14" i="73"/>
  <c r="C22" i="62"/>
  <c r="G37" i="68"/>
  <c r="G36" i="68"/>
  <c r="G18" i="68"/>
  <c r="G14" i="68"/>
  <c r="G35" i="68"/>
  <c r="G34" i="68"/>
  <c r="G33" i="68"/>
  <c r="G31" i="68"/>
  <c r="G15" i="68"/>
  <c r="G22" i="68"/>
  <c r="H12" i="62"/>
  <c r="H13" i="62" s="1"/>
  <c r="G60" i="82"/>
  <c r="G60" i="68"/>
  <c r="G60" i="72"/>
  <c r="G60" i="81"/>
  <c r="G82" i="81"/>
  <c r="G82" i="72"/>
  <c r="G82" i="73"/>
  <c r="G86" i="81"/>
  <c r="H52" i="43"/>
  <c r="H78" i="43"/>
  <c r="H79" i="43"/>
  <c r="G86" i="68"/>
  <c r="G77" i="82"/>
  <c r="G71" i="68"/>
  <c r="G76" i="81"/>
  <c r="G76" i="73"/>
  <c r="G71" i="81"/>
  <c r="G70" i="82"/>
  <c r="G86" i="72"/>
  <c r="G77" i="81"/>
  <c r="G76" i="82"/>
  <c r="G71" i="72"/>
  <c r="G70" i="68"/>
  <c r="G86" i="82"/>
  <c r="G82" i="68"/>
  <c r="G77" i="73"/>
  <c r="G71" i="82"/>
  <c r="G77" i="68"/>
  <c r="G70" i="81"/>
  <c r="G71" i="73"/>
  <c r="G82" i="82"/>
  <c r="G70" i="73"/>
  <c r="G76" i="72"/>
  <c r="G86" i="73"/>
  <c r="G77" i="72"/>
  <c r="G70" i="72"/>
  <c r="G76" i="68"/>
  <c r="G91" i="82"/>
  <c r="G89" i="82"/>
  <c r="G88" i="82"/>
  <c r="G67" i="82"/>
  <c r="G90" i="82"/>
  <c r="G93" i="82"/>
  <c r="G89" i="73"/>
  <c r="G88" i="72"/>
  <c r="G88" i="73"/>
  <c r="G93" i="72"/>
  <c r="G93" i="73"/>
  <c r="G91" i="68"/>
  <c r="G91" i="73"/>
  <c r="G89" i="68"/>
  <c r="G91" i="72"/>
  <c r="G90" i="68"/>
  <c r="G90" i="72"/>
  <c r="G67" i="72"/>
  <c r="G90" i="73"/>
  <c r="G89" i="72"/>
  <c r="G88" i="68"/>
  <c r="G93" i="68"/>
  <c r="G67" i="81"/>
  <c r="G89" i="81"/>
  <c r="G93" i="81"/>
  <c r="G91" i="81"/>
  <c r="G88" i="81"/>
  <c r="G90" i="81"/>
  <c r="E48" i="82"/>
  <c r="E48" i="73"/>
  <c r="E48" i="68"/>
  <c r="E48" i="72"/>
  <c r="G67" i="73"/>
  <c r="G67" i="68"/>
  <c r="C14" i="43"/>
  <c r="C3" i="73" l="1"/>
  <c r="C3" i="82"/>
  <c r="C3" i="81"/>
  <c r="C3" i="72"/>
  <c r="Z60" i="73" a="1"/>
  <c r="Z60" i="73" s="1"/>
  <c r="K60" i="73" a="1"/>
  <c r="K60" i="73" s="1"/>
  <c r="Y60" i="73" a="1"/>
  <c r="Y60" i="73" s="1"/>
  <c r="W60" i="73" a="1"/>
  <c r="W60" i="73" s="1"/>
  <c r="J60" i="73" a="1"/>
  <c r="J60" i="73" s="1"/>
  <c r="S60" i="73" a="1"/>
  <c r="S60" i="73" s="1"/>
  <c r="I60" i="73" a="1"/>
  <c r="I60" i="73" s="1"/>
  <c r="AG60" i="73" a="1"/>
  <c r="AG60" i="73" s="1"/>
  <c r="AE60" i="73" a="1"/>
  <c r="AE60" i="73" s="1"/>
  <c r="AA60" i="73" a="1"/>
  <c r="AA60" i="73" s="1"/>
  <c r="Q60" i="73" a="1"/>
  <c r="Q60" i="73" s="1"/>
  <c r="R60" i="73" a="1"/>
  <c r="R60" i="73" s="1"/>
  <c r="O60" i="73" a="1"/>
  <c r="O60" i="73" s="1"/>
  <c r="AC60" i="73" a="1"/>
  <c r="AC60" i="73" s="1"/>
  <c r="AD60" i="73" a="1"/>
  <c r="AD60" i="73" s="1"/>
  <c r="AF60" i="73" a="1"/>
  <c r="AF60" i="73" s="1"/>
  <c r="L60" i="73" a="1"/>
  <c r="L60" i="73" s="1"/>
  <c r="M60" i="73" a="1"/>
  <c r="M60" i="73" s="1"/>
  <c r="N60" i="73" a="1"/>
  <c r="N60" i="73" s="1"/>
  <c r="P60" i="73" a="1"/>
  <c r="P60" i="73" s="1"/>
  <c r="T60" i="73" a="1"/>
  <c r="T60" i="73" s="1"/>
  <c r="U60" i="73" a="1"/>
  <c r="U60" i="73" s="1"/>
  <c r="V60" i="73" a="1"/>
  <c r="V60" i="73" s="1"/>
  <c r="X60" i="73" a="1"/>
  <c r="X60" i="73" s="1"/>
  <c r="AB60" i="73" a="1"/>
  <c r="AB60" i="73" s="1"/>
  <c r="W60" i="81" a="1"/>
  <c r="W60" i="81" s="1"/>
  <c r="S60" i="81" a="1"/>
  <c r="S60" i="81" s="1"/>
  <c r="Q60" i="81" a="1"/>
  <c r="Q60" i="81" s="1"/>
  <c r="O60" i="81" a="1"/>
  <c r="O60" i="81" s="1"/>
  <c r="AG60" i="81" a="1"/>
  <c r="AG60" i="81" s="1"/>
  <c r="K60" i="81" a="1"/>
  <c r="K60" i="81" s="1"/>
  <c r="AE60" i="81" a="1"/>
  <c r="AE60" i="81" s="1"/>
  <c r="I60" i="81" a="1"/>
  <c r="I60" i="81" s="1"/>
  <c r="AA60" i="81" a="1"/>
  <c r="AA60" i="81" s="1"/>
  <c r="Y60" i="81" a="1"/>
  <c r="Y60" i="81" s="1"/>
  <c r="AC60" i="81" a="1"/>
  <c r="AC60" i="81" s="1"/>
  <c r="AD60" i="81" a="1"/>
  <c r="AD60" i="81" s="1"/>
  <c r="AF60" i="81" a="1"/>
  <c r="AF60" i="81" s="1"/>
  <c r="M60" i="81" a="1"/>
  <c r="M60" i="81" s="1"/>
  <c r="L60" i="81" a="1"/>
  <c r="L60" i="81" s="1"/>
  <c r="N60" i="81" a="1"/>
  <c r="N60" i="81" s="1"/>
  <c r="J60" i="81" a="1"/>
  <c r="J60" i="81" s="1"/>
  <c r="P60" i="81" a="1"/>
  <c r="P60" i="81" s="1"/>
  <c r="R60" i="81" a="1"/>
  <c r="R60" i="81" s="1"/>
  <c r="T60" i="81" a="1"/>
  <c r="T60" i="81" s="1"/>
  <c r="U60" i="81" a="1"/>
  <c r="U60" i="81" s="1"/>
  <c r="V60" i="81" a="1"/>
  <c r="V60" i="81" s="1"/>
  <c r="X60" i="81" a="1"/>
  <c r="X60" i="81" s="1"/>
  <c r="Z60" i="81" a="1"/>
  <c r="Z60" i="81" s="1"/>
  <c r="AB60" i="81" a="1"/>
  <c r="AB60" i="81" s="1"/>
  <c r="W60" i="82" a="1"/>
  <c r="W60" i="82" s="1"/>
  <c r="Q60" i="82" a="1"/>
  <c r="Q60" i="82" s="1"/>
  <c r="O60" i="82" a="1"/>
  <c r="O60" i="82" s="1"/>
  <c r="I60" i="82" a="1"/>
  <c r="I60" i="82" s="1"/>
  <c r="I91" i="82" s="1"/>
  <c r="AG60" i="82" a="1"/>
  <c r="AG60" i="82" s="1"/>
  <c r="AG91" i="82" s="1"/>
  <c r="AE60" i="82" a="1"/>
  <c r="AE60" i="82" s="1"/>
  <c r="AE91" i="82" s="1"/>
  <c r="Y60" i="82" a="1"/>
  <c r="Y60" i="82" s="1"/>
  <c r="AC60" i="82" a="1"/>
  <c r="AC60" i="82" s="1"/>
  <c r="AC91" i="82" s="1"/>
  <c r="AD60" i="82" a="1"/>
  <c r="AD60" i="82" s="1"/>
  <c r="AD91" i="82" s="1"/>
  <c r="AF60" i="82" a="1"/>
  <c r="AF60" i="82" s="1"/>
  <c r="AF91" i="82" s="1"/>
  <c r="K60" i="82" a="1"/>
  <c r="K60" i="82" s="1"/>
  <c r="N60" i="82" a="1"/>
  <c r="N60" i="82" s="1"/>
  <c r="L60" i="82" a="1"/>
  <c r="L60" i="82" s="1"/>
  <c r="J60" i="82" a="1"/>
  <c r="J60" i="82" s="1"/>
  <c r="M60" i="82" a="1"/>
  <c r="M60" i="82" s="1"/>
  <c r="P60" i="82" a="1"/>
  <c r="P60" i="82" s="1"/>
  <c r="R60" i="82" a="1"/>
  <c r="R60" i="82" s="1"/>
  <c r="S60" i="82" a="1"/>
  <c r="S60" i="82" s="1"/>
  <c r="T60" i="82" a="1"/>
  <c r="T60" i="82" s="1"/>
  <c r="U60" i="82" a="1"/>
  <c r="U60" i="82" s="1"/>
  <c r="V60" i="82" a="1"/>
  <c r="V60" i="82" s="1"/>
  <c r="X60" i="82" a="1"/>
  <c r="X60" i="82" s="1"/>
  <c r="Z60" i="82" a="1"/>
  <c r="Z60" i="82" s="1"/>
  <c r="AA60" i="82" a="1"/>
  <c r="AA60" i="82" s="1"/>
  <c r="AB60" i="82" a="1"/>
  <c r="AB60" i="82" s="1"/>
  <c r="AC60" i="72" a="1"/>
  <c r="AC60" i="72" s="1"/>
  <c r="AD60" i="72" a="1"/>
  <c r="AD60" i="72" s="1"/>
  <c r="AE60" i="72" a="1"/>
  <c r="AE60" i="72" s="1"/>
  <c r="AF60" i="72" a="1"/>
  <c r="AF60" i="72" s="1"/>
  <c r="AG60" i="72" a="1"/>
  <c r="AG60" i="72" s="1"/>
  <c r="AC60" i="68" a="1"/>
  <c r="AC60" i="68" s="1"/>
  <c r="AC91" i="68" s="1"/>
  <c r="AC114" i="68" s="1"/>
  <c r="AD60" i="68" a="1"/>
  <c r="AD60" i="68" s="1"/>
  <c r="AD91" i="68" s="1"/>
  <c r="AD114" i="68" s="1"/>
  <c r="AE60" i="68" a="1"/>
  <c r="AE60" i="68" s="1"/>
  <c r="AE91" i="68" s="1"/>
  <c r="AE114" i="68" s="1"/>
  <c r="AF60" i="68" a="1"/>
  <c r="AF60" i="68" s="1"/>
  <c r="AF91" i="68" s="1"/>
  <c r="AF114" i="68" s="1"/>
  <c r="AG60" i="68" a="1"/>
  <c r="AG60" i="68" s="1"/>
  <c r="AG91" i="68" s="1"/>
  <c r="AG114" i="68" s="1"/>
  <c r="X60" i="72" a="1"/>
  <c r="X60" i="72" s="1"/>
  <c r="S60" i="72" a="1"/>
  <c r="S60" i="72" s="1"/>
  <c r="J60" i="72" a="1"/>
  <c r="J60" i="72" s="1"/>
  <c r="R60" i="72" a="1"/>
  <c r="R60" i="72" s="1"/>
  <c r="P60" i="72" a="1"/>
  <c r="P60" i="72" s="1"/>
  <c r="O60" i="72" a="1"/>
  <c r="O60" i="72" s="1"/>
  <c r="Z60" i="72" a="1"/>
  <c r="Z60" i="72" s="1"/>
  <c r="L60" i="72" a="1"/>
  <c r="L60" i="72" s="1"/>
  <c r="K60" i="72" a="1"/>
  <c r="K60" i="72" s="1"/>
  <c r="N60" i="72" a="1"/>
  <c r="N60" i="72" s="1"/>
  <c r="I60" i="72" a="1"/>
  <c r="I60" i="72" s="1"/>
  <c r="M60" i="72" a="1"/>
  <c r="M60" i="72" s="1"/>
  <c r="Q60" i="72" a="1"/>
  <c r="Q60" i="72" s="1"/>
  <c r="T60" i="72" a="1"/>
  <c r="T60" i="72" s="1"/>
  <c r="U60" i="72" a="1"/>
  <c r="U60" i="72" s="1"/>
  <c r="V60" i="72" a="1"/>
  <c r="V60" i="72" s="1"/>
  <c r="W60" i="72" a="1"/>
  <c r="W60" i="72" s="1"/>
  <c r="Y60" i="72" a="1"/>
  <c r="Y60" i="72" s="1"/>
  <c r="AA60" i="72" a="1"/>
  <c r="AA60" i="72" s="1"/>
  <c r="AB60" i="72" a="1"/>
  <c r="AB60" i="72" s="1"/>
  <c r="D13" i="33"/>
  <c r="Q60" i="68" a="1"/>
  <c r="Q60" i="68" s="1"/>
  <c r="Q91" i="68" s="1"/>
  <c r="Q114" i="68" s="1"/>
  <c r="W60" i="68" a="1"/>
  <c r="W60" i="68" s="1"/>
  <c r="W91" i="68" s="1"/>
  <c r="W114" i="68" s="1"/>
  <c r="U60" i="68" a="1"/>
  <c r="U60" i="68" s="1"/>
  <c r="U91" i="68" s="1"/>
  <c r="U114" i="68" s="1"/>
  <c r="P60" i="68" a="1"/>
  <c r="P60" i="68" s="1"/>
  <c r="P91" i="68" s="1"/>
  <c r="P114" i="68" s="1"/>
  <c r="X60" i="68" a="1"/>
  <c r="X60" i="68" s="1"/>
  <c r="X91" i="68" s="1"/>
  <c r="X114" i="68" s="1"/>
  <c r="AB60" i="68" a="1"/>
  <c r="AB60" i="68" s="1"/>
  <c r="AB91" i="68" s="1"/>
  <c r="AB114" i="68" s="1"/>
  <c r="I60" i="68" a="1"/>
  <c r="I60" i="68" s="1"/>
  <c r="I91" i="68" s="1"/>
  <c r="I114" i="68" s="1"/>
  <c r="O60" i="68" a="1"/>
  <c r="O60" i="68" s="1"/>
  <c r="O91" i="68" s="1"/>
  <c r="O114" i="68" s="1"/>
  <c r="Y60" i="68" a="1"/>
  <c r="Y60" i="68" s="1"/>
  <c r="Y91" i="68" s="1"/>
  <c r="Y114" i="68" s="1"/>
  <c r="N60" i="68" a="1"/>
  <c r="N60" i="68" s="1"/>
  <c r="N91" i="68" s="1"/>
  <c r="N114" i="68" s="1"/>
  <c r="T60" i="68" a="1"/>
  <c r="T60" i="68" s="1"/>
  <c r="T91" i="68" s="1"/>
  <c r="T114" i="68" s="1"/>
  <c r="Z60" i="68" a="1"/>
  <c r="Z60" i="68" s="1"/>
  <c r="Z91" i="68" s="1"/>
  <c r="Z114" i="68" s="1"/>
  <c r="M60" i="68" a="1"/>
  <c r="M60" i="68" s="1"/>
  <c r="M91" i="68" s="1"/>
  <c r="M114" i="68" s="1"/>
  <c r="R60" i="68" a="1"/>
  <c r="R60" i="68" s="1"/>
  <c r="R91" i="68" s="1"/>
  <c r="R114" i="68" s="1"/>
  <c r="AA60" i="68" a="1"/>
  <c r="AA60" i="68" s="1"/>
  <c r="AA91" i="68" s="1"/>
  <c r="AA114" i="68" s="1"/>
  <c r="L60" i="68" a="1"/>
  <c r="L60" i="68" s="1"/>
  <c r="L91" i="68" s="1"/>
  <c r="L114" i="68" s="1"/>
  <c r="K60" i="68" a="1"/>
  <c r="K60" i="68" s="1"/>
  <c r="K91" i="68" s="1"/>
  <c r="K114" i="68" s="1"/>
  <c r="S60" i="68" a="1"/>
  <c r="S60" i="68" s="1"/>
  <c r="S91" i="68" s="1"/>
  <c r="S114" i="68" s="1"/>
  <c r="J60" i="68" a="1"/>
  <c r="J60" i="68" s="1"/>
  <c r="J91" i="68" s="1"/>
  <c r="J114" i="68" s="1"/>
  <c r="V60" i="68" a="1"/>
  <c r="V60" i="68" s="1"/>
  <c r="V91" i="68" s="1"/>
  <c r="V114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91" i="72" l="1"/>
  <c r="Z91" i="72"/>
  <c r="AC91" i="72"/>
  <c r="T91" i="72"/>
  <c r="O91" i="72"/>
  <c r="Q91" i="72"/>
  <c r="P91" i="72"/>
  <c r="AB91" i="72"/>
  <c r="M91" i="72"/>
  <c r="R91" i="72"/>
  <c r="AE91" i="73"/>
  <c r="AA91" i="72"/>
  <c r="I91" i="72"/>
  <c r="J91" i="72"/>
  <c r="AG91" i="72"/>
  <c r="AF91" i="73"/>
  <c r="AG91" i="73"/>
  <c r="Y91" i="72"/>
  <c r="N91" i="72"/>
  <c r="S91" i="72"/>
  <c r="AF91" i="72"/>
  <c r="AD91" i="73"/>
  <c r="I91" i="73"/>
  <c r="W91" i="72"/>
  <c r="K91" i="72"/>
  <c r="X91" i="72"/>
  <c r="AE91" i="72"/>
  <c r="AC91" i="73"/>
  <c r="V91" i="72"/>
  <c r="L91" i="72"/>
  <c r="AD91" i="72"/>
  <c r="AE91" i="81"/>
  <c r="AC91" i="81"/>
  <c r="AF91" i="81"/>
  <c r="AG91" i="81"/>
  <c r="AD91" i="81"/>
  <c r="Q86" i="72"/>
  <c r="I86" i="72"/>
  <c r="AG93" i="68"/>
  <c r="AG112" i="68" s="1"/>
  <c r="AF93" i="68"/>
  <c r="AF112" i="68" s="1"/>
  <c r="AE93" i="68"/>
  <c r="AE112" i="68" s="1"/>
  <c r="AD93" i="68"/>
  <c r="AD112" i="68" s="1"/>
  <c r="AC93" i="68"/>
  <c r="AC112" i="68" s="1"/>
  <c r="AA91" i="81"/>
  <c r="T91" i="73"/>
  <c r="S91" i="81"/>
  <c r="Y91" i="81"/>
  <c r="W91" i="73"/>
  <c r="Q91" i="73"/>
  <c r="O91" i="73"/>
  <c r="O91" i="82"/>
  <c r="O91" i="81"/>
  <c r="R91" i="81"/>
  <c r="V91" i="73"/>
  <c r="X91" i="73"/>
  <c r="T91" i="82"/>
  <c r="V91" i="82"/>
  <c r="M91" i="81"/>
  <c r="J91" i="81"/>
  <c r="T91" i="81"/>
  <c r="AA91" i="73"/>
  <c r="P91" i="73"/>
  <c r="Q91" i="82"/>
  <c r="J91" i="82"/>
  <c r="K91" i="82"/>
  <c r="J91" i="73"/>
  <c r="V91" i="81"/>
  <c r="K91" i="81"/>
  <c r="I91" i="81"/>
  <c r="U91" i="73"/>
  <c r="U91" i="82"/>
  <c r="AA91" i="82"/>
  <c r="R91" i="82"/>
  <c r="AB91" i="81"/>
  <c r="Z91" i="81"/>
  <c r="W91" i="81"/>
  <c r="N91" i="73"/>
  <c r="Z91" i="73"/>
  <c r="AB91" i="82"/>
  <c r="W91" i="82"/>
  <c r="P91" i="82"/>
  <c r="N91" i="81"/>
  <c r="Q91" i="81"/>
  <c r="L91" i="81"/>
  <c r="X91" i="81"/>
  <c r="M91" i="73"/>
  <c r="K91" i="73"/>
  <c r="Y91" i="82"/>
  <c r="Z91" i="82"/>
  <c r="M91" i="82"/>
  <c r="N91" i="82"/>
  <c r="S91" i="73"/>
  <c r="R91" i="73"/>
  <c r="S91" i="82"/>
  <c r="U91" i="81"/>
  <c r="P91" i="81"/>
  <c r="AB91" i="73"/>
  <c r="L91" i="73"/>
  <c r="Y91" i="73"/>
  <c r="X91" i="82"/>
  <c r="L91" i="82"/>
  <c r="AG123" i="68" l="1" a="1"/>
  <c r="AG123" i="68" s="1"/>
  <c r="AG122" i="68" a="1"/>
  <c r="AG122" i="68" s="1"/>
  <c r="AG121" i="68" a="1"/>
  <c r="AG121" i="68" s="1"/>
  <c r="AG119" i="68" a="1"/>
  <c r="AG119" i="68" s="1"/>
  <c r="AG116" i="68" a="1"/>
  <c r="AG116" i="68" s="1"/>
  <c r="AG117" i="68" a="1"/>
  <c r="AG117" i="68" s="1"/>
  <c r="AG118" i="68" a="1"/>
  <c r="AG118" i="68" s="1"/>
  <c r="AG120" i="68" a="1"/>
  <c r="AG120" i="68" s="1"/>
  <c r="AF123" i="68" a="1"/>
  <c r="AF123" i="68" s="1"/>
  <c r="AF119" i="68" a="1"/>
  <c r="AF119" i="68" s="1"/>
  <c r="AF122" i="68" a="1"/>
  <c r="AF122" i="68" s="1"/>
  <c r="AF121" i="68" a="1"/>
  <c r="AF121" i="68" s="1"/>
  <c r="AF120" i="68" a="1"/>
  <c r="AF120" i="68" s="1"/>
  <c r="AF118" i="68" a="1"/>
  <c r="AF118" i="68" s="1"/>
  <c r="AF117" i="68" a="1"/>
  <c r="AF117" i="68" s="1"/>
  <c r="AF116" i="68" a="1"/>
  <c r="AF116" i="68" s="1"/>
  <c r="AE119" i="68" a="1"/>
  <c r="AE119" i="68" s="1"/>
  <c r="AE123" i="68" a="1"/>
  <c r="AE123" i="68" s="1"/>
  <c r="AE122" i="68" a="1"/>
  <c r="AE122" i="68" s="1"/>
  <c r="AE121" i="68" a="1"/>
  <c r="AE121" i="68" s="1"/>
  <c r="AE120" i="68" a="1"/>
  <c r="AE120" i="68" s="1"/>
  <c r="AE117" i="68" a="1"/>
  <c r="AE117" i="68" s="1"/>
  <c r="AE118" i="68" a="1"/>
  <c r="AE118" i="68" s="1"/>
  <c r="AE116" i="68" a="1"/>
  <c r="AE116" i="68" s="1"/>
  <c r="AC118" i="68" a="1"/>
  <c r="AC118" i="68" s="1"/>
  <c r="AC121" i="68" a="1"/>
  <c r="AC121" i="68" s="1"/>
  <c r="AC122" i="68" a="1"/>
  <c r="AC122" i="68" s="1"/>
  <c r="AC119" i="68" a="1"/>
  <c r="AC119" i="68" s="1"/>
  <c r="AC123" i="68" a="1"/>
  <c r="AC123" i="68" s="1"/>
  <c r="AC117" i="68" a="1"/>
  <c r="AC117" i="68" s="1"/>
  <c r="AC120" i="68" a="1"/>
  <c r="AC120" i="68" s="1"/>
  <c r="AC116" i="68" a="1"/>
  <c r="AC116" i="68" s="1"/>
  <c r="AD118" i="68" a="1"/>
  <c r="AD118" i="68" s="1"/>
  <c r="AD121" i="68" a="1"/>
  <c r="AD121" i="68" s="1"/>
  <c r="AD116" i="68" a="1"/>
  <c r="AD116" i="68" s="1"/>
  <c r="AD119" i="68" a="1"/>
  <c r="AD119" i="68" s="1"/>
  <c r="AD122" i="68" a="1"/>
  <c r="AD122" i="68" s="1"/>
  <c r="AD123" i="68" a="1"/>
  <c r="AD123" i="68" s="1"/>
  <c r="AD120" i="68" a="1"/>
  <c r="AD120" i="68" s="1"/>
  <c r="AD117" i="68" a="1"/>
  <c r="AD117" i="68" s="1"/>
  <c r="I88" i="72"/>
  <c r="I113" i="72" s="1"/>
  <c r="Q88" i="72"/>
  <c r="Q113" i="72" s="1"/>
  <c r="R86" i="72"/>
  <c r="J86" i="72"/>
  <c r="N86" i="72"/>
  <c r="AE86" i="72"/>
  <c r="O86" i="72"/>
  <c r="L86" i="72"/>
  <c r="AG86" i="72"/>
  <c r="AA86" i="72"/>
  <c r="K86" i="72"/>
  <c r="P86" i="72"/>
  <c r="M86" i="72"/>
  <c r="AF86" i="72"/>
  <c r="AD86" i="72"/>
  <c r="V86" i="72"/>
  <c r="U86" i="72"/>
  <c r="AC86" i="72"/>
  <c r="Z86" i="72"/>
  <c r="T86" i="72"/>
  <c r="W86" i="72"/>
  <c r="AB86" i="72"/>
  <c r="Y86" i="72"/>
  <c r="X86" i="72"/>
  <c r="S86" i="72"/>
  <c r="X93" i="68"/>
  <c r="X112" i="68" s="1"/>
  <c r="M93" i="68"/>
  <c r="M112" i="68" s="1"/>
  <c r="K93" i="68"/>
  <c r="K112" i="68" s="1"/>
  <c r="U93" i="68"/>
  <c r="U112" i="68" s="1"/>
  <c r="Q93" i="68"/>
  <c r="Q112" i="68" s="1"/>
  <c r="Z93" i="68"/>
  <c r="Z112" i="68" s="1"/>
  <c r="Y93" i="68"/>
  <c r="Y112" i="68" s="1"/>
  <c r="N93" i="68"/>
  <c r="N112" i="68" s="1"/>
  <c r="AA93" i="68"/>
  <c r="AA112" i="68" s="1"/>
  <c r="V93" i="68"/>
  <c r="V112" i="68" s="1"/>
  <c r="P93" i="68"/>
  <c r="P112" i="68" s="1"/>
  <c r="L93" i="68"/>
  <c r="L112" i="68" s="1"/>
  <c r="O93" i="68"/>
  <c r="O112" i="68" s="1"/>
  <c r="R93" i="68"/>
  <c r="R112" i="68" s="1"/>
  <c r="S93" i="68"/>
  <c r="S112" i="68" s="1"/>
  <c r="T93" i="68"/>
  <c r="T112" i="68" s="1"/>
  <c r="W93" i="68"/>
  <c r="W112" i="68" s="1"/>
  <c r="AB93" i="68"/>
  <c r="AB112" i="68" s="1"/>
  <c r="C16" i="62"/>
  <c r="P123" i="68" l="1" a="1"/>
  <c r="P123" i="68" s="1"/>
  <c r="P117" i="68" a="1"/>
  <c r="P117" i="68" s="1"/>
  <c r="P118" i="68" a="1"/>
  <c r="P118" i="68" s="1"/>
  <c r="P120" i="68" a="1"/>
  <c r="P120" i="68" s="1"/>
  <c r="P122" i="68" a="1"/>
  <c r="P122" i="68" s="1"/>
  <c r="P116" i="68" a="1"/>
  <c r="P116" i="68" s="1"/>
  <c r="P119" i="68" a="1"/>
  <c r="P119" i="68" s="1"/>
  <c r="P121" i="68" a="1"/>
  <c r="P121" i="68" s="1"/>
  <c r="AA118" i="68" a="1"/>
  <c r="AA118" i="68" s="1"/>
  <c r="AA120" i="68" a="1"/>
  <c r="AA120" i="68" s="1"/>
  <c r="AA116" i="68" a="1"/>
  <c r="AA116" i="68" s="1"/>
  <c r="AA119" i="68" a="1"/>
  <c r="AA119" i="68" s="1"/>
  <c r="AA117" i="68" a="1"/>
  <c r="AA117" i="68" s="1"/>
  <c r="AA121" i="68" a="1"/>
  <c r="AA121" i="68" s="1"/>
  <c r="AA123" i="68" a="1"/>
  <c r="AA123" i="68" s="1"/>
  <c r="AA122" i="68" a="1"/>
  <c r="AA122" i="68" s="1"/>
  <c r="W122" i="68" a="1"/>
  <c r="W122" i="68" s="1"/>
  <c r="W119" i="68" a="1"/>
  <c r="W119" i="68" s="1"/>
  <c r="W116" i="68" a="1"/>
  <c r="W116" i="68" s="1"/>
  <c r="W123" i="68" a="1"/>
  <c r="W123" i="68" s="1"/>
  <c r="W117" i="68" a="1"/>
  <c r="W117" i="68" s="1"/>
  <c r="W118" i="68" a="1"/>
  <c r="W118" i="68" s="1"/>
  <c r="W121" i="68" a="1"/>
  <c r="W121" i="68" s="1"/>
  <c r="W120" i="68" a="1"/>
  <c r="W120" i="68" s="1"/>
  <c r="S123" i="68" a="1"/>
  <c r="S123" i="68" s="1"/>
  <c r="S117" i="68" a="1"/>
  <c r="S117" i="68" s="1"/>
  <c r="S120" i="68" a="1"/>
  <c r="S120" i="68" s="1"/>
  <c r="S118" i="68" a="1"/>
  <c r="S118" i="68" s="1"/>
  <c r="S121" i="68" a="1"/>
  <c r="S121" i="68" s="1"/>
  <c r="S122" i="68" a="1"/>
  <c r="S122" i="68" s="1"/>
  <c r="S119" i="68" a="1"/>
  <c r="S119" i="68" s="1"/>
  <c r="S116" i="68" a="1"/>
  <c r="S116" i="68" s="1"/>
  <c r="R123" i="68" a="1"/>
  <c r="R123" i="68" s="1"/>
  <c r="R117" i="68" a="1"/>
  <c r="R117" i="68" s="1"/>
  <c r="R120" i="68" a="1"/>
  <c r="R120" i="68" s="1"/>
  <c r="R118" i="68" a="1"/>
  <c r="R118" i="68" s="1"/>
  <c r="R121" i="68" a="1"/>
  <c r="R121" i="68" s="1"/>
  <c r="R122" i="68" a="1"/>
  <c r="R122" i="68" s="1"/>
  <c r="R116" i="68" a="1"/>
  <c r="R116" i="68" s="1"/>
  <c r="R119" i="68" a="1"/>
  <c r="R119" i="68" s="1"/>
  <c r="O123" i="68" a="1"/>
  <c r="O123" i="68" s="1"/>
  <c r="O117" i="68" a="1"/>
  <c r="O117" i="68" s="1"/>
  <c r="O121" i="68" a="1"/>
  <c r="O121" i="68" s="1"/>
  <c r="O118" i="68" a="1"/>
  <c r="O118" i="68" s="1"/>
  <c r="O119" i="68" a="1"/>
  <c r="O119" i="68" s="1"/>
  <c r="O120" i="68" a="1"/>
  <c r="O120" i="68" s="1"/>
  <c r="O122" i="68" a="1"/>
  <c r="O122" i="68" s="1"/>
  <c r="O116" i="68" a="1"/>
  <c r="O116" i="68" s="1"/>
  <c r="L121" i="68" a="1"/>
  <c r="L121" i="68" s="1"/>
  <c r="L118" i="68" a="1"/>
  <c r="L118" i="68" s="1"/>
  <c r="L122" i="68" a="1"/>
  <c r="L122" i="68" s="1"/>
  <c r="L119" i="68" a="1"/>
  <c r="L119" i="68" s="1"/>
  <c r="L117" i="68" a="1"/>
  <c r="L117" i="68" s="1"/>
  <c r="L123" i="68" a="1"/>
  <c r="L123" i="68" s="1"/>
  <c r="L120" i="68" a="1"/>
  <c r="L120" i="68" s="1"/>
  <c r="L116" i="68" a="1"/>
  <c r="L116" i="68" s="1"/>
  <c r="N121" i="68" a="1"/>
  <c r="N121" i="68" s="1"/>
  <c r="N118" i="68" a="1"/>
  <c r="N118" i="68" s="1"/>
  <c r="N123" i="68" a="1"/>
  <c r="N123" i="68" s="1"/>
  <c r="N117" i="68" a="1"/>
  <c r="N117" i="68" s="1"/>
  <c r="N116" i="68" a="1"/>
  <c r="N116" i="68" s="1"/>
  <c r="N122" i="68" a="1"/>
  <c r="N122" i="68" s="1"/>
  <c r="N120" i="68" a="1"/>
  <c r="N120" i="68" s="1"/>
  <c r="N119" i="68" a="1"/>
  <c r="N119" i="68" s="1"/>
  <c r="Y122" i="68" a="1"/>
  <c r="Y122" i="68" s="1"/>
  <c r="Y119" i="68" a="1"/>
  <c r="Y119" i="68" s="1"/>
  <c r="Y116" i="68" a="1"/>
  <c r="Y116" i="68" s="1"/>
  <c r="Y123" i="68" a="1"/>
  <c r="Y123" i="68" s="1"/>
  <c r="Y117" i="68" a="1"/>
  <c r="Y117" i="68" s="1"/>
  <c r="Y118" i="68" a="1"/>
  <c r="Y118" i="68" s="1"/>
  <c r="Y121" i="68" a="1"/>
  <c r="Y121" i="68" s="1"/>
  <c r="Y120" i="68" a="1"/>
  <c r="Y120" i="68" s="1"/>
  <c r="Q123" i="68" a="1"/>
  <c r="Q123" i="68" s="1"/>
  <c r="Q117" i="68" a="1"/>
  <c r="Q117" i="68" s="1"/>
  <c r="Q121" i="68" a="1"/>
  <c r="Q121" i="68" s="1"/>
  <c r="Q118" i="68" a="1"/>
  <c r="Q118" i="68" s="1"/>
  <c r="Q120" i="68" a="1"/>
  <c r="Q120" i="68" s="1"/>
  <c r="Q122" i="68" a="1"/>
  <c r="Q122" i="68" s="1"/>
  <c r="Q116" i="68" a="1"/>
  <c r="Q116" i="68" s="1"/>
  <c r="Q119" i="68" a="1"/>
  <c r="Q119" i="68" s="1"/>
  <c r="K121" i="68" a="1"/>
  <c r="K121" i="68" s="1"/>
  <c r="K118" i="68" a="1"/>
  <c r="K118" i="68" s="1"/>
  <c r="K122" i="68" a="1"/>
  <c r="K122" i="68" s="1"/>
  <c r="K116" i="68" a="1"/>
  <c r="K116" i="68" s="1"/>
  <c r="K119" i="68" a="1"/>
  <c r="K119" i="68" s="1"/>
  <c r="K117" i="68" a="1"/>
  <c r="K117" i="68" s="1"/>
  <c r="K123" i="68" a="1"/>
  <c r="K123" i="68" s="1"/>
  <c r="K120" i="68" a="1"/>
  <c r="K120" i="68" s="1"/>
  <c r="M121" i="68" a="1"/>
  <c r="M121" i="68" s="1"/>
  <c r="M118" i="68" a="1"/>
  <c r="M118" i="68" s="1"/>
  <c r="M122" i="68" a="1"/>
  <c r="M122" i="68" s="1"/>
  <c r="M119" i="68" a="1"/>
  <c r="M119" i="68" s="1"/>
  <c r="M117" i="68" a="1"/>
  <c r="M117" i="68" s="1"/>
  <c r="M123" i="68" a="1"/>
  <c r="M123" i="68" s="1"/>
  <c r="M120" i="68" a="1"/>
  <c r="M120" i="68" s="1"/>
  <c r="M116" i="68" a="1"/>
  <c r="M116" i="68" s="1"/>
  <c r="U119" i="68" a="1"/>
  <c r="U119" i="68" s="1"/>
  <c r="U116" i="68" a="1"/>
  <c r="U116" i="68" s="1"/>
  <c r="U121" i="68" a="1"/>
  <c r="U121" i="68" s="1"/>
  <c r="U117" i="68" a="1"/>
  <c r="U117" i="68" s="1"/>
  <c r="U122" i="68" a="1"/>
  <c r="U122" i="68" s="1"/>
  <c r="U118" i="68" a="1"/>
  <c r="U118" i="68" s="1"/>
  <c r="U123" i="68" a="1"/>
  <c r="U123" i="68" s="1"/>
  <c r="U120" i="68" a="1"/>
  <c r="U120" i="68" s="1"/>
  <c r="X122" i="68" a="1"/>
  <c r="X122" i="68" s="1"/>
  <c r="X119" i="68" a="1"/>
  <c r="X119" i="68" s="1"/>
  <c r="X116" i="68" a="1"/>
  <c r="X116" i="68" s="1"/>
  <c r="X120" i="68" a="1"/>
  <c r="X120" i="68" s="1"/>
  <c r="X117" i="68" a="1"/>
  <c r="X117" i="68" s="1"/>
  <c r="X118" i="68" a="1"/>
  <c r="X118" i="68" s="1"/>
  <c r="X121" i="68" a="1"/>
  <c r="X121" i="68" s="1"/>
  <c r="X123" i="68" a="1"/>
  <c r="X123" i="68" s="1"/>
  <c r="AB118" i="68" a="1"/>
  <c r="AB118" i="68" s="1"/>
  <c r="AB121" i="68" a="1"/>
  <c r="AB121" i="68" s="1"/>
  <c r="AB122" i="68" a="1"/>
  <c r="AB122" i="68" s="1"/>
  <c r="AB116" i="68" a="1"/>
  <c r="AB116" i="68" s="1"/>
  <c r="AB119" i="68" a="1"/>
  <c r="AB119" i="68" s="1"/>
  <c r="AB123" i="68" a="1"/>
  <c r="AB123" i="68" s="1"/>
  <c r="AB117" i="68" a="1"/>
  <c r="AB117" i="68" s="1"/>
  <c r="AB120" i="68" a="1"/>
  <c r="AB120" i="68" s="1"/>
  <c r="T120" i="68" a="1"/>
  <c r="T120" i="68" s="1"/>
  <c r="T118" i="68" a="1"/>
  <c r="T118" i="68" s="1"/>
  <c r="T123" i="68" a="1"/>
  <c r="T123" i="68" s="1"/>
  <c r="T121" i="68" a="1"/>
  <c r="T121" i="68" s="1"/>
  <c r="T119" i="68" a="1"/>
  <c r="T119" i="68" s="1"/>
  <c r="T122" i="68" a="1"/>
  <c r="T122" i="68" s="1"/>
  <c r="T116" i="68" a="1"/>
  <c r="T116" i="68" s="1"/>
  <c r="T117" i="68" a="1"/>
  <c r="T117" i="68" s="1"/>
  <c r="V122" i="68" a="1"/>
  <c r="V122" i="68" s="1"/>
  <c r="V119" i="68" a="1"/>
  <c r="V119" i="68" s="1"/>
  <c r="V116" i="68" a="1"/>
  <c r="V116" i="68" s="1"/>
  <c r="V121" i="68" a="1"/>
  <c r="V121" i="68" s="1"/>
  <c r="V120" i="68" a="1"/>
  <c r="V120" i="68" s="1"/>
  <c r="V117" i="68" a="1"/>
  <c r="V117" i="68" s="1"/>
  <c r="V123" i="68" a="1"/>
  <c r="V123" i="68" s="1"/>
  <c r="V118" i="68" a="1"/>
  <c r="V118" i="68" s="1"/>
  <c r="Z122" i="68" a="1"/>
  <c r="Z122" i="68" s="1"/>
  <c r="Z119" i="68" a="1"/>
  <c r="Z119" i="68" s="1"/>
  <c r="Z118" i="68" a="1"/>
  <c r="Z118" i="68" s="1"/>
  <c r="Z123" i="68" a="1"/>
  <c r="Z123" i="68" s="1"/>
  <c r="Z117" i="68" a="1"/>
  <c r="Z117" i="68" s="1"/>
  <c r="Z116" i="68" a="1"/>
  <c r="Z116" i="68" s="1"/>
  <c r="Z121" i="68" a="1"/>
  <c r="Z121" i="68" s="1"/>
  <c r="Z120" i="68" a="1"/>
  <c r="Z120" i="68" s="1"/>
  <c r="J88" i="72"/>
  <c r="J113" i="72" s="1"/>
  <c r="K88" i="72"/>
  <c r="K113" i="72" s="1"/>
  <c r="AB88" i="72"/>
  <c r="AB113" i="72" s="1"/>
  <c r="AD88" i="72"/>
  <c r="AD113" i="72" s="1"/>
  <c r="Z88" i="72"/>
  <c r="Z113" i="72" s="1"/>
  <c r="Y88" i="72"/>
  <c r="Y113" i="72" s="1"/>
  <c r="O88" i="72"/>
  <c r="O113" i="72" s="1"/>
  <c r="AF88" i="72"/>
  <c r="AF113" i="72" s="1"/>
  <c r="AE88" i="72"/>
  <c r="AE113" i="72" s="1"/>
  <c r="W88" i="72"/>
  <c r="W113" i="72" s="1"/>
  <c r="M88" i="72"/>
  <c r="M113" i="72" s="1"/>
  <c r="N88" i="72"/>
  <c r="N113" i="72" s="1"/>
  <c r="T88" i="72"/>
  <c r="T113" i="72" s="1"/>
  <c r="P88" i="72"/>
  <c r="P113" i="72" s="1"/>
  <c r="R88" i="72"/>
  <c r="R113" i="72" s="1"/>
  <c r="AC88" i="72"/>
  <c r="AC113" i="72" s="1"/>
  <c r="AA88" i="72"/>
  <c r="AA113" i="72" s="1"/>
  <c r="S88" i="72"/>
  <c r="S113" i="72" s="1"/>
  <c r="U88" i="72"/>
  <c r="U113" i="72" s="1"/>
  <c r="AG88" i="72"/>
  <c r="AG113" i="72" s="1"/>
  <c r="X88" i="72"/>
  <c r="X113" i="72" s="1"/>
  <c r="V88" i="72"/>
  <c r="V113" i="72" s="1"/>
  <c r="L88" i="72"/>
  <c r="L113" i="72" s="1"/>
  <c r="J93" i="68"/>
  <c r="J112" i="68" s="1"/>
  <c r="I93" i="68"/>
  <c r="I112" i="68" s="1"/>
  <c r="A1" i="43"/>
  <c r="A1" i="33"/>
  <c r="J121" i="68" l="1" a="1"/>
  <c r="J121" i="68" s="1"/>
  <c r="J118" i="68" a="1"/>
  <c r="J118" i="68" s="1"/>
  <c r="J119" i="68" a="1"/>
  <c r="J119" i="68" s="1"/>
  <c r="J122" i="68" a="1"/>
  <c r="J122" i="68" s="1"/>
  <c r="J116" i="68" a="1"/>
  <c r="J116" i="68" s="1"/>
  <c r="J117" i="68" a="1"/>
  <c r="J117" i="68" s="1"/>
  <c r="J123" i="68" a="1"/>
  <c r="J123" i="68" s="1"/>
  <c r="J120" i="68" a="1"/>
  <c r="J120" i="68" s="1"/>
  <c r="I121" i="68" a="1"/>
  <c r="I121" i="68" s="1"/>
  <c r="I118" i="68" a="1"/>
  <c r="I118" i="68" s="1"/>
  <c r="I120" i="68" a="1"/>
  <c r="I120" i="68" s="1"/>
  <c r="I122" i="68" a="1"/>
  <c r="I122" i="68" s="1"/>
  <c r="I116" i="68" a="1"/>
  <c r="I116" i="68" s="1"/>
  <c r="I123" i="68" a="1"/>
  <c r="I123" i="68" s="1"/>
  <c r="I117" i="68" a="1"/>
  <c r="I117" i="68" s="1"/>
  <c r="I119" i="68" a="1"/>
  <c r="I119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3" i="73" a="1"/>
  <c r="W33" i="73" s="1"/>
  <c r="Q33" i="82" a="1"/>
  <c r="Q33" i="82" s="1"/>
  <c r="AF33" i="82" a="1"/>
  <c r="AF33" i="82" s="1"/>
  <c r="AD33" i="73" a="1"/>
  <c r="AD33" i="73" s="1"/>
  <c r="W33" i="82" a="1"/>
  <c r="W33" i="82" s="1"/>
  <c r="Y33" i="82" a="1"/>
  <c r="Y33" i="82" s="1"/>
  <c r="AF33" i="73" a="1"/>
  <c r="AF33" i="73" s="1"/>
  <c r="AB33" i="73" a="1"/>
  <c r="AB33" i="73" s="1"/>
  <c r="S33" i="73" a="1"/>
  <c r="S33" i="73" s="1"/>
  <c r="AC33" i="73" a="1"/>
  <c r="AC33" i="73" s="1"/>
  <c r="L33" i="73" a="1"/>
  <c r="L33" i="73" s="1"/>
  <c r="AC33" i="82" a="1"/>
  <c r="AC33" i="82" s="1"/>
  <c r="X33" i="82" a="1"/>
  <c r="X33" i="82" s="1"/>
  <c r="T33" i="82" a="1"/>
  <c r="T33" i="82" s="1"/>
  <c r="X33" i="73" a="1"/>
  <c r="X33" i="73" s="1"/>
  <c r="AG33" i="82" a="1"/>
  <c r="AG33" i="82" s="1"/>
  <c r="P33" i="82" a="1"/>
  <c r="P33" i="82" s="1"/>
  <c r="I33" i="73" a="1"/>
  <c r="I33" i="73" s="1"/>
  <c r="O33" i="82" a="1"/>
  <c r="O33" i="82" s="1"/>
  <c r="L33" i="82" a="1"/>
  <c r="L33" i="82" s="1"/>
  <c r="R33" i="73" a="1"/>
  <c r="R33" i="73" s="1"/>
  <c r="I33" i="82" a="1"/>
  <c r="I33" i="82" s="1"/>
  <c r="AB33" i="82" a="1"/>
  <c r="AB33" i="82" s="1"/>
  <c r="AE33" i="73" a="1"/>
  <c r="AE33" i="73" s="1"/>
  <c r="Q33" i="73" a="1"/>
  <c r="Q33" i="73" s="1"/>
  <c r="O33" i="73" a="1"/>
  <c r="O33" i="73" s="1"/>
  <c r="J33" i="82" a="1"/>
  <c r="J33" i="82" s="1"/>
  <c r="AG33" i="73" a="1"/>
  <c r="AG33" i="73" s="1"/>
  <c r="Y33" i="73" a="1"/>
  <c r="Y33" i="73" s="1"/>
  <c r="Z33" i="73" a="1"/>
  <c r="Z33" i="73" s="1"/>
  <c r="M33" i="73" a="1"/>
  <c r="M33" i="73" s="1"/>
  <c r="U33" i="82" a="1"/>
  <c r="U33" i="82" s="1"/>
  <c r="AA33" i="73" a="1"/>
  <c r="AA33" i="73" s="1"/>
  <c r="N33" i="82" a="1"/>
  <c r="N33" i="82" s="1"/>
  <c r="AE33" i="82" a="1"/>
  <c r="AE33" i="82" s="1"/>
  <c r="V33" i="82" a="1"/>
  <c r="V33" i="82" s="1"/>
  <c r="AA33" i="82" a="1"/>
  <c r="AA33" i="82" s="1"/>
  <c r="M33" i="82" a="1"/>
  <c r="M33" i="82" s="1"/>
  <c r="P33" i="73" a="1"/>
  <c r="P33" i="73" s="1"/>
  <c r="AD33" i="82" a="1"/>
  <c r="AD33" i="82" s="1"/>
  <c r="K33" i="82" a="1"/>
  <c r="K33" i="82" s="1"/>
  <c r="U33" i="73" a="1"/>
  <c r="U33" i="73" s="1"/>
  <c r="Z33" i="82" a="1"/>
  <c r="Z33" i="82" s="1"/>
  <c r="T33" i="73" a="1"/>
  <c r="T33" i="73" s="1"/>
  <c r="S33" i="82" a="1"/>
  <c r="S33" i="82" s="1"/>
  <c r="J33" i="73" a="1"/>
  <c r="J33" i="73" s="1"/>
  <c r="R33" i="82" a="1"/>
  <c r="R33" i="82" s="1"/>
  <c r="N33" i="73" a="1"/>
  <c r="N33" i="73" s="1"/>
  <c r="V33" i="73" a="1"/>
  <c r="V33" i="73" s="1"/>
  <c r="K33" i="73" a="1"/>
  <c r="K33" i="73" s="1"/>
  <c r="E31" i="73"/>
  <c r="E31" i="81"/>
  <c r="E31" i="72"/>
  <c r="E31" i="68"/>
  <c r="E31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31" i="82"/>
  <c r="AG31" i="82"/>
  <c r="M31" i="82"/>
  <c r="AF31" i="82"/>
  <c r="L31" i="82"/>
  <c r="AE31" i="82"/>
  <c r="K31" i="82"/>
  <c r="AD31" i="82"/>
  <c r="J31" i="82"/>
  <c r="AC31" i="82"/>
  <c r="I31" i="82"/>
  <c r="AB31" i="82"/>
  <c r="AA31" i="82"/>
  <c r="Z31" i="82"/>
  <c r="Y31" i="82"/>
  <c r="X31" i="82"/>
  <c r="W31" i="82"/>
  <c r="V31" i="82"/>
  <c r="U31" i="82"/>
  <c r="T31" i="82"/>
  <c r="S31" i="82"/>
  <c r="R31" i="82"/>
  <c r="Q31" i="82"/>
  <c r="P31" i="82"/>
  <c r="O31" i="82"/>
  <c r="AC31" i="68"/>
  <c r="AC99" i="75" s="1"/>
  <c r="J31" i="68"/>
  <c r="J99" i="75" s="1"/>
  <c r="AD31" i="68"/>
  <c r="AD99" i="75" s="1"/>
  <c r="K31" i="68"/>
  <c r="K99" i="75" s="1"/>
  <c r="AE31" i="68"/>
  <c r="AF31" i="68"/>
  <c r="L31" i="68"/>
  <c r="L99" i="75" s="1"/>
  <c r="I31" i="68"/>
  <c r="I99" i="75" s="1"/>
  <c r="N31" i="68"/>
  <c r="N99" i="75" s="1"/>
  <c r="M31" i="68"/>
  <c r="M99" i="75" s="1"/>
  <c r="AG31" i="68"/>
  <c r="P31" i="68"/>
  <c r="P99" i="75" s="1"/>
  <c r="Q31" i="68"/>
  <c r="Q99" i="75" s="1"/>
  <c r="R31" i="68"/>
  <c r="R99" i="75" s="1"/>
  <c r="V31" i="68"/>
  <c r="V99" i="75" s="1"/>
  <c r="S31" i="68"/>
  <c r="S99" i="75" s="1"/>
  <c r="X31" i="68"/>
  <c r="X99" i="75" s="1"/>
  <c r="AB31" i="68"/>
  <c r="AB99" i="75" s="1"/>
  <c r="Y31" i="68"/>
  <c r="Y99" i="75" s="1"/>
  <c r="T31" i="68"/>
  <c r="T99" i="75" s="1"/>
  <c r="U31" i="68"/>
  <c r="U99" i="75" s="1"/>
  <c r="Z31" i="68"/>
  <c r="Z99" i="75" s="1"/>
  <c r="AA31" i="68"/>
  <c r="AA99" i="75" s="1"/>
  <c r="O31" i="68"/>
  <c r="O99" i="75" s="1"/>
  <c r="W31" i="68"/>
  <c r="W99" i="75" s="1"/>
  <c r="X31" i="72"/>
  <c r="W31" i="72"/>
  <c r="U31" i="72"/>
  <c r="AD31" i="72"/>
  <c r="V31" i="72"/>
  <c r="O31" i="72"/>
  <c r="K31" i="72"/>
  <c r="T31" i="72"/>
  <c r="S31" i="72"/>
  <c r="Q31" i="72"/>
  <c r="P31" i="72"/>
  <c r="J31" i="72"/>
  <c r="N31" i="72"/>
  <c r="AG31" i="72"/>
  <c r="AF31" i="72"/>
  <c r="L31" i="72"/>
  <c r="AC31" i="72"/>
  <c r="I31" i="72"/>
  <c r="R31" i="72"/>
  <c r="AB31" i="72"/>
  <c r="AE31" i="72"/>
  <c r="AA31" i="72"/>
  <c r="Z31" i="72"/>
  <c r="Y31" i="72"/>
  <c r="M31" i="72"/>
  <c r="AC31" i="81"/>
  <c r="I31" i="81"/>
  <c r="AB31" i="81"/>
  <c r="Z31" i="81"/>
  <c r="T31" i="81"/>
  <c r="AA31" i="81"/>
  <c r="P31" i="81"/>
  <c r="Y31" i="81"/>
  <c r="X31" i="81"/>
  <c r="V31" i="81"/>
  <c r="U31" i="81"/>
  <c r="S31" i="81"/>
  <c r="Q31" i="81"/>
  <c r="N31" i="81"/>
  <c r="AG31" i="81"/>
  <c r="M31" i="81"/>
  <c r="O31" i="81"/>
  <c r="AF31" i="81"/>
  <c r="L31" i="81"/>
  <c r="AD31" i="81"/>
  <c r="AE31" i="81"/>
  <c r="K31" i="81"/>
  <c r="J31" i="81"/>
  <c r="W31" i="81"/>
  <c r="R31" i="81"/>
  <c r="S31" i="73"/>
  <c r="R31" i="73"/>
  <c r="AG31" i="73"/>
  <c r="Q31" i="73"/>
  <c r="P31" i="73"/>
  <c r="M31" i="73"/>
  <c r="O31" i="73"/>
  <c r="N31" i="73"/>
  <c r="AF31" i="73"/>
  <c r="L31" i="73"/>
  <c r="AE31" i="73"/>
  <c r="K31" i="73"/>
  <c r="AD31" i="73"/>
  <c r="J31" i="73"/>
  <c r="AC31" i="73"/>
  <c r="I31" i="73"/>
  <c r="AB31" i="73"/>
  <c r="AA31" i="73"/>
  <c r="Z31" i="73"/>
  <c r="Y31" i="73"/>
  <c r="X31" i="73"/>
  <c r="W31" i="73"/>
  <c r="V31" i="73"/>
  <c r="U31" i="73"/>
  <c r="T31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31" i="82"/>
  <c r="F31" i="68"/>
  <c r="F31" i="72"/>
  <c r="F31" i="81"/>
  <c r="F31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9" i="72"/>
  <c r="L44" i="75" s="1"/>
  <c r="L42" i="75"/>
  <c r="T39" i="81"/>
  <c r="T30" i="75" s="1"/>
  <c r="T28" i="75"/>
  <c r="AG39" i="81"/>
  <c r="AG30" i="75" s="1"/>
  <c r="AG28" i="75"/>
  <c r="N39" i="72"/>
  <c r="N44" i="75" s="1"/>
  <c r="N42" i="75"/>
  <c r="I39" i="68"/>
  <c r="I14" i="75"/>
  <c r="R39" i="82"/>
  <c r="R72" i="75" s="1"/>
  <c r="R70" i="75"/>
  <c r="L39" i="68"/>
  <c r="L14" i="75"/>
  <c r="AF39" i="73"/>
  <c r="AF58" i="75" s="1"/>
  <c r="AF56" i="75"/>
  <c r="AF39" i="81"/>
  <c r="AF30" i="75" s="1"/>
  <c r="AF28" i="75"/>
  <c r="Z39" i="81"/>
  <c r="Z30" i="75" s="1"/>
  <c r="Z28" i="75"/>
  <c r="Q39" i="72"/>
  <c r="Q44" i="75" s="1"/>
  <c r="Q42" i="75"/>
  <c r="Z39" i="68"/>
  <c r="Z14" i="75"/>
  <c r="I39" i="82"/>
  <c r="I72" i="75" s="1"/>
  <c r="I70" i="75"/>
  <c r="X39" i="73"/>
  <c r="X58" i="75" s="1"/>
  <c r="X56" i="75"/>
  <c r="K39" i="81"/>
  <c r="K30" i="75" s="1"/>
  <c r="K28" i="75"/>
  <c r="AE39" i="72"/>
  <c r="AE44" i="75" s="1"/>
  <c r="AE42" i="75"/>
  <c r="K39" i="72"/>
  <c r="K44" i="75" s="1"/>
  <c r="K42" i="75"/>
  <c r="N39" i="68"/>
  <c r="N14" i="75"/>
  <c r="AA39" i="82"/>
  <c r="AA72" i="75" s="1"/>
  <c r="AA70" i="75"/>
  <c r="O39" i="73"/>
  <c r="O58" i="75" s="1"/>
  <c r="O56" i="75"/>
  <c r="Q39" i="81"/>
  <c r="Q30" i="75" s="1"/>
  <c r="Q28" i="75"/>
  <c r="J39" i="72"/>
  <c r="J44" i="75" s="1"/>
  <c r="J42" i="75"/>
  <c r="R39" i="72"/>
  <c r="R44" i="75" s="1"/>
  <c r="R42" i="75"/>
  <c r="AG39" i="68"/>
  <c r="AG14" i="75"/>
  <c r="J39" i="82"/>
  <c r="J70" i="75"/>
  <c r="AD39" i="68"/>
  <c r="AD14" i="75"/>
  <c r="AB39" i="82"/>
  <c r="AB72" i="75" s="1"/>
  <c r="AB70" i="75"/>
  <c r="AE39" i="73"/>
  <c r="AE58" i="75" s="1"/>
  <c r="AE56" i="75"/>
  <c r="U39" i="81"/>
  <c r="U30" i="75" s="1"/>
  <c r="U28" i="75"/>
  <c r="V39" i="72"/>
  <c r="V44" i="75" s="1"/>
  <c r="V42" i="75"/>
  <c r="AD39" i="72"/>
  <c r="AD44" i="75" s="1"/>
  <c r="AD42" i="75"/>
  <c r="V39" i="73"/>
  <c r="V58" i="75" s="1"/>
  <c r="V56" i="75"/>
  <c r="R39" i="81"/>
  <c r="R30" i="75" s="1"/>
  <c r="R28" i="75"/>
  <c r="M39" i="72"/>
  <c r="M44" i="75" s="1"/>
  <c r="M42" i="75"/>
  <c r="T39" i="72"/>
  <c r="T44" i="75" s="1"/>
  <c r="T42" i="75"/>
  <c r="Y39" i="68"/>
  <c r="Y14" i="75"/>
  <c r="U39" i="82"/>
  <c r="U72" i="75" s="1"/>
  <c r="U70" i="75"/>
  <c r="AB39" i="73"/>
  <c r="AB58" i="75" s="1"/>
  <c r="AB56" i="75"/>
  <c r="N39" i="81"/>
  <c r="N30" i="75" s="1"/>
  <c r="N28" i="75"/>
  <c r="AC39" i="72"/>
  <c r="AC44" i="75" s="1"/>
  <c r="AC42" i="75"/>
  <c r="Y39" i="72"/>
  <c r="Y44" i="75" s="1"/>
  <c r="Y42" i="75"/>
  <c r="O39" i="68"/>
  <c r="O14" i="75"/>
  <c r="P39" i="82"/>
  <c r="P72" i="75" s="1"/>
  <c r="P70" i="75"/>
  <c r="S39" i="73"/>
  <c r="S58" i="75" s="1"/>
  <c r="S56" i="75"/>
  <c r="X39" i="81"/>
  <c r="X30" i="75" s="1"/>
  <c r="X28" i="75"/>
  <c r="AG39" i="72"/>
  <c r="AG44" i="75" s="1"/>
  <c r="AG42" i="75"/>
  <c r="AA39" i="68"/>
  <c r="AA14" i="75"/>
  <c r="AE39" i="82"/>
  <c r="AE72" i="75" s="1"/>
  <c r="AE70" i="75"/>
  <c r="T39" i="73"/>
  <c r="T58" i="75" s="1"/>
  <c r="T56" i="75"/>
  <c r="J39" i="81"/>
  <c r="J30" i="75" s="1"/>
  <c r="J28" i="75"/>
  <c r="AB39" i="72"/>
  <c r="AB44" i="75" s="1"/>
  <c r="AB42" i="75"/>
  <c r="M39" i="68"/>
  <c r="M14" i="75"/>
  <c r="X39" i="68"/>
  <c r="X14" i="75"/>
  <c r="T39" i="82"/>
  <c r="T72" i="75" s="1"/>
  <c r="T70" i="75"/>
  <c r="AF39" i="82"/>
  <c r="AF72" i="75" s="1"/>
  <c r="AF70" i="75"/>
  <c r="AB39" i="81"/>
  <c r="AB30" i="75" s="1"/>
  <c r="AB28" i="75"/>
  <c r="AF39" i="68"/>
  <c r="AF14" i="75"/>
  <c r="Y39" i="73"/>
  <c r="Y58" i="75" s="1"/>
  <c r="Y56" i="75"/>
  <c r="Q39" i="73"/>
  <c r="Q58" i="75" s="1"/>
  <c r="Q56" i="75"/>
  <c r="P39" i="81"/>
  <c r="P30" i="75" s="1"/>
  <c r="P28" i="75"/>
  <c r="O39" i="72"/>
  <c r="O44" i="75" s="1"/>
  <c r="O42" i="75"/>
  <c r="W39" i="68"/>
  <c r="W14" i="75"/>
  <c r="T39" i="68"/>
  <c r="T14" i="75"/>
  <c r="M39" i="82"/>
  <c r="M72" i="75" s="1"/>
  <c r="M70" i="75"/>
  <c r="K39" i="73"/>
  <c r="K58" i="75" s="1"/>
  <c r="K56" i="75"/>
  <c r="R39" i="73"/>
  <c r="R58" i="75" s="1"/>
  <c r="R56" i="75"/>
  <c r="M39" i="81"/>
  <c r="M30" i="75" s="1"/>
  <c r="M28" i="75"/>
  <c r="P39" i="72"/>
  <c r="P44" i="75" s="1"/>
  <c r="P42" i="75"/>
  <c r="V39" i="68"/>
  <c r="V14" i="75"/>
  <c r="Q39" i="68"/>
  <c r="Q14" i="75"/>
  <c r="L39" i="82"/>
  <c r="L72" i="75" s="1"/>
  <c r="L70" i="75"/>
  <c r="U39" i="73"/>
  <c r="U58" i="75" s="1"/>
  <c r="U56" i="75"/>
  <c r="I39" i="81"/>
  <c r="I30" i="75" s="1"/>
  <c r="I28" i="75"/>
  <c r="AA39" i="72"/>
  <c r="AA44" i="75" s="1"/>
  <c r="AA42" i="75"/>
  <c r="U39" i="68"/>
  <c r="U14" i="75"/>
  <c r="K39" i="68"/>
  <c r="K14" i="75"/>
  <c r="O39" i="82"/>
  <c r="O72" i="75" s="1"/>
  <c r="O70" i="75"/>
  <c r="I39" i="73"/>
  <c r="I58" i="75" s="1"/>
  <c r="I56" i="75"/>
  <c r="J39" i="73"/>
  <c r="J58" i="75" s="1"/>
  <c r="J56" i="75"/>
  <c r="O39" i="81"/>
  <c r="O30" i="75" s="1"/>
  <c r="O28" i="75"/>
  <c r="X39" i="72"/>
  <c r="X44" i="75" s="1"/>
  <c r="X42" i="75"/>
  <c r="P39" i="68"/>
  <c r="P14" i="75"/>
  <c r="AG39" i="82"/>
  <c r="AG72" i="75" s="1"/>
  <c r="AG70" i="75"/>
  <c r="P39" i="73"/>
  <c r="P58" i="75" s="1"/>
  <c r="P56" i="75"/>
  <c r="AD39" i="73"/>
  <c r="AD58" i="75" s="1"/>
  <c r="AD56" i="75"/>
  <c r="Y39" i="81"/>
  <c r="Y30" i="75" s="1"/>
  <c r="Y28" i="75"/>
  <c r="U39" i="72"/>
  <c r="U44" i="75" s="1"/>
  <c r="U42" i="75"/>
  <c r="R39" i="68"/>
  <c r="R14" i="75"/>
  <c r="N39" i="82"/>
  <c r="N72" i="75" s="1"/>
  <c r="N70" i="75"/>
  <c r="K39" i="82"/>
  <c r="K72" i="75" s="1"/>
  <c r="K70" i="75"/>
  <c r="AC39" i="68"/>
  <c r="AC14" i="75"/>
  <c r="AC39" i="82"/>
  <c r="AC72" i="75" s="1"/>
  <c r="AC70" i="75"/>
  <c r="N39" i="73"/>
  <c r="N58" i="75" s="1"/>
  <c r="N56" i="75"/>
  <c r="W39" i="81"/>
  <c r="W30" i="75" s="1"/>
  <c r="W28" i="75"/>
  <c r="S39" i="81"/>
  <c r="S30" i="75" s="1"/>
  <c r="S28" i="75"/>
  <c r="W39" i="72"/>
  <c r="W44" i="75" s="1"/>
  <c r="W42" i="75"/>
  <c r="J39" i="68"/>
  <c r="J14" i="75"/>
  <c r="X39" i="82"/>
  <c r="X72" i="75" s="1"/>
  <c r="X70" i="75"/>
  <c r="Y39" i="82"/>
  <c r="Y72" i="75" s="1"/>
  <c r="Y70" i="75"/>
  <c r="L39" i="73"/>
  <c r="L58" i="75" s="1"/>
  <c r="L56" i="75"/>
  <c r="AC39" i="73"/>
  <c r="AC58" i="75" s="1"/>
  <c r="AC56" i="75"/>
  <c r="AG39" i="73"/>
  <c r="AG58" i="75" s="1"/>
  <c r="AG56" i="75"/>
  <c r="Z39" i="73"/>
  <c r="Z58" i="75" s="1"/>
  <c r="Z56" i="75"/>
  <c r="AA39" i="81"/>
  <c r="AA30" i="75" s="1"/>
  <c r="AA28" i="75"/>
  <c r="Z39" i="72"/>
  <c r="Z44" i="75" s="1"/>
  <c r="Z42" i="75"/>
  <c r="S39" i="68"/>
  <c r="S14" i="75"/>
  <c r="Z39" i="82"/>
  <c r="Z72" i="75" s="1"/>
  <c r="Z70" i="75"/>
  <c r="V39" i="82"/>
  <c r="V72" i="75" s="1"/>
  <c r="V70" i="75"/>
  <c r="AA39" i="73"/>
  <c r="AA58" i="75" s="1"/>
  <c r="AA56" i="75"/>
  <c r="AE39" i="81"/>
  <c r="AE30" i="75" s="1"/>
  <c r="AE28" i="75"/>
  <c r="AD39" i="81"/>
  <c r="AD30" i="75" s="1"/>
  <c r="AD28" i="75"/>
  <c r="AF39" i="72"/>
  <c r="AF44" i="75" s="1"/>
  <c r="AF42" i="75"/>
  <c r="AB39" i="68"/>
  <c r="AB14" i="75"/>
  <c r="Q39" i="82"/>
  <c r="Q72" i="75" s="1"/>
  <c r="Q70" i="75"/>
  <c r="AD39" i="82"/>
  <c r="AD72" i="75" s="1"/>
  <c r="AD70" i="75"/>
  <c r="I39" i="72"/>
  <c r="I44" i="75" s="1"/>
  <c r="I42" i="75"/>
  <c r="W39" i="73"/>
  <c r="W58" i="75" s="1"/>
  <c r="W56" i="75"/>
  <c r="L39" i="81"/>
  <c r="L30" i="75" s="1"/>
  <c r="L28" i="75"/>
  <c r="M39" i="73"/>
  <c r="M58" i="75" s="1"/>
  <c r="M56" i="75"/>
  <c r="AC39" i="81"/>
  <c r="AC30" i="75" s="1"/>
  <c r="AC28" i="75"/>
  <c r="V39" i="81"/>
  <c r="V30" i="75" s="1"/>
  <c r="V28" i="75"/>
  <c r="S39" i="72"/>
  <c r="S44" i="75" s="1"/>
  <c r="S42" i="75"/>
  <c r="AE39" i="68"/>
  <c r="AE14" i="75"/>
  <c r="S39" i="82"/>
  <c r="S72" i="75" s="1"/>
  <c r="S70" i="75"/>
  <c r="W39" i="82"/>
  <c r="W72" i="75" s="1"/>
  <c r="W70" i="75"/>
  <c r="D99" i="75" l="1"/>
  <c r="C90" i="85"/>
  <c r="F39" i="33" s="1"/>
  <c r="F30" i="75" a="1"/>
  <c r="F30" i="75" s="1"/>
  <c r="AC67" i="82"/>
  <c r="AC90" i="82" s="1"/>
  <c r="AC114" i="82" s="1"/>
  <c r="AC67" i="81"/>
  <c r="AC90" i="81" s="1"/>
  <c r="AC114" i="81" s="1"/>
  <c r="AC67" i="72"/>
  <c r="AC90" i="72" s="1"/>
  <c r="AC114" i="72" s="1"/>
  <c r="AC67" i="73"/>
  <c r="AC90" i="73" s="1"/>
  <c r="AC114" i="73" s="1"/>
  <c r="AC16" i="75"/>
  <c r="P67" i="81"/>
  <c r="P67" i="72"/>
  <c r="P67" i="73"/>
  <c r="P67" i="82"/>
  <c r="P16" i="75"/>
  <c r="U67" i="73"/>
  <c r="U90" i="73" s="1"/>
  <c r="U114" i="73" s="1"/>
  <c r="U67" i="72"/>
  <c r="U90" i="72" s="1"/>
  <c r="U114" i="72" s="1"/>
  <c r="U67" i="82"/>
  <c r="U90" i="82" s="1"/>
  <c r="U114" i="82" s="1"/>
  <c r="U67" i="81"/>
  <c r="U90" i="81" s="1"/>
  <c r="U114" i="81" s="1"/>
  <c r="U16" i="75"/>
  <c r="F42" i="75"/>
  <c r="J67" i="82"/>
  <c r="J72" i="75"/>
  <c r="F72" i="75" s="1"/>
  <c r="AE67" i="73"/>
  <c r="AE90" i="73" s="1"/>
  <c r="AE114" i="73" s="1"/>
  <c r="AE67" i="81"/>
  <c r="AE90" i="81" s="1"/>
  <c r="AE114" i="81" s="1"/>
  <c r="AE67" i="82"/>
  <c r="AE90" i="82" s="1"/>
  <c r="AE114" i="82" s="1"/>
  <c r="AE67" i="72"/>
  <c r="AE90" i="72" s="1"/>
  <c r="AE114" i="72" s="1"/>
  <c r="AE16" i="75"/>
  <c r="F44" i="75"/>
  <c r="F28" i="75"/>
  <c r="O67" i="81"/>
  <c r="O90" i="81" s="1"/>
  <c r="O114" i="81" s="1"/>
  <c r="O67" i="82"/>
  <c r="O67" i="72"/>
  <c r="O67" i="73"/>
  <c r="O16" i="75"/>
  <c r="J67" i="81"/>
  <c r="J90" i="81" s="1"/>
  <c r="J114" i="81" s="1"/>
  <c r="J67" i="73"/>
  <c r="J67" i="72"/>
  <c r="J16" i="75"/>
  <c r="S67" i="82"/>
  <c r="S90" i="82" s="1"/>
  <c r="S114" i="82" s="1"/>
  <c r="S67" i="72"/>
  <c r="S90" i="72" s="1"/>
  <c r="S114" i="72" s="1"/>
  <c r="S67" i="81"/>
  <c r="S90" i="81" s="1"/>
  <c r="S114" i="81" s="1"/>
  <c r="S67" i="73"/>
  <c r="S90" i="73" s="1"/>
  <c r="S114" i="73" s="1"/>
  <c r="S16" i="75"/>
  <c r="AG67" i="81"/>
  <c r="AG90" i="81" s="1"/>
  <c r="AG114" i="81" s="1"/>
  <c r="AG67" i="73"/>
  <c r="AG90" i="73" s="1"/>
  <c r="AG114" i="73" s="1"/>
  <c r="AG67" i="82"/>
  <c r="AG90" i="82" s="1"/>
  <c r="AG114" i="82" s="1"/>
  <c r="AG67" i="72"/>
  <c r="AG90" i="72" s="1"/>
  <c r="AG114" i="72" s="1"/>
  <c r="AG16" i="75"/>
  <c r="L67" i="81"/>
  <c r="L90" i="81" s="1"/>
  <c r="L114" i="81" s="1"/>
  <c r="L67" i="82"/>
  <c r="L67" i="72"/>
  <c r="L67" i="73"/>
  <c r="L16" i="75"/>
  <c r="AF67" i="81"/>
  <c r="AF90" i="81" s="1"/>
  <c r="AF114" i="81" s="1"/>
  <c r="AF67" i="73"/>
  <c r="AF90" i="73" s="1"/>
  <c r="AF114" i="73" s="1"/>
  <c r="AF67" i="82"/>
  <c r="AF90" i="82" s="1"/>
  <c r="AF114" i="82" s="1"/>
  <c r="AF67" i="72"/>
  <c r="AF90" i="72" s="1"/>
  <c r="AF114" i="72" s="1"/>
  <c r="AF16" i="75"/>
  <c r="R67" i="82"/>
  <c r="R90" i="82" s="1"/>
  <c r="R114" i="82" s="1"/>
  <c r="R67" i="73"/>
  <c r="R90" i="73" s="1"/>
  <c r="R114" i="73" s="1"/>
  <c r="R67" i="72"/>
  <c r="R90" i="72" s="1"/>
  <c r="R114" i="72" s="1"/>
  <c r="R67" i="81"/>
  <c r="R90" i="81" s="1"/>
  <c r="R114" i="81" s="1"/>
  <c r="R16" i="75"/>
  <c r="F56" i="75"/>
  <c r="F70" i="75"/>
  <c r="F14" i="75"/>
  <c r="AA67" i="82"/>
  <c r="AA90" i="82" s="1"/>
  <c r="AA114" i="82" s="1"/>
  <c r="AA67" i="72"/>
  <c r="AA90" i="72" s="1"/>
  <c r="AA114" i="72" s="1"/>
  <c r="AA67" i="73"/>
  <c r="AA90" i="73" s="1"/>
  <c r="AA114" i="73" s="1"/>
  <c r="AA67" i="81"/>
  <c r="AA90" i="81" s="1"/>
  <c r="AA114" i="81" s="1"/>
  <c r="AA16" i="75"/>
  <c r="I67" i="72"/>
  <c r="I67" i="82"/>
  <c r="I67" i="73"/>
  <c r="I67" i="81"/>
  <c r="I90" i="81" s="1"/>
  <c r="I114" i="81" s="1"/>
  <c r="I16" i="75"/>
  <c r="K67" i="73"/>
  <c r="K67" i="72"/>
  <c r="K67" i="81"/>
  <c r="K90" i="81" s="1"/>
  <c r="K114" i="81" s="1"/>
  <c r="K67" i="82"/>
  <c r="K16" i="75"/>
  <c r="V67" i="81"/>
  <c r="V90" i="81" s="1"/>
  <c r="V114" i="81" s="1"/>
  <c r="V67" i="82"/>
  <c r="V90" i="82" s="1"/>
  <c r="V114" i="82" s="1"/>
  <c r="V67" i="73"/>
  <c r="V90" i="73" s="1"/>
  <c r="V114" i="73" s="1"/>
  <c r="V67" i="72"/>
  <c r="V90" i="72" s="1"/>
  <c r="V114" i="72" s="1"/>
  <c r="V16" i="75"/>
  <c r="W67" i="81"/>
  <c r="W90" i="81" s="1"/>
  <c r="W114" i="81" s="1"/>
  <c r="W67" i="82"/>
  <c r="W90" i="82" s="1"/>
  <c r="W114" i="82" s="1"/>
  <c r="W67" i="72"/>
  <c r="W90" i="72" s="1"/>
  <c r="W114" i="72" s="1"/>
  <c r="W67" i="73"/>
  <c r="W90" i="73" s="1"/>
  <c r="W114" i="73" s="1"/>
  <c r="W16" i="75"/>
  <c r="Z67" i="72"/>
  <c r="Z90" i="72" s="1"/>
  <c r="Z114" i="72" s="1"/>
  <c r="Z67" i="81"/>
  <c r="Z90" i="81" s="1"/>
  <c r="Z114" i="81" s="1"/>
  <c r="Z67" i="73"/>
  <c r="Z90" i="73" s="1"/>
  <c r="Z114" i="73" s="1"/>
  <c r="Z67" i="82"/>
  <c r="Z90" i="82" s="1"/>
  <c r="Z114" i="82" s="1"/>
  <c r="Z16" i="75"/>
  <c r="AB67" i="72"/>
  <c r="AB90" i="72" s="1"/>
  <c r="AB114" i="72" s="1"/>
  <c r="AB67" i="81"/>
  <c r="AB90" i="81" s="1"/>
  <c r="AB114" i="81" s="1"/>
  <c r="AB67" i="73"/>
  <c r="AB90" i="73" s="1"/>
  <c r="AB114" i="73" s="1"/>
  <c r="AB67" i="82"/>
  <c r="AB90" i="82" s="1"/>
  <c r="AB114" i="82" s="1"/>
  <c r="AB16" i="75"/>
  <c r="X67" i="72"/>
  <c r="X90" i="72" s="1"/>
  <c r="X114" i="72" s="1"/>
  <c r="X67" i="82"/>
  <c r="X90" i="82" s="1"/>
  <c r="X114" i="82" s="1"/>
  <c r="X67" i="81"/>
  <c r="X90" i="81" s="1"/>
  <c r="X114" i="81" s="1"/>
  <c r="X67" i="73"/>
  <c r="X90" i="73" s="1"/>
  <c r="X114" i="73" s="1"/>
  <c r="X16" i="75"/>
  <c r="Y67" i="73"/>
  <c r="Y90" i="73" s="1"/>
  <c r="Y114" i="73" s="1"/>
  <c r="Y67" i="82"/>
  <c r="Y90" i="82" s="1"/>
  <c r="Y114" i="82" s="1"/>
  <c r="Y67" i="81"/>
  <c r="Y90" i="81" s="1"/>
  <c r="Y114" i="81" s="1"/>
  <c r="Y67" i="72"/>
  <c r="Y90" i="72" s="1"/>
  <c r="Y114" i="72" s="1"/>
  <c r="Y16" i="75"/>
  <c r="N67" i="82"/>
  <c r="N67" i="73"/>
  <c r="N67" i="72"/>
  <c r="N67" i="81"/>
  <c r="N90" i="81" s="1"/>
  <c r="N114" i="81" s="1"/>
  <c r="N16" i="75"/>
  <c r="Q67" i="82"/>
  <c r="Q67" i="73"/>
  <c r="Q67" i="72"/>
  <c r="Q67" i="81"/>
  <c r="Q16" i="75"/>
  <c r="F58" i="75"/>
  <c r="T67" i="72"/>
  <c r="T90" i="72" s="1"/>
  <c r="T114" i="72" s="1"/>
  <c r="T67" i="73"/>
  <c r="T90" i="73" s="1"/>
  <c r="T114" i="73" s="1"/>
  <c r="T67" i="82"/>
  <c r="T90" i="82" s="1"/>
  <c r="T114" i="82" s="1"/>
  <c r="T67" i="81"/>
  <c r="T90" i="81" s="1"/>
  <c r="T114" i="81" s="1"/>
  <c r="T16" i="75"/>
  <c r="M67" i="82"/>
  <c r="M67" i="73"/>
  <c r="M67" i="72"/>
  <c r="M67" i="81"/>
  <c r="M90" i="81" s="1"/>
  <c r="M114" i="81" s="1"/>
  <c r="M16" i="75"/>
  <c r="AD67" i="81"/>
  <c r="AD90" i="81" s="1"/>
  <c r="AD114" i="81" s="1"/>
  <c r="AD67" i="73"/>
  <c r="AD90" i="73" s="1"/>
  <c r="AD114" i="73" s="1"/>
  <c r="AD67" i="72"/>
  <c r="AD90" i="72" s="1"/>
  <c r="AD114" i="72" s="1"/>
  <c r="AD67" i="82"/>
  <c r="AD90" i="82" s="1"/>
  <c r="AD114" i="82" s="1"/>
  <c r="AD16" i="75"/>
  <c r="C67" i="81"/>
  <c r="C67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90" i="73"/>
  <c r="Q114" i="73" s="1"/>
  <c r="K90" i="72"/>
  <c r="K114" i="72" s="1"/>
  <c r="I90" i="73"/>
  <c r="I114" i="73" s="1"/>
  <c r="P90" i="82"/>
  <c r="P114" i="82" s="1"/>
  <c r="L90" i="73"/>
  <c r="L114" i="73" s="1"/>
  <c r="M90" i="73"/>
  <c r="M114" i="73" s="1"/>
  <c r="P90" i="72"/>
  <c r="P114" i="72" s="1"/>
  <c r="Q90" i="72"/>
  <c r="Q114" i="72" s="1"/>
  <c r="J90" i="82"/>
  <c r="J114" i="82" s="1"/>
  <c r="Q90" i="82"/>
  <c r="Q114" i="82" s="1"/>
  <c r="J90" i="73"/>
  <c r="J114" i="73" s="1"/>
  <c r="I90" i="82"/>
  <c r="I114" i="82" s="1"/>
  <c r="M90" i="72"/>
  <c r="M114" i="72" s="1"/>
  <c r="O90" i="72"/>
  <c r="O114" i="72" s="1"/>
  <c r="L90" i="72"/>
  <c r="L114" i="72" s="1"/>
  <c r="O90" i="82"/>
  <c r="O114" i="82" s="1"/>
  <c r="M90" i="82"/>
  <c r="M114" i="82" s="1"/>
  <c r="P90" i="81"/>
  <c r="P114" i="81" s="1"/>
  <c r="K90" i="73"/>
  <c r="K114" i="73" s="1"/>
  <c r="J90" i="72"/>
  <c r="J114" i="72" s="1"/>
  <c r="N90" i="72"/>
  <c r="N114" i="72" s="1"/>
  <c r="N90" i="73"/>
  <c r="N114" i="73" s="1"/>
  <c r="N90" i="82"/>
  <c r="N114" i="82" s="1"/>
  <c r="I90" i="72"/>
  <c r="I114" i="72" s="1"/>
  <c r="O90" i="73"/>
  <c r="O114" i="73" s="1"/>
  <c r="P90" i="73"/>
  <c r="P114" i="73" s="1"/>
  <c r="L90" i="82"/>
  <c r="L114" i="82" s="1"/>
  <c r="Q90" i="81"/>
  <c r="Q114" i="81" s="1"/>
  <c r="K90" i="82"/>
  <c r="K114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93" i="72"/>
  <c r="AD112" i="72" s="1"/>
  <c r="AD48" i="75"/>
  <c r="AD50" i="75" s="1"/>
  <c r="AD40" i="85" s="1"/>
  <c r="Z93" i="72"/>
  <c r="Z112" i="72" s="1"/>
  <c r="Z48" i="75"/>
  <c r="Z50" i="75" s="1"/>
  <c r="Z40" i="85" s="1"/>
  <c r="AG93" i="81"/>
  <c r="AG112" i="81" s="1"/>
  <c r="AG34" i="75"/>
  <c r="AG36" i="75" s="1"/>
  <c r="AF12" i="85" s="1"/>
  <c r="AE93" i="81"/>
  <c r="AE112" i="81" s="1"/>
  <c r="AE34" i="75"/>
  <c r="AE36" i="75" s="1"/>
  <c r="AD12" i="85" s="1"/>
  <c r="AE93" i="73"/>
  <c r="AE112" i="73" s="1"/>
  <c r="AE62" i="75"/>
  <c r="AE64" i="75" s="1"/>
  <c r="S93" i="73"/>
  <c r="S112" i="73" s="1"/>
  <c r="S62" i="75"/>
  <c r="S64" i="75" s="1"/>
  <c r="R93" i="81"/>
  <c r="R112" i="81" s="1"/>
  <c r="R34" i="75"/>
  <c r="R36" i="75" s="1"/>
  <c r="AB93" i="81"/>
  <c r="AB112" i="81" s="1"/>
  <c r="AB34" i="75"/>
  <c r="AB36" i="75" s="1"/>
  <c r="AA12" i="85" s="1"/>
  <c r="R93" i="72"/>
  <c r="R112" i="72" s="1"/>
  <c r="R48" i="75"/>
  <c r="R50" i="75" s="1"/>
  <c r="R40" i="85" s="1"/>
  <c r="S93" i="81"/>
  <c r="S112" i="81" s="1"/>
  <c r="S34" i="75"/>
  <c r="S36" i="75" s="1"/>
  <c r="S93" i="72"/>
  <c r="S112" i="72" s="1"/>
  <c r="S48" i="75"/>
  <c r="S50" i="75" s="1"/>
  <c r="S40" i="85" s="1"/>
  <c r="AB93" i="82"/>
  <c r="AB112" i="82" s="1"/>
  <c r="AB76" i="75"/>
  <c r="AB78" i="75" s="1"/>
  <c r="AB93" i="72"/>
  <c r="AB112" i="72" s="1"/>
  <c r="AB48" i="75"/>
  <c r="AB50" i="75" s="1"/>
  <c r="AB40" i="85" s="1"/>
  <c r="R93" i="73"/>
  <c r="R112" i="73" s="1"/>
  <c r="R62" i="75"/>
  <c r="R64" i="75" s="1"/>
  <c r="AD93" i="82"/>
  <c r="AD112" i="82" s="1"/>
  <c r="AD76" i="75"/>
  <c r="AD78" i="75" s="1"/>
  <c r="R93" i="82"/>
  <c r="R112" i="82" s="1"/>
  <c r="R76" i="75"/>
  <c r="R78" i="75" s="1"/>
  <c r="S93" i="82"/>
  <c r="S112" i="82" s="1"/>
  <c r="S76" i="75"/>
  <c r="S78" i="75" s="1"/>
  <c r="U93" i="81"/>
  <c r="U112" i="81" s="1"/>
  <c r="U34" i="75"/>
  <c r="U36" i="75" s="1"/>
  <c r="Z93" i="82"/>
  <c r="Z112" i="82" s="1"/>
  <c r="Z76" i="75"/>
  <c r="Z78" i="75" s="1"/>
  <c r="AD93" i="73"/>
  <c r="AD112" i="73" s="1"/>
  <c r="AD62" i="75"/>
  <c r="AD64" i="75" s="1"/>
  <c r="Z93" i="73"/>
  <c r="Z112" i="73" s="1"/>
  <c r="Z62" i="75"/>
  <c r="Z64" i="75" s="1"/>
  <c r="AF93" i="72"/>
  <c r="AF112" i="72" s="1"/>
  <c r="AF48" i="75"/>
  <c r="AF50" i="75" s="1"/>
  <c r="AF40" i="85" s="1"/>
  <c r="U93" i="82"/>
  <c r="U112" i="82" s="1"/>
  <c r="U76" i="75"/>
  <c r="U78" i="75" s="1"/>
  <c r="Z93" i="81"/>
  <c r="Z112" i="81" s="1"/>
  <c r="Z34" i="75"/>
  <c r="Z36" i="75" s="1"/>
  <c r="AF93" i="82"/>
  <c r="AF112" i="82" s="1"/>
  <c r="AF76" i="75"/>
  <c r="AF78" i="75" s="1"/>
  <c r="U93" i="72"/>
  <c r="U112" i="72" s="1"/>
  <c r="U48" i="75"/>
  <c r="U50" i="75" s="1"/>
  <c r="U40" i="85" s="1"/>
  <c r="AF93" i="73"/>
  <c r="AF112" i="73" s="1"/>
  <c r="AF62" i="75"/>
  <c r="AF64" i="75" s="1"/>
  <c r="J93" i="81"/>
  <c r="J112" i="81" s="1"/>
  <c r="J34" i="75"/>
  <c r="J36" i="75" s="1"/>
  <c r="U93" i="73"/>
  <c r="U112" i="73" s="1"/>
  <c r="U62" i="75"/>
  <c r="U64" i="75" s="1"/>
  <c r="AF93" i="81"/>
  <c r="AF112" i="81" s="1"/>
  <c r="AF34" i="75"/>
  <c r="AF36" i="75" s="1"/>
  <c r="AE12" i="85" s="1"/>
  <c r="W93" i="72"/>
  <c r="W112" i="72" s="1"/>
  <c r="W48" i="75"/>
  <c r="W50" i="75" s="1"/>
  <c r="W40" i="85" s="1"/>
  <c r="Y93" i="73"/>
  <c r="Y112" i="73" s="1"/>
  <c r="Y62" i="75"/>
  <c r="Y64" i="75" s="1"/>
  <c r="W93" i="81"/>
  <c r="W112" i="81" s="1"/>
  <c r="W34" i="75"/>
  <c r="W36" i="75" s="1"/>
  <c r="AA93" i="72"/>
  <c r="AA112" i="72" s="1"/>
  <c r="AA48" i="75"/>
  <c r="AA50" i="75" s="1"/>
  <c r="AA40" i="85" s="1"/>
  <c r="O93" i="81"/>
  <c r="O112" i="81" s="1"/>
  <c r="O34" i="75"/>
  <c r="O36" i="75" s="1"/>
  <c r="Y93" i="81"/>
  <c r="Y112" i="81" s="1"/>
  <c r="Y34" i="75"/>
  <c r="Y36" i="75" s="1"/>
  <c r="AA93" i="82"/>
  <c r="AA112" i="82" s="1"/>
  <c r="AA76" i="75"/>
  <c r="AA78" i="75" s="1"/>
  <c r="L93" i="81"/>
  <c r="L112" i="81" s="1"/>
  <c r="L34" i="75"/>
  <c r="L36" i="75" s="1"/>
  <c r="AB93" i="73"/>
  <c r="AB112" i="73" s="1"/>
  <c r="AB62" i="75"/>
  <c r="AB64" i="75" s="1"/>
  <c r="AD93" i="81"/>
  <c r="AD112" i="81" s="1"/>
  <c r="AD34" i="75"/>
  <c r="AD36" i="75" s="1"/>
  <c r="AC12" i="85" s="1"/>
  <c r="Y93" i="72"/>
  <c r="Y112" i="72" s="1"/>
  <c r="Y48" i="75"/>
  <c r="Y50" i="75" s="1"/>
  <c r="Y40" i="85" s="1"/>
  <c r="AC93" i="73"/>
  <c r="AC112" i="73" s="1"/>
  <c r="AC62" i="75"/>
  <c r="AC64" i="75" s="1"/>
  <c r="K93" i="81"/>
  <c r="K112" i="81" s="1"/>
  <c r="K34" i="75"/>
  <c r="K36" i="75" s="1"/>
  <c r="N93" i="81"/>
  <c r="N112" i="81" s="1"/>
  <c r="N34" i="75"/>
  <c r="N36" i="75" s="1"/>
  <c r="W93" i="73"/>
  <c r="W112" i="73" s="1"/>
  <c r="W62" i="75"/>
  <c r="W64" i="75" s="1"/>
  <c r="AA93" i="81"/>
  <c r="AA112" i="81" s="1"/>
  <c r="AA34" i="75"/>
  <c r="AA36" i="75" s="1"/>
  <c r="Z12" i="85" s="1"/>
  <c r="T93" i="82"/>
  <c r="T112" i="82" s="1"/>
  <c r="T76" i="75"/>
  <c r="T78" i="75" s="1"/>
  <c r="X93" i="81"/>
  <c r="X112" i="81" s="1"/>
  <c r="X34" i="75"/>
  <c r="X36" i="75" s="1"/>
  <c r="V93" i="73"/>
  <c r="V112" i="73" s="1"/>
  <c r="V62" i="75"/>
  <c r="V64" i="75" s="1"/>
  <c r="AG93" i="72"/>
  <c r="AG112" i="72" s="1"/>
  <c r="AG48" i="75"/>
  <c r="AG50" i="75" s="1"/>
  <c r="AG40" i="85" s="1"/>
  <c r="AC93" i="72"/>
  <c r="AC112" i="72" s="1"/>
  <c r="AC48" i="75"/>
  <c r="AC50" i="75" s="1"/>
  <c r="AC40" i="85" s="1"/>
  <c r="I93" i="81"/>
  <c r="I112" i="81" s="1"/>
  <c r="I34" i="75"/>
  <c r="M93" i="81"/>
  <c r="M112" i="81" s="1"/>
  <c r="M34" i="75"/>
  <c r="M36" i="75" s="1"/>
  <c r="Y93" i="82"/>
  <c r="Y112" i="82" s="1"/>
  <c r="Y76" i="75"/>
  <c r="Y78" i="75" s="1"/>
  <c r="X93" i="73"/>
  <c r="X112" i="73" s="1"/>
  <c r="X62" i="75"/>
  <c r="X64" i="75" s="1"/>
  <c r="T93" i="72"/>
  <c r="T112" i="72" s="1"/>
  <c r="T48" i="75"/>
  <c r="T50" i="75" s="1"/>
  <c r="T40" i="85" s="1"/>
  <c r="X93" i="82"/>
  <c r="X112" i="82" s="1"/>
  <c r="X76" i="75"/>
  <c r="X78" i="75" s="1"/>
  <c r="V93" i="82"/>
  <c r="V112" i="82" s="1"/>
  <c r="V76" i="75"/>
  <c r="V78" i="75" s="1"/>
  <c r="AG93" i="82"/>
  <c r="AG112" i="82" s="1"/>
  <c r="AG76" i="75"/>
  <c r="AG78" i="75" s="1"/>
  <c r="AE93" i="72"/>
  <c r="AE112" i="72" s="1"/>
  <c r="AE48" i="75"/>
  <c r="AE50" i="75" s="1"/>
  <c r="AE40" i="85" s="1"/>
  <c r="AC93" i="81"/>
  <c r="AC112" i="81" s="1"/>
  <c r="AC34" i="75"/>
  <c r="AC36" i="75" s="1"/>
  <c r="AB12" i="85" s="1"/>
  <c r="W93" i="82"/>
  <c r="W112" i="82" s="1"/>
  <c r="W76" i="75"/>
  <c r="W78" i="75" s="1"/>
  <c r="AA93" i="73"/>
  <c r="AA112" i="73" s="1"/>
  <c r="AA62" i="75"/>
  <c r="AA64" i="75" s="1"/>
  <c r="T93" i="81"/>
  <c r="T112" i="81" s="1"/>
  <c r="T34" i="75"/>
  <c r="T36" i="75" s="1"/>
  <c r="V93" i="72"/>
  <c r="V112" i="72" s="1"/>
  <c r="V48" i="75"/>
  <c r="V50" i="75" s="1"/>
  <c r="V40" i="85" s="1"/>
  <c r="T93" i="73"/>
  <c r="T112" i="73" s="1"/>
  <c r="T62" i="75"/>
  <c r="T64" i="75" s="1"/>
  <c r="X93" i="72"/>
  <c r="X112" i="72" s="1"/>
  <c r="X48" i="75"/>
  <c r="X50" i="75" s="1"/>
  <c r="X40" i="85" s="1"/>
  <c r="V93" i="81"/>
  <c r="V112" i="81" s="1"/>
  <c r="V34" i="75"/>
  <c r="V36" i="75" s="1"/>
  <c r="AG93" i="73"/>
  <c r="AG112" i="73" s="1"/>
  <c r="AG62" i="75"/>
  <c r="AG64" i="75" s="1"/>
  <c r="AE93" i="82"/>
  <c r="AE112" i="82" s="1"/>
  <c r="AE76" i="75"/>
  <c r="AE78" i="75" s="1"/>
  <c r="AC93" i="82"/>
  <c r="AC112" i="82" s="1"/>
  <c r="AC76" i="75"/>
  <c r="AC78" i="75" s="1"/>
  <c r="H13" i="33"/>
  <c r="H12" i="33"/>
  <c r="P93" i="72" l="1"/>
  <c r="P112" i="72" s="1"/>
  <c r="P42" i="85" s="1"/>
  <c r="P48" i="75"/>
  <c r="P50" i="75" s="1"/>
  <c r="P40" i="85" s="1"/>
  <c r="P34" i="75"/>
  <c r="P36" i="75" s="1"/>
  <c r="K48" i="75"/>
  <c r="K50" i="75" s="1"/>
  <c r="K40" i="85" s="1"/>
  <c r="P93" i="81"/>
  <c r="P112" i="81" s="1"/>
  <c r="P117" i="81" s="1" a="1"/>
  <c r="P117" i="81" s="1"/>
  <c r="K93" i="72"/>
  <c r="K112" i="72" s="1"/>
  <c r="K120" i="72" s="1" a="1"/>
  <c r="K120" i="72" s="1"/>
  <c r="J48" i="75"/>
  <c r="J50" i="75" s="1"/>
  <c r="J40" i="85" s="1"/>
  <c r="J93" i="72"/>
  <c r="J112" i="72" s="1"/>
  <c r="J121" i="72" s="1" a="1"/>
  <c r="J121" i="72" s="1"/>
  <c r="AB117" i="82" a="1"/>
  <c r="AB117" i="82" s="1"/>
  <c r="AB73" i="85" s="1"/>
  <c r="AB123" i="82" a="1"/>
  <c r="AB123" i="82" s="1"/>
  <c r="AB120" i="82" a="1"/>
  <c r="AB120" i="82" s="1"/>
  <c r="AB76" i="85" s="1"/>
  <c r="AB116" i="82" a="1"/>
  <c r="AB116" i="82" s="1"/>
  <c r="AB72" i="85" s="1"/>
  <c r="AB118" i="82" a="1"/>
  <c r="AB118" i="82" s="1"/>
  <c r="AB74" i="85" s="1"/>
  <c r="AB121" i="82" a="1"/>
  <c r="AB121" i="82" s="1"/>
  <c r="AB119" i="82" a="1"/>
  <c r="AB119" i="82" s="1"/>
  <c r="AB75" i="85" s="1"/>
  <c r="AB122" i="82" a="1"/>
  <c r="AB122" i="82" s="1"/>
  <c r="AB70" i="85"/>
  <c r="L76" i="75"/>
  <c r="L78" i="75" s="1"/>
  <c r="X118" i="82" a="1"/>
  <c r="X118" i="82" s="1"/>
  <c r="X74" i="85" s="1"/>
  <c r="X121" i="82" a="1"/>
  <c r="X121" i="82" s="1"/>
  <c r="X117" i="82" a="1"/>
  <c r="X117" i="82" s="1"/>
  <c r="X73" i="85" s="1"/>
  <c r="X123" i="82" a="1"/>
  <c r="X123" i="82" s="1"/>
  <c r="X120" i="82" a="1"/>
  <c r="X120" i="82" s="1"/>
  <c r="X76" i="85" s="1"/>
  <c r="X122" i="82" a="1"/>
  <c r="X122" i="82" s="1"/>
  <c r="X119" i="82" a="1"/>
  <c r="X119" i="82" s="1"/>
  <c r="X75" i="85" s="1"/>
  <c r="X116" i="82" a="1"/>
  <c r="X116" i="82" s="1"/>
  <c r="X72" i="85" s="1"/>
  <c r="X70" i="85"/>
  <c r="AA121" i="82" a="1"/>
  <c r="AA121" i="82" s="1"/>
  <c r="AA117" i="82" a="1"/>
  <c r="AA117" i="82" s="1"/>
  <c r="AA73" i="85" s="1"/>
  <c r="AA123" i="82" a="1"/>
  <c r="AA123" i="82" s="1"/>
  <c r="AA120" i="82" a="1"/>
  <c r="AA120" i="82" s="1"/>
  <c r="AA76" i="85" s="1"/>
  <c r="AA118" i="82" a="1"/>
  <c r="AA118" i="82" s="1"/>
  <c r="AA74" i="85" s="1"/>
  <c r="AA122" i="82" a="1"/>
  <c r="AA122" i="82" s="1"/>
  <c r="AA116" i="82" a="1"/>
  <c r="AA116" i="82" s="1"/>
  <c r="AA72" i="85" s="1"/>
  <c r="AA119" i="82" a="1"/>
  <c r="AA119" i="82" s="1"/>
  <c r="AA75" i="85" s="1"/>
  <c r="AA70" i="85"/>
  <c r="V119" i="72" a="1"/>
  <c r="V119" i="72" s="1"/>
  <c r="V116" i="72" a="1"/>
  <c r="V116" i="72" s="1"/>
  <c r="V122" i="72" a="1"/>
  <c r="V122" i="72" s="1"/>
  <c r="V118" i="72" a="1"/>
  <c r="V118" i="72" s="1"/>
  <c r="V121" i="72" a="1"/>
  <c r="V121" i="72" s="1"/>
  <c r="V123" i="72" a="1"/>
  <c r="V123" i="72" s="1"/>
  <c r="V120" i="72" a="1"/>
  <c r="V120" i="72" s="1"/>
  <c r="V117" i="72" a="1"/>
  <c r="V117" i="72" s="1"/>
  <c r="V42" i="85"/>
  <c r="U119" i="72" a="1"/>
  <c r="U119" i="72" s="1"/>
  <c r="U116" i="72" a="1"/>
  <c r="U116" i="72" s="1"/>
  <c r="U122" i="72" a="1"/>
  <c r="U122" i="72" s="1"/>
  <c r="U118" i="72" a="1"/>
  <c r="U118" i="72" s="1"/>
  <c r="U123" i="72" a="1"/>
  <c r="U123" i="72" s="1"/>
  <c r="U120" i="72" a="1"/>
  <c r="U120" i="72" s="1"/>
  <c r="U117" i="72" a="1"/>
  <c r="U117" i="72" s="1"/>
  <c r="U121" i="72" a="1"/>
  <c r="U121" i="72" s="1"/>
  <c r="U42" i="85"/>
  <c r="S119" i="82" a="1"/>
  <c r="S119" i="82" s="1"/>
  <c r="S75" i="85" s="1"/>
  <c r="S122" i="82" a="1"/>
  <c r="S122" i="82" s="1"/>
  <c r="S118" i="82" a="1"/>
  <c r="S118" i="82" s="1"/>
  <c r="S74" i="85" s="1"/>
  <c r="S121" i="82" a="1"/>
  <c r="S121" i="82" s="1"/>
  <c r="S120" i="82" a="1"/>
  <c r="S120" i="82" s="1"/>
  <c r="S76" i="85" s="1"/>
  <c r="S117" i="82" a="1"/>
  <c r="S117" i="82" s="1"/>
  <c r="S73" i="85" s="1"/>
  <c r="S123" i="82" a="1"/>
  <c r="S123" i="82" s="1"/>
  <c r="S116" i="82" a="1"/>
  <c r="S116" i="82" s="1"/>
  <c r="S72" i="85" s="1"/>
  <c r="S70" i="85"/>
  <c r="AD121" i="72" a="1"/>
  <c r="AD121" i="72" s="1"/>
  <c r="AD117" i="72" a="1"/>
  <c r="AD117" i="72" s="1"/>
  <c r="AD120" i="72" a="1"/>
  <c r="AD120" i="72" s="1"/>
  <c r="AD122" i="72" a="1"/>
  <c r="AD122" i="72" s="1"/>
  <c r="AD119" i="72" a="1"/>
  <c r="AD119" i="72" s="1"/>
  <c r="AD118" i="72" a="1"/>
  <c r="AD118" i="72" s="1"/>
  <c r="AD123" i="72" a="1"/>
  <c r="AD123" i="72" s="1"/>
  <c r="AD116" i="72" a="1"/>
  <c r="AD116" i="72" s="1"/>
  <c r="AD42" i="85"/>
  <c r="T123" i="72" a="1"/>
  <c r="T123" i="72" s="1"/>
  <c r="T119" i="72" a="1"/>
  <c r="T119" i="72" s="1"/>
  <c r="T116" i="72" a="1"/>
  <c r="T116" i="72" s="1"/>
  <c r="T122" i="72" a="1"/>
  <c r="T122" i="72" s="1"/>
  <c r="T118" i="72" a="1"/>
  <c r="T118" i="72" s="1"/>
  <c r="T120" i="72" a="1"/>
  <c r="T120" i="72" s="1"/>
  <c r="T117" i="72" a="1"/>
  <c r="T117" i="72" s="1"/>
  <c r="T121" i="72" a="1"/>
  <c r="T121" i="72" s="1"/>
  <c r="T42" i="85"/>
  <c r="AD122" i="73" a="1"/>
  <c r="AD122" i="73" s="1"/>
  <c r="AD117" i="73" a="1"/>
  <c r="AD117" i="73" s="1"/>
  <c r="AD59" i="85" s="1"/>
  <c r="AD119" i="73" a="1"/>
  <c r="AD119" i="73" s="1"/>
  <c r="AD61" i="85" s="1"/>
  <c r="AD121" i="73" a="1"/>
  <c r="AD121" i="73" s="1"/>
  <c r="AD116" i="73" a="1"/>
  <c r="AD116" i="73" s="1"/>
  <c r="AD58" i="85" s="1"/>
  <c r="AD123" i="73" a="1"/>
  <c r="AD123" i="73" s="1"/>
  <c r="AD120" i="73" a="1"/>
  <c r="AD120" i="73" s="1"/>
  <c r="AD62" i="85" s="1"/>
  <c r="AD118" i="73" a="1"/>
  <c r="AD118" i="73" s="1"/>
  <c r="AD60" i="85" s="1"/>
  <c r="AD56" i="85"/>
  <c r="L93" i="72"/>
  <c r="L112" i="72" s="1"/>
  <c r="AA119" i="73" a="1"/>
  <c r="AA119" i="73" s="1"/>
  <c r="AA61" i="85" s="1"/>
  <c r="AA118" i="73" a="1"/>
  <c r="AA118" i="73" s="1"/>
  <c r="AA60" i="85" s="1"/>
  <c r="AA122" i="73" a="1"/>
  <c r="AA122" i="73" s="1"/>
  <c r="AA120" i="73" a="1"/>
  <c r="AA120" i="73" s="1"/>
  <c r="AA62" i="85" s="1"/>
  <c r="AA123" i="73" a="1"/>
  <c r="AA123" i="73" s="1"/>
  <c r="AA116" i="73" a="1"/>
  <c r="AA116" i="73" s="1"/>
  <c r="AA58" i="85" s="1"/>
  <c r="AA121" i="73" a="1"/>
  <c r="AA121" i="73" s="1"/>
  <c r="AA117" i="73" a="1"/>
  <c r="AA117" i="73" s="1"/>
  <c r="AA59" i="85" s="1"/>
  <c r="AA56" i="85"/>
  <c r="Z118" i="72" a="1"/>
  <c r="Z118" i="72" s="1"/>
  <c r="Z121" i="72" a="1"/>
  <c r="Z121" i="72" s="1"/>
  <c r="Z117" i="72" a="1"/>
  <c r="Z117" i="72" s="1"/>
  <c r="Z123" i="72" a="1"/>
  <c r="Z123" i="72" s="1"/>
  <c r="Z120" i="72" a="1"/>
  <c r="Z120" i="72" s="1"/>
  <c r="Z116" i="72" a="1"/>
  <c r="Z116" i="72" s="1"/>
  <c r="Z122" i="72" a="1"/>
  <c r="Z122" i="72" s="1"/>
  <c r="Z119" i="72" a="1"/>
  <c r="Z119" i="72" s="1"/>
  <c r="Z42" i="85"/>
  <c r="L93" i="82"/>
  <c r="L112" i="82" s="1"/>
  <c r="AC122" i="73" a="1"/>
  <c r="AC122" i="73" s="1"/>
  <c r="AC117" i="73" a="1"/>
  <c r="AC117" i="73" s="1"/>
  <c r="AC59" i="85" s="1"/>
  <c r="AC119" i="73" a="1"/>
  <c r="AC119" i="73" s="1"/>
  <c r="AC61" i="85" s="1"/>
  <c r="AC121" i="73" a="1"/>
  <c r="AC121" i="73" s="1"/>
  <c r="AC116" i="73" a="1"/>
  <c r="AC116" i="73" s="1"/>
  <c r="AC58" i="85" s="1"/>
  <c r="AC123" i="73" a="1"/>
  <c r="AC123" i="73" s="1"/>
  <c r="AC118" i="73" a="1"/>
  <c r="AC118" i="73" s="1"/>
  <c r="AC60" i="85" s="1"/>
  <c r="AC120" i="73" a="1"/>
  <c r="AC120" i="73" s="1"/>
  <c r="AC62" i="85" s="1"/>
  <c r="AC56" i="85"/>
  <c r="R116" i="82" a="1"/>
  <c r="R116" i="82" s="1"/>
  <c r="R72" i="85" s="1"/>
  <c r="R122" i="82" a="1"/>
  <c r="R122" i="82" s="1"/>
  <c r="R119" i="82" a="1"/>
  <c r="R119" i="82" s="1"/>
  <c r="R75" i="85" s="1"/>
  <c r="R118" i="82" a="1"/>
  <c r="R118" i="82" s="1"/>
  <c r="R74" i="85" s="1"/>
  <c r="R121" i="82" a="1"/>
  <c r="R121" i="82" s="1"/>
  <c r="R120" i="82" a="1"/>
  <c r="R120" i="82" s="1"/>
  <c r="R76" i="85" s="1"/>
  <c r="R117" i="82" a="1"/>
  <c r="R117" i="82" s="1"/>
  <c r="R73" i="85" s="1"/>
  <c r="R123" i="82" a="1"/>
  <c r="R123" i="82" s="1"/>
  <c r="R70" i="85"/>
  <c r="AE121" i="72" a="1"/>
  <c r="AE121" i="72" s="1"/>
  <c r="AE120" i="72" a="1"/>
  <c r="AE120" i="72" s="1"/>
  <c r="AE123" i="72" a="1"/>
  <c r="AE123" i="72" s="1"/>
  <c r="AE119" i="72" a="1"/>
  <c r="AE119" i="72" s="1"/>
  <c r="AE116" i="72" a="1"/>
  <c r="AE116" i="72" s="1"/>
  <c r="AE117" i="72" a="1"/>
  <c r="AE117" i="72" s="1"/>
  <c r="AE118" i="72" a="1"/>
  <c r="AE118" i="72" s="1"/>
  <c r="AE122" i="72" a="1"/>
  <c r="AE122" i="72" s="1"/>
  <c r="AE42" i="85"/>
  <c r="S121" i="73" a="1"/>
  <c r="S121" i="73" s="1"/>
  <c r="S116" i="73" a="1"/>
  <c r="S116" i="73" s="1"/>
  <c r="S58" i="85" s="1"/>
  <c r="S118" i="73" a="1"/>
  <c r="S118" i="73" s="1"/>
  <c r="S60" i="85" s="1"/>
  <c r="S123" i="73" a="1"/>
  <c r="S123" i="73" s="1"/>
  <c r="S120" i="73" a="1"/>
  <c r="S120" i="73" s="1"/>
  <c r="S62" i="85" s="1"/>
  <c r="S122" i="73" a="1"/>
  <c r="S122" i="73" s="1"/>
  <c r="S117" i="73" a="1"/>
  <c r="S117" i="73" s="1"/>
  <c r="S59" i="85" s="1"/>
  <c r="S119" i="73" a="1"/>
  <c r="S119" i="73" s="1"/>
  <c r="S61" i="85" s="1"/>
  <c r="S56" i="85"/>
  <c r="X122" i="72" a="1"/>
  <c r="X122" i="72" s="1"/>
  <c r="X118" i="72" a="1"/>
  <c r="X118" i="72" s="1"/>
  <c r="X121" i="72" a="1"/>
  <c r="X121" i="72" s="1"/>
  <c r="X123" i="72" a="1"/>
  <c r="X123" i="72" s="1"/>
  <c r="X119" i="72" a="1"/>
  <c r="X119" i="72" s="1"/>
  <c r="X120" i="72" a="1"/>
  <c r="X120" i="72" s="1"/>
  <c r="X116" i="72" a="1"/>
  <c r="X116" i="72" s="1"/>
  <c r="X117" i="72" a="1"/>
  <c r="X117" i="72" s="1"/>
  <c r="X42" i="85"/>
  <c r="X123" i="73" a="1"/>
  <c r="X123" i="73" s="1"/>
  <c r="X122" i="73" a="1"/>
  <c r="X122" i="73" s="1"/>
  <c r="X117" i="73" a="1"/>
  <c r="X117" i="73" s="1"/>
  <c r="X59" i="85" s="1"/>
  <c r="X118" i="73" a="1"/>
  <c r="X118" i="73" s="1"/>
  <c r="X60" i="85" s="1"/>
  <c r="X116" i="73" a="1"/>
  <c r="X116" i="73" s="1"/>
  <c r="X58" i="85" s="1"/>
  <c r="X120" i="73" a="1"/>
  <c r="X120" i="73" s="1"/>
  <c r="X62" i="85" s="1"/>
  <c r="X121" i="73" a="1"/>
  <c r="X121" i="73" s="1"/>
  <c r="X119" i="73" a="1"/>
  <c r="X119" i="73" s="1"/>
  <c r="X61" i="85" s="1"/>
  <c r="X56" i="85"/>
  <c r="Y118" i="82" a="1"/>
  <c r="Y118" i="82" s="1"/>
  <c r="Y74" i="85" s="1"/>
  <c r="Y121" i="82" a="1"/>
  <c r="Y121" i="82" s="1"/>
  <c r="Y117" i="82" a="1"/>
  <c r="Y117" i="82" s="1"/>
  <c r="Y73" i="85" s="1"/>
  <c r="Y123" i="82" a="1"/>
  <c r="Y123" i="82" s="1"/>
  <c r="Y120" i="82" a="1"/>
  <c r="Y120" i="82" s="1"/>
  <c r="Y76" i="85" s="1"/>
  <c r="Y122" i="82" a="1"/>
  <c r="Y122" i="82" s="1"/>
  <c r="Y116" i="82" a="1"/>
  <c r="Y116" i="82" s="1"/>
  <c r="Y72" i="85" s="1"/>
  <c r="Y119" i="82" a="1"/>
  <c r="Y119" i="82" s="1"/>
  <c r="Y75" i="85" s="1"/>
  <c r="Y70" i="85"/>
  <c r="AF119" i="73" a="1"/>
  <c r="AF119" i="73" s="1"/>
  <c r="AF61" i="85" s="1"/>
  <c r="AF121" i="73" a="1"/>
  <c r="AF121" i="73" s="1"/>
  <c r="AF116" i="73" a="1"/>
  <c r="AF116" i="73" s="1"/>
  <c r="AF58" i="85" s="1"/>
  <c r="AF118" i="73" a="1"/>
  <c r="AF118" i="73" s="1"/>
  <c r="AF60" i="85" s="1"/>
  <c r="AF117" i="73" a="1"/>
  <c r="AF117" i="73" s="1"/>
  <c r="AF59" i="85" s="1"/>
  <c r="AF123" i="73" a="1"/>
  <c r="AF123" i="73" s="1"/>
  <c r="AF120" i="73" a="1"/>
  <c r="AF120" i="73" s="1"/>
  <c r="AF62" i="85" s="1"/>
  <c r="AF122" i="73" a="1"/>
  <c r="AF122" i="73" s="1"/>
  <c r="AF56" i="85"/>
  <c r="W121" i="82" a="1"/>
  <c r="W121" i="82" s="1"/>
  <c r="W117" i="82" a="1"/>
  <c r="W117" i="82" s="1"/>
  <c r="W73" i="85" s="1"/>
  <c r="W123" i="82" a="1"/>
  <c r="W123" i="82" s="1"/>
  <c r="W120" i="82" a="1"/>
  <c r="W120" i="82" s="1"/>
  <c r="W76" i="85" s="1"/>
  <c r="W122" i="82" a="1"/>
  <c r="W122" i="82" s="1"/>
  <c r="W118" i="82" a="1"/>
  <c r="W118" i="82" s="1"/>
  <c r="W74" i="85" s="1"/>
  <c r="W116" i="82" a="1"/>
  <c r="W116" i="82" s="1"/>
  <c r="W72" i="85" s="1"/>
  <c r="W119" i="82" a="1"/>
  <c r="W119" i="82" s="1"/>
  <c r="W75" i="85" s="1"/>
  <c r="W70" i="85"/>
  <c r="AC117" i="82" a="1"/>
  <c r="AC117" i="82" s="1"/>
  <c r="AC73" i="85" s="1"/>
  <c r="AC123" i="82" a="1"/>
  <c r="AC123" i="82" s="1"/>
  <c r="AC120" i="82" a="1"/>
  <c r="AC120" i="82" s="1"/>
  <c r="AC76" i="85" s="1"/>
  <c r="AC116" i="82" a="1"/>
  <c r="AC116" i="82" s="1"/>
  <c r="AC72" i="85" s="1"/>
  <c r="AC119" i="82" a="1"/>
  <c r="AC119" i="82" s="1"/>
  <c r="AC75" i="85" s="1"/>
  <c r="AC118" i="82" a="1"/>
  <c r="AC118" i="82" s="1"/>
  <c r="AC74" i="85" s="1"/>
  <c r="AC121" i="82" a="1"/>
  <c r="AC121" i="82" s="1"/>
  <c r="AC122" i="82" a="1"/>
  <c r="AC122" i="82" s="1"/>
  <c r="AC70" i="85"/>
  <c r="AE117" i="82" a="1"/>
  <c r="AE117" i="82" s="1"/>
  <c r="AE73" i="85" s="1"/>
  <c r="AE123" i="82" a="1"/>
  <c r="AE123" i="82" s="1"/>
  <c r="AE120" i="82" a="1"/>
  <c r="AE120" i="82" s="1"/>
  <c r="AE76" i="85" s="1"/>
  <c r="AE116" i="82" a="1"/>
  <c r="AE116" i="82" s="1"/>
  <c r="AE72" i="85" s="1"/>
  <c r="AE119" i="82" a="1"/>
  <c r="AE119" i="82" s="1"/>
  <c r="AE75" i="85" s="1"/>
  <c r="AE122" i="82" a="1"/>
  <c r="AE122" i="82" s="1"/>
  <c r="AE121" i="82" a="1"/>
  <c r="AE121" i="82" s="1"/>
  <c r="AE118" i="82" a="1"/>
  <c r="AE118" i="82" s="1"/>
  <c r="AE74" i="85" s="1"/>
  <c r="AE70" i="85"/>
  <c r="Y122" i="72" a="1"/>
  <c r="Y122" i="72" s="1"/>
  <c r="Y121" i="72" a="1"/>
  <c r="Y121" i="72" s="1"/>
  <c r="Y120" i="72" a="1"/>
  <c r="Y120" i="72" s="1"/>
  <c r="Y116" i="72" a="1"/>
  <c r="Y116" i="72" s="1"/>
  <c r="Y117" i="72" a="1"/>
  <c r="Y117" i="72" s="1"/>
  <c r="Y118" i="72" a="1"/>
  <c r="Y118" i="72" s="1"/>
  <c r="Y123" i="72" a="1"/>
  <c r="Y123" i="72" s="1"/>
  <c r="Y119" i="72" a="1"/>
  <c r="Y119" i="72" s="1"/>
  <c r="Y42" i="85"/>
  <c r="L48" i="75"/>
  <c r="L50" i="75" s="1"/>
  <c r="L40" i="85" s="1"/>
  <c r="R123" i="72" a="1"/>
  <c r="R123" i="72" s="1"/>
  <c r="R119" i="72" a="1"/>
  <c r="R119" i="72" s="1"/>
  <c r="R116" i="72" a="1"/>
  <c r="R116" i="72" s="1"/>
  <c r="R122" i="72" a="1"/>
  <c r="R122" i="72" s="1"/>
  <c r="R117" i="72" a="1"/>
  <c r="R117" i="72" s="1"/>
  <c r="R118" i="72" a="1"/>
  <c r="R118" i="72" s="1"/>
  <c r="R120" i="72" a="1"/>
  <c r="R120" i="72" s="1"/>
  <c r="R121" i="72" a="1"/>
  <c r="R121" i="72" s="1"/>
  <c r="R42" i="85"/>
  <c r="AA118" i="72" a="1"/>
  <c r="AA118" i="72" s="1"/>
  <c r="AA121" i="72" a="1"/>
  <c r="AA121" i="72" s="1"/>
  <c r="AA117" i="72" a="1"/>
  <c r="AA117" i="72" s="1"/>
  <c r="AA120" i="72" a="1"/>
  <c r="AA120" i="72" s="1"/>
  <c r="AA116" i="72" a="1"/>
  <c r="AA116" i="72" s="1"/>
  <c r="AA122" i="72" a="1"/>
  <c r="AA122" i="72" s="1"/>
  <c r="AA123" i="72" a="1"/>
  <c r="AA123" i="72" s="1"/>
  <c r="AA119" i="72" a="1"/>
  <c r="AA119" i="72" s="1"/>
  <c r="AA42" i="85"/>
  <c r="AG119" i="73" a="1"/>
  <c r="AG119" i="73" s="1"/>
  <c r="AG61" i="85" s="1"/>
  <c r="AG116" i="73" a="1"/>
  <c r="AG116" i="73" s="1"/>
  <c r="AG58" i="85" s="1"/>
  <c r="AG118" i="73" a="1"/>
  <c r="AG118" i="73" s="1"/>
  <c r="AG60" i="85" s="1"/>
  <c r="AG120" i="73" a="1"/>
  <c r="AG120" i="73" s="1"/>
  <c r="AG62" i="85" s="1"/>
  <c r="AG117" i="73" a="1"/>
  <c r="AG117" i="73" s="1"/>
  <c r="AG59" i="85" s="1"/>
  <c r="AG123" i="73" a="1"/>
  <c r="AG123" i="73" s="1"/>
  <c r="AG122" i="73" a="1"/>
  <c r="AG122" i="73" s="1"/>
  <c r="AG121" i="73" a="1"/>
  <c r="AG121" i="73" s="1"/>
  <c r="AG56" i="85"/>
  <c r="AG123" i="82" a="1"/>
  <c r="AG123" i="82" s="1"/>
  <c r="AG120" i="82" a="1"/>
  <c r="AG120" i="82" s="1"/>
  <c r="AG76" i="85" s="1"/>
  <c r="AG116" i="82" a="1"/>
  <c r="AG116" i="82" s="1"/>
  <c r="AG72" i="85" s="1"/>
  <c r="AG119" i="82" a="1"/>
  <c r="AG119" i="82" s="1"/>
  <c r="AG75" i="85" s="1"/>
  <c r="AG122" i="82" a="1"/>
  <c r="AG122" i="82" s="1"/>
  <c r="AG117" i="82" a="1"/>
  <c r="AG117" i="82" s="1"/>
  <c r="AG73" i="85" s="1"/>
  <c r="AG118" i="82" a="1"/>
  <c r="AG118" i="82" s="1"/>
  <c r="AG74" i="85" s="1"/>
  <c r="AG121" i="82" a="1"/>
  <c r="AG121" i="82" s="1"/>
  <c r="AG70" i="85"/>
  <c r="AG117" i="72" a="1"/>
  <c r="AG117" i="72" s="1"/>
  <c r="AG123" i="72" a="1"/>
  <c r="AG123" i="72" s="1"/>
  <c r="AG116" i="72" a="1"/>
  <c r="AG116" i="72" s="1"/>
  <c r="AG119" i="72" a="1"/>
  <c r="AG119" i="72" s="1"/>
  <c r="AG120" i="72" a="1"/>
  <c r="AG120" i="72" s="1"/>
  <c r="AG121" i="72" a="1"/>
  <c r="AG121" i="72" s="1"/>
  <c r="AG118" i="72" a="1"/>
  <c r="AG118" i="72" s="1"/>
  <c r="AG122" i="72" a="1"/>
  <c r="AG122" i="72" s="1"/>
  <c r="AG42" i="85"/>
  <c r="Y120" i="73" a="1"/>
  <c r="Y120" i="73" s="1"/>
  <c r="Y62" i="85" s="1"/>
  <c r="Y122" i="73" a="1"/>
  <c r="Y122" i="73" s="1"/>
  <c r="Y117" i="73" a="1"/>
  <c r="Y117" i="73" s="1"/>
  <c r="Y59" i="85" s="1"/>
  <c r="Y119" i="73" a="1"/>
  <c r="Y119" i="73" s="1"/>
  <c r="Y61" i="85" s="1"/>
  <c r="Y121" i="73" a="1"/>
  <c r="Y121" i="73" s="1"/>
  <c r="Y118" i="73" a="1"/>
  <c r="Y118" i="73" s="1"/>
  <c r="Y60" i="85" s="1"/>
  <c r="Y123" i="73" a="1"/>
  <c r="Y123" i="73" s="1"/>
  <c r="Y116" i="73" a="1"/>
  <c r="Y116" i="73" s="1"/>
  <c r="Y58" i="85" s="1"/>
  <c r="Y56" i="85"/>
  <c r="U118" i="82" a="1"/>
  <c r="U118" i="82" s="1"/>
  <c r="U74" i="85" s="1"/>
  <c r="U121" i="82" a="1"/>
  <c r="U121" i="82" s="1"/>
  <c r="U116" i="82" a="1"/>
  <c r="U116" i="82" s="1"/>
  <c r="U72" i="85" s="1"/>
  <c r="U123" i="82" a="1"/>
  <c r="U123" i="82" s="1"/>
  <c r="U122" i="82" a="1"/>
  <c r="U122" i="82" s="1"/>
  <c r="U119" i="82" a="1"/>
  <c r="U119" i="82" s="1"/>
  <c r="U75" i="85" s="1"/>
  <c r="U117" i="82" a="1"/>
  <c r="U117" i="82" s="1"/>
  <c r="U73" i="85" s="1"/>
  <c r="U120" i="82" a="1"/>
  <c r="U120" i="82" s="1"/>
  <c r="U76" i="85" s="1"/>
  <c r="U70" i="85"/>
  <c r="R121" i="73" a="1"/>
  <c r="R121" i="73" s="1"/>
  <c r="R116" i="73" a="1"/>
  <c r="R116" i="73" s="1"/>
  <c r="R58" i="85" s="1"/>
  <c r="R118" i="73" a="1"/>
  <c r="R118" i="73" s="1"/>
  <c r="R60" i="85" s="1"/>
  <c r="R123" i="73" a="1"/>
  <c r="R123" i="73" s="1"/>
  <c r="R120" i="73" a="1"/>
  <c r="R120" i="73" s="1"/>
  <c r="R62" i="85" s="1"/>
  <c r="R117" i="73" a="1"/>
  <c r="R117" i="73" s="1"/>
  <c r="R59" i="85" s="1"/>
  <c r="R122" i="73" a="1"/>
  <c r="R122" i="73" s="1"/>
  <c r="R119" i="73" a="1"/>
  <c r="R119" i="73" s="1"/>
  <c r="R61" i="85" s="1"/>
  <c r="R56" i="85"/>
  <c r="AE119" i="73" a="1"/>
  <c r="AE119" i="73" s="1"/>
  <c r="AE61" i="85" s="1"/>
  <c r="AE121" i="73" a="1"/>
  <c r="AE121" i="73" s="1"/>
  <c r="AE116" i="73" a="1"/>
  <c r="AE116" i="73" s="1"/>
  <c r="AE58" i="85" s="1"/>
  <c r="AE123" i="73" a="1"/>
  <c r="AE123" i="73" s="1"/>
  <c r="AE117" i="73" a="1"/>
  <c r="AE117" i="73" s="1"/>
  <c r="AE59" i="85" s="1"/>
  <c r="AE120" i="73" a="1"/>
  <c r="AE120" i="73" s="1"/>
  <c r="AE62" i="85" s="1"/>
  <c r="AE118" i="73" a="1"/>
  <c r="AE118" i="73" s="1"/>
  <c r="AE60" i="85" s="1"/>
  <c r="AE122" i="73" a="1"/>
  <c r="AE122" i="73" s="1"/>
  <c r="AE56" i="85"/>
  <c r="P117" i="72" a="1"/>
  <c r="P117" i="72" s="1"/>
  <c r="P120" i="72" a="1"/>
  <c r="P120" i="72" s="1"/>
  <c r="P123" i="72" a="1"/>
  <c r="P123" i="72" s="1"/>
  <c r="P116" i="72" a="1"/>
  <c r="P116" i="72" s="1"/>
  <c r="P119" i="72" a="1"/>
  <c r="P119" i="72" s="1"/>
  <c r="P122" i="72" a="1"/>
  <c r="P122" i="72" s="1"/>
  <c r="P121" i="72" a="1"/>
  <c r="P121" i="72" s="1"/>
  <c r="P118" i="72" a="1"/>
  <c r="P118" i="72" s="1"/>
  <c r="AF117" i="72" a="1"/>
  <c r="AF117" i="72" s="1"/>
  <c r="AF120" i="72" a="1"/>
  <c r="AF120" i="72" s="1"/>
  <c r="AF123" i="72" a="1"/>
  <c r="AF123" i="72" s="1"/>
  <c r="AF116" i="72" a="1"/>
  <c r="AF116" i="72" s="1"/>
  <c r="AF119" i="72" a="1"/>
  <c r="AF119" i="72" s="1"/>
  <c r="AF121" i="72" a="1"/>
  <c r="AF121" i="72" s="1"/>
  <c r="AF118" i="72" a="1"/>
  <c r="AF118" i="72" s="1"/>
  <c r="AF122" i="72" a="1"/>
  <c r="AF122" i="72" s="1"/>
  <c r="AF42" i="85"/>
  <c r="T123" i="73" a="1"/>
  <c r="T123" i="73" s="1"/>
  <c r="T120" i="73" a="1"/>
  <c r="T120" i="73" s="1"/>
  <c r="T62" i="85" s="1"/>
  <c r="T122" i="73" a="1"/>
  <c r="T122" i="73" s="1"/>
  <c r="T121" i="73" a="1"/>
  <c r="T121" i="73" s="1"/>
  <c r="T118" i="73" a="1"/>
  <c r="T118" i="73" s="1"/>
  <c r="T60" i="85" s="1"/>
  <c r="T116" i="73" a="1"/>
  <c r="T116" i="73" s="1"/>
  <c r="T58" i="85" s="1"/>
  <c r="T117" i="73" a="1"/>
  <c r="T117" i="73" s="1"/>
  <c r="T59" i="85" s="1"/>
  <c r="T119" i="73" a="1"/>
  <c r="T119" i="73" s="1"/>
  <c r="T61" i="85" s="1"/>
  <c r="T56" i="85"/>
  <c r="T122" i="82" a="1"/>
  <c r="T122" i="82" s="1"/>
  <c r="T118" i="82" a="1"/>
  <c r="T118" i="82" s="1"/>
  <c r="T74" i="85" s="1"/>
  <c r="T121" i="82" a="1"/>
  <c r="T121" i="82" s="1"/>
  <c r="T119" i="82" a="1"/>
  <c r="T119" i="82" s="1"/>
  <c r="T75" i="85" s="1"/>
  <c r="T120" i="82" a="1"/>
  <c r="T120" i="82" s="1"/>
  <c r="T76" i="85" s="1"/>
  <c r="T123" i="82" a="1"/>
  <c r="T123" i="82" s="1"/>
  <c r="T116" i="82" a="1"/>
  <c r="T116" i="82" s="1"/>
  <c r="T72" i="85" s="1"/>
  <c r="T117" i="82" a="1"/>
  <c r="T117" i="82" s="1"/>
  <c r="T73" i="85" s="1"/>
  <c r="T70" i="85"/>
  <c r="U118" i="73" a="1"/>
  <c r="U118" i="73" s="1"/>
  <c r="U60" i="85" s="1"/>
  <c r="U120" i="73" a="1"/>
  <c r="U120" i="73" s="1"/>
  <c r="U62" i="85" s="1"/>
  <c r="U122" i="73" a="1"/>
  <c r="U122" i="73" s="1"/>
  <c r="U121" i="73" a="1"/>
  <c r="U121" i="73" s="1"/>
  <c r="U123" i="73" a="1"/>
  <c r="U123" i="73" s="1"/>
  <c r="U119" i="73" a="1"/>
  <c r="U119" i="73" s="1"/>
  <c r="U61" i="85" s="1"/>
  <c r="U116" i="73" a="1"/>
  <c r="U116" i="73" s="1"/>
  <c r="U58" i="85" s="1"/>
  <c r="U117" i="73" a="1"/>
  <c r="U117" i="73" s="1"/>
  <c r="U59" i="85" s="1"/>
  <c r="U56" i="85"/>
  <c r="Z121" i="82" a="1"/>
  <c r="Z121" i="82" s="1"/>
  <c r="Z117" i="82" a="1"/>
  <c r="Z117" i="82" s="1"/>
  <c r="Z73" i="85" s="1"/>
  <c r="Z123" i="82" a="1"/>
  <c r="Z123" i="82" s="1"/>
  <c r="Z120" i="82" a="1"/>
  <c r="Z120" i="82" s="1"/>
  <c r="Z76" i="85" s="1"/>
  <c r="Z118" i="82" a="1"/>
  <c r="Z118" i="82" s="1"/>
  <c r="Z74" i="85" s="1"/>
  <c r="Z116" i="82" a="1"/>
  <c r="Z116" i="82" s="1"/>
  <c r="Z72" i="85" s="1"/>
  <c r="Z119" i="82" a="1"/>
  <c r="Z119" i="82" s="1"/>
  <c r="Z75" i="85" s="1"/>
  <c r="Z122" i="82" a="1"/>
  <c r="Z122" i="82" s="1"/>
  <c r="Z70" i="85"/>
  <c r="AC121" i="72" a="1"/>
  <c r="AC121" i="72" s="1"/>
  <c r="AC117" i="72" a="1"/>
  <c r="AC117" i="72" s="1"/>
  <c r="AC120" i="72" a="1"/>
  <c r="AC120" i="72" s="1"/>
  <c r="AC119" i="72" a="1"/>
  <c r="AC119" i="72" s="1"/>
  <c r="AC116" i="72" a="1"/>
  <c r="AC116" i="72" s="1"/>
  <c r="AC118" i="72" a="1"/>
  <c r="AC118" i="72" s="1"/>
  <c r="AC122" i="72" a="1"/>
  <c r="AC122" i="72" s="1"/>
  <c r="AC123" i="72" a="1"/>
  <c r="AC123" i="72" s="1"/>
  <c r="AC42" i="85"/>
  <c r="Z120" i="73" a="1"/>
  <c r="Z120" i="73" s="1"/>
  <c r="Z62" i="85" s="1"/>
  <c r="Z122" i="73" a="1"/>
  <c r="Z122" i="73" s="1"/>
  <c r="Z117" i="73" a="1"/>
  <c r="Z117" i="73" s="1"/>
  <c r="Z59" i="85" s="1"/>
  <c r="Z119" i="73" a="1"/>
  <c r="Z119" i="73" s="1"/>
  <c r="Z61" i="85" s="1"/>
  <c r="Z118" i="73" a="1"/>
  <c r="Z118" i="73" s="1"/>
  <c r="Z60" i="85" s="1"/>
  <c r="Z123" i="73" a="1"/>
  <c r="Z123" i="73" s="1"/>
  <c r="Z121" i="73" a="1"/>
  <c r="Z121" i="73" s="1"/>
  <c r="Z116" i="73" a="1"/>
  <c r="Z116" i="73" s="1"/>
  <c r="Z58" i="85" s="1"/>
  <c r="Z56" i="85"/>
  <c r="S123" i="72" a="1"/>
  <c r="S123" i="72" s="1"/>
  <c r="S122" i="72" a="1"/>
  <c r="S122" i="72" s="1"/>
  <c r="S118" i="72" a="1"/>
  <c r="S118" i="72" s="1"/>
  <c r="S119" i="72" a="1"/>
  <c r="S119" i="72" s="1"/>
  <c r="S121" i="72" a="1"/>
  <c r="S121" i="72" s="1"/>
  <c r="S116" i="72" a="1"/>
  <c r="S116" i="72" s="1"/>
  <c r="S120" i="72" a="1"/>
  <c r="S120" i="72" s="1"/>
  <c r="S117" i="72" a="1"/>
  <c r="S117" i="72" s="1"/>
  <c r="S42" i="85"/>
  <c r="W118" i="73" a="1"/>
  <c r="W118" i="73" s="1"/>
  <c r="W60" i="85" s="1"/>
  <c r="W123" i="73" a="1"/>
  <c r="W123" i="73" s="1"/>
  <c r="W120" i="73" a="1"/>
  <c r="W120" i="73" s="1"/>
  <c r="W62" i="85" s="1"/>
  <c r="W122" i="73" a="1"/>
  <c r="W122" i="73" s="1"/>
  <c r="W117" i="73" a="1"/>
  <c r="W117" i="73" s="1"/>
  <c r="W59" i="85" s="1"/>
  <c r="W121" i="73" a="1"/>
  <c r="W121" i="73" s="1"/>
  <c r="W116" i="73" a="1"/>
  <c r="W116" i="73" s="1"/>
  <c r="W58" i="85" s="1"/>
  <c r="W119" i="73" a="1"/>
  <c r="W119" i="73" s="1"/>
  <c r="W61" i="85" s="1"/>
  <c r="W56" i="85"/>
  <c r="AF123" i="82" a="1"/>
  <c r="AF123" i="82" s="1"/>
  <c r="AF120" i="82" a="1"/>
  <c r="AF120" i="82" s="1"/>
  <c r="AF76" i="85" s="1"/>
  <c r="AF116" i="82" a="1"/>
  <c r="AF116" i="82" s="1"/>
  <c r="AF72" i="85" s="1"/>
  <c r="AF119" i="82" a="1"/>
  <c r="AF119" i="82" s="1"/>
  <c r="AF75" i="85" s="1"/>
  <c r="AF122" i="82" a="1"/>
  <c r="AF122" i="82" s="1"/>
  <c r="AF121" i="82" a="1"/>
  <c r="AF121" i="82" s="1"/>
  <c r="AF117" i="82" a="1"/>
  <c r="AF117" i="82" s="1"/>
  <c r="AF73" i="85" s="1"/>
  <c r="AF118" i="82" a="1"/>
  <c r="AF118" i="82" s="1"/>
  <c r="AF74" i="85" s="1"/>
  <c r="AF70" i="85"/>
  <c r="AD117" i="82" a="1"/>
  <c r="AD117" i="82" s="1"/>
  <c r="AD73" i="85" s="1"/>
  <c r="AD123" i="82" a="1"/>
  <c r="AD123" i="82" s="1"/>
  <c r="AD120" i="82" a="1"/>
  <c r="AD120" i="82" s="1"/>
  <c r="AD76" i="85" s="1"/>
  <c r="AD116" i="82" a="1"/>
  <c r="AD116" i="82" s="1"/>
  <c r="AD72" i="85" s="1"/>
  <c r="AD119" i="82" a="1"/>
  <c r="AD119" i="82" s="1"/>
  <c r="AD75" i="85" s="1"/>
  <c r="AD122" i="82" a="1"/>
  <c r="AD122" i="82" s="1"/>
  <c r="AD118" i="82" a="1"/>
  <c r="AD118" i="82" s="1"/>
  <c r="AD74" i="85" s="1"/>
  <c r="AD121" i="82" a="1"/>
  <c r="AD121" i="82" s="1"/>
  <c r="AD70" i="85"/>
  <c r="V118" i="82" a="1"/>
  <c r="V118" i="82" s="1"/>
  <c r="V74" i="85" s="1"/>
  <c r="V121" i="82" a="1"/>
  <c r="V121" i="82" s="1"/>
  <c r="V117" i="82" a="1"/>
  <c r="V117" i="82" s="1"/>
  <c r="V73" i="85" s="1"/>
  <c r="V123" i="82" a="1"/>
  <c r="V123" i="82" s="1"/>
  <c r="V122" i="82" a="1"/>
  <c r="V122" i="82" s="1"/>
  <c r="V119" i="82" a="1"/>
  <c r="V119" i="82" s="1"/>
  <c r="V75" i="85" s="1"/>
  <c r="V120" i="82" a="1"/>
  <c r="V120" i="82" s="1"/>
  <c r="V76" i="85" s="1"/>
  <c r="V116" i="82" a="1"/>
  <c r="V116" i="82" s="1"/>
  <c r="V72" i="85" s="1"/>
  <c r="V70" i="85"/>
  <c r="V118" i="73" a="1"/>
  <c r="V118" i="73" s="1"/>
  <c r="V60" i="85" s="1"/>
  <c r="V123" i="73" a="1"/>
  <c r="V123" i="73" s="1"/>
  <c r="V120" i="73" a="1"/>
  <c r="V120" i="73" s="1"/>
  <c r="V62" i="85" s="1"/>
  <c r="V122" i="73" a="1"/>
  <c r="V122" i="73" s="1"/>
  <c r="V117" i="73" a="1"/>
  <c r="V117" i="73" s="1"/>
  <c r="V59" i="85" s="1"/>
  <c r="V121" i="73" a="1"/>
  <c r="V121" i="73" s="1"/>
  <c r="V119" i="73" a="1"/>
  <c r="V119" i="73" s="1"/>
  <c r="V61" i="85" s="1"/>
  <c r="V116" i="73" a="1"/>
  <c r="V116" i="73" s="1"/>
  <c r="V58" i="85" s="1"/>
  <c r="V56" i="85"/>
  <c r="AB122" i="73" a="1"/>
  <c r="AB122" i="73" s="1"/>
  <c r="AB117" i="73" a="1"/>
  <c r="AB117" i="73" s="1"/>
  <c r="AB59" i="85" s="1"/>
  <c r="AB119" i="73" a="1"/>
  <c r="AB119" i="73" s="1"/>
  <c r="AB61" i="85" s="1"/>
  <c r="AB123" i="73" a="1"/>
  <c r="AB123" i="73" s="1"/>
  <c r="AB121" i="73" a="1"/>
  <c r="AB121" i="73" s="1"/>
  <c r="AB118" i="73" a="1"/>
  <c r="AB118" i="73" s="1"/>
  <c r="AB60" i="85" s="1"/>
  <c r="AB116" i="73" a="1"/>
  <c r="AB116" i="73" s="1"/>
  <c r="AB58" i="85" s="1"/>
  <c r="AB120" i="73" a="1"/>
  <c r="AB120" i="73" s="1"/>
  <c r="AB62" i="85" s="1"/>
  <c r="AB56" i="85"/>
  <c r="W118" i="72" a="1"/>
  <c r="W118" i="72" s="1"/>
  <c r="W121" i="72" a="1"/>
  <c r="W121" i="72" s="1"/>
  <c r="W119" i="72" a="1"/>
  <c r="W119" i="72" s="1"/>
  <c r="W120" i="72" a="1"/>
  <c r="W120" i="72" s="1"/>
  <c r="W116" i="72" a="1"/>
  <c r="W116" i="72" s="1"/>
  <c r="W123" i="72" a="1"/>
  <c r="W123" i="72" s="1"/>
  <c r="W122" i="72" a="1"/>
  <c r="W122" i="72" s="1"/>
  <c r="W117" i="72" a="1"/>
  <c r="W117" i="72" s="1"/>
  <c r="W42" i="85"/>
  <c r="AB118" i="72" a="1"/>
  <c r="AB118" i="72" s="1"/>
  <c r="AB117" i="72" a="1"/>
  <c r="AB117" i="72" s="1"/>
  <c r="AB120" i="72" a="1"/>
  <c r="AB120" i="72" s="1"/>
  <c r="AB119" i="72" a="1"/>
  <c r="AB119" i="72" s="1"/>
  <c r="AB122" i="72" a="1"/>
  <c r="AB122" i="72" s="1"/>
  <c r="AB116" i="72" a="1"/>
  <c r="AB116" i="72" s="1"/>
  <c r="AB123" i="72" a="1"/>
  <c r="AB123" i="72" s="1"/>
  <c r="AB121" i="72" a="1"/>
  <c r="AB121" i="72" s="1"/>
  <c r="AB42" i="85"/>
  <c r="J120" i="81" a="1"/>
  <c r="J120" i="81" s="1"/>
  <c r="J118" i="81" a="1"/>
  <c r="J118" i="81" s="1"/>
  <c r="J123" i="81" a="1"/>
  <c r="J123" i="81" s="1"/>
  <c r="J117" i="81" a="1"/>
  <c r="J117" i="81" s="1"/>
  <c r="J121" i="81" a="1"/>
  <c r="J121" i="81" s="1"/>
  <c r="J119" i="81" a="1"/>
  <c r="J119" i="81" s="1"/>
  <c r="J116" i="81" a="1"/>
  <c r="J116" i="81" s="1"/>
  <c r="J122" i="81" a="1"/>
  <c r="J122" i="81" s="1"/>
  <c r="M119" i="81" a="1"/>
  <c r="M119" i="81" s="1"/>
  <c r="M116" i="81" a="1"/>
  <c r="M116" i="81" s="1"/>
  <c r="M117" i="81" a="1"/>
  <c r="M117" i="81" s="1"/>
  <c r="M122" i="81" a="1"/>
  <c r="M122" i="81" s="1"/>
  <c r="M121" i="81" a="1"/>
  <c r="M121" i="81" s="1"/>
  <c r="M120" i="81" a="1"/>
  <c r="M120" i="81" s="1"/>
  <c r="M118" i="81" a="1"/>
  <c r="M118" i="81" s="1"/>
  <c r="M123" i="81" a="1"/>
  <c r="M123" i="81" s="1"/>
  <c r="K117" i="81" a="1"/>
  <c r="K117" i="81" s="1"/>
  <c r="K122" i="81" a="1"/>
  <c r="K122" i="81" s="1"/>
  <c r="K120" i="81" a="1"/>
  <c r="K120" i="81" s="1"/>
  <c r="K118" i="81" a="1"/>
  <c r="K118" i="81" s="1"/>
  <c r="K123" i="81" a="1"/>
  <c r="K123" i="81" s="1"/>
  <c r="K121" i="81" a="1"/>
  <c r="K121" i="81" s="1"/>
  <c r="K119" i="81" a="1"/>
  <c r="K119" i="81" s="1"/>
  <c r="K116" i="81" a="1"/>
  <c r="K116" i="81" s="1"/>
  <c r="L117" i="81" a="1"/>
  <c r="L117" i="81" s="1"/>
  <c r="L122" i="81" a="1"/>
  <c r="L122" i="81" s="1"/>
  <c r="L120" i="81" a="1"/>
  <c r="L120" i="81" s="1"/>
  <c r="L119" i="81" a="1"/>
  <c r="L119" i="81" s="1"/>
  <c r="L116" i="81" a="1"/>
  <c r="L116" i="81" s="1"/>
  <c r="L118" i="81" a="1"/>
  <c r="L118" i="81" s="1"/>
  <c r="L123" i="81" a="1"/>
  <c r="L123" i="81" s="1"/>
  <c r="L121" i="81" a="1"/>
  <c r="L121" i="81" s="1"/>
  <c r="I122" i="81" a="1"/>
  <c r="I122" i="81" s="1"/>
  <c r="I120" i="81" a="1"/>
  <c r="I120" i="81" s="1"/>
  <c r="I118" i="81" a="1"/>
  <c r="I118" i="81" s="1"/>
  <c r="I116" i="81" a="1"/>
  <c r="I116" i="81" s="1"/>
  <c r="I121" i="81" a="1"/>
  <c r="I121" i="81" s="1"/>
  <c r="I117" i="81" a="1"/>
  <c r="I117" i="81" s="1"/>
  <c r="I119" i="81" a="1"/>
  <c r="I119" i="81" s="1"/>
  <c r="I123" i="81" a="1"/>
  <c r="I123" i="81" s="1"/>
  <c r="X120" i="81" a="1"/>
  <c r="X120" i="81" s="1"/>
  <c r="X117" i="81" a="1"/>
  <c r="X117" i="81" s="1"/>
  <c r="X116" i="81" a="1"/>
  <c r="X116" i="81" s="1"/>
  <c r="X118" i="81" a="1"/>
  <c r="X118" i="81" s="1"/>
  <c r="X122" i="81" a="1"/>
  <c r="X122" i="81" s="1"/>
  <c r="X119" i="81" a="1"/>
  <c r="X119" i="81" s="1"/>
  <c r="X121" i="81" a="1"/>
  <c r="X121" i="81" s="1"/>
  <c r="X123" i="81" a="1"/>
  <c r="X123" i="81" s="1"/>
  <c r="AF121" i="81" a="1"/>
  <c r="AF121" i="81" s="1"/>
  <c r="AF118" i="81" a="1"/>
  <c r="AF118" i="81" s="1"/>
  <c r="AF122" i="81" a="1"/>
  <c r="AF122" i="81" s="1"/>
  <c r="AF119" i="81" a="1"/>
  <c r="AF119" i="81" s="1"/>
  <c r="AF116" i="81" a="1"/>
  <c r="AF116" i="81" s="1"/>
  <c r="AF120" i="81" a="1"/>
  <c r="AF120" i="81" s="1"/>
  <c r="AF117" i="81" a="1"/>
  <c r="AF117" i="81" s="1"/>
  <c r="AF123" i="81" a="1"/>
  <c r="AF123" i="81" s="1"/>
  <c r="W117" i="81" a="1"/>
  <c r="W117" i="81" s="1"/>
  <c r="W116" i="81" a="1"/>
  <c r="W116" i="81" s="1"/>
  <c r="W121" i="81" a="1"/>
  <c r="W121" i="81" s="1"/>
  <c r="W122" i="81" a="1"/>
  <c r="W122" i="81" s="1"/>
  <c r="W119" i="81" a="1"/>
  <c r="W119" i="81" s="1"/>
  <c r="W118" i="81" a="1"/>
  <c r="W118" i="81" s="1"/>
  <c r="W123" i="81" a="1"/>
  <c r="W123" i="81" s="1"/>
  <c r="W120" i="81" a="1"/>
  <c r="W120" i="81" s="1"/>
  <c r="AG116" i="81" a="1"/>
  <c r="AG116" i="81" s="1"/>
  <c r="AG121" i="81" a="1"/>
  <c r="AG121" i="81" s="1"/>
  <c r="AG122" i="81" a="1"/>
  <c r="AG122" i="81" s="1"/>
  <c r="AG119" i="81" a="1"/>
  <c r="AG119" i="81" s="1"/>
  <c r="AG117" i="81" a="1"/>
  <c r="AG117" i="81" s="1"/>
  <c r="AG120" i="81" a="1"/>
  <c r="AG120" i="81" s="1"/>
  <c r="AG118" i="81" a="1"/>
  <c r="AG118" i="81" s="1"/>
  <c r="AG123" i="81" a="1"/>
  <c r="AG123" i="81" s="1"/>
  <c r="Y123" i="81" a="1"/>
  <c r="Y123" i="81" s="1"/>
  <c r="Y120" i="81" a="1"/>
  <c r="Y120" i="81" s="1"/>
  <c r="Y117" i="81" a="1"/>
  <c r="Y117" i="81" s="1"/>
  <c r="Y121" i="81" a="1"/>
  <c r="Y121" i="81" s="1"/>
  <c r="Y118" i="81" a="1"/>
  <c r="Y118" i="81" s="1"/>
  <c r="Y122" i="81" a="1"/>
  <c r="Y122" i="81" s="1"/>
  <c r="Y119" i="81" a="1"/>
  <c r="Y119" i="81" s="1"/>
  <c r="Y116" i="81" a="1"/>
  <c r="Y116" i="81" s="1"/>
  <c r="T118" i="81" a="1"/>
  <c r="T118" i="81" s="1"/>
  <c r="T122" i="81" a="1"/>
  <c r="T122" i="81" s="1"/>
  <c r="T123" i="81" a="1"/>
  <c r="T123" i="81" s="1"/>
  <c r="T119" i="81" a="1"/>
  <c r="T119" i="81" s="1"/>
  <c r="T120" i="81" a="1"/>
  <c r="T120" i="81" s="1"/>
  <c r="T117" i="81" a="1"/>
  <c r="T117" i="81" s="1"/>
  <c r="T121" i="81" a="1"/>
  <c r="T121" i="81" s="1"/>
  <c r="T116" i="81" a="1"/>
  <c r="T116" i="81" s="1"/>
  <c r="O123" i="81" a="1"/>
  <c r="O123" i="81" s="1"/>
  <c r="O120" i="81" a="1"/>
  <c r="O120" i="81" s="1"/>
  <c r="O117" i="81" a="1"/>
  <c r="O117" i="81" s="1"/>
  <c r="O116" i="81" a="1"/>
  <c r="O116" i="81" s="1"/>
  <c r="O121" i="81" a="1"/>
  <c r="O121" i="81" s="1"/>
  <c r="O118" i="81" a="1"/>
  <c r="O118" i="81" s="1"/>
  <c r="O122" i="81" a="1"/>
  <c r="O122" i="81" s="1"/>
  <c r="O119" i="81" a="1"/>
  <c r="O119" i="81" s="1"/>
  <c r="U121" i="81" a="1"/>
  <c r="U121" i="81" s="1"/>
  <c r="U118" i="81" a="1"/>
  <c r="U118" i="81" s="1"/>
  <c r="U119" i="81" a="1"/>
  <c r="U119" i="81" s="1"/>
  <c r="U123" i="81" a="1"/>
  <c r="U123" i="81" s="1"/>
  <c r="U122" i="81" a="1"/>
  <c r="U122" i="81" s="1"/>
  <c r="U120" i="81" a="1"/>
  <c r="U120" i="81" s="1"/>
  <c r="U117" i="81" a="1"/>
  <c r="U117" i="81" s="1"/>
  <c r="U116" i="81" a="1"/>
  <c r="U116" i="81" s="1"/>
  <c r="AC122" i="81" a="1"/>
  <c r="AC122" i="81" s="1"/>
  <c r="AC119" i="81" a="1"/>
  <c r="AC119" i="81" s="1"/>
  <c r="AC123" i="81" a="1"/>
  <c r="AC123" i="81" s="1"/>
  <c r="AC120" i="81" a="1"/>
  <c r="AC120" i="81" s="1"/>
  <c r="AC117" i="81" a="1"/>
  <c r="AC117" i="81" s="1"/>
  <c r="AC121" i="81" a="1"/>
  <c r="AC121" i="81" s="1"/>
  <c r="AC118" i="81" a="1"/>
  <c r="AC118" i="81" s="1"/>
  <c r="AC116" i="81" a="1"/>
  <c r="AC116" i="81" s="1"/>
  <c r="Z123" i="81" a="1"/>
  <c r="Z123" i="81" s="1"/>
  <c r="Z120" i="81" a="1"/>
  <c r="Z120" i="81" s="1"/>
  <c r="Z121" i="81" a="1"/>
  <c r="Z121" i="81" s="1"/>
  <c r="Z118" i="81" a="1"/>
  <c r="Z118" i="81" s="1"/>
  <c r="Z122" i="81" a="1"/>
  <c r="Z122" i="81" s="1"/>
  <c r="Z116" i="81" a="1"/>
  <c r="Z116" i="81" s="1"/>
  <c r="Z119" i="81" a="1"/>
  <c r="Z119" i="81" s="1"/>
  <c r="Z117" i="81" a="1"/>
  <c r="Z117" i="81" s="1"/>
  <c r="AA119" i="81" a="1"/>
  <c r="AA119" i="81" s="1"/>
  <c r="AA123" i="81" a="1"/>
  <c r="AA123" i="81" s="1"/>
  <c r="AA117" i="81" a="1"/>
  <c r="AA117" i="81" s="1"/>
  <c r="AA116" i="81" a="1"/>
  <c r="AA116" i="81" s="1"/>
  <c r="AA121" i="81" a="1"/>
  <c r="AA121" i="81" s="1"/>
  <c r="AA118" i="81" a="1"/>
  <c r="AA118" i="81" s="1"/>
  <c r="AA122" i="81" a="1"/>
  <c r="AA122" i="81" s="1"/>
  <c r="AA120" i="81" a="1"/>
  <c r="AA120" i="81" s="1"/>
  <c r="S122" i="81" a="1"/>
  <c r="S122" i="81" s="1"/>
  <c r="S119" i="81" a="1"/>
  <c r="S119" i="81" s="1"/>
  <c r="S123" i="81" a="1"/>
  <c r="S123" i="81" s="1"/>
  <c r="S120" i="81" a="1"/>
  <c r="S120" i="81" s="1"/>
  <c r="S117" i="81" a="1"/>
  <c r="S117" i="81" s="1"/>
  <c r="S116" i="81" a="1"/>
  <c r="S116" i="81" s="1"/>
  <c r="S118" i="81" a="1"/>
  <c r="S118" i="81" s="1"/>
  <c r="S121" i="81" a="1"/>
  <c r="S121" i="81" s="1"/>
  <c r="AB122" i="81" a="1"/>
  <c r="AB122" i="81" s="1"/>
  <c r="AB119" i="81" a="1"/>
  <c r="AB119" i="81" s="1"/>
  <c r="AB120" i="81" a="1"/>
  <c r="AB120" i="81" s="1"/>
  <c r="AB117" i="81" a="1"/>
  <c r="AB117" i="81" s="1"/>
  <c r="AB116" i="81" a="1"/>
  <c r="AB116" i="81" s="1"/>
  <c r="AB121" i="81" a="1"/>
  <c r="AB121" i="81" s="1"/>
  <c r="AB118" i="81" a="1"/>
  <c r="AB118" i="81" s="1"/>
  <c r="AB123" i="81" a="1"/>
  <c r="AB123" i="81" s="1"/>
  <c r="R122" i="81" a="1"/>
  <c r="R122" i="81" s="1"/>
  <c r="R119" i="81" a="1"/>
  <c r="R119" i="81" s="1"/>
  <c r="R120" i="81" a="1"/>
  <c r="R120" i="81" s="1"/>
  <c r="R117" i="81" a="1"/>
  <c r="R117" i="81" s="1"/>
  <c r="R116" i="81" a="1"/>
  <c r="R116" i="81" s="1"/>
  <c r="R123" i="81" a="1"/>
  <c r="R123" i="81" s="1"/>
  <c r="R121" i="81" a="1"/>
  <c r="R121" i="81" s="1"/>
  <c r="R118" i="81" a="1"/>
  <c r="R118" i="81" s="1"/>
  <c r="AD118" i="81" a="1"/>
  <c r="AD118" i="81" s="1"/>
  <c r="AD122" i="81" a="1"/>
  <c r="AD122" i="81" s="1"/>
  <c r="AD119" i="81" a="1"/>
  <c r="AD119" i="81" s="1"/>
  <c r="AD123" i="81" a="1"/>
  <c r="AD123" i="81" s="1"/>
  <c r="AD120" i="81" a="1"/>
  <c r="AD120" i="81" s="1"/>
  <c r="AD121" i="81" a="1"/>
  <c r="AD121" i="81" s="1"/>
  <c r="AD117" i="81" a="1"/>
  <c r="AD117" i="81" s="1"/>
  <c r="AD116" i="81" a="1"/>
  <c r="AD116" i="81" s="1"/>
  <c r="V121" i="81" a="1"/>
  <c r="V121" i="81" s="1"/>
  <c r="V118" i="81" a="1"/>
  <c r="V118" i="81" s="1"/>
  <c r="V122" i="81" a="1"/>
  <c r="V122" i="81" s="1"/>
  <c r="V119" i="81" a="1"/>
  <c r="V119" i="81" s="1"/>
  <c r="V123" i="81" a="1"/>
  <c r="V123" i="81" s="1"/>
  <c r="V120" i="81" a="1"/>
  <c r="V120" i="81" s="1"/>
  <c r="V117" i="81" a="1"/>
  <c r="V117" i="81" s="1"/>
  <c r="V116" i="81" a="1"/>
  <c r="V116" i="81" s="1"/>
  <c r="AE118" i="81" a="1"/>
  <c r="AE118" i="81" s="1"/>
  <c r="AE123" i="81" a="1"/>
  <c r="AE123" i="81" s="1"/>
  <c r="AE116" i="81" a="1"/>
  <c r="AE116" i="81" s="1"/>
  <c r="AE121" i="81" a="1"/>
  <c r="AE121" i="81" s="1"/>
  <c r="AE120" i="81" a="1"/>
  <c r="AE120" i="81" s="1"/>
  <c r="AE117" i="81" a="1"/>
  <c r="AE117" i="81" s="1"/>
  <c r="AE122" i="81" a="1"/>
  <c r="AE122" i="81" s="1"/>
  <c r="AE119" i="81" a="1"/>
  <c r="AE119" i="81" s="1"/>
  <c r="N119" i="81" a="1"/>
  <c r="N119" i="81" s="1"/>
  <c r="N122" i="81" a="1"/>
  <c r="N122" i="81" s="1"/>
  <c r="N117" i="81" a="1"/>
  <c r="N117" i="81" s="1"/>
  <c r="N120" i="81" a="1"/>
  <c r="N120" i="81" s="1"/>
  <c r="N123" i="81" a="1"/>
  <c r="N123" i="81" s="1"/>
  <c r="N118" i="81" a="1"/>
  <c r="N118" i="81" s="1"/>
  <c r="N121" i="81" a="1"/>
  <c r="N121" i="81" s="1"/>
  <c r="N116" i="81" a="1"/>
  <c r="N116" i="81" s="1"/>
  <c r="P93" i="73"/>
  <c r="P112" i="73" s="1"/>
  <c r="N48" i="75"/>
  <c r="N50" i="75" s="1"/>
  <c r="N40" i="85" s="1"/>
  <c r="O62" i="75"/>
  <c r="O64" i="75" s="1"/>
  <c r="N93" i="72"/>
  <c r="N112" i="72" s="1"/>
  <c r="M62" i="75"/>
  <c r="M64" i="75" s="1"/>
  <c r="O93" i="73"/>
  <c r="O112" i="73" s="1"/>
  <c r="J76" i="75"/>
  <c r="J78" i="75" s="1"/>
  <c r="M93" i="73"/>
  <c r="M112" i="73" s="1"/>
  <c r="J62" i="75"/>
  <c r="J64" i="75" s="1"/>
  <c r="J93" i="73"/>
  <c r="J112" i="73" s="1"/>
  <c r="N62" i="75"/>
  <c r="N64" i="75" s="1"/>
  <c r="K62" i="75"/>
  <c r="K64" i="75" s="1"/>
  <c r="N93" i="73"/>
  <c r="N112" i="73" s="1"/>
  <c r="Q62" i="75"/>
  <c r="Q64" i="75" s="1"/>
  <c r="I62" i="75"/>
  <c r="I64" i="75" s="1"/>
  <c r="Q76" i="75"/>
  <c r="Q78" i="75" s="1"/>
  <c r="M93" i="82"/>
  <c r="M112" i="82" s="1"/>
  <c r="Q93" i="73"/>
  <c r="Q112" i="73" s="1"/>
  <c r="K93" i="73"/>
  <c r="K112" i="73" s="1"/>
  <c r="Q93" i="82"/>
  <c r="Q112" i="82" s="1"/>
  <c r="M76" i="75"/>
  <c r="M78" i="75" s="1"/>
  <c r="P62" i="75"/>
  <c r="P64" i="75" s="1"/>
  <c r="M48" i="75"/>
  <c r="M50" i="75" s="1"/>
  <c r="M40" i="85" s="1"/>
  <c r="M93" i="72"/>
  <c r="M112" i="72" s="1"/>
  <c r="I93" i="73"/>
  <c r="P76" i="75"/>
  <c r="P78" i="75" s="1"/>
  <c r="I76" i="75"/>
  <c r="I78" i="75" s="1"/>
  <c r="Q34" i="75"/>
  <c r="Q36" i="75" s="1"/>
  <c r="O93" i="82"/>
  <c r="O112" i="82" s="1"/>
  <c r="Q48" i="75"/>
  <c r="Q50" i="75" s="1"/>
  <c r="Q40" i="85" s="1"/>
  <c r="Q93" i="72"/>
  <c r="Q112" i="72" s="1"/>
  <c r="L93" i="73"/>
  <c r="L112" i="73" s="1"/>
  <c r="N93" i="82"/>
  <c r="N112" i="82" s="1"/>
  <c r="O93" i="72"/>
  <c r="O112" i="72" s="1"/>
  <c r="K76" i="75"/>
  <c r="K78" i="75" s="1"/>
  <c r="O76" i="75"/>
  <c r="O78" i="75" s="1"/>
  <c r="I48" i="75"/>
  <c r="I93" i="72"/>
  <c r="I112" i="72" s="1"/>
  <c r="O48" i="75"/>
  <c r="O50" i="75" s="1"/>
  <c r="O40" i="85" s="1"/>
  <c r="L62" i="75"/>
  <c r="L64" i="75" s="1"/>
  <c r="P93" i="82"/>
  <c r="P112" i="82" s="1"/>
  <c r="I93" i="82"/>
  <c r="I112" i="82" s="1"/>
  <c r="Q93" i="81"/>
  <c r="N76" i="75"/>
  <c r="N78" i="75" s="1"/>
  <c r="K93" i="82"/>
  <c r="K112" i="82" s="1"/>
  <c r="J93" i="82"/>
  <c r="J112" i="82" s="1"/>
  <c r="I36" i="75"/>
  <c r="F52" i="75"/>
  <c r="G11" i="33" s="1"/>
  <c r="P121" i="81" l="1" a="1"/>
  <c r="P121" i="81" s="1"/>
  <c r="P118" i="81" a="1"/>
  <c r="P118" i="81" s="1"/>
  <c r="P116" i="81" a="1"/>
  <c r="P116" i="81" s="1"/>
  <c r="K42" i="85"/>
  <c r="P119" i="81" a="1"/>
  <c r="P119" i="81" s="1"/>
  <c r="P120" i="81" a="1"/>
  <c r="P120" i="81" s="1"/>
  <c r="P123" i="81" a="1"/>
  <c r="P123" i="81" s="1"/>
  <c r="K117" i="72" a="1"/>
  <c r="K117" i="72" s="1"/>
  <c r="P122" i="81" a="1"/>
  <c r="P122" i="81" s="1"/>
  <c r="K121" i="72" a="1"/>
  <c r="K121" i="72" s="1"/>
  <c r="J42" i="85"/>
  <c r="J116" i="72" a="1"/>
  <c r="J116" i="72" s="1"/>
  <c r="J119" i="72" a="1"/>
  <c r="J119" i="72" s="1"/>
  <c r="K116" i="72" a="1"/>
  <c r="K116" i="72" s="1"/>
  <c r="J122" i="72" a="1"/>
  <c r="J122" i="72" s="1"/>
  <c r="K122" i="72" a="1"/>
  <c r="K122" i="72" s="1"/>
  <c r="J118" i="72" a="1"/>
  <c r="J118" i="72" s="1"/>
  <c r="K119" i="72" a="1"/>
  <c r="K119" i="72" s="1"/>
  <c r="J123" i="72" a="1"/>
  <c r="J123" i="72" s="1"/>
  <c r="J120" i="72" a="1"/>
  <c r="J120" i="72" s="1"/>
  <c r="K118" i="72" a="1"/>
  <c r="K118" i="72" s="1"/>
  <c r="J117" i="72" a="1"/>
  <c r="J117" i="72" s="1"/>
  <c r="K123" i="72" a="1"/>
  <c r="K123" i="72" s="1"/>
  <c r="I117" i="82" a="1"/>
  <c r="I117" i="82" s="1"/>
  <c r="I73" i="85" s="1"/>
  <c r="I120" i="82" a="1"/>
  <c r="I120" i="82" s="1"/>
  <c r="I76" i="85" s="1"/>
  <c r="I123" i="82" a="1"/>
  <c r="I123" i="82" s="1"/>
  <c r="I116" i="82" a="1"/>
  <c r="I116" i="82" s="1"/>
  <c r="I72" i="85" s="1"/>
  <c r="I122" i="82" a="1"/>
  <c r="I122" i="82" s="1"/>
  <c r="I118" i="82" a="1"/>
  <c r="I118" i="82" s="1"/>
  <c r="I74" i="85" s="1"/>
  <c r="I121" i="82" a="1"/>
  <c r="I121" i="82" s="1"/>
  <c r="I119" i="82" a="1"/>
  <c r="I119" i="82" s="1"/>
  <c r="I75" i="85" s="1"/>
  <c r="I70" i="85"/>
  <c r="AC65" i="85"/>
  <c r="AC64" i="85"/>
  <c r="AC63" i="85"/>
  <c r="K122" i="73" a="1"/>
  <c r="K122" i="73" s="1"/>
  <c r="K117" i="73" a="1"/>
  <c r="K117" i="73" s="1"/>
  <c r="K59" i="85" s="1"/>
  <c r="K119" i="73" a="1"/>
  <c r="K119" i="73" s="1"/>
  <c r="K61" i="85" s="1"/>
  <c r="K121" i="73" a="1"/>
  <c r="K121" i="73" s="1"/>
  <c r="K116" i="73" a="1"/>
  <c r="K116" i="73" s="1"/>
  <c r="K58" i="85" s="1"/>
  <c r="K120" i="73" a="1"/>
  <c r="K120" i="73" s="1"/>
  <c r="K62" i="85" s="1"/>
  <c r="K123" i="73" a="1"/>
  <c r="K123" i="73" s="1"/>
  <c r="K118" i="73" a="1"/>
  <c r="K118" i="73" s="1"/>
  <c r="K60" i="85" s="1"/>
  <c r="K56" i="85"/>
  <c r="AE65" i="85"/>
  <c r="AE63" i="85"/>
  <c r="AE64" i="85"/>
  <c r="I112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8" i="72" a="1"/>
  <c r="I118" i="72" s="1"/>
  <c r="I121" i="72" a="1"/>
  <c r="I121" i="72" s="1"/>
  <c r="I117" i="72" a="1"/>
  <c r="I117" i="72" s="1"/>
  <c r="I120" i="72" a="1"/>
  <c r="I120" i="72" s="1"/>
  <c r="I122" i="72" a="1"/>
  <c r="I122" i="72" s="1"/>
  <c r="I119" i="72" a="1"/>
  <c r="I119" i="72" s="1"/>
  <c r="I123" i="72" a="1"/>
  <c r="I123" i="72" s="1"/>
  <c r="I116" i="72" a="1"/>
  <c r="I116" i="72" s="1"/>
  <c r="I42" i="85"/>
  <c r="V77" i="85"/>
  <c r="V79" i="85"/>
  <c r="V78" i="85"/>
  <c r="O117" i="72" a="1"/>
  <c r="O117" i="72" s="1"/>
  <c r="O120" i="72" a="1"/>
  <c r="O120" i="72" s="1"/>
  <c r="O123" i="72" a="1"/>
  <c r="O123" i="72" s="1"/>
  <c r="O116" i="72" a="1"/>
  <c r="O116" i="72" s="1"/>
  <c r="O119" i="72" a="1"/>
  <c r="O119" i="72" s="1"/>
  <c r="O121" i="72" a="1"/>
  <c r="O121" i="72" s="1"/>
  <c r="O118" i="72" a="1"/>
  <c r="O118" i="72" s="1"/>
  <c r="O122" i="72" a="1"/>
  <c r="O122" i="72" s="1"/>
  <c r="O42" i="85"/>
  <c r="AA77" i="85"/>
  <c r="AA79" i="85"/>
  <c r="AA78" i="85"/>
  <c r="S63" i="85"/>
  <c r="S65" i="85"/>
  <c r="S64" i="85"/>
  <c r="Q119" i="82" a="1"/>
  <c r="Q119" i="82" s="1"/>
  <c r="Q75" i="85" s="1"/>
  <c r="Q116" i="82" a="1"/>
  <c r="Q116" i="82" s="1"/>
  <c r="Q72" i="85" s="1"/>
  <c r="Q122" i="82" a="1"/>
  <c r="Q122" i="82" s="1"/>
  <c r="Q118" i="82" a="1"/>
  <c r="Q118" i="82" s="1"/>
  <c r="Q74" i="85" s="1"/>
  <c r="Q121" i="82" a="1"/>
  <c r="Q121" i="82" s="1"/>
  <c r="Q120" i="82" a="1"/>
  <c r="Q120" i="82" s="1"/>
  <c r="Q76" i="85" s="1"/>
  <c r="Q117" i="82" a="1"/>
  <c r="Q117" i="82" s="1"/>
  <c r="Q73" i="85" s="1"/>
  <c r="Q123" i="82" a="1"/>
  <c r="Q123" i="82" s="1"/>
  <c r="Q70" i="85"/>
  <c r="L117" i="82" a="1"/>
  <c r="L117" i="82" s="1"/>
  <c r="L73" i="85" s="1"/>
  <c r="L123" i="82" a="1"/>
  <c r="L123" i="82" s="1"/>
  <c r="L120" i="82" a="1"/>
  <c r="L120" i="82" s="1"/>
  <c r="L76" i="85" s="1"/>
  <c r="L116" i="82" a="1"/>
  <c r="L116" i="82" s="1"/>
  <c r="L72" i="85" s="1"/>
  <c r="L119" i="82" a="1"/>
  <c r="L119" i="82" s="1"/>
  <c r="L75" i="85" s="1"/>
  <c r="L122" i="82" a="1"/>
  <c r="L122" i="82" s="1"/>
  <c r="L118" i="82" a="1"/>
  <c r="L118" i="82" s="1"/>
  <c r="L74" i="85" s="1"/>
  <c r="L121" i="82" a="1"/>
  <c r="L121" i="82" s="1"/>
  <c r="L70" i="85"/>
  <c r="N123" i="82" a="1"/>
  <c r="N123" i="82" s="1"/>
  <c r="N116" i="82" a="1"/>
  <c r="N116" i="82" s="1"/>
  <c r="N72" i="85" s="1"/>
  <c r="N119" i="82" a="1"/>
  <c r="N119" i="82" s="1"/>
  <c r="N75" i="85" s="1"/>
  <c r="N122" i="82" a="1"/>
  <c r="N122" i="82" s="1"/>
  <c r="N120" i="82" a="1"/>
  <c r="N120" i="82" s="1"/>
  <c r="N76" i="85" s="1"/>
  <c r="N117" i="82" a="1"/>
  <c r="N117" i="82" s="1"/>
  <c r="N73" i="85" s="1"/>
  <c r="N118" i="82" a="1"/>
  <c r="N118" i="82" s="1"/>
  <c r="N74" i="85" s="1"/>
  <c r="N121" i="82" a="1"/>
  <c r="N121" i="82" s="1"/>
  <c r="N70" i="85"/>
  <c r="N119" i="73" a="1"/>
  <c r="N119" i="73" s="1"/>
  <c r="N61" i="85" s="1"/>
  <c r="N116" i="73" a="1"/>
  <c r="N116" i="73" s="1"/>
  <c r="N58" i="85" s="1"/>
  <c r="N121" i="73" a="1"/>
  <c r="N121" i="73" s="1"/>
  <c r="N118" i="73" a="1"/>
  <c r="N118" i="73" s="1"/>
  <c r="N60" i="85" s="1"/>
  <c r="N120" i="73" a="1"/>
  <c r="N120" i="73" s="1"/>
  <c r="N62" i="85" s="1"/>
  <c r="N117" i="73" a="1"/>
  <c r="N117" i="73" s="1"/>
  <c r="N59" i="85" s="1"/>
  <c r="N122" i="73" a="1"/>
  <c r="N122" i="73" s="1"/>
  <c r="N123" i="73" a="1"/>
  <c r="N123" i="73" s="1"/>
  <c r="N56" i="85"/>
  <c r="AD77" i="85"/>
  <c r="AD79" i="85"/>
  <c r="AD78" i="85"/>
  <c r="W63" i="85"/>
  <c r="W64" i="85"/>
  <c r="W65" i="85"/>
  <c r="AE77" i="85"/>
  <c r="AE79" i="85"/>
  <c r="AE78" i="85"/>
  <c r="N117" i="72" a="1"/>
  <c r="N117" i="72" s="1"/>
  <c r="N123" i="72" a="1"/>
  <c r="N123" i="72" s="1"/>
  <c r="N116" i="72" a="1"/>
  <c r="N116" i="72" s="1"/>
  <c r="N119" i="72" a="1"/>
  <c r="N119" i="72" s="1"/>
  <c r="N122" i="72" a="1"/>
  <c r="N122" i="72" s="1"/>
  <c r="N118" i="72" a="1"/>
  <c r="N118" i="72" s="1"/>
  <c r="N121" i="72" a="1"/>
  <c r="N121" i="72" s="1"/>
  <c r="N120" i="72" a="1"/>
  <c r="N120" i="72" s="1"/>
  <c r="N42" i="85"/>
  <c r="Z65" i="85"/>
  <c r="Z64" i="85"/>
  <c r="Z63" i="85"/>
  <c r="Y78" i="85"/>
  <c r="Y79" i="85"/>
  <c r="Y77" i="85"/>
  <c r="AB78" i="85"/>
  <c r="AB79" i="85"/>
  <c r="AB77" i="85"/>
  <c r="K120" i="82" a="1"/>
  <c r="K120" i="82" s="1"/>
  <c r="K76" i="85" s="1"/>
  <c r="K117" i="82" a="1"/>
  <c r="K117" i="82" s="1"/>
  <c r="K73" i="85" s="1"/>
  <c r="K123" i="82" a="1"/>
  <c r="K123" i="82" s="1"/>
  <c r="K116" i="82" a="1"/>
  <c r="K116" i="82" s="1"/>
  <c r="K72" i="85" s="1"/>
  <c r="K119" i="82" a="1"/>
  <c r="K119" i="82" s="1"/>
  <c r="K75" i="85" s="1"/>
  <c r="K121" i="82" a="1"/>
  <c r="K121" i="82" s="1"/>
  <c r="K122" i="82" a="1"/>
  <c r="K122" i="82" s="1"/>
  <c r="K118" i="82" a="1"/>
  <c r="K118" i="82" s="1"/>
  <c r="K74" i="85" s="1"/>
  <c r="K70" i="85"/>
  <c r="M120" i="72" a="1"/>
  <c r="M120" i="72" s="1"/>
  <c r="M123" i="72" a="1"/>
  <c r="M123" i="72" s="1"/>
  <c r="M116" i="72" a="1"/>
  <c r="M116" i="72" s="1"/>
  <c r="M119" i="72" a="1"/>
  <c r="M119" i="72" s="1"/>
  <c r="M122" i="72" a="1"/>
  <c r="M122" i="72" s="1"/>
  <c r="M117" i="72" a="1"/>
  <c r="M117" i="72" s="1"/>
  <c r="M121" i="72" a="1"/>
  <c r="M121" i="72" s="1"/>
  <c r="M118" i="72" a="1"/>
  <c r="M118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9" i="73" a="1"/>
  <c r="P119" i="73" s="1"/>
  <c r="P61" i="85" s="1"/>
  <c r="P121" i="73" a="1"/>
  <c r="P121" i="73" s="1"/>
  <c r="P118" i="73" a="1"/>
  <c r="P118" i="73" s="1"/>
  <c r="P60" i="85" s="1"/>
  <c r="P123" i="73" a="1"/>
  <c r="P123" i="73" s="1"/>
  <c r="P116" i="73" a="1"/>
  <c r="P116" i="73" s="1"/>
  <c r="P58" i="85" s="1"/>
  <c r="P122" i="73" a="1"/>
  <c r="P122" i="73" s="1"/>
  <c r="P117" i="73" a="1"/>
  <c r="P117" i="73" s="1"/>
  <c r="P59" i="85" s="1"/>
  <c r="P120" i="73" a="1"/>
  <c r="P120" i="73" s="1"/>
  <c r="P62" i="85" s="1"/>
  <c r="P56" i="85"/>
  <c r="Q116" i="73" a="1"/>
  <c r="Q116" i="73" s="1"/>
  <c r="Q58" i="85" s="1"/>
  <c r="Q118" i="73" a="1"/>
  <c r="Q118" i="73" s="1"/>
  <c r="Q60" i="85" s="1"/>
  <c r="Q123" i="73" a="1"/>
  <c r="Q123" i="73" s="1"/>
  <c r="Q117" i="73" a="1"/>
  <c r="Q117" i="73" s="1"/>
  <c r="Q59" i="85" s="1"/>
  <c r="Q121" i="73" a="1"/>
  <c r="Q121" i="73" s="1"/>
  <c r="Q122" i="73" a="1"/>
  <c r="Q122" i="73" s="1"/>
  <c r="Q120" i="73" a="1"/>
  <c r="Q120" i="73" s="1"/>
  <c r="Q62" i="85" s="1"/>
  <c r="Q119" i="73" a="1"/>
  <c r="Q119" i="73" s="1"/>
  <c r="Q61" i="85" s="1"/>
  <c r="Q56" i="85"/>
  <c r="M120" i="82" a="1"/>
  <c r="M120" i="82" s="1"/>
  <c r="M76" i="85" s="1"/>
  <c r="M123" i="82" a="1"/>
  <c r="M123" i="82" s="1"/>
  <c r="M116" i="82" a="1"/>
  <c r="M116" i="82" s="1"/>
  <c r="M72" i="85" s="1"/>
  <c r="M119" i="82" a="1"/>
  <c r="M119" i="82" s="1"/>
  <c r="M75" i="85" s="1"/>
  <c r="M122" i="82" a="1"/>
  <c r="M122" i="82" s="1"/>
  <c r="M117" i="82" a="1"/>
  <c r="M117" i="82" s="1"/>
  <c r="M73" i="85" s="1"/>
  <c r="M118" i="82" a="1"/>
  <c r="M118" i="82" s="1"/>
  <c r="M74" i="85" s="1"/>
  <c r="M121" i="82" a="1"/>
  <c r="M121" i="82" s="1"/>
  <c r="M70" i="85"/>
  <c r="J117" i="73" a="1"/>
  <c r="J117" i="73" s="1"/>
  <c r="J59" i="85" s="1"/>
  <c r="J122" i="73" a="1"/>
  <c r="J122" i="73" s="1"/>
  <c r="J119" i="73" a="1"/>
  <c r="J119" i="73" s="1"/>
  <c r="J61" i="85" s="1"/>
  <c r="J121" i="73" a="1"/>
  <c r="J121" i="73" s="1"/>
  <c r="J120" i="73" a="1"/>
  <c r="J120" i="73" s="1"/>
  <c r="J62" i="85" s="1"/>
  <c r="J123" i="73" a="1"/>
  <c r="J123" i="73" s="1"/>
  <c r="J116" i="73" a="1"/>
  <c r="J116" i="73" s="1"/>
  <c r="J58" i="85" s="1"/>
  <c r="J118" i="73" a="1"/>
  <c r="J118" i="73" s="1"/>
  <c r="J60" i="85" s="1"/>
  <c r="J56" i="85"/>
  <c r="O119" i="82" a="1"/>
  <c r="O119" i="82" s="1"/>
  <c r="O75" i="85" s="1"/>
  <c r="O122" i="82" a="1"/>
  <c r="O122" i="82" s="1"/>
  <c r="O120" i="82" a="1"/>
  <c r="O120" i="82" s="1"/>
  <c r="O76" i="85" s="1"/>
  <c r="O116" i="82" a="1"/>
  <c r="O116" i="82" s="1"/>
  <c r="O72" i="85" s="1"/>
  <c r="O117" i="82" a="1"/>
  <c r="O117" i="82" s="1"/>
  <c r="O73" i="85" s="1"/>
  <c r="O123" i="82" a="1"/>
  <c r="O123" i="82" s="1"/>
  <c r="O121" i="82" a="1"/>
  <c r="O121" i="82" s="1"/>
  <c r="O118" i="82" a="1"/>
  <c r="O118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7" i="73" a="1"/>
  <c r="L117" i="73" s="1"/>
  <c r="L59" i="85" s="1"/>
  <c r="L119" i="73" a="1"/>
  <c r="L119" i="73" s="1"/>
  <c r="L61" i="85" s="1"/>
  <c r="L121" i="73" a="1"/>
  <c r="L121" i="73" s="1"/>
  <c r="L116" i="73" a="1"/>
  <c r="L116" i="73" s="1"/>
  <c r="L58" i="85" s="1"/>
  <c r="L120" i="73" a="1"/>
  <c r="L120" i="73" s="1"/>
  <c r="L62" i="85" s="1"/>
  <c r="L123" i="73" a="1"/>
  <c r="L123" i="73" s="1"/>
  <c r="L118" i="73" a="1"/>
  <c r="L118" i="73" s="1"/>
  <c r="L60" i="85" s="1"/>
  <c r="L122" i="73" a="1"/>
  <c r="L122" i="73" s="1"/>
  <c r="L56" i="85"/>
  <c r="Q120" i="72" a="1"/>
  <c r="Q120" i="72" s="1"/>
  <c r="Q119" i="72" a="1"/>
  <c r="Q119" i="72" s="1"/>
  <c r="Q116" i="72" a="1"/>
  <c r="Q116" i="72" s="1"/>
  <c r="Q122" i="72" a="1"/>
  <c r="Q122" i="72" s="1"/>
  <c r="Q121" i="72" a="1"/>
  <c r="Q121" i="72" s="1"/>
  <c r="Q117" i="72" a="1"/>
  <c r="Q117" i="72" s="1"/>
  <c r="Q123" i="72" a="1"/>
  <c r="Q123" i="72" s="1"/>
  <c r="Q118" i="72" a="1"/>
  <c r="Q118" i="72" s="1"/>
  <c r="Q42" i="85"/>
  <c r="AG65" i="85"/>
  <c r="AG63" i="85"/>
  <c r="AG64" i="85"/>
  <c r="T65" i="85"/>
  <c r="T63" i="85"/>
  <c r="T64" i="85"/>
  <c r="X65" i="85"/>
  <c r="X63" i="85"/>
  <c r="X64" i="85"/>
  <c r="L117" i="72" a="1"/>
  <c r="L117" i="72" s="1"/>
  <c r="L120" i="72" a="1"/>
  <c r="L120" i="72" s="1"/>
  <c r="L123" i="72" a="1"/>
  <c r="L123" i="72" s="1"/>
  <c r="L118" i="72" a="1"/>
  <c r="L118" i="72" s="1"/>
  <c r="L122" i="72" a="1"/>
  <c r="L122" i="72" s="1"/>
  <c r="L119" i="72" a="1"/>
  <c r="L119" i="72" s="1"/>
  <c r="L116" i="72" a="1"/>
  <c r="L116" i="72" s="1"/>
  <c r="L121" i="72" a="1"/>
  <c r="L121" i="72" s="1"/>
  <c r="L42" i="85"/>
  <c r="AD64" i="85"/>
  <c r="AD63" i="85"/>
  <c r="AD65" i="85"/>
  <c r="Z79" i="85"/>
  <c r="Z77" i="85"/>
  <c r="Z78" i="85"/>
  <c r="M116" i="73" a="1"/>
  <c r="M116" i="73" s="1"/>
  <c r="M58" i="85" s="1"/>
  <c r="M121" i="73" a="1"/>
  <c r="M121" i="73" s="1"/>
  <c r="M119" i="73" a="1"/>
  <c r="M119" i="73" s="1"/>
  <c r="M61" i="85" s="1"/>
  <c r="M118" i="73" a="1"/>
  <c r="M118" i="73" s="1"/>
  <c r="M60" i="85" s="1"/>
  <c r="M117" i="73" a="1"/>
  <c r="M117" i="73" s="1"/>
  <c r="M59" i="85" s="1"/>
  <c r="M122" i="73" a="1"/>
  <c r="M122" i="73" s="1"/>
  <c r="M123" i="73" a="1"/>
  <c r="M123" i="73" s="1"/>
  <c r="M120" i="73" a="1"/>
  <c r="M120" i="73" s="1"/>
  <c r="M62" i="85" s="1"/>
  <c r="M56" i="85"/>
  <c r="P116" i="82" a="1"/>
  <c r="P116" i="82" s="1"/>
  <c r="P72" i="85" s="1"/>
  <c r="P119" i="82" a="1"/>
  <c r="P119" i="82" s="1"/>
  <c r="P75" i="85" s="1"/>
  <c r="P122" i="82" a="1"/>
  <c r="P122" i="82" s="1"/>
  <c r="P120" i="82" a="1"/>
  <c r="P120" i="82" s="1"/>
  <c r="P76" i="85" s="1"/>
  <c r="P117" i="82" a="1"/>
  <c r="P117" i="82" s="1"/>
  <c r="P73" i="85" s="1"/>
  <c r="P123" i="82" a="1"/>
  <c r="P123" i="82" s="1"/>
  <c r="P121" i="82" a="1"/>
  <c r="P121" i="82" s="1"/>
  <c r="P118" i="82" a="1"/>
  <c r="P118" i="82" s="1"/>
  <c r="P74" i="85" s="1"/>
  <c r="P70" i="85"/>
  <c r="J117" i="82" a="1"/>
  <c r="J117" i="82" s="1"/>
  <c r="J73" i="85" s="1"/>
  <c r="J120" i="82" a="1"/>
  <c r="J120" i="82" s="1"/>
  <c r="J76" i="85" s="1"/>
  <c r="J123" i="82" a="1"/>
  <c r="J123" i="82" s="1"/>
  <c r="J116" i="82" a="1"/>
  <c r="J116" i="82" s="1"/>
  <c r="J72" i="85" s="1"/>
  <c r="J119" i="82" a="1"/>
  <c r="J119" i="82" s="1"/>
  <c r="J75" i="85" s="1"/>
  <c r="J118" i="82" a="1"/>
  <c r="J118" i="82" s="1"/>
  <c r="J74" i="85" s="1"/>
  <c r="J121" i="82" a="1"/>
  <c r="J121" i="82" s="1"/>
  <c r="J122" i="82" a="1"/>
  <c r="J122" i="82" s="1"/>
  <c r="J70" i="85"/>
  <c r="O119" i="73" a="1"/>
  <c r="O119" i="73" s="1"/>
  <c r="O61" i="85" s="1"/>
  <c r="O116" i="73" a="1"/>
  <c r="O116" i="73" s="1"/>
  <c r="O58" i="85" s="1"/>
  <c r="O121" i="73" a="1"/>
  <c r="O121" i="73" s="1"/>
  <c r="O118" i="73" a="1"/>
  <c r="O118" i="73" s="1"/>
  <c r="O60" i="85" s="1"/>
  <c r="O123" i="73" a="1"/>
  <c r="O123" i="73" s="1"/>
  <c r="O120" i="73" a="1"/>
  <c r="O120" i="73" s="1"/>
  <c r="O62" i="85" s="1"/>
  <c r="O117" i="73" a="1"/>
  <c r="O117" i="73" s="1"/>
  <c r="O59" i="85" s="1"/>
  <c r="O122" i="73" a="1"/>
  <c r="O122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12" i="81"/>
  <c r="F66" i="75"/>
  <c r="G12" i="33" s="1"/>
  <c r="F38" i="75"/>
  <c r="G10" i="33" s="1"/>
  <c r="F51" i="75" l="1" a="1"/>
  <c r="F51" i="75" s="1"/>
  <c r="F70" i="85"/>
  <c r="F76" i="85"/>
  <c r="J44" i="33" s="1"/>
  <c r="F42" i="85"/>
  <c r="N65" i="85"/>
  <c r="N63" i="85"/>
  <c r="N64" i="85"/>
  <c r="L63" i="85"/>
  <c r="L64" i="85"/>
  <c r="L65" i="85"/>
  <c r="O79" i="85"/>
  <c r="O77" i="85"/>
  <c r="O78" i="85"/>
  <c r="I122" i="73" a="1"/>
  <c r="I122" i="73" s="1"/>
  <c r="I119" i="73" a="1"/>
  <c r="I119" i="73" s="1"/>
  <c r="I61" i="85" s="1"/>
  <c r="F61" i="85" s="1"/>
  <c r="I116" i="73" a="1"/>
  <c r="I116" i="73" s="1"/>
  <c r="I58" i="85" s="1"/>
  <c r="F58" i="85" s="1"/>
  <c r="I118" i="73" a="1"/>
  <c r="I118" i="73" s="1"/>
  <c r="I60" i="85" s="1"/>
  <c r="F60" i="85" s="1"/>
  <c r="I120" i="73" a="1"/>
  <c r="I120" i="73" s="1"/>
  <c r="I62" i="85" s="1"/>
  <c r="F62" i="85" s="1"/>
  <c r="I44" i="33" s="1"/>
  <c r="I123" i="73" a="1"/>
  <c r="I123" i="73" s="1"/>
  <c r="I121" i="73" a="1"/>
  <c r="I121" i="73" s="1"/>
  <c r="I117" i="73" a="1"/>
  <c r="I117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9" i="81" a="1"/>
  <c r="Q119" i="81" s="1"/>
  <c r="Q123" i="81" a="1"/>
  <c r="Q123" i="81" s="1"/>
  <c r="Q117" i="81" a="1"/>
  <c r="Q117" i="81" s="1"/>
  <c r="Q116" i="81" a="1"/>
  <c r="Q116" i="81" s="1"/>
  <c r="Q122" i="81" a="1"/>
  <c r="Q122" i="81" s="1"/>
  <c r="Q120" i="81" a="1"/>
  <c r="Q120" i="81" s="1"/>
  <c r="Q121" i="81" a="1"/>
  <c r="Q121" i="81" s="1"/>
  <c r="Q118" i="81" a="1"/>
  <c r="Q118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21" i="81"/>
  <c r="B46" i="85"/>
  <c r="D46" i="85" s="1"/>
  <c r="G122" i="81"/>
  <c r="B17" i="85"/>
  <c r="D17" i="85" s="1"/>
  <c r="B36" i="85"/>
  <c r="B19" i="85"/>
  <c r="D19" i="85" s="1"/>
  <c r="B20" i="85"/>
  <c r="D20" i="85" s="1"/>
  <c r="G119" i="81"/>
  <c r="B23" i="85"/>
  <c r="D23" i="85" s="1"/>
  <c r="B18" i="85"/>
  <c r="D18" i="85" s="1"/>
  <c r="B33" i="85"/>
  <c r="B49" i="85"/>
  <c r="D49" i="85" s="1"/>
  <c r="G120" i="81"/>
  <c r="B34" i="85"/>
  <c r="B35" i="85"/>
  <c r="D35" i="85" s="1"/>
  <c r="B51" i="85"/>
  <c r="D51" i="85" s="1"/>
  <c r="G118" i="81"/>
  <c r="G123" i="81"/>
  <c r="B47" i="85"/>
  <c r="D47" i="85" s="1"/>
  <c r="B37" i="85"/>
  <c r="D37" i="85" s="1"/>
  <c r="G117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6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<sst xmlns="http://schemas.openxmlformats.org/spreadsheetml/2006/main" count="760" uniqueCount="255">
  <si>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</si>
  <si>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</si>
  <si>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</si>
  <si>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</si>
  <si>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</si>
  <si>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</si>
  <si>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</si>
  <si>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</si>
  <si>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</si>
  <si>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</si>
  <si>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</si>
  <si>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</si>
  <si>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</si>
  <si>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</si>
  <si>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</si>
  <si>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</si>
  <si>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</si>
  <si>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</si>
  <si>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</si>
  <si>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</si>
  <si>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</si>
  <si>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</si>
  <si>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</si>
  <si>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</si>
  <si>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</si>
  <si>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</si>
  <si>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</si>
  <si>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</si>
  <si>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</si>
  <si>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</si>
  <si>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</si>
  <si>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</si>
  <si>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</si>
  <si>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</si>
  <si>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</si>
  <si>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</si>
  <si>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</si>
  <si>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</si>
  <si>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</si>
  <si>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</si>
  <si>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</si>
  <si>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</si>
  <si>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</si>
  <si>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</si>
  <si>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</si>
  <si>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</si>
  <si>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</si>
  <si>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</si>
  <si>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</si>
  <si>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</si>
  <si>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</si>
  <si>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</si>
  <si>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</si>
  <si>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</si>
  <si>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</si>
  <si>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</si>
  <si>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</si>
  <si>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</si>
  <si>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</si>
  <si>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</si>
  <si>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</si>
  <si>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</si>
  <si>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</si>
  <si>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</si>
  <si>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</si>
  <si>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</si>
  <si>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</si>
  <si>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</si>
  <si>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</si>
  <si>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</si>
  <si>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</si>
  <si>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</si>
  <si>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</si>
  <si>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</si>
  <si>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</si>
  <si>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</si>
  <si>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</si>
  <si>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</si>
  <si>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</si>
  <si>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</si>
  <si>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</si>
  <si>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</si>
  <si>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</si>
  <si>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</si>
  <si>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</si>
  <si>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</si>
  <si>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</si>
  <si>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</si>
  <si>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</si>
  <si>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</si>
  <si>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</si>
  <si>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</si>
  <si>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</si>
  <si>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</si>
  <si>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</si>
  <si>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</si>
  <si>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</si>
  <si>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</si>
  <si>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</si>
  <si>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</si>
  <si>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</si>
  <si>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</si>
  <si>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</si>
  <si>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</si>
  <si>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</si>
  <si>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</si>
  <si>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</si>
  <si>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</si>
  <si>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</si>
  <si>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</si>
  <si>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</si>
  <si>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</si>
  <si>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</si>
  <si>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</si>
  <si>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</si>
  <si>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</si>
  <si>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</si>
  <si>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</si>
  <si>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</si>
  <si>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</si>
  <si>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</si>
  <si>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</si>
  <si>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</si>
  <si>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</si>
  <si>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</si>
  <si>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</si>
  <si>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</si>
  <si>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</si>
  <si>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</si>
  <si>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</si>
  <si>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</si>
  <si>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</si>
  <si>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</si>
  <si>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</si>
  <si>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</si>
  <si>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</si>
  <si>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</si>
  <si>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</si>
  <si>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</si>
  <si>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</si>
  <si>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</si>
  <si>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</si>
  <si>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</si>
  <si>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</si>
  <si>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</si>
  <si>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</si>
  <si>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</si>
  <si>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</si>
  <si>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</si>
  <si>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</si>
  <si>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</si>
  <si>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</si>
  <si>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</si>
  <si>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</si>
  <si>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</si>
  <si>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</si>
  <si>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</si>
  <si>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</si>
  <si>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</si>
  <si>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</si>
  <si>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</si>
  <si>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</si>
  <si>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</si>
  <si>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</si>
  <si>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</si>
  <si>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</si>
  <si>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</si>
  <si>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</si>
  <si>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</si>
  <si>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</si>
  <si>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</si>
  <si>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</si>
  <si>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</si>
  <si>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</si>
  <si>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</si>
  <si>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</si>
  <si>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</si>
  <si>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</si>
  <si>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</si>
  <si>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</si>
  <si>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</si>
  <si>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</si>
  <si>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</si>
  <si>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</si>
  <si>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</si>
  <si>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</si>
  <si>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</si>
  <si>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</si>
  <si>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</si>
  <si>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</si>
  <si>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</si>
  <si>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</si>
  <si>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</si>
  <si>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</si>
  <si>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</si>
  <si>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</si>
  <si>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</si>
  <si>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</si>
  <si>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</si>
  <si>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</si>
  <si>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</si>
  <si>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</si>
  <si>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</si>
  <si>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</si>
  <si>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</si>
  <si>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</si>
  <si>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</si>
  <si>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</si>
  <si>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</si>
  <si>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</si>
  <si>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</si>
  <si>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</si>
  <si>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</si>
  <si>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</si>
  <si>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</si>
  <si>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</si>
  <si>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</si>
  <si>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</si>
  <si>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</si>
  <si>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</si>
  <si>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</si>
  <si>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</si>
  <si>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</si>
  <si>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</si>
  <si>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</si>
  <si>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</si>
  <si>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</si>
  <si>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</si>
  <si>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</si>
  <si>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</si>
  <si>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</si>
  <si>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</si>
  <si>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</si>
  <si>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</si>
  <si>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</si>
  <si>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</si>
  <si>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</si>
  <si>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</si>
  <si>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</si>
  <si>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</si>
  <si>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</si>
  <si>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</si>
  <si>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</si>
  <si>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</si>
  <si>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</si>
  <si>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Install SAPS at node</t>
  </si>
  <si>
    <t>SAPS</t>
  </si>
  <si>
    <t>SAPS CAPEX</t>
  </si>
  <si>
    <t>Asset retirement</t>
  </si>
  <si>
    <t>IT capex</t>
  </si>
  <si>
    <t>Offgrid transition</t>
  </si>
  <si>
    <t>SAPS opex</t>
  </si>
  <si>
    <t>IT opex</t>
  </si>
  <si>
    <t>Delayed benefits</t>
  </si>
  <si>
    <t>Immediate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</si>
</sst>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5" fontId="88" fillId="0" borderId="0" xfId="20" applyNumberFormat="1" applyFont="1" applyAlignment="1">
      <alignment horizontal="left"/>
    </xf>
    <xf numFmtId="0" fontId="89" fillId="0" borderId="0" xfId="20" applyFont="1"/>
    <xf numFmtId="196" fontId="90" fillId="10" borderId="0" xfId="16" applyNumberFormat="1" applyFont="1" applyFill="1" applyAlignment="1">
      <alignment horizontal="right"/>
    </xf>
    <xf numFmtId="196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93" fillId="16" borderId="0" xfId="20" applyFont="1" applyFill="1"/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57637</xdr:colOff>
          <xdr:row>10</xdr:row>
          <xdr:rowOff>134899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89324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3" sqref="A33"/>
    </sheetView>
  </sheetViews>
  <sheetFormatPr defaultColWidth="0" defaultRowHeight="15" customHeight="1" zeroHeight="1" x14ac:dyDescent="0.3"/>
  <cols>
    <col min="1" max="1" width="8" style="129" customWidth="1"/>
    <col min="2" max="2" width="1.90625" style="129" customWidth="1"/>
    <col min="3" max="3" width="14" style="129" customWidth="1"/>
    <col min="4" max="4" width="8" style="129" customWidth="1"/>
    <col min="5" max="5" width="9.3632812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ht="14.4" x14ac:dyDescent="0.3">
      <c r="A1" s="310"/>
    </row>
    <row r="2" spans="1:19" ht="22.8" x14ac:dyDescent="0.4">
      <c r="A2" s="310"/>
      <c r="C2" s="311" t="str" cm="1">
        <f t="array" aca="1" ref="C2" ca="1">IF(LEFT(_xlfn.TEXTAFTER(CELL("filename"),"["),FIND(" ",_xlfn.TEXTAFTER(CELL("filename"),"["))-1)="CP","CitiPower",IF(LEFT(_xlfn.TEXTAFTER(CELL("filename"),"["),FIND(" ",_xlfn.TEXTAFTER(CELL("filename"),"["))-1)="PAL","Powercor",IF(LEFT(_xlfn.TEXTAFTER(CELL("filename"),"["),FIND(" ",_xlfn.TEXTAFTER(CELL("filename"),"["))-1)="UE", "United Energy", "Error!")))</f>
        <v>Powercor</v>
      </c>
      <c r="D2" s="312"/>
      <c r="E2" s="312"/>
    </row>
    <row r="3" spans="1:19" ht="15.6" x14ac:dyDescent="0.3">
      <c r="A3" s="310"/>
      <c r="C3" s="313" t="s">
        <v>240</v>
      </c>
      <c r="D3" s="312"/>
      <c r="E3" s="312"/>
    </row>
    <row r="4" spans="1:19" ht="14.4" x14ac:dyDescent="0.3">
      <c r="A4" s="310"/>
      <c r="D4" s="312"/>
      <c r="E4" s="312"/>
    </row>
    <row r="5" spans="1:19" ht="14.4" x14ac:dyDescent="0.3">
      <c r="A5" s="310"/>
      <c r="C5" s="314" t="str" cm="1">
        <f t="array" aca="1" ref="C5" ca="1">REPLACE(LEFT(_xlfn.TEXTAFTER(CELL("filename")," - ",1),FIND(" - ",_xlfn.TEXTAFTER(CELL("filename")," - "),1)-1),1,1,UPPER(LEFT(LEFT(_xlfn.TEXTAFTER(CELL("filename")," - ",1),FIND(" - ",_xlfn.TEXTAFTER(CELL("filename")," - "),1)-1),1)))</f>
        <v>SAPS roll-out</v>
      </c>
    </row>
    <row r="6" spans="1:19" ht="14.4" x14ac:dyDescent="0.3">
      <c r="A6" s="310"/>
      <c r="C6" s="315" t="s">
        <v>241</v>
      </c>
      <c r="D6" s="328" cm="1">
        <f t="array" aca="1" ref="D6" ca="1">VALUE(LEFT(_xlfn.TEXTAFTER(CELL("filename")," MOD "),FIND(" - ",_xlfn.TEXTAFTER(CELL("filename")," MOD "),1)-1))</f>
        <v>3.28</v>
      </c>
      <c r="E6" s="315"/>
    </row>
    <row r="7" spans="1:19" ht="14.4" x14ac:dyDescent="0.3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ht="14.4" x14ac:dyDescent="0.3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ht="14.4" x14ac:dyDescent="0.3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ht="14.4" x14ac:dyDescent="0.3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ht="14.4" x14ac:dyDescent="0.3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ht="14.4" x14ac:dyDescent="0.3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ht="14.4" x14ac:dyDescent="0.3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ht="14.4" x14ac:dyDescent="0.3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ht="14.4" x14ac:dyDescent="0.3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ht="14.4" x14ac:dyDescent="0.3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ht="14.4" x14ac:dyDescent="0.3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ht="14.4" x14ac:dyDescent="0.3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ht="14.4" x14ac:dyDescent="0.3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ht="14.4" x14ac:dyDescent="0.3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3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ht="14.4" x14ac:dyDescent="0.3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ht="14.4" x14ac:dyDescent="0.3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ht="14.4" x14ac:dyDescent="0.3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ht="14.4" x14ac:dyDescent="0.3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ht="14.4" x14ac:dyDescent="0.3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ht="14.4" x14ac:dyDescent="0.3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ht="14.4" x14ac:dyDescent="0.3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ht="14.4" x14ac:dyDescent="0.3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ht="14.4" x14ac:dyDescent="0.3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ht="14.4" x14ac:dyDescent="0.3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ht="14.4" x14ac:dyDescent="0.3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ht="14.4" x14ac:dyDescent="0.3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ht="14.4" x14ac:dyDescent="0.3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14.4" x14ac:dyDescent="0.3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ht="14.4" x14ac:dyDescent="0.3">
      <c r="A36" s="310"/>
    </row>
    <row r="37" spans="1:19" ht="14.4" x14ac:dyDescent="0.3">
      <c r="A37" s="310"/>
    </row>
    <row r="38" spans="1:19" ht="14.4" x14ac:dyDescent="0.3">
      <c r="A38" s="310"/>
    </row>
    <row r="39" spans="1:19" ht="14.4" x14ac:dyDescent="0.3">
      <c r="A39" s="310"/>
    </row>
    <row r="40" spans="1:19" ht="14.4" x14ac:dyDescent="0.3">
      <c r="A40" s="340">
        <f ca="1">_xlfn.SHEETS()</f>
        <v>12</v>
      </c>
    </row>
    <row r="41" spans="1:19" ht="14.4" x14ac:dyDescent="0.3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19" sqref="A19"/>
    </sheetView>
  </sheetViews>
  <sheetFormatPr defaultColWidth="0" defaultRowHeight="12" zeroHeight="1" x14ac:dyDescent="0.25"/>
  <cols>
    <col min="1" max="1" width="1.90625" style="10" customWidth="1"/>
    <col min="2" max="2" width="2" style="10" customWidth="1"/>
    <col min="3" max="3" width="21.6328125" style="10" customWidth="1"/>
    <col min="4" max="4" width="34.6328125" style="10" customWidth="1"/>
    <col min="5" max="5" width="15.26953125" style="10" customWidth="1"/>
    <col min="6" max="9" width="13.08984375" style="10" customWidth="1"/>
    <col min="10" max="10" width="11.7265625" style="10" customWidth="1"/>
    <col min="11" max="11" width="1.7265625" style="10" customWidth="1"/>
    <col min="12" max="12" width="14.6328125" style="10" customWidth="1"/>
    <col min="13" max="13" width="2.26953125" style="10" customWidth="1"/>
    <col min="14" max="14" width="8.7265625" style="10" hidden="1" customWidth="1"/>
    <col min="15" max="16384" width="9" style="10" hidden="1"/>
  </cols>
  <sheetData>
    <row r="1" spans="1:13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" x14ac:dyDescent="0.35">
      <c r="A2" s="56" t="str">
        <f>proj</f>
        <v>SAPS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" x14ac:dyDescent="0.35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" x14ac:dyDescent="0.35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4.4" x14ac:dyDescent="0.3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3.8" x14ac:dyDescent="0.3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3.8" x14ac:dyDescent="0.3">
      <c r="G7" s="152" t="s">
        <v>187</v>
      </c>
      <c r="H7" s="152" t="s">
        <v>188</v>
      </c>
      <c r="I7" s="152" t="s">
        <v>119</v>
      </c>
    </row>
    <row r="8" spans="1:13" s="7" customFormat="1" ht="13.8" x14ac:dyDescent="0.3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3.8" x14ac:dyDescent="0.3">
      <c r="C9" s="91" t="str" cm="1">
        <f t="array" ref="C9:C13">options</f>
        <v>Option 1 (base case)</v>
      </c>
      <c r="D9" s="330" t="str">
        <f>INDEX(Assumptions!$E$14:$E$18, MATCH(C9, Assumptions!$C$14:$C$18,0))</f>
        <v>No change to existing practices</v>
      </c>
      <c r="E9" s="331"/>
      <c r="F9" s="331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3">
      <c r="C10" s="91" t="str">
        <v>Option 2</v>
      </c>
      <c r="D10" s="332" t="str">
        <f>INDEX(Assumptions!$E$14:$E$18, MATCH(C10, Assumptions!$C$14:$C$18,0))</f>
        <v>Install SAPS at node</v>
      </c>
      <c r="E10" s="333"/>
      <c r="F10" s="333"/>
      <c r="G10" s="103">
        <f>IF(Data!$C10, "", INDEX(Consol!$F$15:$F$82, MATCH($C10&amp;G$7, Consol!$D$15:$D$82,0))/mill_conv)</f>
        <v>-5.2646124529896339</v>
      </c>
      <c r="H10" s="103">
        <f>IF(Data!$C10, "", INDEX(Consol!$F$15:$F$82, MATCH($C10&amp;H$7, Consol!$D$15:$D$82,0))/mill_conv)</f>
        <v>5.5668382707646851</v>
      </c>
      <c r="I10" s="103">
        <f>IF(Data!$C10, "", INDEX(Consol!$F$15:$F$82, MATCH($C10&amp;I$7, Consol!$D$15:$D$82,0))/mill_conv)</f>
        <v>0.30222581777505059</v>
      </c>
    </row>
    <row r="11" spans="1:13" s="7" customFormat="1" ht="13.8" x14ac:dyDescent="0.3">
      <c r="C11" s="91" t="str">
        <v>Option 3</v>
      </c>
      <c r="D11" s="332">
        <f>INDEX(Assumptions!$E$14:$E$18, MATCH(C11, Assumptions!$C$14:$C$18,0))</f>
        <v>0</v>
      </c>
      <c r="E11" s="333"/>
      <c r="F11" s="333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3.8" x14ac:dyDescent="0.3">
      <c r="C12" s="91" t="str">
        <v>Option 4</v>
      </c>
      <c r="D12" s="332">
        <f>INDEX(Assumptions!$E$14:$E$18, MATCH(C12, Assumptions!$C$14:$C$18,0))</f>
        <v>0</v>
      </c>
      <c r="E12" s="333"/>
      <c r="F12" s="333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3.8" x14ac:dyDescent="0.3">
      <c r="C13" s="91" t="str">
        <v>Option 5</v>
      </c>
      <c r="D13" s="332">
        <f>INDEX(Assumptions!$E$14:$E$18, MATCH(C13, Assumptions!$C$14:$C$18,0))</f>
        <v>0</v>
      </c>
      <c r="E13" s="333"/>
      <c r="F13" s="333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3.8" x14ac:dyDescent="0.3">
      <c r="C14" s="91"/>
      <c r="D14" s="247"/>
      <c r="E14" s="247"/>
      <c r="F14" s="241"/>
      <c r="H14" s="9"/>
    </row>
    <row r="15" spans="1:13" s="7" customFormat="1" ht="13.8" x14ac:dyDescent="0.3">
      <c r="C15" s="91"/>
      <c r="D15" s="91"/>
      <c r="E15" s="91"/>
      <c r="F15" s="92"/>
      <c r="G15"/>
      <c r="I15" s="9"/>
    </row>
    <row r="16" spans="1:13" s="7" customFormat="1" ht="13.8" x14ac:dyDescent="0.3">
      <c r="G16" s="152" t="s">
        <v>119</v>
      </c>
      <c r="H16"/>
      <c r="J16" s="9"/>
    </row>
    <row r="17" spans="1:13" s="7" customFormat="1" ht="13.8" x14ac:dyDescent="0.3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3.8" x14ac:dyDescent="0.3">
      <c r="C18" s="36" t="str">
        <f>INDEX($C$9:$C$13,MATCH(G18, $I$9:$I$13,0))</f>
        <v>Option 2</v>
      </c>
      <c r="D18" s="329" t="str">
        <f>INDEX($D$9:$D$13,MATCH(G18, $I$9:$I$13,0))</f>
        <v>Install SAPS at node</v>
      </c>
      <c r="E18" s="329"/>
      <c r="F18" s="329"/>
      <c r="G18" s="104">
        <f>_xlfn.MAXIFS(I9:I13, IF(compliance, Data!$F$9:$F$13, Data!$C$9:$C$13),FALSE)</f>
        <v>0.30222581777505059</v>
      </c>
      <c r="H18"/>
    </row>
    <row r="19" spans="1:13" s="7" customFormat="1" ht="13.8" x14ac:dyDescent="0.3">
      <c r="H19"/>
    </row>
    <row r="20" spans="1:13" x14ac:dyDescent="0.25"/>
    <row r="21" spans="1:13" x14ac:dyDescent="0.25"/>
    <row r="22" spans="1:13" x14ac:dyDescent="0.25"/>
    <row r="23" spans="1:13" ht="14.4" x14ac:dyDescent="0.3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5"/>
    <row r="25" spans="1:13" s="8" customFormat="1" ht="13.8" x14ac:dyDescent="0.3">
      <c r="C25" s="14" t="s">
        <v>28</v>
      </c>
    </row>
    <row r="26" spans="1:13" s="8" customFormat="1" ht="13.8" x14ac:dyDescent="0.3">
      <c r="C26" s="93" t="str">
        <f>C18</f>
        <v>Option 2</v>
      </c>
    </row>
    <row r="27" spans="1:13" s="8" customFormat="1" ht="13.8" x14ac:dyDescent="0.3"/>
    <row r="28" spans="1:13" s="8" customFormat="1" ht="13.8" x14ac:dyDescent="0.3"/>
    <row r="29" spans="1:13" s="8" customFormat="1" ht="13.8" x14ac:dyDescent="0.3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3.8" x14ac:dyDescent="0.3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0.75174094951920845</v>
      </c>
      <c r="H30" s="105">
        <f>-INDEX(Consol!$I$15:$Q$82,MATCH($C$26&amp;$C30,Consol!$D$15:$D$82,0), MATCH(H$29, Consol!$I$9:$Q$9,0))/mill_conv</f>
        <v>0.82309503146651275</v>
      </c>
      <c r="I30" s="105">
        <f>-INDEX(Consol!$I$15:$Q$82,MATCH($C$26&amp;$C30,Consol!$D$15:$D$82,0), MATCH(I$29, Consol!$I$9:$Q$9,0))/mill_conv</f>
        <v>0.83273830694940099</v>
      </c>
      <c r="J30" s="105">
        <f>-INDEX(Consol!$I$15:$Q$82,MATCH($C$26&amp;$C30,Consol!$D$15:$D$82,0), MATCH(J$29, Consol!$I$9:$Q$9,0))/mill_conv</f>
        <v>1.3127936050434652</v>
      </c>
      <c r="K30" s="186"/>
      <c r="L30" s="186">
        <f>SUM(F30:J30)</f>
        <v>3.7203678929785875</v>
      </c>
    </row>
    <row r="31" spans="1:13" s="8" customFormat="1" ht="13.8" x14ac:dyDescent="0.3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6.6171936613961979E-2</v>
      </c>
      <c r="H31" s="105">
        <f>-INDEX(Consol!$I$15:$Q$82,MATCH($C$26&amp;$C31,Consol!$D$15:$D$82,0), MATCH(H$29, Consol!$I$9:$Q$9,0))/mill_conv</f>
        <v>8.0248957378263999E-2</v>
      </c>
      <c r="I31" s="105">
        <f>-INDEX(Consol!$I$15:$Q$82,MATCH($C$26&amp;$C31,Consol!$D$15:$D$82,0), MATCH(I$29, Consol!$I$9:$Q$9,0))/mill_conv</f>
        <v>9.3730838578651832E-2</v>
      </c>
      <c r="J31" s="105">
        <f>-INDEX(Consol!$I$15:$Q$82,MATCH($C$26&amp;$C31,Consol!$D$15:$D$82,0), MATCH(J$29, Consol!$I$9:$Q$9,0))/mill_conv</f>
        <v>0.11612021928434448</v>
      </c>
      <c r="K31" s="186"/>
      <c r="L31" s="186">
        <f>SUM(F31:J31)</f>
        <v>0.35627195185522226</v>
      </c>
    </row>
    <row r="32" spans="1:13" s="8" customFormat="1" ht="13.8" x14ac:dyDescent="0.3"/>
    <row r="33" spans="1:13" s="8" customFormat="1" ht="13.8" x14ac:dyDescent="0.3"/>
    <row r="34" spans="1:13" s="8" customFormat="1" ht="13.8" x14ac:dyDescent="0.3"/>
    <row r="35" spans="1:13" s="8" customFormat="1" ht="14.4" x14ac:dyDescent="0.3">
      <c r="A35" s="19" t="s">
        <v>216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3.8" x14ac:dyDescent="0.3"/>
    <row r="37" spans="1:13" s="8" customFormat="1" ht="13.8" x14ac:dyDescent="0.3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3.8" x14ac:dyDescent="0.3">
      <c r="C38" s="257" t="s">
        <v>220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218</v>
      </c>
      <c r="M38" s="262"/>
    </row>
    <row r="39" spans="1:13" s="8" customFormat="1" ht="13.8" x14ac:dyDescent="0.3">
      <c r="C39" s="285" t="str">
        <f>Sensitivity_calcs!B90</f>
        <v>None</v>
      </c>
      <c r="D39" s="265"/>
      <c r="E39" s="265"/>
      <c r="F39" s="286">
        <f>Sensitivity_calcs!C90</f>
        <v>0</v>
      </c>
      <c r="G39" s="286">
        <f>Sensitivity_calcs!D90</f>
        <v>0.30222581777505036</v>
      </c>
      <c r="H39" s="286" t="str">
        <f>Sensitivity_calcs!E90</f>
        <v/>
      </c>
      <c r="I39" s="286" t="str">
        <f>Sensitivity_calcs!F90</f>
        <v/>
      </c>
      <c r="J39" s="286" t="str">
        <f>Sensitivity_calcs!G90</f>
        <v/>
      </c>
      <c r="K39" s="256"/>
      <c r="L39" s="288" t="str">
        <f>Sensitivity_calcs!K90</f>
        <v>Option 2</v>
      </c>
      <c r="M39" s="256"/>
    </row>
    <row r="40" spans="1:13" s="8" customFormat="1" ht="13.8" x14ac:dyDescent="0.3">
      <c r="C40" s="264" t="str">
        <f>Sensitivity_calcs!B91</f>
        <v>Capex 10% higher</v>
      </c>
      <c r="D40" s="264"/>
      <c r="E40" s="264"/>
      <c r="F40" s="278">
        <f>Sensitivity_calcs!C91</f>
        <v>0</v>
      </c>
      <c r="G40" s="273">
        <f>Sensitivity_calcs!D91</f>
        <v>-7.2035221391575838E-2</v>
      </c>
      <c r="H40" s="273" t="str">
        <f>Sensitivity_calcs!E91</f>
        <v/>
      </c>
      <c r="I40" s="273" t="str">
        <f>Sensitivity_calcs!F91</f>
        <v/>
      </c>
      <c r="J40" s="273" t="str">
        <f>Sensitivity_calcs!G91</f>
        <v/>
      </c>
      <c r="K40" s="256"/>
      <c r="L40" s="281" t="str">
        <f>Sensitivity_calcs!K91</f>
        <v>Option 1 (base case)</v>
      </c>
      <c r="M40" s="256"/>
    </row>
    <row r="41" spans="1:13" s="8" customFormat="1" ht="13.8" x14ac:dyDescent="0.3">
      <c r="C41" s="264" t="str">
        <f>Sensitivity_calcs!B92</f>
        <v>Capex 10% lower</v>
      </c>
      <c r="D41" s="264"/>
      <c r="E41" s="264"/>
      <c r="F41" s="279">
        <f>Sensitivity_calcs!C92</f>
        <v>0</v>
      </c>
      <c r="G41" s="274">
        <f>Sensitivity_calcs!D92</f>
        <v>0.67648685694167643</v>
      </c>
      <c r="H41" s="274" t="str">
        <f>Sensitivity_calcs!E92</f>
        <v/>
      </c>
      <c r="I41" s="274" t="str">
        <f>Sensitivity_calcs!F92</f>
        <v/>
      </c>
      <c r="J41" s="274" t="str">
        <f>Sensitivity_calcs!G92</f>
        <v/>
      </c>
      <c r="K41" s="256"/>
      <c r="L41" s="281" t="str">
        <f>Sensitivity_calcs!K92</f>
        <v>Option 2</v>
      </c>
      <c r="M41" s="256"/>
    </row>
    <row r="42" spans="1:13" s="8" customFormat="1" ht="13.8" x14ac:dyDescent="0.3">
      <c r="C42" s="264" t="str">
        <f>Sensitivity_calcs!B93</f>
        <v>Total benefits 10% higher</v>
      </c>
      <c r="D42" s="264"/>
      <c r="E42" s="264"/>
      <c r="F42" s="279">
        <f>Sensitivity_calcs!C93</f>
        <v>0</v>
      </c>
      <c r="G42" s="274">
        <f>Sensitivity_calcs!D93</f>
        <v>0.85890964485151877</v>
      </c>
      <c r="H42" s="274" t="str">
        <f>Sensitivity_calcs!E93</f>
        <v/>
      </c>
      <c r="I42" s="274" t="str">
        <f>Sensitivity_calcs!F93</f>
        <v/>
      </c>
      <c r="J42" s="274" t="str">
        <f>Sensitivity_calcs!G93</f>
        <v/>
      </c>
      <c r="K42" s="256"/>
      <c r="L42" s="281" t="str">
        <f>Sensitivity_calcs!K93</f>
        <v>Option 2</v>
      </c>
      <c r="M42" s="256"/>
    </row>
    <row r="43" spans="1:13" s="8" customFormat="1" ht="13.8" x14ac:dyDescent="0.3">
      <c r="C43" s="264" t="str">
        <f>Sensitivity_calcs!B94</f>
        <v>Total benefits 10% lower</v>
      </c>
      <c r="D43" s="264"/>
      <c r="E43" s="264"/>
      <c r="F43" s="279">
        <f>Sensitivity_calcs!C94</f>
        <v>0</v>
      </c>
      <c r="G43" s="274">
        <f>Sensitivity_calcs!D94</f>
        <v>-0.25445800930141788</v>
      </c>
      <c r="H43" s="274" t="str">
        <f>Sensitivity_calcs!E94</f>
        <v/>
      </c>
      <c r="I43" s="274" t="str">
        <f>Sensitivity_calcs!F94</f>
        <v/>
      </c>
      <c r="J43" s="274" t="str">
        <f>Sensitivity_calcs!G94</f>
        <v/>
      </c>
      <c r="K43" s="256"/>
      <c r="L43" s="281" t="str">
        <f>Sensitivity_calcs!K94</f>
        <v>Option 1 (base case)</v>
      </c>
      <c r="M43" s="256"/>
    </row>
    <row r="44" spans="1:13" s="8" customFormat="1" ht="13.8" x14ac:dyDescent="0.3">
      <c r="C44" s="264" t="str">
        <f>Sensitivity_calcs!B95</f>
        <v>Capex 10% higher &amp; Total benefits 10% lower</v>
      </c>
      <c r="D44" s="264"/>
      <c r="E44" s="264"/>
      <c r="F44" s="279">
        <f>Sensitivity_calcs!C95</f>
        <v>0</v>
      </c>
      <c r="G44" s="274">
        <f>Sensitivity_calcs!D95</f>
        <v>-0.62871904846804449</v>
      </c>
      <c r="H44" s="274" t="str">
        <f>Sensitivity_calcs!E95</f>
        <v/>
      </c>
      <c r="I44" s="274" t="str">
        <f>Sensitivity_calcs!F95</f>
        <v/>
      </c>
      <c r="J44" s="274" t="str">
        <f>Sensitivity_calcs!G95</f>
        <v/>
      </c>
      <c r="K44" s="256"/>
      <c r="L44" s="281" t="str">
        <f>Sensitivity_calcs!K95</f>
        <v>Option 1 (base case)</v>
      </c>
      <c r="M44" s="256"/>
    </row>
    <row r="45" spans="1:13" s="8" customFormat="1" ht="13.8" x14ac:dyDescent="0.3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3.8" x14ac:dyDescent="0.3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3.8" x14ac:dyDescent="0.3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3.8" x14ac:dyDescent="0.3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3.8" x14ac:dyDescent="0.3">
      <c r="F49" s="263"/>
      <c r="G49" s="105"/>
      <c r="H49" s="105"/>
      <c r="I49" s="105"/>
      <c r="J49" s="105"/>
    </row>
    <row r="50" spans="4:10" s="8" customFormat="1" ht="13.8" x14ac:dyDescent="0.3">
      <c r="F50" s="263"/>
      <c r="G50" s="263"/>
      <c r="H50" s="263"/>
      <c r="I50" s="263"/>
    </row>
    <row r="51" spans="4:10" s="8" customFormat="1" ht="13.8" x14ac:dyDescent="0.3"/>
    <row r="52" spans="4:10" s="8" customFormat="1" ht="13.8" x14ac:dyDescent="0.3"/>
    <row r="53" spans="4:10" s="8" customFormat="1" ht="13.8" x14ac:dyDescent="0.3">
      <c r="D53" s="244"/>
      <c r="E53" s="244"/>
      <c r="F53" s="244"/>
    </row>
    <row r="54" spans="4:10" s="8" customFormat="1" ht="13.8" x14ac:dyDescent="0.3">
      <c r="D54" s="244"/>
      <c r="E54" s="244"/>
      <c r="F54" s="244"/>
    </row>
    <row r="55" spans="4:10" s="8" customFormat="1" ht="13.8" hidden="1" x14ac:dyDescent="0.3">
      <c r="D55" s="244"/>
      <c r="E55" s="244"/>
      <c r="F55" s="244"/>
    </row>
    <row r="56" spans="4:10" s="8" customFormat="1" ht="13.8" hidden="1" x14ac:dyDescent="0.3"/>
    <row r="57" spans="4:10" s="8" customFormat="1" ht="13.8" hidden="1" x14ac:dyDescent="0.3"/>
    <row r="58" spans="4:10" s="8" customFormat="1" ht="13.8" hidden="1" x14ac:dyDescent="0.3"/>
    <row r="59" spans="4:10" s="8" customFormat="1" ht="13.8" hidden="1" x14ac:dyDescent="0.3"/>
    <row r="60" spans="4:10" s="8" customFormat="1" ht="13.8" hidden="1" x14ac:dyDescent="0.3"/>
    <row r="61" spans="4:10" s="8" customFormat="1" ht="13.8" hidden="1" x14ac:dyDescent="0.3"/>
    <row r="62" spans="4:10" s="8" customFormat="1" ht="13.8" hidden="1" x14ac:dyDescent="0.3"/>
    <row r="63" spans="4:10" s="8" customFormat="1" ht="13.8" hidden="1" x14ac:dyDescent="0.3"/>
    <row r="64" spans="4:10" s="8" customFormat="1" ht="13.8" hidden="1" x14ac:dyDescent="0.3"/>
    <row r="65" s="8" customFormat="1" ht="13.8" hidden="1" x14ac:dyDescent="0.3"/>
    <row r="66" s="8" customFormat="1" ht="13.8" hidden="1" x14ac:dyDescent="0.3"/>
    <row r="67" s="8" customFormat="1" ht="13.8" hidden="1" x14ac:dyDescent="0.3"/>
    <row r="68" s="8" customFormat="1" ht="13.8" hidden="1" x14ac:dyDescent="0.3"/>
    <row r="69" s="8" customFormat="1" ht="13.8" hidden="1" x14ac:dyDescent="0.3"/>
    <row r="70" s="8" customFormat="1" ht="13.8" hidden="1" x14ac:dyDescent="0.3"/>
    <row r="71" s="8" customFormat="1" ht="13.8" hidden="1" x14ac:dyDescent="0.3"/>
    <row r="72" s="8" customFormat="1" ht="13.8" hidden="1" x14ac:dyDescent="0.3"/>
    <row r="73" s="8" customFormat="1" ht="13.8" hidden="1" x14ac:dyDescent="0.3"/>
    <row r="74" s="8" customFormat="1" ht="13.8" hidden="1" x14ac:dyDescent="0.3"/>
    <row r="75" s="8" customFormat="1" ht="13.8" hidden="1" x14ac:dyDescent="0.3"/>
    <row r="76" s="8" customFormat="1" ht="13.8" hidden="1" x14ac:dyDescent="0.3"/>
    <row r="77" s="8" customFormat="1" ht="13.8" hidden="1" x14ac:dyDescent="0.3"/>
    <row r="78" s="8" customFormat="1" ht="13.8" hidden="1" x14ac:dyDescent="0.3"/>
    <row r="79" s="8" customFormat="1" ht="13.8" hidden="1" x14ac:dyDescent="0.3"/>
    <row r="80" s="8" customFormat="1" ht="13.8" hidden="1" x14ac:dyDescent="0.3"/>
    <row r="81" s="8" customFormat="1" ht="13.8" hidden="1" x14ac:dyDescent="0.3"/>
    <row r="82" s="8" customFormat="1" ht="13.8" hidden="1" x14ac:dyDescent="0.3"/>
    <row r="83" s="8" customFormat="1" ht="13.8" hidden="1" x14ac:dyDescent="0.3"/>
    <row r="84" s="8" customFormat="1" ht="13.8" hidden="1" x14ac:dyDescent="0.3"/>
    <row r="85" s="8" customFormat="1" ht="13.8" hidden="1" x14ac:dyDescent="0.3"/>
    <row r="86" s="8" customFormat="1" ht="13.8" hidden="1" x14ac:dyDescent="0.3"/>
    <row r="87" s="8" customFormat="1" ht="13.8" hidden="1" x14ac:dyDescent="0.3"/>
    <row r="88" s="8" customFormat="1" ht="13.8" hidden="1" x14ac:dyDescent="0.3"/>
    <row r="89" s="8" customFormat="1" ht="13.8" hidden="1" x14ac:dyDescent="0.3"/>
    <row r="90" s="8" customFormat="1" ht="13.8" hidden="1" x14ac:dyDescent="0.3"/>
    <row r="91" s="8" customFormat="1" ht="13.8" hidden="1" x14ac:dyDescent="0.3"/>
    <row r="92" s="8" customFormat="1" ht="13.8" hidden="1" x14ac:dyDescent="0.3"/>
    <row r="93" s="8" customFormat="1" ht="13.8" hidden="1" x14ac:dyDescent="0.3"/>
    <row r="94" s="8" customFormat="1" ht="13.8" hidden="1" x14ac:dyDescent="0.3"/>
    <row r="95" s="8" customFormat="1" ht="13.8" hidden="1" x14ac:dyDescent="0.3"/>
    <row r="96" s="8" customFormat="1" ht="13.8" hidden="1" x14ac:dyDescent="0.3"/>
    <row r="97" s="8" customFormat="1" ht="13.8" hidden="1" x14ac:dyDescent="0.3"/>
    <row r="98" s="8" customFormat="1" ht="13.8" hidden="1" x14ac:dyDescent="0.3"/>
    <row r="99" s="8" customFormat="1" ht="13.8" hidden="1" x14ac:dyDescent="0.3"/>
    <row r="100" s="8" customFormat="1" ht="13.8" hidden="1" x14ac:dyDescent="0.3"/>
    <row r="101" s="8" customFormat="1" ht="13.8" hidden="1" x14ac:dyDescent="0.3"/>
    <row r="102" s="8" customFormat="1" ht="13.8" hidden="1" x14ac:dyDescent="0.3"/>
    <row r="103" s="8" customFormat="1" ht="13.8" hidden="1" x14ac:dyDescent="0.3"/>
    <row r="104" s="8" customFormat="1" ht="13.8" hidden="1" x14ac:dyDescent="0.3"/>
    <row r="105" s="8" customFormat="1" ht="13.8" hidden="1" x14ac:dyDescent="0.3"/>
    <row r="106" s="8" customFormat="1" ht="13.8" hidden="1" x14ac:dyDescent="0.3"/>
    <row r="107" s="8" customFormat="1" ht="13.8" hidden="1" x14ac:dyDescent="0.3"/>
    <row r="108" s="8" customFormat="1" ht="13.8" hidden="1" x14ac:dyDescent="0.3"/>
    <row r="109" s="8" customFormat="1" ht="13.8" hidden="1" x14ac:dyDescent="0.3"/>
    <row r="110" s="8" customFormat="1" ht="13.8" hidden="1" x14ac:dyDescent="0.3"/>
    <row r="111" s="8" customFormat="1" ht="13.8" hidden="1" x14ac:dyDescent="0.3"/>
    <row r="112" s="8" customFormat="1" ht="13.8" hidden="1" x14ac:dyDescent="0.3"/>
    <row r="113" s="8" customFormat="1" ht="13.8" hidden="1" x14ac:dyDescent="0.3"/>
    <row r="114" s="8" customFormat="1" ht="13.8" hidden="1" x14ac:dyDescent="0.3"/>
    <row r="115" s="8" customFormat="1" ht="13.8" hidden="1" x14ac:dyDescent="0.3"/>
    <row r="116" s="8" customFormat="1" ht="13.8" hidden="1" x14ac:dyDescent="0.3"/>
    <row r="117" s="8" customFormat="1" ht="13.8" hidden="1" x14ac:dyDescent="0.3"/>
    <row r="118" s="8" customFormat="1" ht="13.8" hidden="1" x14ac:dyDescent="0.3"/>
    <row r="119" s="8" customFormat="1" ht="13.8" hidden="1" x14ac:dyDescent="0.3"/>
    <row r="120" s="8" customFormat="1" ht="13.8" hidden="1" x14ac:dyDescent="0.3"/>
    <row r="121" s="8" customFormat="1" ht="13.8" hidden="1" x14ac:dyDescent="0.3"/>
    <row r="122" s="8" customFormat="1" ht="13.8" hidden="1" x14ac:dyDescent="0.3"/>
    <row r="123" s="8" customFormat="1" ht="13.8" hidden="1" x14ac:dyDescent="0.3"/>
    <row r="124" s="8" customFormat="1" ht="13.8" hidden="1" x14ac:dyDescent="0.3"/>
    <row r="125" s="8" customFormat="1" ht="13.8" hidden="1" x14ac:dyDescent="0.3"/>
    <row r="126" s="8" customFormat="1" ht="13.8" hidden="1" x14ac:dyDescent="0.3"/>
    <row r="127" s="8" customFormat="1" ht="13.8" hidden="1" x14ac:dyDescent="0.3"/>
    <row r="128" s="8" customFormat="1" ht="13.8" hidden="1" x14ac:dyDescent="0.3"/>
    <row r="129" s="8" customFormat="1" ht="13.8" hidden="1" x14ac:dyDescent="0.3"/>
    <row r="130" s="8" customFormat="1" ht="13.8" hidden="1" x14ac:dyDescent="0.3"/>
    <row r="131" s="8" customFormat="1" ht="13.8" hidden="1" x14ac:dyDescent="0.3"/>
    <row r="132" s="8" customFormat="1" ht="13.8" hidden="1" x14ac:dyDescent="0.3"/>
    <row r="133" s="8" customFormat="1" ht="13.8" hidden="1" x14ac:dyDescent="0.3"/>
    <row r="134" s="8" customFormat="1" ht="13.8" hidden="1" x14ac:dyDescent="0.3"/>
    <row r="135" s="8" customFormat="1" ht="13.8" hidden="1" x14ac:dyDescent="0.3"/>
    <row r="136" s="8" customFormat="1" ht="13.8" hidden="1" x14ac:dyDescent="0.3"/>
    <row r="137" s="8" customFormat="1" ht="13.8" hidden="1" x14ac:dyDescent="0.3"/>
    <row r="138" s="8" customFormat="1" ht="13.8" hidden="1" x14ac:dyDescent="0.3"/>
    <row r="139" s="8" customFormat="1" ht="13.8" hidden="1" x14ac:dyDescent="0.3"/>
    <row r="140" s="8" customFormat="1" ht="13.8" hidden="1" x14ac:dyDescent="0.3"/>
    <row r="141" s="8" customFormat="1" ht="13.8" hidden="1" x14ac:dyDescent="0.3"/>
    <row r="142" s="8" customFormat="1" ht="13.8" hidden="1" x14ac:dyDescent="0.3"/>
    <row r="143" s="8" customFormat="1" ht="13.8" hidden="1" x14ac:dyDescent="0.3"/>
    <row r="144" s="8" customFormat="1" ht="13.8" hidden="1" x14ac:dyDescent="0.3"/>
    <row r="145" s="8" customFormat="1" ht="13.8" hidden="1" x14ac:dyDescent="0.3"/>
    <row r="146" s="8" customFormat="1" ht="13.8" hidden="1" x14ac:dyDescent="0.3"/>
    <row r="147" s="8" customFormat="1" ht="13.8" hidden="1" x14ac:dyDescent="0.3"/>
    <row r="148" s="8" customFormat="1" ht="13.8" hidden="1" x14ac:dyDescent="0.3"/>
    <row r="149" s="8" customFormat="1" ht="13.8" hidden="1" x14ac:dyDescent="0.3"/>
    <row r="150" s="8" customFormat="1" ht="13.8" hidden="1" x14ac:dyDescent="0.3"/>
    <row r="151" s="8" customFormat="1" ht="13.8" hidden="1" x14ac:dyDescent="0.3"/>
    <row r="152" s="8" customFormat="1" ht="13.8" hidden="1" x14ac:dyDescent="0.3"/>
    <row r="153" s="8" customFormat="1" ht="13.8" hidden="1" x14ac:dyDescent="0.3"/>
    <row r="154" s="8" customFormat="1" ht="13.8" hidden="1" x14ac:dyDescent="0.3"/>
    <row r="155" s="8" customFormat="1" ht="13.8" hidden="1" x14ac:dyDescent="0.3"/>
    <row r="156" s="8" customFormat="1" ht="13.8" hidden="1" x14ac:dyDescent="0.3"/>
    <row r="157" s="8" customFormat="1" ht="13.8" hidden="1" x14ac:dyDescent="0.3"/>
    <row r="158" s="8" customFormat="1" ht="13.8" hidden="1" x14ac:dyDescent="0.3"/>
    <row r="159" s="8" customFormat="1" ht="13.8" hidden="1" x14ac:dyDescent="0.3"/>
    <row r="160" s="8" customFormat="1" ht="13.8" hidden="1" x14ac:dyDescent="0.3"/>
    <row r="161" s="8" customFormat="1" ht="13.8" hidden="1" x14ac:dyDescent="0.3"/>
    <row r="162" s="8" customFormat="1" ht="13.8" hidden="1" x14ac:dyDescent="0.3"/>
    <row r="163" s="8" customFormat="1" ht="13.8" hidden="1" x14ac:dyDescent="0.3"/>
    <row r="164" s="8" customFormat="1" ht="13.8" hidden="1" x14ac:dyDescent="0.3"/>
    <row r="165" s="8" customFormat="1" ht="13.8" hidden="1" x14ac:dyDescent="0.3"/>
    <row r="166" s="8" customFormat="1" ht="13.8" hidden="1" x14ac:dyDescent="0.3"/>
    <row r="167" s="8" customFormat="1" ht="13.8" hidden="1" x14ac:dyDescent="0.3"/>
    <row r="168" s="8" customFormat="1" ht="13.8" hidden="1" x14ac:dyDescent="0.3"/>
    <row r="169" s="8" customFormat="1" ht="13.8" hidden="1" x14ac:dyDescent="0.3"/>
    <row r="170" s="8" customFormat="1" ht="13.8" hidden="1" x14ac:dyDescent="0.3"/>
    <row r="171" s="8" customFormat="1" ht="13.8" hidden="1" x14ac:dyDescent="0.3"/>
    <row r="172" s="8" customFormat="1" ht="13.8" hidden="1" x14ac:dyDescent="0.3"/>
    <row r="173" s="8" customFormat="1" ht="13.8" hidden="1" x14ac:dyDescent="0.3"/>
    <row r="174" s="8" customFormat="1" ht="13.8" hidden="1" x14ac:dyDescent="0.3"/>
    <row r="175" s="8" customFormat="1" ht="13.8" hidden="1" x14ac:dyDescent="0.3"/>
    <row r="176" s="8" customFormat="1" ht="13.8" hidden="1" x14ac:dyDescent="0.3"/>
    <row r="177" s="8" customFormat="1" ht="13.8" hidden="1" x14ac:dyDescent="0.3"/>
    <row r="178" s="8" customFormat="1" ht="13.8" hidden="1" x14ac:dyDescent="0.3"/>
    <row r="179" s="8" customFormat="1" ht="13.8" hidden="1" x14ac:dyDescent="0.3"/>
    <row r="180" s="8" customFormat="1" ht="13.8" hidden="1" x14ac:dyDescent="0.3"/>
    <row r="181" s="8" customFormat="1" ht="13.8" hidden="1" x14ac:dyDescent="0.3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85" zoomScaleNormal="85" workbookViewId="0">
      <pane ySplit="2" topLeftCell="A3" activePane="bottomLeft" state="frozen"/>
      <selection activeCell="A101" sqref="A101"/>
      <selection pane="bottomLeft" activeCell="D25" sqref="D25"/>
    </sheetView>
  </sheetViews>
  <sheetFormatPr defaultColWidth="9" defaultRowHeight="13.8" x14ac:dyDescent="0.3"/>
  <cols>
    <col min="1" max="1" width="3.6328125" style="8" customWidth="1"/>
    <col min="2" max="2" width="2.6328125" style="8" customWidth="1"/>
    <col min="3" max="3" width="18.7265625" style="8" customWidth="1"/>
    <col min="4" max="4" width="9.26953125" style="8" customWidth="1"/>
    <col min="5" max="5" width="16.36328125" style="8" customWidth="1"/>
    <col min="6" max="6" width="1.08984375" style="8" customWidth="1"/>
    <col min="7" max="7" width="14.7265625" style="8" customWidth="1"/>
    <col min="8" max="8" width="12.90625" style="8" customWidth="1"/>
    <col min="9" max="9" width="11.453125" style="8" customWidth="1"/>
    <col min="10" max="10" width="6.90625" style="8" customWidth="1"/>
    <col min="11" max="16" width="8.08984375" style="8" customWidth="1"/>
    <col min="17" max="19" width="9" style="8"/>
    <col min="20" max="20" width="17.6328125" style="8" customWidth="1"/>
    <col min="21" max="16384" width="9" style="8"/>
  </cols>
  <sheetData>
    <row r="1" spans="1:16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6" x14ac:dyDescent="0.3">
      <c r="A2" s="56" t="str">
        <f>proj</f>
        <v>SAPS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4.4" x14ac:dyDescent="0.3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3">
      <c r="M5" s="12"/>
      <c r="N5" s="12"/>
      <c r="O5" s="12"/>
      <c r="P5" s="12"/>
    </row>
    <row r="6" spans="1:16" ht="12.75" customHeight="1" x14ac:dyDescent="0.3">
      <c r="C6" s="14" t="s">
        <v>11</v>
      </c>
      <c r="D6" s="65"/>
      <c r="E6" s="13" t="s">
        <v>3</v>
      </c>
    </row>
    <row r="7" spans="1:16" s="1" customFormat="1" ht="12.75" customHeight="1" x14ac:dyDescent="0.3">
      <c r="M7" s="12"/>
      <c r="N7" s="12"/>
      <c r="O7" s="12"/>
      <c r="P7" s="12"/>
    </row>
    <row r="8" spans="1:16" x14ac:dyDescent="0.3">
      <c r="C8" s="14" t="s">
        <v>12</v>
      </c>
      <c r="D8" s="14"/>
      <c r="E8" s="337" t="s">
        <v>246</v>
      </c>
      <c r="F8" s="337"/>
      <c r="G8" s="337"/>
      <c r="H8" s="337"/>
      <c r="I8" s="1"/>
      <c r="J8" s="1"/>
    </row>
    <row r="9" spans="1:16" x14ac:dyDescent="0.3">
      <c r="C9" s="14"/>
      <c r="D9" s="14"/>
    </row>
    <row r="10" spans="1:16" s="6" customFormat="1" x14ac:dyDescent="0.3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3">
      <c r="I11" s="66"/>
      <c r="J11" s="66"/>
    </row>
    <row r="12" spans="1:16" x14ac:dyDescent="0.3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3">
      <c r="C14" s="61" t="str" cm="1">
        <f t="array" ref="C14:C18">options</f>
        <v>Option 1 (base case)</v>
      </c>
      <c r="D14" s="61"/>
      <c r="E14" s="338" t="s">
        <v>58</v>
      </c>
      <c r="F14" s="338"/>
      <c r="G14" s="338"/>
      <c r="H14" s="338"/>
      <c r="I14" s="338"/>
      <c r="J14" s="338"/>
      <c r="K14" s="338"/>
      <c r="L14"/>
    </row>
    <row r="15" spans="1:16" s="1" customFormat="1" ht="12.75" customHeight="1" x14ac:dyDescent="0.3">
      <c r="C15" s="61" t="str">
        <v>Option 2</v>
      </c>
      <c r="D15" s="61"/>
      <c r="E15" s="339" t="s">
        <v>245</v>
      </c>
      <c r="F15" s="339"/>
      <c r="G15" s="339"/>
      <c r="H15" s="339"/>
      <c r="I15" s="339"/>
      <c r="J15" s="339"/>
      <c r="K15" s="339"/>
      <c r="L15"/>
    </row>
    <row r="16" spans="1:16" s="1" customFormat="1" ht="12.75" customHeight="1" x14ac:dyDescent="0.3">
      <c r="C16" s="61" t="str">
        <v>Option 3</v>
      </c>
      <c r="D16" s="61"/>
      <c r="E16" s="339"/>
      <c r="F16" s="339"/>
      <c r="G16" s="339"/>
      <c r="H16" s="339"/>
      <c r="I16" s="339"/>
      <c r="J16" s="339"/>
      <c r="K16" s="339"/>
      <c r="L16"/>
    </row>
    <row r="17" spans="1:16" s="1" customFormat="1" ht="12.75" customHeight="1" x14ac:dyDescent="0.3">
      <c r="C17" s="61" t="str">
        <v>Option 4</v>
      </c>
      <c r="D17" s="61"/>
      <c r="E17" s="339"/>
      <c r="F17" s="339"/>
      <c r="G17" s="339"/>
      <c r="H17" s="339"/>
      <c r="I17" s="339"/>
      <c r="J17" s="339"/>
      <c r="K17" s="339"/>
      <c r="L17"/>
    </row>
    <row r="18" spans="1:16" s="1" customFormat="1" ht="12.75" customHeight="1" x14ac:dyDescent="0.3">
      <c r="C18" s="61" t="str">
        <v>Option 5</v>
      </c>
      <c r="D18" s="61"/>
      <c r="E18" s="339"/>
      <c r="F18" s="339"/>
      <c r="G18" s="339"/>
      <c r="H18" s="339"/>
      <c r="I18" s="339"/>
      <c r="J18" s="339"/>
      <c r="K18" s="339"/>
      <c r="L18"/>
    </row>
    <row r="19" spans="1:16" s="1" customFormat="1" ht="12.75" customHeight="1" x14ac:dyDescent="0.3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3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3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3">
      <c r="C22" s="1" t="s">
        <v>236</v>
      </c>
      <c r="E22" s="296" t="s">
        <v>19</v>
      </c>
      <c r="F22" s="68" t="s">
        <v>65</v>
      </c>
      <c r="J22" s="68"/>
    </row>
    <row r="23" spans="1:16" s="1" customFormat="1" ht="12.75" customHeight="1" x14ac:dyDescent="0.3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6" x14ac:dyDescent="0.3">
      <c r="E24" s="5"/>
      <c r="F24" s="5"/>
      <c r="L24" s="8"/>
    </row>
    <row r="25" spans="1:16" s="1" customFormat="1" ht="14.4" x14ac:dyDescent="0.3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3"/>
    <row r="27" spans="1:16" s="1" customFormat="1" x14ac:dyDescent="0.3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3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3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3">
      <c r="J30" s="68"/>
    </row>
    <row r="31" spans="1:16" x14ac:dyDescent="0.3">
      <c r="C31" s="8" t="s">
        <v>194</v>
      </c>
      <c r="G31" s="304">
        <v>20</v>
      </c>
      <c r="H31" s="68" t="s">
        <v>195</v>
      </c>
    </row>
    <row r="32" spans="1:16" s="1" customFormat="1" x14ac:dyDescent="0.3"/>
    <row r="33" spans="1:20" s="1" customFormat="1" x14ac:dyDescent="0.3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3">
      <c r="C34" s="1" t="s">
        <v>71</v>
      </c>
      <c r="G34" s="321">
        <v>45291</v>
      </c>
      <c r="H34" s="68" t="s">
        <v>72</v>
      </c>
      <c r="J34" s="68"/>
    </row>
    <row r="35" spans="1:20" s="1" customFormat="1" x14ac:dyDescent="0.3">
      <c r="C35" s="1" t="s">
        <v>238</v>
      </c>
      <c r="G35" s="303">
        <v>45107</v>
      </c>
      <c r="H35" s="68"/>
      <c r="J35" s="68"/>
    </row>
    <row r="39" spans="1:20" s="1" customFormat="1" ht="14.4" x14ac:dyDescent="0.3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3">
      <c r="M40" s="12"/>
      <c r="N40" s="12"/>
      <c r="O40" s="12"/>
      <c r="P40" s="12"/>
    </row>
    <row r="41" spans="1:20" s="128" customFormat="1" x14ac:dyDescent="0.3">
      <c r="A41" s="127"/>
      <c r="B41" s="127"/>
      <c r="C41" s="1" t="s">
        <v>243</v>
      </c>
      <c r="D41" s="240" t="s">
        <v>244</v>
      </c>
      <c r="E41" s="324" t="s">
        <v>214</v>
      </c>
      <c r="F41" s="325"/>
      <c r="G41" s="326" t="s">
        <v>213</v>
      </c>
      <c r="H41" s="131">
        <v>43815.486225173103</v>
      </c>
      <c r="I41" s="327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3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3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4.4" x14ac:dyDescent="0.3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3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3">
      <c r="C50" s="8" t="s">
        <v>147</v>
      </c>
      <c r="G50" s="306">
        <v>5400000</v>
      </c>
      <c r="H50" s="69">
        <v>45107</v>
      </c>
    </row>
    <row r="52" spans="3:8" x14ac:dyDescent="0.3">
      <c r="C52" s="8" t="s">
        <v>163</v>
      </c>
      <c r="G52" s="164">
        <v>0</v>
      </c>
      <c r="H52" s="69">
        <f>input_dollars</f>
        <v>45291</v>
      </c>
    </row>
    <row r="54" spans="3:8" x14ac:dyDescent="0.3">
      <c r="C54" s="14" t="str">
        <f>Data!A83</f>
        <v>Disproportionate factors applied to various bushfire and other risk valuations</v>
      </c>
    </row>
    <row r="55" spans="3:8" x14ac:dyDescent="0.3">
      <c r="C55" s="8" t="str">
        <f>Data!B85</f>
        <v>Harm to property from network</v>
      </c>
      <c r="G55" s="304">
        <f>Data!F85</f>
        <v>1</v>
      </c>
    </row>
    <row r="56" spans="3:8" x14ac:dyDescent="0.3">
      <c r="C56" s="8" t="str">
        <f>Data!B86</f>
        <v>Harm to property from bushfire</v>
      </c>
      <c r="G56" s="304">
        <f>Data!F86</f>
        <v>1</v>
      </c>
    </row>
    <row r="57" spans="3:8" x14ac:dyDescent="0.3">
      <c r="C57" s="8" t="str">
        <f>Data!B87</f>
        <v>Harm to environment</v>
      </c>
      <c r="G57" s="304">
        <f>Data!F87</f>
        <v>1</v>
      </c>
    </row>
    <row r="58" spans="3:8" x14ac:dyDescent="0.3">
      <c r="C58" s="8" t="str">
        <f>Data!B88</f>
        <v>Safety - Public trespass</v>
      </c>
      <c r="G58" s="304">
        <f>Data!F88</f>
        <v>1</v>
      </c>
    </row>
    <row r="59" spans="3:8" x14ac:dyDescent="0.3">
      <c r="C59" s="8" t="str">
        <f>Data!B89</f>
        <v>Safety - Single fatality or serious injury ^</v>
      </c>
      <c r="G59" s="304">
        <f>Data!F89</f>
        <v>3</v>
      </c>
    </row>
    <row r="60" spans="3:8" x14ac:dyDescent="0.3">
      <c r="C60" s="8" t="str">
        <f>Data!B90</f>
        <v>Safety from bushfire in HBRA</v>
      </c>
      <c r="G60" s="304">
        <f>Data!F90</f>
        <v>3</v>
      </c>
    </row>
    <row r="61" spans="3:8" x14ac:dyDescent="0.3">
      <c r="C61" s="8" t="str">
        <f>Data!B91</f>
        <v>Safety - Multiple fatality or serious injury ^</v>
      </c>
      <c r="G61" s="304">
        <f>Data!F91</f>
        <v>6</v>
      </c>
    </row>
    <row r="62" spans="3:8" x14ac:dyDescent="0.3">
      <c r="C62" s="8" t="str">
        <f>Data!B92</f>
        <v>Safety from bushfire (REFCL declared areas)</v>
      </c>
      <c r="G62" s="304">
        <f>Data!F92</f>
        <v>6</v>
      </c>
    </row>
    <row r="63" spans="3:8" x14ac:dyDescent="0.3">
      <c r="C63" s="8" t="str">
        <f>Data!B93</f>
        <v>Safety from bushfire (electric line construction areas)</v>
      </c>
      <c r="G63" s="304">
        <f>Data!F93</f>
        <v>10</v>
      </c>
    </row>
    <row r="64" spans="3:8" x14ac:dyDescent="0.3">
      <c r="E64"/>
      <c r="F64"/>
      <c r="G64"/>
      <c r="H64"/>
    </row>
    <row r="66" spans="2:16" x14ac:dyDescent="0.3">
      <c r="C66" s="82" t="s">
        <v>113</v>
      </c>
    </row>
    <row r="69" spans="2:16" x14ac:dyDescent="0.3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3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4">
        <v>0</v>
      </c>
      <c r="K70" s="335"/>
      <c r="L70" s="335"/>
      <c r="M70" s="336"/>
    </row>
    <row r="71" spans="2:16" x14ac:dyDescent="0.3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4">
        <v>0</v>
      </c>
      <c r="K71" s="335"/>
      <c r="L71" s="335"/>
      <c r="M71" s="336"/>
    </row>
    <row r="72" spans="2:16" x14ac:dyDescent="0.3">
      <c r="I72" s="161"/>
      <c r="M72"/>
    </row>
    <row r="73" spans="2:16" x14ac:dyDescent="0.3">
      <c r="G73" s="166"/>
    </row>
    <row r="74" spans="2:16" x14ac:dyDescent="0.3">
      <c r="C74" s="82"/>
    </row>
    <row r="77" spans="2:16" x14ac:dyDescent="0.3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3">
      <c r="C78" s="8" t="s">
        <v>167</v>
      </c>
      <c r="G78" s="154">
        <v>0</v>
      </c>
      <c r="H78" s="69">
        <f>input_dollars</f>
        <v>45291</v>
      </c>
    </row>
    <row r="79" spans="2:16" x14ac:dyDescent="0.3">
      <c r="C79" s="8" t="s">
        <v>168</v>
      </c>
      <c r="G79" s="154">
        <v>0</v>
      </c>
      <c r="H79" s="69">
        <f>input_dollars</f>
        <v>45291</v>
      </c>
    </row>
    <row r="81" spans="1:16" x14ac:dyDescent="0.3">
      <c r="C81" s="8" t="s">
        <v>169</v>
      </c>
      <c r="G81" s="159">
        <v>0.2</v>
      </c>
    </row>
    <row r="86" spans="1:16" x14ac:dyDescent="0.3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4.4" x14ac:dyDescent="0.3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3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3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x14ac:dyDescent="0.3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3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3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3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3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3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3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3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3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3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3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3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3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3">
      <c r="A103" s="1"/>
      <c r="B103" s="1"/>
      <c r="C103" s="1"/>
      <c r="D103" s="1"/>
      <c r="E103"/>
      <c r="F103" s="1"/>
      <c r="L103" s="1"/>
      <c r="N103" s="1"/>
      <c r="O103" s="1"/>
    </row>
    <row r="106" spans="1:16" ht="14.4" x14ac:dyDescent="0.3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3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3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3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3">
      <c r="A110" s="6"/>
      <c r="B110" s="171"/>
      <c r="C110" s="298"/>
      <c r="D110" s="59"/>
      <c r="E110" s="299"/>
      <c r="F110" s="298"/>
      <c r="G110" s="298" t="s">
        <v>17</v>
      </c>
      <c r="H110" s="298" t="s">
        <v>239</v>
      </c>
      <c r="I110"/>
      <c r="J110"/>
      <c r="K110"/>
      <c r="L110"/>
      <c r="M110"/>
      <c r="N110"/>
      <c r="O110"/>
      <c r="P110"/>
    </row>
    <row r="111" spans="1:16" x14ac:dyDescent="0.3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3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3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3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3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3">
      <c r="E116" s="267"/>
      <c r="H116"/>
      <c r="I116"/>
      <c r="J116"/>
      <c r="K116"/>
      <c r="L116"/>
      <c r="M116"/>
      <c r="N116"/>
      <c r="O116"/>
      <c r="P116"/>
    </row>
    <row r="117" spans="2:16" x14ac:dyDescent="0.3">
      <c r="E117" s="260"/>
      <c r="H117"/>
      <c r="I117"/>
      <c r="J117"/>
      <c r="K117"/>
      <c r="L117"/>
      <c r="M117"/>
      <c r="N117"/>
      <c r="O117"/>
      <c r="P117"/>
    </row>
    <row r="118" spans="2:16" x14ac:dyDescent="0.3">
      <c r="H118"/>
      <c r="I118"/>
      <c r="J118"/>
      <c r="K118"/>
      <c r="L118"/>
      <c r="M118"/>
      <c r="N118"/>
      <c r="O118"/>
      <c r="P118"/>
    </row>
    <row r="119" spans="2:16" x14ac:dyDescent="0.3">
      <c r="H119"/>
      <c r="I119"/>
      <c r="J119"/>
      <c r="K119"/>
      <c r="L119"/>
      <c r="M119"/>
      <c r="N119"/>
      <c r="O119"/>
      <c r="P119"/>
    </row>
    <row r="120" spans="2:16" x14ac:dyDescent="0.3">
      <c r="H120"/>
      <c r="I120"/>
      <c r="J120"/>
      <c r="K120"/>
      <c r="L120"/>
      <c r="M120"/>
      <c r="N120"/>
      <c r="O120"/>
      <c r="P120"/>
    </row>
    <row r="121" spans="2:16" x14ac:dyDescent="0.3">
      <c r="H121"/>
      <c r="I121"/>
      <c r="J121"/>
      <c r="K121"/>
      <c r="L121"/>
      <c r="M121"/>
      <c r="N121"/>
      <c r="O121"/>
      <c r="P121"/>
    </row>
    <row r="122" spans="2:16" x14ac:dyDescent="0.3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23"/>
  <sheetViews>
    <sheetView showGridLines="0" zoomScale="70" zoomScaleNormal="70" workbookViewId="0">
      <pane xSplit="7" ySplit="10" topLeftCell="H11" activePane="bottomRight" state="frozen"/>
      <selection activeCell="E8" sqref="E8:H8"/>
      <selection pane="topRight" activeCell="E8" sqref="E8:H8"/>
      <selection pane="bottomLeft" activeCell="E8" sqref="E8:H8"/>
      <selection pane="bottomRight" activeCell="C45" sqref="C45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6.906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SAPS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141</v>
      </c>
      <c r="B3" s="5"/>
      <c r="C3" s="134"/>
      <c r="D3" s="94"/>
    </row>
    <row r="4" spans="1:43" x14ac:dyDescent="0.3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3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247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">
        <v>248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">
        <v>249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57" t="s">
        <v>250</v>
      </c>
      <c r="D17"/>
      <c r="E17" s="148">
        <v>0</v>
      </c>
      <c r="G17" s="207">
        <f>input_dollars</f>
        <v>45291</v>
      </c>
      <c r="H17" s="2"/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3">
      <c r="C18" s="1" t="s">
        <v>30</v>
      </c>
      <c r="G18" s="207">
        <f>input_dollars</f>
        <v>45291</v>
      </c>
      <c r="H18" s="107"/>
      <c r="I18" s="106">
        <f t="shared" ref="I18:AB18" si="2">SUM(I14:I17)</f>
        <v>0</v>
      </c>
      <c r="J18" s="106">
        <f t="shared" si="2"/>
        <v>0</v>
      </c>
      <c r="K18" s="106">
        <f t="shared" si="2"/>
        <v>0</v>
      </c>
      <c r="L18" s="106">
        <f t="shared" si="2"/>
        <v>0</v>
      </c>
      <c r="M18" s="106">
        <f t="shared" si="2"/>
        <v>0</v>
      </c>
      <c r="N18" s="106">
        <f t="shared" si="2"/>
        <v>0</v>
      </c>
      <c r="O18" s="106">
        <f t="shared" si="2"/>
        <v>0</v>
      </c>
      <c r="P18" s="106">
        <f t="shared" si="2"/>
        <v>0</v>
      </c>
      <c r="Q18" s="106">
        <f t="shared" si="2"/>
        <v>0</v>
      </c>
      <c r="R18" s="106">
        <f t="shared" si="2"/>
        <v>0</v>
      </c>
      <c r="S18" s="106">
        <f t="shared" si="2"/>
        <v>0</v>
      </c>
      <c r="T18" s="106">
        <f t="shared" si="2"/>
        <v>0</v>
      </c>
      <c r="U18" s="106">
        <f t="shared" si="2"/>
        <v>0</v>
      </c>
      <c r="V18" s="106">
        <f t="shared" si="2"/>
        <v>0</v>
      </c>
      <c r="W18" s="106">
        <f t="shared" si="2"/>
        <v>0</v>
      </c>
      <c r="X18" s="106">
        <f t="shared" si="2"/>
        <v>0</v>
      </c>
      <c r="Y18" s="106">
        <f t="shared" si="2"/>
        <v>0</v>
      </c>
      <c r="Z18" s="106">
        <f t="shared" si="2"/>
        <v>0</v>
      </c>
      <c r="AA18" s="106">
        <f t="shared" si="2"/>
        <v>0</v>
      </c>
      <c r="AB18" s="106">
        <f t="shared" si="2"/>
        <v>0</v>
      </c>
      <c r="AC18" s="106">
        <f>SUM(AC14:AC17)</f>
        <v>0</v>
      </c>
      <c r="AD18" s="106">
        <f>SUM(AD14:AD17)</f>
        <v>0</v>
      </c>
      <c r="AE18" s="106">
        <f>SUM(AE14:AE17)</f>
        <v>0</v>
      </c>
      <c r="AF18" s="106">
        <f>SUM(AF14:AF17)</f>
        <v>0</v>
      </c>
      <c r="AG18" s="106">
        <f>SUM(AG14:AG17)</f>
        <v>0</v>
      </c>
    </row>
    <row r="19" spans="1:43" x14ac:dyDescent="0.3">
      <c r="C19"/>
      <c r="D19"/>
      <c r="E19"/>
      <c r="G19" s="20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3">
      <c r="C20" s="57" t="s">
        <v>251</v>
      </c>
      <c r="D20"/>
      <c r="E20" s="148">
        <v>0</v>
      </c>
      <c r="G20" s="207">
        <f>input_dollars</f>
        <v>45291</v>
      </c>
      <c r="H20" s="2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/>
      <c r="AI20"/>
      <c r="AJ20"/>
      <c r="AK20"/>
      <c r="AL20"/>
      <c r="AM20"/>
      <c r="AN20"/>
      <c r="AO20"/>
      <c r="AP20"/>
      <c r="AQ20"/>
    </row>
    <row r="21" spans="1:43" x14ac:dyDescent="0.3">
      <c r="C21" s="57" t="s">
        <v>252</v>
      </c>
      <c r="D21"/>
      <c r="E21" s="148">
        <v>0</v>
      </c>
      <c r="G21" s="207">
        <f>input_dollars</f>
        <v>45291</v>
      </c>
      <c r="H21" s="2"/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/>
      <c r="AI21"/>
      <c r="AJ21"/>
      <c r="AK21"/>
      <c r="AL21"/>
      <c r="AM21"/>
      <c r="AN21"/>
      <c r="AO21"/>
      <c r="AP21"/>
      <c r="AQ21"/>
    </row>
    <row r="22" spans="1:43" x14ac:dyDescent="0.3">
      <c r="C22" s="1" t="s">
        <v>31</v>
      </c>
      <c r="D22"/>
      <c r="E22"/>
      <c r="F22" s="107"/>
      <c r="G22" s="207">
        <f>input_dollars</f>
        <v>45291</v>
      </c>
      <c r="H22" s="107"/>
      <c r="I22" s="106">
        <f>SUM(I20:I21)</f>
        <v>0</v>
      </c>
      <c r="J22" s="106">
        <f t="shared" ref="J22:AG22" si="3">SUM(J20:J21)</f>
        <v>0</v>
      </c>
      <c r="K22" s="106">
        <f t="shared" si="3"/>
        <v>0</v>
      </c>
      <c r="L22" s="106">
        <f t="shared" si="3"/>
        <v>0</v>
      </c>
      <c r="M22" s="106">
        <f t="shared" si="3"/>
        <v>0</v>
      </c>
      <c r="N22" s="106">
        <f t="shared" si="3"/>
        <v>0</v>
      </c>
      <c r="O22" s="106">
        <f t="shared" si="3"/>
        <v>0</v>
      </c>
      <c r="P22" s="106">
        <f t="shared" si="3"/>
        <v>0</v>
      </c>
      <c r="Q22" s="106">
        <f t="shared" si="3"/>
        <v>0</v>
      </c>
      <c r="R22" s="106">
        <f t="shared" si="3"/>
        <v>0</v>
      </c>
      <c r="S22" s="106">
        <f t="shared" si="3"/>
        <v>0</v>
      </c>
      <c r="T22" s="106">
        <f t="shared" si="3"/>
        <v>0</v>
      </c>
      <c r="U22" s="106">
        <f t="shared" si="3"/>
        <v>0</v>
      </c>
      <c r="V22" s="106">
        <f t="shared" si="3"/>
        <v>0</v>
      </c>
      <c r="W22" s="106">
        <f t="shared" si="3"/>
        <v>0</v>
      </c>
      <c r="X22" s="106">
        <f t="shared" si="3"/>
        <v>0</v>
      </c>
      <c r="Y22" s="106">
        <f t="shared" si="3"/>
        <v>0</v>
      </c>
      <c r="Z22" s="106">
        <f t="shared" si="3"/>
        <v>0</v>
      </c>
      <c r="AA22" s="106">
        <f t="shared" si="3"/>
        <v>0</v>
      </c>
      <c r="AB22" s="106">
        <f t="shared" si="3"/>
        <v>0</v>
      </c>
      <c r="AC22" s="106">
        <f t="shared" si="3"/>
        <v>0</v>
      </c>
      <c r="AD22" s="106">
        <f t="shared" si="3"/>
        <v>0</v>
      </c>
      <c r="AE22" s="106">
        <f t="shared" si="3"/>
        <v>0</v>
      </c>
      <c r="AF22" s="106">
        <f t="shared" si="3"/>
        <v>0</v>
      </c>
      <c r="AG22" s="106">
        <f t="shared" si="3"/>
        <v>0</v>
      </c>
    </row>
    <row r="23" spans="1:43" x14ac:dyDescent="0.3">
      <c r="G23" s="205"/>
    </row>
    <row r="24" spans="1:43" x14ac:dyDescent="0.3">
      <c r="C24"/>
      <c r="D24"/>
      <c r="E24"/>
      <c r="G24" s="20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4.4" x14ac:dyDescent="0.3">
      <c r="A25" s="89" t="s">
        <v>149</v>
      </c>
      <c r="B25" s="89"/>
      <c r="C25" s="89"/>
      <c r="D25" s="89"/>
      <c r="E25" s="89"/>
      <c r="F25" s="89"/>
      <c r="G25" s="204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111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3">
      <c r="A27" s="111"/>
      <c r="B27" s="111"/>
      <c r="C27" s="1" t="s">
        <v>150</v>
      </c>
      <c r="D27" s="111"/>
      <c r="E27" s="111"/>
      <c r="F27" s="111"/>
      <c r="G27" s="208"/>
      <c r="H27" s="111"/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0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/>
      <c r="AI27"/>
      <c r="AJ27"/>
      <c r="AK27"/>
      <c r="AL27"/>
      <c r="AM27"/>
      <c r="AN27"/>
      <c r="AO27"/>
      <c r="AP27"/>
      <c r="AQ27"/>
    </row>
    <row r="28" spans="1:43" ht="12.75" customHeight="1" x14ac:dyDescent="0.3">
      <c r="A28" s="111"/>
      <c r="B28" s="111"/>
      <c r="C28" s="1" t="s">
        <v>151</v>
      </c>
      <c r="D28" s="208"/>
      <c r="E28" s="111"/>
      <c r="F28" s="111"/>
      <c r="G28" s="208"/>
      <c r="H28" s="111"/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H28"/>
      <c r="AI28"/>
      <c r="AJ28"/>
      <c r="AK28"/>
      <c r="AL28"/>
      <c r="AM28"/>
      <c r="AN28"/>
      <c r="AO28"/>
      <c r="AP28"/>
      <c r="AQ28"/>
    </row>
    <row r="29" spans="1:43" ht="12.75" customHeight="1" x14ac:dyDescent="0.3">
      <c r="A29" s="111"/>
      <c r="B29" s="111"/>
      <c r="C29" s="111"/>
      <c r="D29" s="208"/>
      <c r="E29" s="111"/>
      <c r="F29" s="111"/>
      <c r="G29" s="208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123</v>
      </c>
      <c r="D30" s="205"/>
      <c r="E30"/>
      <c r="G30" s="207" t="s">
        <v>40</v>
      </c>
      <c r="H30"/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124</v>
      </c>
      <c r="D31" s="205" t="s">
        <v>63</v>
      </c>
      <c r="E31" s="113">
        <f>Assumptions!H41*vcr_esc</f>
        <v>43815.486225173103</v>
      </c>
      <c r="F31" s="238" t="str">
        <f>IF(AND(SUM(I30:AG30)&lt;&gt;0, E31=0), "!", "")</f>
        <v/>
      </c>
      <c r="G31" s="207">
        <f>input_dollars</f>
        <v>45291</v>
      </c>
      <c r="H31"/>
      <c r="I31" s="119">
        <f>I30*$E$31</f>
        <v>0</v>
      </c>
      <c r="J31" s="119">
        <f t="shared" ref="J31:AG31" si="4">J30*$E$31</f>
        <v>0</v>
      </c>
      <c r="K31" s="119">
        <f t="shared" si="4"/>
        <v>0</v>
      </c>
      <c r="L31" s="119">
        <f t="shared" si="4"/>
        <v>0</v>
      </c>
      <c r="M31" s="119">
        <f t="shared" si="4"/>
        <v>0</v>
      </c>
      <c r="N31" s="119">
        <f t="shared" si="4"/>
        <v>0</v>
      </c>
      <c r="O31" s="119">
        <f t="shared" si="4"/>
        <v>0</v>
      </c>
      <c r="P31" s="119">
        <f t="shared" si="4"/>
        <v>0</v>
      </c>
      <c r="Q31" s="119">
        <f t="shared" si="4"/>
        <v>0</v>
      </c>
      <c r="R31" s="119">
        <f t="shared" si="4"/>
        <v>0</v>
      </c>
      <c r="S31" s="119">
        <f t="shared" si="4"/>
        <v>0</v>
      </c>
      <c r="T31" s="119">
        <f t="shared" si="4"/>
        <v>0</v>
      </c>
      <c r="U31" s="119">
        <f t="shared" si="4"/>
        <v>0</v>
      </c>
      <c r="V31" s="119">
        <f t="shared" si="4"/>
        <v>0</v>
      </c>
      <c r="W31" s="119">
        <f t="shared" si="4"/>
        <v>0</v>
      </c>
      <c r="X31" s="119">
        <f t="shared" si="4"/>
        <v>0</v>
      </c>
      <c r="Y31" s="119">
        <f t="shared" si="4"/>
        <v>0</v>
      </c>
      <c r="Z31" s="119">
        <f t="shared" si="4"/>
        <v>0</v>
      </c>
      <c r="AA31" s="119">
        <f t="shared" si="4"/>
        <v>0</v>
      </c>
      <c r="AB31" s="119">
        <f t="shared" si="4"/>
        <v>0</v>
      </c>
      <c r="AC31" s="119">
        <f t="shared" si="4"/>
        <v>0</v>
      </c>
      <c r="AD31" s="119">
        <f t="shared" si="4"/>
        <v>0</v>
      </c>
      <c r="AE31" s="119">
        <f t="shared" si="4"/>
        <v>0</v>
      </c>
      <c r="AF31" s="119">
        <f t="shared" si="4"/>
        <v>0</v>
      </c>
      <c r="AG31" s="119">
        <f t="shared" si="4"/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D32" s="206"/>
      <c r="E32"/>
      <c r="G32" s="20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114</v>
      </c>
      <c r="D33" s="205" t="s">
        <v>206</v>
      </c>
      <c r="G33" s="207">
        <f>input_dollars</f>
        <v>45291</v>
      </c>
      <c r="H33" s="149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1" t="s">
        <v>116</v>
      </c>
      <c r="D34" s="206"/>
      <c r="E34"/>
      <c r="G34" s="207">
        <f>input_dollars</f>
        <v>45291</v>
      </c>
      <c r="H34" s="149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C35" s="1" t="s">
        <v>115</v>
      </c>
      <c r="D35" s="205" t="s">
        <v>206</v>
      </c>
      <c r="E35"/>
      <c r="G35" s="207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3">
      <c r="C36" s="284" t="s">
        <v>171</v>
      </c>
      <c r="D36" s="219"/>
      <c r="E36"/>
      <c r="G36" s="207">
        <f>input_dollars</f>
        <v>45291</v>
      </c>
      <c r="H36"/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/>
      <c r="AI36"/>
      <c r="AJ36"/>
      <c r="AK36"/>
      <c r="AL36"/>
      <c r="AM36"/>
      <c r="AN36"/>
      <c r="AO36"/>
      <c r="AP36"/>
      <c r="AQ36"/>
    </row>
    <row r="37" spans="1:16372" x14ac:dyDescent="0.3">
      <c r="C37" s="284" t="s">
        <v>171</v>
      </c>
      <c r="D37" s="206"/>
      <c r="E37"/>
      <c r="G37" s="207">
        <f>input_dollars</f>
        <v>45291</v>
      </c>
      <c r="H37"/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/>
      <c r="AI37"/>
      <c r="AJ37"/>
      <c r="AK37"/>
      <c r="AL37"/>
      <c r="AM37"/>
      <c r="AN37"/>
      <c r="AO37"/>
      <c r="AP37"/>
      <c r="AQ37"/>
    </row>
    <row r="38" spans="1:16372" x14ac:dyDescent="0.3">
      <c r="D38" s="206"/>
      <c r="E38"/>
      <c r="G38" s="207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x14ac:dyDescent="0.3">
      <c r="C39" s="3" t="s">
        <v>170</v>
      </c>
      <c r="D39" s="218"/>
      <c r="E39" s="107"/>
      <c r="F39" s="3"/>
      <c r="G39" s="209"/>
      <c r="H39" s="107"/>
      <c r="I39" s="106">
        <f>SUM(I31:I37)</f>
        <v>0</v>
      </c>
      <c r="J39" s="106">
        <f t="shared" ref="J39:AB39" si="5">SUM(J31:J37)</f>
        <v>0</v>
      </c>
      <c r="K39" s="106">
        <f t="shared" si="5"/>
        <v>0</v>
      </c>
      <c r="L39" s="106">
        <f t="shared" si="5"/>
        <v>0</v>
      </c>
      <c r="M39" s="106">
        <f t="shared" si="5"/>
        <v>0</v>
      </c>
      <c r="N39" s="106">
        <f t="shared" si="5"/>
        <v>0</v>
      </c>
      <c r="O39" s="106">
        <f t="shared" si="5"/>
        <v>0</v>
      </c>
      <c r="P39" s="106">
        <f t="shared" si="5"/>
        <v>0</v>
      </c>
      <c r="Q39" s="106">
        <f t="shared" si="5"/>
        <v>0</v>
      </c>
      <c r="R39" s="106">
        <f t="shared" si="5"/>
        <v>0</v>
      </c>
      <c r="S39" s="106">
        <f t="shared" si="5"/>
        <v>0</v>
      </c>
      <c r="T39" s="106">
        <f t="shared" si="5"/>
        <v>0</v>
      </c>
      <c r="U39" s="106">
        <f t="shared" si="5"/>
        <v>0</v>
      </c>
      <c r="V39" s="106">
        <f t="shared" si="5"/>
        <v>0</v>
      </c>
      <c r="W39" s="106">
        <f t="shared" si="5"/>
        <v>0</v>
      </c>
      <c r="X39" s="106">
        <f t="shared" si="5"/>
        <v>0</v>
      </c>
      <c r="Y39" s="106">
        <f t="shared" si="5"/>
        <v>0</v>
      </c>
      <c r="Z39" s="106">
        <f t="shared" si="5"/>
        <v>0</v>
      </c>
      <c r="AA39" s="106">
        <f t="shared" si="5"/>
        <v>0</v>
      </c>
      <c r="AB39" s="106">
        <f t="shared" si="5"/>
        <v>0</v>
      </c>
      <c r="AC39" s="106">
        <f>SUM(AC31:AC37)</f>
        <v>0</v>
      </c>
      <c r="AD39" s="106">
        <f>SUM(AD31:AD37)</f>
        <v>0</v>
      </c>
      <c r="AE39" s="106">
        <f>SUM(AE31:AE37)</f>
        <v>0</v>
      </c>
      <c r="AF39" s="106">
        <f>SUM(AF31:AF37)</f>
        <v>0</v>
      </c>
      <c r="AG39" s="106">
        <f>SUM(AG31:AG37)</f>
        <v>0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</row>
    <row r="41" spans="1:16372" ht="14.4" x14ac:dyDescent="0.3">
      <c r="A41" s="89" t="s">
        <v>56</v>
      </c>
      <c r="B41" s="89"/>
      <c r="C41" s="89"/>
      <c r="D41" s="89"/>
      <c r="E41" s="89"/>
      <c r="F41" s="89"/>
      <c r="G41" s="204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/>
      <c r="AI41"/>
      <c r="AJ41"/>
      <c r="AK41"/>
      <c r="AL41"/>
      <c r="AM41"/>
      <c r="AN41"/>
      <c r="AO41"/>
      <c r="AP41"/>
      <c r="AQ41"/>
    </row>
    <row r="42" spans="1:16372" x14ac:dyDescent="0.3">
      <c r="D42"/>
      <c r="E42"/>
      <c r="G42" s="207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C44" s="1" t="s">
        <v>59</v>
      </c>
      <c r="G44" s="205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16372" x14ac:dyDescent="0.3">
      <c r="C45" s="1" t="s">
        <v>129</v>
      </c>
      <c r="G45" s="205" t="s">
        <v>104</v>
      </c>
      <c r="I45" s="31">
        <f t="shared" ref="I45:AG45" si="6">I44*I7</f>
        <v>0</v>
      </c>
      <c r="J45" s="31">
        <f t="shared" si="6"/>
        <v>0</v>
      </c>
      <c r="K45" s="31">
        <f t="shared" si="6"/>
        <v>0</v>
      </c>
      <c r="L45" s="31">
        <f t="shared" si="6"/>
        <v>0</v>
      </c>
      <c r="M45" s="31">
        <f t="shared" si="6"/>
        <v>0</v>
      </c>
      <c r="N45" s="31">
        <f t="shared" si="6"/>
        <v>0</v>
      </c>
      <c r="O45" s="31">
        <f t="shared" si="6"/>
        <v>0</v>
      </c>
      <c r="P45" s="31">
        <f t="shared" si="6"/>
        <v>0</v>
      </c>
      <c r="Q45" s="31">
        <f t="shared" si="6"/>
        <v>0</v>
      </c>
      <c r="R45" s="31">
        <f t="shared" si="6"/>
        <v>0</v>
      </c>
      <c r="S45" s="31">
        <f t="shared" si="6"/>
        <v>0</v>
      </c>
      <c r="T45" s="31">
        <f t="shared" si="6"/>
        <v>0</v>
      </c>
      <c r="U45" s="31">
        <f t="shared" si="6"/>
        <v>0</v>
      </c>
      <c r="V45" s="31">
        <f t="shared" si="6"/>
        <v>0</v>
      </c>
      <c r="W45" s="31">
        <f t="shared" si="6"/>
        <v>0</v>
      </c>
      <c r="X45" s="31">
        <f t="shared" si="6"/>
        <v>0</v>
      </c>
      <c r="Y45" s="31">
        <f t="shared" si="6"/>
        <v>0</v>
      </c>
      <c r="Z45" s="31">
        <f t="shared" si="6"/>
        <v>0</v>
      </c>
      <c r="AA45" s="31">
        <f t="shared" si="6"/>
        <v>0</v>
      </c>
      <c r="AB45" s="31">
        <f t="shared" si="6"/>
        <v>0</v>
      </c>
      <c r="AC45" s="31">
        <f t="shared" si="6"/>
        <v>0</v>
      </c>
      <c r="AD45" s="31">
        <f t="shared" si="6"/>
        <v>0</v>
      </c>
      <c r="AE45" s="31">
        <f t="shared" si="6"/>
        <v>0</v>
      </c>
      <c r="AF45" s="31">
        <f t="shared" si="6"/>
        <v>0</v>
      </c>
      <c r="AG45" s="31">
        <f t="shared" si="6"/>
        <v>0</v>
      </c>
    </row>
    <row r="46" spans="1:16372" x14ac:dyDescent="0.3">
      <c r="D46"/>
      <c r="E46"/>
      <c r="G46" s="20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16372" x14ac:dyDescent="0.3">
      <c r="D47" s="206"/>
      <c r="E47"/>
      <c r="G47" s="20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16372" x14ac:dyDescent="0.3">
      <c r="C48" s="1" t="s">
        <v>14</v>
      </c>
      <c r="D48" s="205" t="s">
        <v>63</v>
      </c>
      <c r="E48" s="113">
        <f>Assumptions!G94</f>
        <v>151432.81740793545</v>
      </c>
      <c r="G48" s="207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4</v>
      </c>
      <c r="D49" s="205" t="s">
        <v>63</v>
      </c>
      <c r="E49" s="113">
        <f>Assumptions!G95</f>
        <v>24590</v>
      </c>
      <c r="G49" s="207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5</v>
      </c>
      <c r="D50" s="205" t="s">
        <v>63</v>
      </c>
      <c r="E50" s="112">
        <f>Assumptions!G96</f>
        <v>88.357719508603083</v>
      </c>
      <c r="G50" s="207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15</v>
      </c>
      <c r="D51" s="205" t="s">
        <v>126</v>
      </c>
      <c r="E51" s="112">
        <f>Assumptions!G97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201</v>
      </c>
      <c r="D52" s="205" t="s">
        <v>204</v>
      </c>
      <c r="E52" s="112">
        <f>Assumptions!G98</f>
        <v>0.35181336539087127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C53" s="1" t="s">
        <v>202</v>
      </c>
      <c r="D53" s="205" t="s">
        <v>204</v>
      </c>
      <c r="E53" s="112">
        <f>Assumptions!G99</f>
        <v>0.35181336539087127</v>
      </c>
      <c r="G53" s="207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3">
      <c r="C54" s="1" t="s">
        <v>6</v>
      </c>
      <c r="D54" s="205" t="s">
        <v>126</v>
      </c>
      <c r="E54" s="112">
        <f>Assumptions!G100</f>
        <v>0</v>
      </c>
      <c r="G54" s="207" t="s">
        <v>203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7</v>
      </c>
      <c r="D55" s="205" t="s">
        <v>126</v>
      </c>
      <c r="E55" s="112">
        <f>Assumptions!G101</f>
        <v>0</v>
      </c>
      <c r="G55" s="207" t="s">
        <v>203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7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</row>
    <row r="57" spans="1:43" x14ac:dyDescent="0.3">
      <c r="C57" s="1" t="s">
        <v>117</v>
      </c>
      <c r="D57" s="205"/>
      <c r="G57" s="207">
        <f>input_dollars</f>
        <v>45291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</row>
    <row r="58" spans="1:43" x14ac:dyDescent="0.3">
      <c r="C58" s="1" t="s">
        <v>118</v>
      </c>
      <c r="D58" s="205"/>
      <c r="G58" s="207">
        <f>input_dollars</f>
        <v>45291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</row>
    <row r="59" spans="1:43" x14ac:dyDescent="0.3">
      <c r="D59" s="205"/>
      <c r="G59" s="205"/>
    </row>
    <row r="60" spans="1:43" x14ac:dyDescent="0.3">
      <c r="C60" s="3" t="s">
        <v>125</v>
      </c>
      <c r="D60" s="218"/>
      <c r="E60" s="107"/>
      <c r="F60" s="3"/>
      <c r="G60" s="210">
        <f>input_dollars</f>
        <v>45291</v>
      </c>
      <c r="H60" s="107"/>
      <c r="I60" s="106" cm="1">
        <f t="array" ref="I60">SUMPRODUCT((I$48:I$55)*($E$48:$E$55))+SUM(I57:I58)+I45</f>
        <v>0</v>
      </c>
      <c r="J60" s="106" cm="1">
        <f t="array" ref="J60">SUMPRODUCT((J$48:J$55)*($E$48:$E$55))+SUM(J57:J58)+J45</f>
        <v>0</v>
      </c>
      <c r="K60" s="106" cm="1">
        <f t="array" ref="K60">SUMPRODUCT((K$48:K$55)*($E$48:$E$55))+SUM(K57:K58)+K45</f>
        <v>0</v>
      </c>
      <c r="L60" s="106" cm="1">
        <f t="array" ref="L60">SUMPRODUCT((L$48:L$55)*($E$48:$E$55))+SUM(L57:L58)+L45</f>
        <v>0</v>
      </c>
      <c r="M60" s="106" cm="1">
        <f t="array" ref="M60">SUMPRODUCT((M$48:M$55)*($E$48:$E$55))+SUM(M57:M58)+M45</f>
        <v>0</v>
      </c>
      <c r="N60" s="106" cm="1">
        <f t="array" ref="N60">SUMPRODUCT((N$48:N$55)*($E$48:$E$55))+SUM(N57:N58)+N45</f>
        <v>0</v>
      </c>
      <c r="O60" s="106" cm="1">
        <f t="array" ref="O60">SUMPRODUCT((O$48:O$55)*($E$48:$E$55))+SUM(O57:O58)+O45</f>
        <v>0</v>
      </c>
      <c r="P60" s="106" cm="1">
        <f t="array" ref="P60">SUMPRODUCT((P$48:P$55)*($E$48:$E$55))+SUM(P57:P58)+P45</f>
        <v>0</v>
      </c>
      <c r="Q60" s="106" cm="1">
        <f t="array" ref="Q60">SUMPRODUCT((Q$48:Q$55)*($E$48:$E$55))+SUM(Q57:Q58)+Q45</f>
        <v>0</v>
      </c>
      <c r="R60" s="106" cm="1">
        <f t="array" ref="R60">SUMPRODUCT((R$48:R$55)*($E$48:$E$55))+SUM(R57:R58)+R45</f>
        <v>0</v>
      </c>
      <c r="S60" s="106" cm="1">
        <f t="array" ref="S60">SUMPRODUCT((S$48:S$55)*($E$48:$E$55))+SUM(S57:S58)+S45</f>
        <v>0</v>
      </c>
      <c r="T60" s="106" cm="1">
        <f t="array" ref="T60">SUMPRODUCT((T$48:T$55)*($E$48:$E$55))+SUM(T57:T58)+T45</f>
        <v>0</v>
      </c>
      <c r="U60" s="106" cm="1">
        <f t="array" ref="U60">SUMPRODUCT((U$48:U$55)*($E$48:$E$55))+SUM(U57:U58)+U45</f>
        <v>0</v>
      </c>
      <c r="V60" s="106" cm="1">
        <f t="array" ref="V60">SUMPRODUCT((V$48:V$55)*($E$48:$E$55))+SUM(V57:V58)+V45</f>
        <v>0</v>
      </c>
      <c r="W60" s="106" cm="1">
        <f t="array" ref="W60">SUMPRODUCT((W$48:W$55)*($E$48:$E$55))+SUM(W57:W58)+W45</f>
        <v>0</v>
      </c>
      <c r="X60" s="106" cm="1">
        <f t="array" ref="X60">SUMPRODUCT((X$48:X$55)*($E$48:$E$55))+SUM(X57:X58)+X45</f>
        <v>0</v>
      </c>
      <c r="Y60" s="106" cm="1">
        <f t="array" ref="Y60">SUMPRODUCT((Y$48:Y$55)*($E$48:$E$55))+SUM(Y57:Y58)+Y45</f>
        <v>0</v>
      </c>
      <c r="Z60" s="106" cm="1">
        <f t="array" ref="Z60">SUMPRODUCT((Z$48:Z$55)*($E$48:$E$55))+SUM(Z57:Z58)+Z45</f>
        <v>0</v>
      </c>
      <c r="AA60" s="106" cm="1">
        <f t="array" ref="AA60">SUMPRODUCT((AA$48:AA$55)*($E$48:$E$55))+SUM(AA57:AA58)+AA45</f>
        <v>0</v>
      </c>
      <c r="AB60" s="106" cm="1">
        <f t="array" ref="AB60">SUMPRODUCT((AB$48:AB$55)*($E$48:$E$55))+SUM(AB57:AB58)+AB45</f>
        <v>0</v>
      </c>
      <c r="AC60" s="106" cm="1">
        <f t="array" ref="AC60">SUMPRODUCT((AC$48:AC$55)*($E$48:$E$55))+SUM(AC57:AC58)+AC45</f>
        <v>0</v>
      </c>
      <c r="AD60" s="106" cm="1">
        <f t="array" ref="AD60">SUMPRODUCT((AD$48:AD$55)*($E$48:$E$55))+SUM(AD57:AD58)+AD45</f>
        <v>0</v>
      </c>
      <c r="AE60" s="106" cm="1">
        <f t="array" ref="AE60">SUMPRODUCT((AE$48:AE$55)*($E$48:$E$55))+SUM(AE57:AE58)+AE45</f>
        <v>0</v>
      </c>
      <c r="AF60" s="106" cm="1">
        <f t="array" ref="AF60">SUMPRODUCT((AF$48:AF$55)*($E$48:$E$55))+SUM(AF57:AF58)+AF45</f>
        <v>0</v>
      </c>
      <c r="AG60" s="106" cm="1">
        <f t="array" ref="AG60">SUMPRODUCT((AG$48:AG$55)*($E$48:$E$55))+SUM(AG57:AG58)+AG45</f>
        <v>0</v>
      </c>
    </row>
    <row r="61" spans="1:43" x14ac:dyDescent="0.3">
      <c r="D61" s="205"/>
      <c r="G61" s="205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43" x14ac:dyDescent="0.3">
      <c r="G62" s="205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43" ht="14.4" x14ac:dyDescent="0.3">
      <c r="A63" s="89" t="s">
        <v>16</v>
      </c>
      <c r="B63" s="89"/>
      <c r="C63" s="89"/>
      <c r="D63" s="89"/>
      <c r="E63" s="89"/>
      <c r="F63" s="89"/>
      <c r="G63" s="204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/>
      <c r="AI63"/>
      <c r="AJ63"/>
      <c r="AK63"/>
      <c r="AL63"/>
      <c r="AM63"/>
      <c r="AN63"/>
      <c r="AO63"/>
      <c r="AP63"/>
      <c r="AQ63"/>
    </row>
    <row r="64" spans="1:43" ht="14.4" x14ac:dyDescent="0.3">
      <c r="A64" s="111"/>
      <c r="B64" s="111"/>
      <c r="C64" s="111"/>
      <c r="D64" s="111"/>
      <c r="E64" s="111"/>
      <c r="F64" s="111"/>
      <c r="G64" s="208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/>
      <c r="AI64"/>
      <c r="AJ64"/>
      <c r="AK64"/>
      <c r="AL64"/>
      <c r="AM64"/>
      <c r="AN64"/>
      <c r="AO64"/>
      <c r="AP64"/>
      <c r="AQ64"/>
    </row>
    <row r="65" spans="1:41" ht="12.75" customHeight="1" x14ac:dyDescent="0.3">
      <c r="A65" s="111"/>
      <c r="B65" s="111"/>
      <c r="C65" s="111"/>
      <c r="D65" s="111"/>
      <c r="E65" s="111"/>
      <c r="F65"/>
      <c r="G65" s="2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x14ac:dyDescent="0.3">
      <c r="C66" s="4"/>
      <c r="F66" s="2"/>
      <c r="G66" s="212"/>
    </row>
    <row r="67" spans="1:41" x14ac:dyDescent="0.3">
      <c r="C67" s="4" t="s">
        <v>121</v>
      </c>
      <c r="G67" s="210">
        <f>input_dollars</f>
        <v>45291</v>
      </c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</row>
    <row r="68" spans="1:41" x14ac:dyDescent="0.3">
      <c r="G68" s="212"/>
    </row>
    <row r="69" spans="1:41" x14ac:dyDescent="0.3">
      <c r="A69" s="8"/>
      <c r="B69" s="8"/>
      <c r="C69" s="147" t="s">
        <v>30</v>
      </c>
      <c r="D69" s="38"/>
      <c r="F69" s="97"/>
      <c r="G69" s="213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41" x14ac:dyDescent="0.3">
      <c r="A70" s="8"/>
      <c r="B70" s="8"/>
      <c r="C70" s="4" t="str">
        <f>C14</f>
        <v>SAPS CAPEX</v>
      </c>
      <c r="D70" s="38"/>
      <c r="F70" s="97"/>
      <c r="G70" s="210">
        <f>input_dollars</f>
        <v>45291</v>
      </c>
      <c r="H70" s="31"/>
      <c r="I70" s="119">
        <f t="shared" ref="I70:AG70" si="7">-I14</f>
        <v>0</v>
      </c>
      <c r="J70" s="119">
        <f t="shared" si="7"/>
        <v>0</v>
      </c>
      <c r="K70" s="119">
        <f t="shared" si="7"/>
        <v>0</v>
      </c>
      <c r="L70" s="119">
        <f t="shared" si="7"/>
        <v>0</v>
      </c>
      <c r="M70" s="119">
        <f t="shared" si="7"/>
        <v>0</v>
      </c>
      <c r="N70" s="119">
        <f t="shared" si="7"/>
        <v>0</v>
      </c>
      <c r="O70" s="119">
        <f t="shared" si="7"/>
        <v>0</v>
      </c>
      <c r="P70" s="119">
        <f t="shared" si="7"/>
        <v>0</v>
      </c>
      <c r="Q70" s="119">
        <f t="shared" si="7"/>
        <v>0</v>
      </c>
      <c r="R70" s="119">
        <f t="shared" si="7"/>
        <v>0</v>
      </c>
      <c r="S70" s="119">
        <f t="shared" si="7"/>
        <v>0</v>
      </c>
      <c r="T70" s="119">
        <f t="shared" si="7"/>
        <v>0</v>
      </c>
      <c r="U70" s="119">
        <f t="shared" si="7"/>
        <v>0</v>
      </c>
      <c r="V70" s="119">
        <f t="shared" si="7"/>
        <v>0</v>
      </c>
      <c r="W70" s="119">
        <f t="shared" si="7"/>
        <v>0</v>
      </c>
      <c r="X70" s="119">
        <f t="shared" si="7"/>
        <v>0</v>
      </c>
      <c r="Y70" s="119">
        <f t="shared" si="7"/>
        <v>0</v>
      </c>
      <c r="Z70" s="119">
        <f t="shared" si="7"/>
        <v>0</v>
      </c>
      <c r="AA70" s="119">
        <f t="shared" si="7"/>
        <v>0</v>
      </c>
      <c r="AB70" s="119">
        <f t="shared" si="7"/>
        <v>0</v>
      </c>
      <c r="AC70" s="119">
        <f t="shared" si="7"/>
        <v>0</v>
      </c>
      <c r="AD70" s="119">
        <f t="shared" si="7"/>
        <v>0</v>
      </c>
      <c r="AE70" s="119">
        <f t="shared" si="7"/>
        <v>0</v>
      </c>
      <c r="AF70" s="119">
        <f t="shared" si="7"/>
        <v>0</v>
      </c>
      <c r="AG70" s="119">
        <f t="shared" si="7"/>
        <v>0</v>
      </c>
    </row>
    <row r="71" spans="1:41" x14ac:dyDescent="0.3">
      <c r="A71" s="8"/>
      <c r="B71" s="8"/>
      <c r="C71" s="4" t="str">
        <f>C15</f>
        <v>Asset retirement</v>
      </c>
      <c r="D71" s="38"/>
      <c r="F71" s="97"/>
      <c r="G71" s="210">
        <f>input_dollars</f>
        <v>45291</v>
      </c>
      <c r="H71" s="31"/>
      <c r="I71" s="119">
        <f t="shared" ref="I71:AG71" si="8">-I15</f>
        <v>0</v>
      </c>
      <c r="J71" s="119">
        <f t="shared" si="8"/>
        <v>0</v>
      </c>
      <c r="K71" s="119">
        <f t="shared" si="8"/>
        <v>0</v>
      </c>
      <c r="L71" s="119">
        <f t="shared" si="8"/>
        <v>0</v>
      </c>
      <c r="M71" s="119">
        <f t="shared" si="8"/>
        <v>0</v>
      </c>
      <c r="N71" s="119">
        <f t="shared" si="8"/>
        <v>0</v>
      </c>
      <c r="O71" s="119">
        <f t="shared" si="8"/>
        <v>0</v>
      </c>
      <c r="P71" s="119">
        <f t="shared" si="8"/>
        <v>0</v>
      </c>
      <c r="Q71" s="119">
        <f t="shared" si="8"/>
        <v>0</v>
      </c>
      <c r="R71" s="119">
        <f t="shared" si="8"/>
        <v>0</v>
      </c>
      <c r="S71" s="119">
        <f t="shared" si="8"/>
        <v>0</v>
      </c>
      <c r="T71" s="119">
        <f t="shared" si="8"/>
        <v>0</v>
      </c>
      <c r="U71" s="119">
        <f t="shared" si="8"/>
        <v>0</v>
      </c>
      <c r="V71" s="119">
        <f t="shared" si="8"/>
        <v>0</v>
      </c>
      <c r="W71" s="119">
        <f t="shared" si="8"/>
        <v>0</v>
      </c>
      <c r="X71" s="119">
        <f t="shared" si="8"/>
        <v>0</v>
      </c>
      <c r="Y71" s="119">
        <f t="shared" si="8"/>
        <v>0</v>
      </c>
      <c r="Z71" s="119">
        <f t="shared" si="8"/>
        <v>0</v>
      </c>
      <c r="AA71" s="119">
        <f t="shared" si="8"/>
        <v>0</v>
      </c>
      <c r="AB71" s="119">
        <f t="shared" si="8"/>
        <v>0</v>
      </c>
      <c r="AC71" s="119">
        <f t="shared" si="8"/>
        <v>0</v>
      </c>
      <c r="AD71" s="119">
        <f t="shared" si="8"/>
        <v>0</v>
      </c>
      <c r="AE71" s="119">
        <f t="shared" si="8"/>
        <v>0</v>
      </c>
      <c r="AF71" s="119">
        <f t="shared" si="8"/>
        <v>0</v>
      </c>
      <c r="AG71" s="119">
        <f t="shared" si="8"/>
        <v>0</v>
      </c>
    </row>
    <row r="72" spans="1:41" x14ac:dyDescent="0.3">
      <c r="A72" s="8"/>
      <c r="B72" s="8"/>
      <c r="C72" s="4" t="str">
        <f t="shared" ref="C72:C73" si="9">C16</f>
        <v>IT capex</v>
      </c>
      <c r="D72" s="38"/>
      <c r="F72" s="97"/>
      <c r="G72" s="210">
        <f>input_dollars</f>
        <v>45291</v>
      </c>
      <c r="H72" s="31"/>
      <c r="I72" s="119">
        <f t="shared" ref="I72:AG72" si="10">-I16</f>
        <v>0</v>
      </c>
      <c r="J72" s="119">
        <f t="shared" si="10"/>
        <v>0</v>
      </c>
      <c r="K72" s="119">
        <f t="shared" si="10"/>
        <v>0</v>
      </c>
      <c r="L72" s="119">
        <f t="shared" si="10"/>
        <v>0</v>
      </c>
      <c r="M72" s="119">
        <f t="shared" si="10"/>
        <v>0</v>
      </c>
      <c r="N72" s="119">
        <f t="shared" si="10"/>
        <v>0</v>
      </c>
      <c r="O72" s="119">
        <f t="shared" si="10"/>
        <v>0</v>
      </c>
      <c r="P72" s="119">
        <f t="shared" si="10"/>
        <v>0</v>
      </c>
      <c r="Q72" s="119">
        <f t="shared" si="10"/>
        <v>0</v>
      </c>
      <c r="R72" s="119">
        <f t="shared" si="10"/>
        <v>0</v>
      </c>
      <c r="S72" s="119">
        <f t="shared" si="10"/>
        <v>0</v>
      </c>
      <c r="T72" s="119">
        <f t="shared" si="10"/>
        <v>0</v>
      </c>
      <c r="U72" s="119">
        <f t="shared" si="10"/>
        <v>0</v>
      </c>
      <c r="V72" s="119">
        <f t="shared" si="10"/>
        <v>0</v>
      </c>
      <c r="W72" s="119">
        <f t="shared" si="10"/>
        <v>0</v>
      </c>
      <c r="X72" s="119">
        <f t="shared" si="10"/>
        <v>0</v>
      </c>
      <c r="Y72" s="119">
        <f t="shared" si="10"/>
        <v>0</v>
      </c>
      <c r="Z72" s="119">
        <f t="shared" si="10"/>
        <v>0</v>
      </c>
      <c r="AA72" s="119">
        <f t="shared" si="10"/>
        <v>0</v>
      </c>
      <c r="AB72" s="119">
        <f t="shared" si="10"/>
        <v>0</v>
      </c>
      <c r="AC72" s="119">
        <f t="shared" si="10"/>
        <v>0</v>
      </c>
      <c r="AD72" s="119">
        <f t="shared" si="10"/>
        <v>0</v>
      </c>
      <c r="AE72" s="119">
        <f t="shared" si="10"/>
        <v>0</v>
      </c>
      <c r="AF72" s="119">
        <f t="shared" si="10"/>
        <v>0</v>
      </c>
      <c r="AG72" s="119">
        <f t="shared" si="10"/>
        <v>0</v>
      </c>
    </row>
    <row r="73" spans="1:41" x14ac:dyDescent="0.3">
      <c r="A73" s="8"/>
      <c r="B73" s="8"/>
      <c r="C73" s="4" t="str">
        <f t="shared" si="9"/>
        <v>Offgrid transition</v>
      </c>
      <c r="D73" s="38"/>
      <c r="F73" s="97"/>
      <c r="G73" s="210">
        <f>input_dollars</f>
        <v>45291</v>
      </c>
      <c r="H73" s="31"/>
      <c r="I73" s="119">
        <f t="shared" ref="I73:AG73" si="11">-I17</f>
        <v>0</v>
      </c>
      <c r="J73" s="119">
        <f t="shared" si="11"/>
        <v>0</v>
      </c>
      <c r="K73" s="119">
        <f t="shared" si="11"/>
        <v>0</v>
      </c>
      <c r="L73" s="119">
        <f t="shared" si="11"/>
        <v>0</v>
      </c>
      <c r="M73" s="119">
        <f t="shared" si="11"/>
        <v>0</v>
      </c>
      <c r="N73" s="119">
        <f t="shared" si="11"/>
        <v>0</v>
      </c>
      <c r="O73" s="119">
        <f t="shared" si="11"/>
        <v>0</v>
      </c>
      <c r="P73" s="119">
        <f t="shared" si="11"/>
        <v>0</v>
      </c>
      <c r="Q73" s="119">
        <f t="shared" si="11"/>
        <v>0</v>
      </c>
      <c r="R73" s="119">
        <f t="shared" si="11"/>
        <v>0</v>
      </c>
      <c r="S73" s="119">
        <f t="shared" si="11"/>
        <v>0</v>
      </c>
      <c r="T73" s="119">
        <f t="shared" si="11"/>
        <v>0</v>
      </c>
      <c r="U73" s="119">
        <f t="shared" si="11"/>
        <v>0</v>
      </c>
      <c r="V73" s="119">
        <f t="shared" si="11"/>
        <v>0</v>
      </c>
      <c r="W73" s="119">
        <f t="shared" si="11"/>
        <v>0</v>
      </c>
      <c r="X73" s="119">
        <f t="shared" si="11"/>
        <v>0</v>
      </c>
      <c r="Y73" s="119">
        <f t="shared" si="11"/>
        <v>0</v>
      </c>
      <c r="Z73" s="119">
        <f t="shared" si="11"/>
        <v>0</v>
      </c>
      <c r="AA73" s="119">
        <f t="shared" si="11"/>
        <v>0</v>
      </c>
      <c r="AB73" s="119">
        <f t="shared" si="11"/>
        <v>0</v>
      </c>
      <c r="AC73" s="119">
        <f t="shared" si="11"/>
        <v>0</v>
      </c>
      <c r="AD73" s="119">
        <f t="shared" si="11"/>
        <v>0</v>
      </c>
      <c r="AE73" s="119">
        <f t="shared" si="11"/>
        <v>0</v>
      </c>
      <c r="AF73" s="119">
        <f t="shared" si="11"/>
        <v>0</v>
      </c>
      <c r="AG73" s="119">
        <f t="shared" si="11"/>
        <v>0</v>
      </c>
    </row>
    <row r="74" spans="1:41" x14ac:dyDescent="0.3">
      <c r="A74" s="8"/>
      <c r="B74" s="8"/>
      <c r="C74" s="4"/>
      <c r="D74" s="38"/>
      <c r="F74" s="97"/>
      <c r="G74" s="214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41" x14ac:dyDescent="0.3">
      <c r="A75" s="8"/>
      <c r="B75" s="8"/>
      <c r="C75" s="147" t="s">
        <v>155</v>
      </c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41" x14ac:dyDescent="0.3">
      <c r="A76" s="8"/>
      <c r="B76" s="8"/>
      <c r="C76" s="4" t="str">
        <f>C14</f>
        <v>SAPS CAPEX</v>
      </c>
      <c r="D76" s="38"/>
      <c r="F76" s="97"/>
      <c r="G76" s="210">
        <f>input_dollars</f>
        <v>45291</v>
      </c>
      <c r="H76" s="31"/>
      <c r="I76" s="119" cm="1">
        <f t="array" ref="I76">SUMPRODUCT(($I70:I70))-SUMPRODUCT(($I70:I70)*($I$6:I$6&lt;=(I$6-$E14)))</f>
        <v>0</v>
      </c>
      <c r="J76" s="119" cm="1">
        <f t="array" ref="J76">SUMPRODUCT(($I70:J70))-SUMPRODUCT(($I70:J70)*($I$6:J$6&lt;=(J$6-$E14)))</f>
        <v>0</v>
      </c>
      <c r="K76" s="119" cm="1">
        <f t="array" ref="K76">SUMPRODUCT(($I70:K70))-SUMPRODUCT(($I70:K70)*($I$6:K$6&lt;=(K$6-$E14)))</f>
        <v>0</v>
      </c>
      <c r="L76" s="119" cm="1">
        <f t="array" ref="L76">SUMPRODUCT(($I70:L70))-SUMPRODUCT(($I70:L70)*($I$6:L$6&lt;=(L$6-$E14)))</f>
        <v>0</v>
      </c>
      <c r="M76" s="119" cm="1">
        <f t="array" ref="M76">SUMPRODUCT(($I70:M70))-SUMPRODUCT(($I70:M70)*($I$6:M$6&lt;=(M$6-$E14)))</f>
        <v>0</v>
      </c>
      <c r="N76" s="119" cm="1">
        <f t="array" ref="N76">SUMPRODUCT(($I70:N70))-SUMPRODUCT(($I70:N70)*($I$6:N$6&lt;=(N$6-$E14)))</f>
        <v>0</v>
      </c>
      <c r="O76" s="119" cm="1">
        <f t="array" ref="O76">SUMPRODUCT(($I70:O70))-SUMPRODUCT(($I70:O70)*($I$6:O$6&lt;=(O$6-$E14)))</f>
        <v>0</v>
      </c>
      <c r="P76" s="119" cm="1">
        <f t="array" ref="P76">SUMPRODUCT(($I70:P70))-SUMPRODUCT(($I70:P70)*($I$6:P$6&lt;=(P$6-$E14)))</f>
        <v>0</v>
      </c>
      <c r="Q76" s="119" cm="1">
        <f t="array" ref="Q76">SUMPRODUCT(($I70:Q70))-SUMPRODUCT(($I70:Q70)*($I$6:Q$6&lt;=(Q$6-$E14)))</f>
        <v>0</v>
      </c>
      <c r="R76" s="119" cm="1">
        <f t="array" ref="R76">SUMPRODUCT(($I70:R70))-SUMPRODUCT(($I70:R70)*($I$6:R$6&lt;=(R$6-$E14)))</f>
        <v>0</v>
      </c>
      <c r="S76" s="119" cm="1">
        <f t="array" ref="S76">SUMPRODUCT(($I70:S70))-SUMPRODUCT(($I70:S70)*($I$6:S$6&lt;=(S$6-$E14)))</f>
        <v>0</v>
      </c>
      <c r="T76" s="119" cm="1">
        <f t="array" ref="T76">SUMPRODUCT(($I70:T70))-SUMPRODUCT(($I70:T70)*($I$6:T$6&lt;=(T$6-$E14)))</f>
        <v>0</v>
      </c>
      <c r="U76" s="119" cm="1">
        <f t="array" ref="U76">SUMPRODUCT(($I70:U70))-SUMPRODUCT(($I70:U70)*($I$6:U$6&lt;=(U$6-$E14)))</f>
        <v>0</v>
      </c>
      <c r="V76" s="119" cm="1">
        <f t="array" ref="V76">SUMPRODUCT(($I70:V70))-SUMPRODUCT(($I70:V70)*($I$6:V$6&lt;=(V$6-$E14)))</f>
        <v>0</v>
      </c>
      <c r="W76" s="119" cm="1">
        <f t="array" ref="W76">SUMPRODUCT(($I70:W70))-SUMPRODUCT(($I70:W70)*($I$6:W$6&lt;=(W$6-$E14)))</f>
        <v>0</v>
      </c>
      <c r="X76" s="119" cm="1">
        <f t="array" ref="X76">SUMPRODUCT(($I70:X70))-SUMPRODUCT(($I70:X70)*($I$6:X$6&lt;=(X$6-$E14)))</f>
        <v>0</v>
      </c>
      <c r="Y76" s="119" cm="1">
        <f t="array" ref="Y76">SUMPRODUCT(($I70:Y70))-SUMPRODUCT(($I70:Y70)*($I$6:Y$6&lt;=(Y$6-$E14)))</f>
        <v>0</v>
      </c>
      <c r="Z76" s="119" cm="1">
        <f t="array" ref="Z76">SUMPRODUCT(($I70:Z70))-SUMPRODUCT(($I70:Z70)*($I$6:Z$6&lt;=(Z$6-$E14)))</f>
        <v>0</v>
      </c>
      <c r="AA76" s="119" cm="1">
        <f t="array" ref="AA76">SUMPRODUCT(($I70:AA70))-SUMPRODUCT(($I70:AA70)*($I$6:AA$6&lt;=(AA$6-$E14)))</f>
        <v>0</v>
      </c>
      <c r="AB76" s="119" cm="1">
        <f t="array" ref="AB76">SUMPRODUCT(($I70:AB70))-SUMPRODUCT(($I70:AB70)*($I$6:AB$6&lt;=(AB$6-$E14)))</f>
        <v>0</v>
      </c>
      <c r="AC76" s="119" cm="1">
        <f t="array" ref="AC76">SUMPRODUCT(($I70:AC70))-SUMPRODUCT(($I70:AC70)*($I$6:AC$6&lt;=(AC$6-$E14)))</f>
        <v>0</v>
      </c>
      <c r="AD76" s="119" cm="1">
        <f t="array" ref="AD76">SUMPRODUCT(($I70:AD70))-SUMPRODUCT(($I70:AD70)*($I$6:AD$6&lt;=(AD$6-$E14)))</f>
        <v>0</v>
      </c>
      <c r="AE76" s="119" cm="1">
        <f t="array" ref="AE76">SUMPRODUCT(($I70:AE70))-SUMPRODUCT(($I70:AE70)*($I$6:AE$6&lt;=(AE$6-$E14)))</f>
        <v>0</v>
      </c>
      <c r="AF76" s="119" cm="1">
        <f t="array" ref="AF76">SUMPRODUCT(($I70:AF70))-SUMPRODUCT(($I70:AF70)*($I$6:AF$6&lt;=(AF$6-$E14)))</f>
        <v>0</v>
      </c>
      <c r="AG76" s="119" cm="1">
        <f t="array" ref="AG76">SUMPRODUCT(($I70:AG70))-SUMPRODUCT(($I70:AG70)*($I$6:AG$6&lt;=(AG$6-$E14)))</f>
        <v>0</v>
      </c>
    </row>
    <row r="77" spans="1:41" x14ac:dyDescent="0.3">
      <c r="A77" s="8"/>
      <c r="B77" s="8"/>
      <c r="C77" s="4" t="str">
        <f>C15</f>
        <v>Asset retirement</v>
      </c>
      <c r="D77" s="38"/>
      <c r="F77" s="97"/>
      <c r="G77" s="210">
        <f>input_dollars</f>
        <v>45291</v>
      </c>
      <c r="H77" s="31"/>
      <c r="I77" s="119" cm="1">
        <f t="array" ref="I77">SUMPRODUCT(($I71:I71))-SUMPRODUCT(($I71:I71)*($I$6:I$6&lt;=(I$6-$E15)))</f>
        <v>0</v>
      </c>
      <c r="J77" s="119" cm="1">
        <f t="array" ref="J77">SUMPRODUCT(($I71:J71))-SUMPRODUCT(($I71:J71)*($I$6:J$6&lt;=(J$6-$E15)))</f>
        <v>0</v>
      </c>
      <c r="K77" s="119" cm="1">
        <f t="array" ref="K77">SUMPRODUCT(($I71:K71))-SUMPRODUCT(($I71:K71)*($I$6:K$6&lt;=(K$6-$E15)))</f>
        <v>0</v>
      </c>
      <c r="L77" s="119" cm="1">
        <f t="array" ref="L77">SUMPRODUCT(($I71:L71))-SUMPRODUCT(($I71:L71)*($I$6:L$6&lt;=(L$6-$E15)))</f>
        <v>0</v>
      </c>
      <c r="M77" s="119" cm="1">
        <f t="array" ref="M77">SUMPRODUCT(($I71:M71))-SUMPRODUCT(($I71:M71)*($I$6:M$6&lt;=(M$6-$E15)))</f>
        <v>0</v>
      </c>
      <c r="N77" s="119" cm="1">
        <f t="array" ref="N77">SUMPRODUCT(($I71:N71))-SUMPRODUCT(($I71:N71)*($I$6:N$6&lt;=(N$6-$E15)))</f>
        <v>0</v>
      </c>
      <c r="O77" s="119" cm="1">
        <f t="array" ref="O77">SUMPRODUCT(($I71:O71))-SUMPRODUCT(($I71:O71)*($I$6:O$6&lt;=(O$6-$E15)))</f>
        <v>0</v>
      </c>
      <c r="P77" s="119" cm="1">
        <f t="array" ref="P77">SUMPRODUCT(($I71:P71))-SUMPRODUCT(($I71:P71)*($I$6:P$6&lt;=(P$6-$E15)))</f>
        <v>0</v>
      </c>
      <c r="Q77" s="119" cm="1">
        <f t="array" ref="Q77">SUMPRODUCT(($I71:Q71))-SUMPRODUCT(($I71:Q71)*($I$6:Q$6&lt;=(Q$6-$E15)))</f>
        <v>0</v>
      </c>
      <c r="R77" s="119" cm="1">
        <f t="array" ref="R77">SUMPRODUCT(($I71:R71))-SUMPRODUCT(($I71:R71)*($I$6:R$6&lt;=(R$6-$E15)))</f>
        <v>0</v>
      </c>
      <c r="S77" s="119" cm="1">
        <f t="array" ref="S77">SUMPRODUCT(($I71:S71))-SUMPRODUCT(($I71:S71)*($I$6:S$6&lt;=(S$6-$E15)))</f>
        <v>0</v>
      </c>
      <c r="T77" s="119" cm="1">
        <f t="array" ref="T77">SUMPRODUCT(($I71:T71))-SUMPRODUCT(($I71:T71)*($I$6:T$6&lt;=(T$6-$E15)))</f>
        <v>0</v>
      </c>
      <c r="U77" s="119" cm="1">
        <f t="array" ref="U77">SUMPRODUCT(($I71:U71))-SUMPRODUCT(($I71:U71)*($I$6:U$6&lt;=(U$6-$E15)))</f>
        <v>0</v>
      </c>
      <c r="V77" s="119" cm="1">
        <f t="array" ref="V77">SUMPRODUCT(($I71:V71))-SUMPRODUCT(($I71:V71)*($I$6:V$6&lt;=(V$6-$E15)))</f>
        <v>0</v>
      </c>
      <c r="W77" s="119" cm="1">
        <f t="array" ref="W77">SUMPRODUCT(($I71:W71))-SUMPRODUCT(($I71:W71)*($I$6:W$6&lt;=(W$6-$E15)))</f>
        <v>0</v>
      </c>
      <c r="X77" s="119" cm="1">
        <f t="array" ref="X77">SUMPRODUCT(($I71:X71))-SUMPRODUCT(($I71:X71)*($I$6:X$6&lt;=(X$6-$E15)))</f>
        <v>0</v>
      </c>
      <c r="Y77" s="119" cm="1">
        <f t="array" ref="Y77">SUMPRODUCT(($I71:Y71))-SUMPRODUCT(($I71:Y71)*($I$6:Y$6&lt;=(Y$6-$E15)))</f>
        <v>0</v>
      </c>
      <c r="Z77" s="119" cm="1">
        <f t="array" ref="Z77">SUMPRODUCT(($I71:Z71))-SUMPRODUCT(($I71:Z71)*($I$6:Z$6&lt;=(Z$6-$E15)))</f>
        <v>0</v>
      </c>
      <c r="AA77" s="119" cm="1">
        <f t="array" ref="AA77">SUMPRODUCT(($I71:AA71))-SUMPRODUCT(($I71:AA71)*($I$6:AA$6&lt;=(AA$6-$E15)))</f>
        <v>0</v>
      </c>
      <c r="AB77" s="119" cm="1">
        <f t="array" ref="AB77">SUMPRODUCT(($I71:AB71))-SUMPRODUCT(($I71:AB71)*($I$6:AB$6&lt;=(AB$6-$E15)))</f>
        <v>0</v>
      </c>
      <c r="AC77" s="119" cm="1">
        <f t="array" ref="AC77">SUMPRODUCT(($I71:AC71))-SUMPRODUCT(($I71:AC71)*($I$6:AC$6&lt;=(AC$6-$E15)))</f>
        <v>0</v>
      </c>
      <c r="AD77" s="119" cm="1">
        <f t="array" ref="AD77">SUMPRODUCT(($I71:AD71))-SUMPRODUCT(($I71:AD71)*($I$6:AD$6&lt;=(AD$6-$E15)))</f>
        <v>0</v>
      </c>
      <c r="AE77" s="119" cm="1">
        <f t="array" ref="AE77">SUMPRODUCT(($I71:AE71))-SUMPRODUCT(($I71:AE71)*($I$6:AE$6&lt;=(AE$6-$E15)))</f>
        <v>0</v>
      </c>
      <c r="AF77" s="119" cm="1">
        <f t="array" ref="AF77">SUMPRODUCT(($I71:AF71))-SUMPRODUCT(($I71:AF71)*($I$6:AF$6&lt;=(AF$6-$E15)))</f>
        <v>0</v>
      </c>
      <c r="AG77" s="119" cm="1">
        <f t="array" ref="AG77">SUMPRODUCT(($I71:AG71))-SUMPRODUCT(($I71:AG71)*($I$6:AG$6&lt;=(AG$6-$E15)))</f>
        <v>0</v>
      </c>
    </row>
    <row r="78" spans="1:41" x14ac:dyDescent="0.3">
      <c r="A78" s="8"/>
      <c r="B78" s="8"/>
      <c r="C78" s="4" t="str">
        <f t="shared" ref="C78:C79" si="12">C16</f>
        <v>IT capex</v>
      </c>
      <c r="D78" s="38"/>
      <c r="F78" s="97"/>
      <c r="G78" s="210">
        <f>input_dollars</f>
        <v>45291</v>
      </c>
      <c r="H78" s="31"/>
      <c r="I78" s="119" cm="1">
        <f t="array" ref="I78">SUMPRODUCT(($I72:I72))-SUMPRODUCT(($I72:I72)*($I$6:I$6&lt;=(I$6-$E16)))</f>
        <v>0</v>
      </c>
      <c r="J78" s="119" cm="1">
        <f t="array" ref="J78">SUMPRODUCT(($I72:J72))-SUMPRODUCT(($I72:J72)*($I$6:J$6&lt;=(J$6-$E16)))</f>
        <v>0</v>
      </c>
      <c r="K78" s="119" cm="1">
        <f t="array" ref="K78">SUMPRODUCT(($I72:K72))-SUMPRODUCT(($I72:K72)*($I$6:K$6&lt;=(K$6-$E16)))</f>
        <v>0</v>
      </c>
      <c r="L78" s="119" cm="1">
        <f t="array" ref="L78">SUMPRODUCT(($I72:L72))-SUMPRODUCT(($I72:L72)*($I$6:L$6&lt;=(L$6-$E16)))</f>
        <v>0</v>
      </c>
      <c r="M78" s="119" cm="1">
        <f t="array" ref="M78">SUMPRODUCT(($I72:M72))-SUMPRODUCT(($I72:M72)*($I$6:M$6&lt;=(M$6-$E16)))</f>
        <v>0</v>
      </c>
      <c r="N78" s="119" cm="1">
        <f t="array" ref="N78">SUMPRODUCT(($I72:N72))-SUMPRODUCT(($I72:N72)*($I$6:N$6&lt;=(N$6-$E16)))</f>
        <v>0</v>
      </c>
      <c r="O78" s="119" cm="1">
        <f t="array" ref="O78">SUMPRODUCT(($I72:O72))-SUMPRODUCT(($I72:O72)*($I$6:O$6&lt;=(O$6-$E16)))</f>
        <v>0</v>
      </c>
      <c r="P78" s="119" cm="1">
        <f t="array" ref="P78">SUMPRODUCT(($I72:P72))-SUMPRODUCT(($I72:P72)*($I$6:P$6&lt;=(P$6-$E16)))</f>
        <v>0</v>
      </c>
      <c r="Q78" s="119" cm="1">
        <f t="array" ref="Q78">SUMPRODUCT(($I72:Q72))-SUMPRODUCT(($I72:Q72)*($I$6:Q$6&lt;=(Q$6-$E16)))</f>
        <v>0</v>
      </c>
      <c r="R78" s="119" cm="1">
        <f t="array" ref="R78">SUMPRODUCT(($I72:R72))-SUMPRODUCT(($I72:R72)*($I$6:R$6&lt;=(R$6-$E16)))</f>
        <v>0</v>
      </c>
      <c r="S78" s="119" cm="1">
        <f t="array" ref="S78">SUMPRODUCT(($I72:S72))-SUMPRODUCT(($I72:S72)*($I$6:S$6&lt;=(S$6-$E16)))</f>
        <v>0</v>
      </c>
      <c r="T78" s="119" cm="1">
        <f t="array" ref="T78">SUMPRODUCT(($I72:T72))-SUMPRODUCT(($I72:T72)*($I$6:T$6&lt;=(T$6-$E16)))</f>
        <v>0</v>
      </c>
      <c r="U78" s="119" cm="1">
        <f t="array" ref="U78">SUMPRODUCT(($I72:U72))-SUMPRODUCT(($I72:U72)*($I$6:U$6&lt;=(U$6-$E16)))</f>
        <v>0</v>
      </c>
      <c r="V78" s="119" cm="1">
        <f t="array" ref="V78">SUMPRODUCT(($I72:V72))-SUMPRODUCT(($I72:V72)*($I$6:V$6&lt;=(V$6-$E16)))</f>
        <v>0</v>
      </c>
      <c r="W78" s="119" cm="1">
        <f t="array" ref="W78">SUMPRODUCT(($I72:W72))-SUMPRODUCT(($I72:W72)*($I$6:W$6&lt;=(W$6-$E16)))</f>
        <v>0</v>
      </c>
      <c r="X78" s="119" cm="1">
        <f t="array" ref="X78">SUMPRODUCT(($I72:X72))-SUMPRODUCT(($I72:X72)*($I$6:X$6&lt;=(X$6-$E16)))</f>
        <v>0</v>
      </c>
      <c r="Y78" s="119" cm="1">
        <f t="array" ref="Y78">SUMPRODUCT(($I72:Y72))-SUMPRODUCT(($I72:Y72)*($I$6:Y$6&lt;=(Y$6-$E16)))</f>
        <v>0</v>
      </c>
      <c r="Z78" s="119" cm="1">
        <f t="array" ref="Z78">SUMPRODUCT(($I72:Z72))-SUMPRODUCT(($I72:Z72)*($I$6:Z$6&lt;=(Z$6-$E16)))</f>
        <v>0</v>
      </c>
      <c r="AA78" s="119" cm="1">
        <f t="array" ref="AA78">SUMPRODUCT(($I72:AA72))-SUMPRODUCT(($I72:AA72)*($I$6:AA$6&lt;=(AA$6-$E16)))</f>
        <v>0</v>
      </c>
      <c r="AB78" s="119" cm="1">
        <f t="array" ref="AB78">SUMPRODUCT(($I72:AB72))-SUMPRODUCT(($I72:AB72)*($I$6:AB$6&lt;=(AB$6-$E16)))</f>
        <v>0</v>
      </c>
      <c r="AC78" s="119" cm="1">
        <f t="array" ref="AC78">SUMPRODUCT(($I72:AC72))-SUMPRODUCT(($I72:AC72)*($I$6:AC$6&lt;=(AC$6-$E16)))</f>
        <v>0</v>
      </c>
      <c r="AD78" s="119" cm="1">
        <f t="array" ref="AD78">SUMPRODUCT(($I72:AD72))-SUMPRODUCT(($I72:AD72)*($I$6:AD$6&lt;=(AD$6-$E16)))</f>
        <v>0</v>
      </c>
      <c r="AE78" s="119" cm="1">
        <f t="array" ref="AE78">SUMPRODUCT(($I72:AE72))-SUMPRODUCT(($I72:AE72)*($I$6:AE$6&lt;=(AE$6-$E16)))</f>
        <v>0</v>
      </c>
      <c r="AF78" s="119" cm="1">
        <f t="array" ref="AF78">SUMPRODUCT(($I72:AF72))-SUMPRODUCT(($I72:AF72)*($I$6:AF$6&lt;=(AF$6-$E16)))</f>
        <v>0</v>
      </c>
      <c r="AG78" s="119" cm="1">
        <f t="array" ref="AG78">SUMPRODUCT(($I72:AG72))-SUMPRODUCT(($I72:AG72)*($I$6:AG$6&lt;=(AG$6-$E16)))</f>
        <v>0</v>
      </c>
    </row>
    <row r="79" spans="1:41" x14ac:dyDescent="0.3">
      <c r="A79" s="8"/>
      <c r="B79" s="8"/>
      <c r="C79" s="4" t="str">
        <f t="shared" si="12"/>
        <v>Offgrid transition</v>
      </c>
      <c r="D79" s="38"/>
      <c r="F79" s="97"/>
      <c r="G79" s="210">
        <f>input_dollars</f>
        <v>45291</v>
      </c>
      <c r="H79" s="31"/>
      <c r="I79" s="119" cm="1">
        <f t="array" ref="I79">SUMPRODUCT(($I73:I73))-SUMPRODUCT(($I73:I73)*($I$6:I$6&lt;=(I$6-$E17)))</f>
        <v>0</v>
      </c>
      <c r="J79" s="119" cm="1">
        <f t="array" ref="J79">SUMPRODUCT(($I73:J73))-SUMPRODUCT(($I73:J73)*($I$6:J$6&lt;=(J$6-$E17)))</f>
        <v>0</v>
      </c>
      <c r="K79" s="119" cm="1">
        <f t="array" ref="K79">SUMPRODUCT(($I73:K73))-SUMPRODUCT(($I73:K73)*($I$6:K$6&lt;=(K$6-$E17)))</f>
        <v>0</v>
      </c>
      <c r="L79" s="119" cm="1">
        <f t="array" ref="L79">SUMPRODUCT(($I73:L73))-SUMPRODUCT(($I73:L73)*($I$6:L$6&lt;=(L$6-$E17)))</f>
        <v>0</v>
      </c>
      <c r="M79" s="119" cm="1">
        <f t="array" ref="M79">SUMPRODUCT(($I73:M73))-SUMPRODUCT(($I73:M73)*($I$6:M$6&lt;=(M$6-$E17)))</f>
        <v>0</v>
      </c>
      <c r="N79" s="119" cm="1">
        <f t="array" ref="N79">SUMPRODUCT(($I73:N73))-SUMPRODUCT(($I73:N73)*($I$6:N$6&lt;=(N$6-$E17)))</f>
        <v>0</v>
      </c>
      <c r="O79" s="119" cm="1">
        <f t="array" ref="O79">SUMPRODUCT(($I73:O73))-SUMPRODUCT(($I73:O73)*($I$6:O$6&lt;=(O$6-$E17)))</f>
        <v>0</v>
      </c>
      <c r="P79" s="119" cm="1">
        <f t="array" ref="P79">SUMPRODUCT(($I73:P73))-SUMPRODUCT(($I73:P73)*($I$6:P$6&lt;=(P$6-$E17)))</f>
        <v>0</v>
      </c>
      <c r="Q79" s="119" cm="1">
        <f t="array" ref="Q79">SUMPRODUCT(($I73:Q73))-SUMPRODUCT(($I73:Q73)*($I$6:Q$6&lt;=(Q$6-$E17)))</f>
        <v>0</v>
      </c>
      <c r="R79" s="119" cm="1">
        <f t="array" ref="R79">SUMPRODUCT(($I73:R73))-SUMPRODUCT(($I73:R73)*($I$6:R$6&lt;=(R$6-$E17)))</f>
        <v>0</v>
      </c>
      <c r="S79" s="119" cm="1">
        <f t="array" ref="S79">SUMPRODUCT(($I73:S73))-SUMPRODUCT(($I73:S73)*($I$6:S$6&lt;=(S$6-$E17)))</f>
        <v>0</v>
      </c>
      <c r="T79" s="119" cm="1">
        <f t="array" ref="T79">SUMPRODUCT(($I73:T73))-SUMPRODUCT(($I73:T73)*($I$6:T$6&lt;=(T$6-$E17)))</f>
        <v>0</v>
      </c>
      <c r="U79" s="119" cm="1">
        <f t="array" ref="U79">SUMPRODUCT(($I73:U73))-SUMPRODUCT(($I73:U73)*($I$6:U$6&lt;=(U$6-$E17)))</f>
        <v>0</v>
      </c>
      <c r="V79" s="119" cm="1">
        <f t="array" ref="V79">SUMPRODUCT(($I73:V73))-SUMPRODUCT(($I73:V73)*($I$6:V$6&lt;=(V$6-$E17)))</f>
        <v>0</v>
      </c>
      <c r="W79" s="119" cm="1">
        <f t="array" ref="W79">SUMPRODUCT(($I73:W73))-SUMPRODUCT(($I73:W73)*($I$6:W$6&lt;=(W$6-$E17)))</f>
        <v>0</v>
      </c>
      <c r="X79" s="119" cm="1">
        <f t="array" ref="X79">SUMPRODUCT(($I73:X73))-SUMPRODUCT(($I73:X73)*($I$6:X$6&lt;=(X$6-$E17)))</f>
        <v>0</v>
      </c>
      <c r="Y79" s="119" cm="1">
        <f t="array" ref="Y79">SUMPRODUCT(($I73:Y73))-SUMPRODUCT(($I73:Y73)*($I$6:Y$6&lt;=(Y$6-$E17)))</f>
        <v>0</v>
      </c>
      <c r="Z79" s="119" cm="1">
        <f t="array" ref="Z79">SUMPRODUCT(($I73:Z73))-SUMPRODUCT(($I73:Z73)*($I$6:Z$6&lt;=(Z$6-$E17)))</f>
        <v>0</v>
      </c>
      <c r="AA79" s="119" cm="1">
        <f t="array" ref="AA79">SUMPRODUCT(($I73:AA73))-SUMPRODUCT(($I73:AA73)*($I$6:AA$6&lt;=(AA$6-$E17)))</f>
        <v>0</v>
      </c>
      <c r="AB79" s="119" cm="1">
        <f t="array" ref="AB79">SUMPRODUCT(($I73:AB73))-SUMPRODUCT(($I73:AB73)*($I$6:AB$6&lt;=(AB$6-$E17)))</f>
        <v>0</v>
      </c>
      <c r="AC79" s="119" cm="1">
        <f t="array" ref="AC79">SUMPRODUCT(($I73:AC73))-SUMPRODUCT(($I73:AC73)*($I$6:AC$6&lt;=(AC$6-$E17)))</f>
        <v>0</v>
      </c>
      <c r="AD79" s="119" cm="1">
        <f t="array" ref="AD79">SUMPRODUCT(($I73:AD73))-SUMPRODUCT(($I73:AD73)*($I$6:AD$6&lt;=(AD$6-$E17)))</f>
        <v>0</v>
      </c>
      <c r="AE79" s="119" cm="1">
        <f t="array" ref="AE79">SUMPRODUCT(($I73:AE73))-SUMPRODUCT(($I73:AE73)*($I$6:AE$6&lt;=(AE$6-$E17)))</f>
        <v>0</v>
      </c>
      <c r="AF79" s="119" cm="1">
        <f t="array" ref="AF79">SUMPRODUCT(($I73:AF73))-SUMPRODUCT(($I73:AF73)*($I$6:AF$6&lt;=(AF$6-$E17)))</f>
        <v>0</v>
      </c>
      <c r="AG79" s="119" cm="1">
        <f t="array" ref="AG79">SUMPRODUCT(($I73:AG73))-SUMPRODUCT(($I73:AG73)*($I$6:AG$6&lt;=(AG$6-$E17)))</f>
        <v>0</v>
      </c>
    </row>
    <row r="80" spans="1:41" x14ac:dyDescent="0.3">
      <c r="A80" s="8"/>
      <c r="B80" s="8"/>
      <c r="C80" s="4"/>
      <c r="D80" s="38"/>
      <c r="F80" s="97"/>
      <c r="G80" s="214"/>
      <c r="H80" s="31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</row>
    <row r="81" spans="1:33" x14ac:dyDescent="0.3">
      <c r="A81" s="8"/>
      <c r="B81" s="8"/>
      <c r="C81" s="147" t="s">
        <v>91</v>
      </c>
      <c r="D81" s="38"/>
      <c r="F81" s="97"/>
      <c r="G81" s="213"/>
      <c r="H81" s="31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</row>
    <row r="82" spans="1:33" x14ac:dyDescent="0.3">
      <c r="A82" s="8"/>
      <c r="B82" s="8"/>
      <c r="C82" s="4" t="str">
        <f>$C$81&amp;" - "&amp;C14</f>
        <v>Annualised capex - SAPS CAPEX</v>
      </c>
      <c r="D82" s="38"/>
      <c r="F82" s="97"/>
      <c r="G82" s="210">
        <f>input_dollars</f>
        <v>45291</v>
      </c>
      <c r="H82" s="31"/>
      <c r="I82" s="119">
        <f t="shared" ref="I82:AG82" si="13">IF($E14=0,0,-PMT(real_disc, $E14,H76,))</f>
        <v>0</v>
      </c>
      <c r="J82" s="119">
        <f t="shared" si="13"/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 t="shared" si="13"/>
        <v>0</v>
      </c>
      <c r="AD82" s="119">
        <f t="shared" si="13"/>
        <v>0</v>
      </c>
      <c r="AE82" s="119">
        <f t="shared" si="13"/>
        <v>0</v>
      </c>
      <c r="AF82" s="119">
        <f t="shared" si="13"/>
        <v>0</v>
      </c>
      <c r="AG82" s="119">
        <f t="shared" si="13"/>
        <v>0</v>
      </c>
    </row>
    <row r="83" spans="1:33" x14ac:dyDescent="0.3">
      <c r="A83" s="8"/>
      <c r="B83" s="8"/>
      <c r="C83" s="4" t="str">
        <f>$C$81&amp;" - "&amp;C15</f>
        <v>Annualised capex - Asset retirement</v>
      </c>
      <c r="D83" s="38"/>
      <c r="F83" s="97"/>
      <c r="G83" s="210">
        <f>input_dollars</f>
        <v>45291</v>
      </c>
      <c r="H83" s="31"/>
      <c r="I83" s="119">
        <f>IF($E15=0,0,-PMT(real_disc, $E15,H77,))</f>
        <v>0</v>
      </c>
      <c r="J83" s="119">
        <f>IF($E15=0,0,-PMT(real_disc, $E15,I77,))</f>
        <v>0</v>
      </c>
      <c r="K83" s="119">
        <f>IF($E15=0,0,-PMT(real_disc, $E15,J77,))</f>
        <v>0</v>
      </c>
      <c r="L83" s="119">
        <f>IF($E15=0,0,-PMT(real_disc, $E15,K77,))</f>
        <v>0</v>
      </c>
      <c r="M83" s="119">
        <f>IF($E15=0,0,-PMT(real_disc, $E15,L77,))</f>
        <v>0</v>
      </c>
      <c r="N83" s="119">
        <f>IF($E15=0,0,-PMT(real_disc, $E15,M77,))</f>
        <v>0</v>
      </c>
      <c r="O83" s="119">
        <f>IF($E15=0,0,-PMT(real_disc, $E15,N77,))</f>
        <v>0</v>
      </c>
      <c r="P83" s="119">
        <f>IF($E15=0,0,-PMT(real_disc, $E15,O77,))</f>
        <v>0</v>
      </c>
      <c r="Q83" s="119">
        <f>IF($E15=0,0,-PMT(real_disc, $E15,P77,))</f>
        <v>0</v>
      </c>
      <c r="R83" s="119">
        <f>IF($E15=0,0,-PMT(real_disc, $E15,Q77,))</f>
        <v>0</v>
      </c>
      <c r="S83" s="119">
        <f>IF($E15=0,0,-PMT(real_disc, $E15,R77,))</f>
        <v>0</v>
      </c>
      <c r="T83" s="119">
        <f>IF($E15=0,0,-PMT(real_disc, $E15,S77,))</f>
        <v>0</v>
      </c>
      <c r="U83" s="119">
        <f>IF($E15=0,0,-PMT(real_disc, $E15,T77,))</f>
        <v>0</v>
      </c>
      <c r="V83" s="119">
        <f>IF($E15=0,0,-PMT(real_disc, $E15,U77,))</f>
        <v>0</v>
      </c>
      <c r="W83" s="119">
        <f>IF($E15=0,0,-PMT(real_disc, $E15,V77,))</f>
        <v>0</v>
      </c>
      <c r="X83" s="119">
        <f>IF($E15=0,0,-PMT(real_disc, $E15,W77,))</f>
        <v>0</v>
      </c>
      <c r="Y83" s="119">
        <f>IF($E15=0,0,-PMT(real_disc, $E15,X77,))</f>
        <v>0</v>
      </c>
      <c r="Z83" s="119">
        <f>IF($E15=0,0,-PMT(real_disc, $E15,Y77,))</f>
        <v>0</v>
      </c>
      <c r="AA83" s="119">
        <f>IF($E15=0,0,-PMT(real_disc, $E15,Z77,))</f>
        <v>0</v>
      </c>
      <c r="AB83" s="119">
        <f>IF($E15=0,0,-PMT(real_disc, $E15,AA77,))</f>
        <v>0</v>
      </c>
      <c r="AC83" s="119">
        <f>IF($E15=0,0,-PMT(real_disc, $E15,AB77,))</f>
        <v>0</v>
      </c>
      <c r="AD83" s="119">
        <f>IF($E15=0,0,-PMT(real_disc, $E15,AC77,))</f>
        <v>0</v>
      </c>
      <c r="AE83" s="119">
        <f>IF($E15=0,0,-PMT(real_disc, $E15,AD77,))</f>
        <v>0</v>
      </c>
      <c r="AF83" s="119">
        <f>IF($E15=0,0,-PMT(real_disc, $E15,AE77,))</f>
        <v>0</v>
      </c>
      <c r="AG83" s="119">
        <f>IF($E15=0,0,-PMT(real_disc, $E15,AF77,))</f>
        <v>0</v>
      </c>
    </row>
    <row r="84" spans="1:33" x14ac:dyDescent="0.3">
      <c r="A84" s="8"/>
      <c r="B84" s="8"/>
      <c r="C84" s="4" t="str">
        <f>$C$81&amp;" - "&amp;C16</f>
        <v>Annualised capex - IT capex</v>
      </c>
      <c r="D84" s="38"/>
      <c r="F84" s="97"/>
      <c r="G84" s="210">
        <f>input_dollars</f>
        <v>45291</v>
      </c>
      <c r="H84" s="31"/>
      <c r="I84" s="119">
        <f>IF($E16=0,0,-PMT(real_disc, $E16,H78,))</f>
        <v>0</v>
      </c>
      <c r="J84" s="119">
        <f>IF($E16=0,0,-PMT(real_disc, $E16,I78,))</f>
        <v>0</v>
      </c>
      <c r="K84" s="119">
        <f>IF($E16=0,0,-PMT(real_disc, $E16,J78,))</f>
        <v>0</v>
      </c>
      <c r="L84" s="119">
        <f>IF($E16=0,0,-PMT(real_disc, $E16,K78,))</f>
        <v>0</v>
      </c>
      <c r="M84" s="119">
        <f>IF($E16=0,0,-PMT(real_disc, $E16,L78,))</f>
        <v>0</v>
      </c>
      <c r="N84" s="119">
        <f>IF($E16=0,0,-PMT(real_disc, $E16,M78,))</f>
        <v>0</v>
      </c>
      <c r="O84" s="119">
        <f>IF($E16=0,0,-PMT(real_disc, $E16,N78,))</f>
        <v>0</v>
      </c>
      <c r="P84" s="119">
        <f>IF($E16=0,0,-PMT(real_disc, $E16,O78,))</f>
        <v>0</v>
      </c>
      <c r="Q84" s="119">
        <f>IF($E16=0,0,-PMT(real_disc, $E16,P78,))</f>
        <v>0</v>
      </c>
      <c r="R84" s="119">
        <f>IF($E16=0,0,-PMT(real_disc, $E16,Q78,))</f>
        <v>0</v>
      </c>
      <c r="S84" s="119">
        <f>IF($E16=0,0,-PMT(real_disc, $E16,R78,))</f>
        <v>0</v>
      </c>
      <c r="T84" s="119">
        <f>IF($E16=0,0,-PMT(real_disc, $E16,S78,))</f>
        <v>0</v>
      </c>
      <c r="U84" s="119">
        <f>IF($E16=0,0,-PMT(real_disc, $E16,T78,))</f>
        <v>0</v>
      </c>
      <c r="V84" s="119">
        <f>IF($E16=0,0,-PMT(real_disc, $E16,U78,))</f>
        <v>0</v>
      </c>
      <c r="W84" s="119">
        <f>IF($E16=0,0,-PMT(real_disc, $E16,V78,))</f>
        <v>0</v>
      </c>
      <c r="X84" s="119">
        <f>IF($E16=0,0,-PMT(real_disc, $E16,W78,))</f>
        <v>0</v>
      </c>
      <c r="Y84" s="119">
        <f>IF($E16=0,0,-PMT(real_disc, $E16,X78,))</f>
        <v>0</v>
      </c>
      <c r="Z84" s="119">
        <f>IF($E16=0,0,-PMT(real_disc, $E16,Y78,))</f>
        <v>0</v>
      </c>
      <c r="AA84" s="119">
        <f>IF($E16=0,0,-PMT(real_disc, $E16,Z78,))</f>
        <v>0</v>
      </c>
      <c r="AB84" s="119">
        <f>IF($E16=0,0,-PMT(real_disc, $E16,AA78,))</f>
        <v>0</v>
      </c>
      <c r="AC84" s="119">
        <f>IF($E16=0,0,-PMT(real_disc, $E16,AB78,))</f>
        <v>0</v>
      </c>
      <c r="AD84" s="119">
        <f>IF($E16=0,0,-PMT(real_disc, $E16,AC78,))</f>
        <v>0</v>
      </c>
      <c r="AE84" s="119">
        <f>IF($E16=0,0,-PMT(real_disc, $E16,AD78,))</f>
        <v>0</v>
      </c>
      <c r="AF84" s="119">
        <f>IF($E16=0,0,-PMT(real_disc, $E16,AE78,))</f>
        <v>0</v>
      </c>
      <c r="AG84" s="119">
        <f>IF($E16=0,0,-PMT(real_disc, $E16,AF78,))</f>
        <v>0</v>
      </c>
    </row>
    <row r="85" spans="1:33" x14ac:dyDescent="0.3">
      <c r="A85" s="8"/>
      <c r="B85" s="8"/>
      <c r="C85" s="4" t="str">
        <f>$C$81&amp;" - "&amp;C17</f>
        <v>Annualised capex - Offgrid transition</v>
      </c>
      <c r="D85" s="38"/>
      <c r="F85" s="97"/>
      <c r="G85" s="210">
        <f>input_dollars</f>
        <v>45291</v>
      </c>
      <c r="H85" s="31"/>
      <c r="I85" s="119">
        <f>IF($E17=0,0,-PMT(real_disc, $E17,H79,))</f>
        <v>0</v>
      </c>
      <c r="J85" s="119">
        <f>IF($E17=0,0,-PMT(real_disc, $E17,I79,))</f>
        <v>0</v>
      </c>
      <c r="K85" s="119">
        <f>IF($E17=0,0,-PMT(real_disc, $E17,J79,))</f>
        <v>0</v>
      </c>
      <c r="L85" s="119">
        <f>IF($E17=0,0,-PMT(real_disc, $E17,K79,))</f>
        <v>0</v>
      </c>
      <c r="M85" s="119">
        <f>IF($E17=0,0,-PMT(real_disc, $E17,L79,))</f>
        <v>0</v>
      </c>
      <c r="N85" s="119">
        <f>IF($E17=0,0,-PMT(real_disc, $E17,M79,))</f>
        <v>0</v>
      </c>
      <c r="O85" s="119">
        <f>IF($E17=0,0,-PMT(real_disc, $E17,N79,))</f>
        <v>0</v>
      </c>
      <c r="P85" s="119">
        <f>IF($E17=0,0,-PMT(real_disc, $E17,O79,))</f>
        <v>0</v>
      </c>
      <c r="Q85" s="119">
        <f>IF($E17=0,0,-PMT(real_disc, $E17,P79,))</f>
        <v>0</v>
      </c>
      <c r="R85" s="119">
        <f>IF($E17=0,0,-PMT(real_disc, $E17,Q79,))</f>
        <v>0</v>
      </c>
      <c r="S85" s="119">
        <f>IF($E17=0,0,-PMT(real_disc, $E17,R79,))</f>
        <v>0</v>
      </c>
      <c r="T85" s="119">
        <f>IF($E17=0,0,-PMT(real_disc, $E17,S79,))</f>
        <v>0</v>
      </c>
      <c r="U85" s="119">
        <f>IF($E17=0,0,-PMT(real_disc, $E17,T79,))</f>
        <v>0</v>
      </c>
      <c r="V85" s="119">
        <f>IF($E17=0,0,-PMT(real_disc, $E17,U79,))</f>
        <v>0</v>
      </c>
      <c r="W85" s="119">
        <f>IF($E17=0,0,-PMT(real_disc, $E17,V79,))</f>
        <v>0</v>
      </c>
      <c r="X85" s="119">
        <f>IF($E17=0,0,-PMT(real_disc, $E17,W79,))</f>
        <v>0</v>
      </c>
      <c r="Y85" s="119">
        <f>IF($E17=0,0,-PMT(real_disc, $E17,X79,))</f>
        <v>0</v>
      </c>
      <c r="Z85" s="119">
        <f>IF($E17=0,0,-PMT(real_disc, $E17,Y79,))</f>
        <v>0</v>
      </c>
      <c r="AA85" s="119">
        <f>IF($E17=0,0,-PMT(real_disc, $E17,Z79,))</f>
        <v>0</v>
      </c>
      <c r="AB85" s="119">
        <f>IF($E17=0,0,-PMT(real_disc, $E17,AA79,))</f>
        <v>0</v>
      </c>
      <c r="AC85" s="119">
        <f>IF($E17=0,0,-PMT(real_disc, $E17,AB79,))</f>
        <v>0</v>
      </c>
      <c r="AD85" s="119">
        <f>IF($E17=0,0,-PMT(real_disc, $E17,AC79,))</f>
        <v>0</v>
      </c>
      <c r="AE85" s="119">
        <f>IF($E17=0,0,-PMT(real_disc, $E17,AD79,))</f>
        <v>0</v>
      </c>
      <c r="AF85" s="119">
        <f>IF($E17=0,0,-PMT(real_disc, $E17,AE79,))</f>
        <v>0</v>
      </c>
      <c r="AG85" s="119">
        <f>IF($E17=0,0,-PMT(real_disc, $E17,AF79,))</f>
        <v>0</v>
      </c>
    </row>
    <row r="86" spans="1:33" x14ac:dyDescent="0.3">
      <c r="A86" s="8"/>
      <c r="B86" s="8"/>
      <c r="C86" s="172" t="s">
        <v>156</v>
      </c>
      <c r="D86" s="172"/>
      <c r="E86" s="173"/>
      <c r="F86" s="174"/>
      <c r="G86" s="215">
        <f>input_dollars</f>
        <v>45291</v>
      </c>
      <c r="H86" s="175"/>
      <c r="I86" s="176">
        <f>SUM(I82:I85)</f>
        <v>0</v>
      </c>
      <c r="J86" s="176">
        <f t="shared" ref="J86:AB86" si="14">SUM(J82:J85)</f>
        <v>0</v>
      </c>
      <c r="K86" s="176">
        <f t="shared" si="14"/>
        <v>0</v>
      </c>
      <c r="L86" s="176">
        <f t="shared" si="14"/>
        <v>0</v>
      </c>
      <c r="M86" s="176">
        <f t="shared" si="14"/>
        <v>0</v>
      </c>
      <c r="N86" s="176">
        <f t="shared" si="14"/>
        <v>0</v>
      </c>
      <c r="O86" s="176">
        <f t="shared" si="14"/>
        <v>0</v>
      </c>
      <c r="P86" s="176">
        <f t="shared" si="14"/>
        <v>0</v>
      </c>
      <c r="Q86" s="176">
        <f t="shared" si="14"/>
        <v>0</v>
      </c>
      <c r="R86" s="176">
        <f t="shared" si="14"/>
        <v>0</v>
      </c>
      <c r="S86" s="176">
        <f t="shared" si="14"/>
        <v>0</v>
      </c>
      <c r="T86" s="176">
        <f t="shared" si="14"/>
        <v>0</v>
      </c>
      <c r="U86" s="176">
        <f t="shared" si="14"/>
        <v>0</v>
      </c>
      <c r="V86" s="176">
        <f t="shared" si="14"/>
        <v>0</v>
      </c>
      <c r="W86" s="176">
        <f t="shared" si="14"/>
        <v>0</v>
      </c>
      <c r="X86" s="176">
        <f t="shared" si="14"/>
        <v>0</v>
      </c>
      <c r="Y86" s="176">
        <f t="shared" si="14"/>
        <v>0</v>
      </c>
      <c r="Z86" s="176">
        <f t="shared" si="14"/>
        <v>0</v>
      </c>
      <c r="AA86" s="176">
        <f t="shared" si="14"/>
        <v>0</v>
      </c>
      <c r="AB86" s="176">
        <f t="shared" si="14"/>
        <v>0</v>
      </c>
      <c r="AC86" s="176">
        <f>SUM(AC82:AC85)</f>
        <v>0</v>
      </c>
      <c r="AD86" s="176">
        <f>SUM(AD82:AD85)</f>
        <v>0</v>
      </c>
      <c r="AE86" s="176">
        <f>SUM(AE82:AE85)</f>
        <v>0</v>
      </c>
      <c r="AF86" s="176">
        <f>SUM(AF82:AF85)</f>
        <v>0</v>
      </c>
      <c r="AG86" s="176">
        <f>SUM(AG82:AG85)</f>
        <v>0</v>
      </c>
    </row>
    <row r="87" spans="1:33" x14ac:dyDescent="0.3">
      <c r="A87" s="8"/>
      <c r="B87" s="8"/>
      <c r="C87" s="75"/>
      <c r="D87" s="38"/>
      <c r="F87"/>
      <c r="G87" s="2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3">
      <c r="A88" s="8"/>
      <c r="B88" s="8"/>
      <c r="C88" s="4" t="s">
        <v>91</v>
      </c>
      <c r="D88" s="38"/>
      <c r="F88" s="97"/>
      <c r="G88" s="210">
        <f t="shared" ref="G88:G93" si="15">input_dollars</f>
        <v>45291</v>
      </c>
      <c r="H88" s="31"/>
      <c r="I88" s="119">
        <f>I86</f>
        <v>0</v>
      </c>
      <c r="J88" s="119">
        <f t="shared" ref="J88:AB88" si="16">J86</f>
        <v>0</v>
      </c>
      <c r="K88" s="119">
        <f t="shared" si="16"/>
        <v>0</v>
      </c>
      <c r="L88" s="119">
        <f t="shared" si="16"/>
        <v>0</v>
      </c>
      <c r="M88" s="119">
        <f t="shared" si="16"/>
        <v>0</v>
      </c>
      <c r="N88" s="119">
        <f t="shared" si="16"/>
        <v>0</v>
      </c>
      <c r="O88" s="119">
        <f t="shared" si="16"/>
        <v>0</v>
      </c>
      <c r="P88" s="119">
        <f t="shared" si="16"/>
        <v>0</v>
      </c>
      <c r="Q88" s="119">
        <f t="shared" si="16"/>
        <v>0</v>
      </c>
      <c r="R88" s="119">
        <f t="shared" si="16"/>
        <v>0</v>
      </c>
      <c r="S88" s="119">
        <f t="shared" si="16"/>
        <v>0</v>
      </c>
      <c r="T88" s="119">
        <f t="shared" si="16"/>
        <v>0</v>
      </c>
      <c r="U88" s="119">
        <f t="shared" si="16"/>
        <v>0</v>
      </c>
      <c r="V88" s="119">
        <f t="shared" si="16"/>
        <v>0</v>
      </c>
      <c r="W88" s="119">
        <f t="shared" si="16"/>
        <v>0</v>
      </c>
      <c r="X88" s="119">
        <f t="shared" si="16"/>
        <v>0</v>
      </c>
      <c r="Y88" s="119">
        <f t="shared" si="16"/>
        <v>0</v>
      </c>
      <c r="Z88" s="119">
        <f t="shared" si="16"/>
        <v>0</v>
      </c>
      <c r="AA88" s="119">
        <f t="shared" si="16"/>
        <v>0</v>
      </c>
      <c r="AB88" s="119">
        <f t="shared" si="16"/>
        <v>0</v>
      </c>
      <c r="AC88" s="119">
        <f>AC86</f>
        <v>0</v>
      </c>
      <c r="AD88" s="119">
        <f>AD86</f>
        <v>0</v>
      </c>
      <c r="AE88" s="119">
        <f>AE86</f>
        <v>0</v>
      </c>
      <c r="AF88" s="119">
        <f>AF86</f>
        <v>0</v>
      </c>
      <c r="AG88" s="119">
        <f>AG86</f>
        <v>0</v>
      </c>
    </row>
    <row r="89" spans="1:33" x14ac:dyDescent="0.3">
      <c r="A89" s="8"/>
      <c r="B89" s="8"/>
      <c r="C89" s="4" t="s">
        <v>31</v>
      </c>
      <c r="D89" s="38"/>
      <c r="F89" s="97"/>
      <c r="G89" s="210">
        <f t="shared" si="15"/>
        <v>45291</v>
      </c>
      <c r="H89" s="31"/>
      <c r="I89" s="31">
        <f t="shared" ref="I89:AG89" si="17">-I22</f>
        <v>0</v>
      </c>
      <c r="J89" s="31">
        <f t="shared" si="17"/>
        <v>0</v>
      </c>
      <c r="K89" s="31">
        <f t="shared" si="17"/>
        <v>0</v>
      </c>
      <c r="L89" s="31">
        <f t="shared" si="17"/>
        <v>0</v>
      </c>
      <c r="M89" s="31">
        <f t="shared" si="17"/>
        <v>0</v>
      </c>
      <c r="N89" s="31">
        <f t="shared" si="17"/>
        <v>0</v>
      </c>
      <c r="O89" s="31">
        <f t="shared" si="17"/>
        <v>0</v>
      </c>
      <c r="P89" s="31">
        <f t="shared" si="17"/>
        <v>0</v>
      </c>
      <c r="Q89" s="31">
        <f t="shared" si="17"/>
        <v>0</v>
      </c>
      <c r="R89" s="31">
        <f t="shared" si="17"/>
        <v>0</v>
      </c>
      <c r="S89" s="31">
        <f t="shared" si="17"/>
        <v>0</v>
      </c>
      <c r="T89" s="31">
        <f t="shared" si="17"/>
        <v>0</v>
      </c>
      <c r="U89" s="31">
        <f t="shared" si="17"/>
        <v>0</v>
      </c>
      <c r="V89" s="31">
        <f t="shared" si="17"/>
        <v>0</v>
      </c>
      <c r="W89" s="31">
        <f t="shared" si="17"/>
        <v>0</v>
      </c>
      <c r="X89" s="31">
        <f t="shared" si="17"/>
        <v>0</v>
      </c>
      <c r="Y89" s="31">
        <f t="shared" si="17"/>
        <v>0</v>
      </c>
      <c r="Z89" s="31">
        <f t="shared" si="17"/>
        <v>0</v>
      </c>
      <c r="AA89" s="31">
        <f t="shared" si="17"/>
        <v>0</v>
      </c>
      <c r="AB89" s="31">
        <f t="shared" si="17"/>
        <v>0</v>
      </c>
      <c r="AC89" s="31">
        <f t="shared" si="17"/>
        <v>0</v>
      </c>
      <c r="AD89" s="31">
        <f t="shared" si="17"/>
        <v>0</v>
      </c>
      <c r="AE89" s="31">
        <f t="shared" si="17"/>
        <v>0</v>
      </c>
      <c r="AF89" s="31">
        <f t="shared" si="17"/>
        <v>0</v>
      </c>
      <c r="AG89" s="31">
        <f t="shared" si="17"/>
        <v>0</v>
      </c>
    </row>
    <row r="90" spans="1:33" x14ac:dyDescent="0.3">
      <c r="A90" s="8"/>
      <c r="B90" s="8"/>
      <c r="C90" s="4" t="s">
        <v>139</v>
      </c>
      <c r="D90" s="38"/>
      <c r="F90" s="97"/>
      <c r="G90" s="210">
        <f t="shared" si="15"/>
        <v>45291</v>
      </c>
      <c r="H90" s="31"/>
      <c r="I90" s="31">
        <f>I67</f>
        <v>0</v>
      </c>
      <c r="J90" s="31">
        <f t="shared" ref="J90:AB90" si="18">J67</f>
        <v>0</v>
      </c>
      <c r="K90" s="31">
        <f t="shared" si="18"/>
        <v>0</v>
      </c>
      <c r="L90" s="31">
        <f t="shared" si="18"/>
        <v>0</v>
      </c>
      <c r="M90" s="31">
        <f t="shared" si="18"/>
        <v>0</v>
      </c>
      <c r="N90" s="31">
        <f t="shared" si="18"/>
        <v>0</v>
      </c>
      <c r="O90" s="31">
        <f t="shared" si="18"/>
        <v>0</v>
      </c>
      <c r="P90" s="31">
        <f t="shared" si="18"/>
        <v>0</v>
      </c>
      <c r="Q90" s="31">
        <f t="shared" si="18"/>
        <v>0</v>
      </c>
      <c r="R90" s="31">
        <f t="shared" si="18"/>
        <v>0</v>
      </c>
      <c r="S90" s="31">
        <f t="shared" si="18"/>
        <v>0</v>
      </c>
      <c r="T90" s="31">
        <f t="shared" si="18"/>
        <v>0</v>
      </c>
      <c r="U90" s="31">
        <f t="shared" si="18"/>
        <v>0</v>
      </c>
      <c r="V90" s="31">
        <f t="shared" si="18"/>
        <v>0</v>
      </c>
      <c r="W90" s="31">
        <f t="shared" si="18"/>
        <v>0</v>
      </c>
      <c r="X90" s="31">
        <f t="shared" si="18"/>
        <v>0</v>
      </c>
      <c r="Y90" s="31">
        <f t="shared" si="18"/>
        <v>0</v>
      </c>
      <c r="Z90" s="31">
        <f t="shared" si="18"/>
        <v>0</v>
      </c>
      <c r="AA90" s="31">
        <f t="shared" si="18"/>
        <v>0</v>
      </c>
      <c r="AB90" s="31">
        <f t="shared" si="18"/>
        <v>0</v>
      </c>
      <c r="AC90" s="31">
        <f>AC67</f>
        <v>0</v>
      </c>
      <c r="AD90" s="31">
        <f>AD67</f>
        <v>0</v>
      </c>
      <c r="AE90" s="31">
        <f>AE67</f>
        <v>0</v>
      </c>
      <c r="AF90" s="31">
        <f>AF67</f>
        <v>0</v>
      </c>
      <c r="AG90" s="31">
        <f>AG67</f>
        <v>0</v>
      </c>
    </row>
    <row r="91" spans="1:33" x14ac:dyDescent="0.3">
      <c r="A91" s="8"/>
      <c r="B91" s="8"/>
      <c r="C91" s="4" t="s">
        <v>122</v>
      </c>
      <c r="D91" s="38"/>
      <c r="F91" s="97"/>
      <c r="G91" s="210">
        <f t="shared" si="15"/>
        <v>45291</v>
      </c>
      <c r="H91" s="31"/>
      <c r="I91" s="31">
        <f t="shared" ref="I91:AG91" si="19">I60</f>
        <v>0</v>
      </c>
      <c r="J91" s="31">
        <f t="shared" si="19"/>
        <v>0</v>
      </c>
      <c r="K91" s="31">
        <f t="shared" si="19"/>
        <v>0</v>
      </c>
      <c r="L91" s="31">
        <f t="shared" si="19"/>
        <v>0</v>
      </c>
      <c r="M91" s="31">
        <f t="shared" si="19"/>
        <v>0</v>
      </c>
      <c r="N91" s="31">
        <f t="shared" si="19"/>
        <v>0</v>
      </c>
      <c r="O91" s="31">
        <f t="shared" si="19"/>
        <v>0</v>
      </c>
      <c r="P91" s="31">
        <f t="shared" si="19"/>
        <v>0</v>
      </c>
      <c r="Q91" s="31">
        <f t="shared" si="19"/>
        <v>0</v>
      </c>
      <c r="R91" s="31">
        <f t="shared" si="19"/>
        <v>0</v>
      </c>
      <c r="S91" s="31">
        <f t="shared" si="19"/>
        <v>0</v>
      </c>
      <c r="T91" s="31">
        <f t="shared" si="19"/>
        <v>0</v>
      </c>
      <c r="U91" s="31">
        <f t="shared" si="19"/>
        <v>0</v>
      </c>
      <c r="V91" s="31">
        <f t="shared" si="19"/>
        <v>0</v>
      </c>
      <c r="W91" s="31">
        <f t="shared" si="19"/>
        <v>0</v>
      </c>
      <c r="X91" s="31">
        <f t="shared" si="19"/>
        <v>0</v>
      </c>
      <c r="Y91" s="31">
        <f t="shared" si="19"/>
        <v>0</v>
      </c>
      <c r="Z91" s="31">
        <f t="shared" si="19"/>
        <v>0</v>
      </c>
      <c r="AA91" s="31">
        <f t="shared" si="19"/>
        <v>0</v>
      </c>
      <c r="AB91" s="31">
        <f t="shared" si="19"/>
        <v>0</v>
      </c>
      <c r="AC91" s="31">
        <f t="shared" si="19"/>
        <v>0</v>
      </c>
      <c r="AD91" s="31">
        <f t="shared" si="19"/>
        <v>0</v>
      </c>
      <c r="AE91" s="31">
        <f t="shared" si="19"/>
        <v>0</v>
      </c>
      <c r="AF91" s="31">
        <f t="shared" si="19"/>
        <v>0</v>
      </c>
      <c r="AG91" s="31">
        <f t="shared" si="19"/>
        <v>0</v>
      </c>
    </row>
    <row r="92" spans="1:33" x14ac:dyDescent="0.3">
      <c r="A92" s="8"/>
      <c r="B92" s="8"/>
      <c r="C92" s="4"/>
      <c r="D92" s="38"/>
      <c r="F92" s="31"/>
      <c r="G92" s="21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 x14ac:dyDescent="0.3">
      <c r="A93" s="8"/>
      <c r="B93" s="8"/>
      <c r="C93" s="180" t="s">
        <v>186</v>
      </c>
      <c r="D93" s="178"/>
      <c r="E93" s="173"/>
      <c r="F93" s="179"/>
      <c r="G93" s="215">
        <f t="shared" si="15"/>
        <v>45291</v>
      </c>
      <c r="H93" s="179"/>
      <c r="I93" s="179">
        <f t="shared" ref="I93:AB93" si="20">SUM(I88:I92)</f>
        <v>0</v>
      </c>
      <c r="J93" s="179">
        <f t="shared" si="20"/>
        <v>0</v>
      </c>
      <c r="K93" s="179">
        <f t="shared" si="20"/>
        <v>0</v>
      </c>
      <c r="L93" s="179">
        <f t="shared" si="20"/>
        <v>0</v>
      </c>
      <c r="M93" s="179">
        <f t="shared" si="20"/>
        <v>0</v>
      </c>
      <c r="N93" s="179">
        <f t="shared" si="20"/>
        <v>0</v>
      </c>
      <c r="O93" s="179">
        <f t="shared" si="20"/>
        <v>0</v>
      </c>
      <c r="P93" s="179">
        <f t="shared" si="20"/>
        <v>0</v>
      </c>
      <c r="Q93" s="179">
        <f t="shared" si="20"/>
        <v>0</v>
      </c>
      <c r="R93" s="179">
        <f t="shared" si="20"/>
        <v>0</v>
      </c>
      <c r="S93" s="179">
        <f t="shared" si="20"/>
        <v>0</v>
      </c>
      <c r="T93" s="179">
        <f t="shared" si="20"/>
        <v>0</v>
      </c>
      <c r="U93" s="179">
        <f t="shared" si="20"/>
        <v>0</v>
      </c>
      <c r="V93" s="179">
        <f t="shared" si="20"/>
        <v>0</v>
      </c>
      <c r="W93" s="179">
        <f t="shared" si="20"/>
        <v>0</v>
      </c>
      <c r="X93" s="179">
        <f t="shared" si="20"/>
        <v>0</v>
      </c>
      <c r="Y93" s="179">
        <f t="shared" si="20"/>
        <v>0</v>
      </c>
      <c r="Z93" s="179">
        <f t="shared" si="20"/>
        <v>0</v>
      </c>
      <c r="AA93" s="179">
        <f t="shared" si="20"/>
        <v>0</v>
      </c>
      <c r="AB93" s="179">
        <f t="shared" si="20"/>
        <v>0</v>
      </c>
      <c r="AC93" s="179">
        <f>SUM(AC88:AC92)</f>
        <v>0</v>
      </c>
      <c r="AD93" s="179">
        <f>SUM(AD88:AD92)</f>
        <v>0</v>
      </c>
      <c r="AE93" s="179">
        <f>SUM(AE88:AE92)</f>
        <v>0</v>
      </c>
      <c r="AF93" s="179">
        <f>SUM(AF88:AF92)</f>
        <v>0</v>
      </c>
      <c r="AG93" s="179">
        <f>SUM(AG88:AG92)</f>
        <v>0</v>
      </c>
    </row>
    <row r="94" spans="1:33" x14ac:dyDescent="0.3">
      <c r="A94" s="8"/>
      <c r="B94" s="8"/>
      <c r="C94" s="75"/>
      <c r="D94" s="138"/>
      <c r="E94" s="64"/>
      <c r="F94" s="140"/>
      <c r="G94" s="217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</row>
    <row r="95" spans="1:33" x14ac:dyDescent="0.3">
      <c r="A95" s="8"/>
      <c r="B95" s="8"/>
      <c r="C95" s="75"/>
      <c r="D95" s="138"/>
      <c r="E95" s="64"/>
      <c r="F95" s="140"/>
      <c r="G95" s="217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</row>
    <row r="96" spans="1:33" x14ac:dyDescent="0.3">
      <c r="A96" s="8"/>
      <c r="B96" s="8"/>
      <c r="C96" s="230"/>
      <c r="D96" s="82"/>
      <c r="E96" s="231"/>
      <c r="F96" s="232"/>
      <c r="G96" s="231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43" x14ac:dyDescent="0.3">
      <c r="C97" s="231"/>
      <c r="D97" s="231"/>
      <c r="E97" s="231"/>
      <c r="F97" s="231"/>
      <c r="G97" s="231"/>
    </row>
    <row r="98" spans="1:43" x14ac:dyDescent="0.3">
      <c r="C98" s="231"/>
      <c r="D98" s="231"/>
      <c r="E98" s="231"/>
      <c r="F98" s="231"/>
      <c r="G98" s="231"/>
    </row>
    <row r="100" spans="1:43" x14ac:dyDescent="0.3">
      <c r="G100" s="12"/>
    </row>
    <row r="108" spans="1:43" ht="14.4" x14ac:dyDescent="0.3">
      <c r="A108" s="89" t="s">
        <v>216</v>
      </c>
      <c r="B108" s="89"/>
      <c r="C108" s="89"/>
      <c r="D108" s="89"/>
      <c r="E108" s="89"/>
      <c r="F108" s="89"/>
      <c r="G108" s="204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/>
      <c r="AI108"/>
      <c r="AJ108"/>
      <c r="AK108"/>
      <c r="AL108"/>
      <c r="AM108"/>
      <c r="AN108"/>
      <c r="AO108"/>
      <c r="AP108"/>
      <c r="AQ108"/>
    </row>
    <row r="110" spans="1:43" x14ac:dyDescent="0.3"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</row>
    <row r="111" spans="1:43" x14ac:dyDescent="0.3">
      <c r="E111"/>
      <c r="F111"/>
      <c r="G111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</row>
    <row r="112" spans="1:43" x14ac:dyDescent="0.3">
      <c r="A112" s="1" t="s">
        <v>119</v>
      </c>
      <c r="C112" s="1" t="s">
        <v>186</v>
      </c>
      <c r="D112"/>
      <c r="E112"/>
      <c r="F112"/>
      <c r="G112" s="38" t="str">
        <f>PROPER($A$3)&amp;A112</f>
        <v>Option 1 (Base Case)NPV</v>
      </c>
      <c r="I112" s="31">
        <f>I93</f>
        <v>0</v>
      </c>
      <c r="J112" s="31">
        <f t="shared" ref="J112:AG112" si="21">J93</f>
        <v>0</v>
      </c>
      <c r="K112" s="31">
        <f t="shared" si="21"/>
        <v>0</v>
      </c>
      <c r="L112" s="31">
        <f t="shared" si="21"/>
        <v>0</v>
      </c>
      <c r="M112" s="31">
        <f t="shared" si="21"/>
        <v>0</v>
      </c>
      <c r="N112" s="31">
        <f t="shared" si="21"/>
        <v>0</v>
      </c>
      <c r="O112" s="31">
        <f t="shared" si="21"/>
        <v>0</v>
      </c>
      <c r="P112" s="31">
        <f t="shared" si="21"/>
        <v>0</v>
      </c>
      <c r="Q112" s="31">
        <f t="shared" si="21"/>
        <v>0</v>
      </c>
      <c r="R112" s="31">
        <f t="shared" si="21"/>
        <v>0</v>
      </c>
      <c r="S112" s="31">
        <f t="shared" si="21"/>
        <v>0</v>
      </c>
      <c r="T112" s="31">
        <f t="shared" si="21"/>
        <v>0</v>
      </c>
      <c r="U112" s="31">
        <f t="shared" si="21"/>
        <v>0</v>
      </c>
      <c r="V112" s="31">
        <f t="shared" si="21"/>
        <v>0</v>
      </c>
      <c r="W112" s="31">
        <f t="shared" si="21"/>
        <v>0</v>
      </c>
      <c r="X112" s="31">
        <f t="shared" si="21"/>
        <v>0</v>
      </c>
      <c r="Y112" s="31">
        <f t="shared" si="21"/>
        <v>0</v>
      </c>
      <c r="Z112" s="31">
        <f t="shared" si="21"/>
        <v>0</v>
      </c>
      <c r="AA112" s="31">
        <f t="shared" si="21"/>
        <v>0</v>
      </c>
      <c r="AB112" s="31">
        <f t="shared" si="21"/>
        <v>0</v>
      </c>
      <c r="AC112" s="31">
        <f t="shared" si="21"/>
        <v>0</v>
      </c>
      <c r="AD112" s="31">
        <f t="shared" si="21"/>
        <v>0</v>
      </c>
      <c r="AE112" s="31">
        <f t="shared" si="21"/>
        <v>0</v>
      </c>
      <c r="AF112" s="31">
        <f t="shared" si="21"/>
        <v>0</v>
      </c>
      <c r="AG112" s="31">
        <f t="shared" si="21"/>
        <v>0</v>
      </c>
    </row>
    <row r="113" spans="1:33" x14ac:dyDescent="0.3">
      <c r="C113" s="1" t="s">
        <v>156</v>
      </c>
      <c r="D113"/>
      <c r="E113"/>
      <c r="F113"/>
      <c r="G113"/>
      <c r="I113" s="31">
        <f>I88</f>
        <v>0</v>
      </c>
      <c r="J113" s="31">
        <f t="shared" ref="J113:AG113" si="22">J88</f>
        <v>0</v>
      </c>
      <c r="K113" s="31">
        <f t="shared" si="22"/>
        <v>0</v>
      </c>
      <c r="L113" s="31">
        <f t="shared" si="22"/>
        <v>0</v>
      </c>
      <c r="M113" s="31">
        <f t="shared" si="22"/>
        <v>0</v>
      </c>
      <c r="N113" s="31">
        <f t="shared" si="22"/>
        <v>0</v>
      </c>
      <c r="O113" s="31">
        <f t="shared" si="22"/>
        <v>0</v>
      </c>
      <c r="P113" s="31">
        <f t="shared" si="22"/>
        <v>0</v>
      </c>
      <c r="Q113" s="31">
        <f t="shared" si="22"/>
        <v>0</v>
      </c>
      <c r="R113" s="31">
        <f t="shared" si="22"/>
        <v>0</v>
      </c>
      <c r="S113" s="31">
        <f t="shared" si="22"/>
        <v>0</v>
      </c>
      <c r="T113" s="31">
        <f t="shared" si="22"/>
        <v>0</v>
      </c>
      <c r="U113" s="31">
        <f t="shared" si="22"/>
        <v>0</v>
      </c>
      <c r="V113" s="31">
        <f t="shared" si="22"/>
        <v>0</v>
      </c>
      <c r="W113" s="31">
        <f t="shared" si="22"/>
        <v>0</v>
      </c>
      <c r="X113" s="31">
        <f t="shared" si="22"/>
        <v>0</v>
      </c>
      <c r="Y113" s="31">
        <f t="shared" si="22"/>
        <v>0</v>
      </c>
      <c r="Z113" s="31">
        <f t="shared" si="22"/>
        <v>0</v>
      </c>
      <c r="AA113" s="31">
        <f t="shared" si="22"/>
        <v>0</v>
      </c>
      <c r="AB113" s="31">
        <f t="shared" si="22"/>
        <v>0</v>
      </c>
      <c r="AC113" s="31">
        <f t="shared" si="22"/>
        <v>0</v>
      </c>
      <c r="AD113" s="31">
        <f t="shared" si="22"/>
        <v>0</v>
      </c>
      <c r="AE113" s="31">
        <f t="shared" si="22"/>
        <v>0</v>
      </c>
      <c r="AF113" s="31">
        <f t="shared" si="22"/>
        <v>0</v>
      </c>
      <c r="AG113" s="31">
        <f t="shared" si="22"/>
        <v>0</v>
      </c>
    </row>
    <row r="114" spans="1:33" x14ac:dyDescent="0.3">
      <c r="C114" s="1" t="s">
        <v>239</v>
      </c>
      <c r="D114" s="252"/>
      <c r="E114" s="38"/>
      <c r="I114" s="31">
        <f>SUM(I90:I91)</f>
        <v>0</v>
      </c>
      <c r="J114" s="31">
        <f t="shared" ref="J114:AG114" si="23">SUM(J90:J91)</f>
        <v>0</v>
      </c>
      <c r="K114" s="31">
        <f t="shared" si="23"/>
        <v>0</v>
      </c>
      <c r="L114" s="31">
        <f t="shared" si="23"/>
        <v>0</v>
      </c>
      <c r="M114" s="31">
        <f t="shared" si="23"/>
        <v>0</v>
      </c>
      <c r="N114" s="31">
        <f t="shared" si="23"/>
        <v>0</v>
      </c>
      <c r="O114" s="31">
        <f t="shared" si="23"/>
        <v>0</v>
      </c>
      <c r="P114" s="31">
        <f t="shared" si="23"/>
        <v>0</v>
      </c>
      <c r="Q114" s="31">
        <f t="shared" si="23"/>
        <v>0</v>
      </c>
      <c r="R114" s="31">
        <f t="shared" si="23"/>
        <v>0</v>
      </c>
      <c r="S114" s="31">
        <f t="shared" si="23"/>
        <v>0</v>
      </c>
      <c r="T114" s="31">
        <f t="shared" si="23"/>
        <v>0</v>
      </c>
      <c r="U114" s="31">
        <f t="shared" si="23"/>
        <v>0</v>
      </c>
      <c r="V114" s="31">
        <f t="shared" si="23"/>
        <v>0</v>
      </c>
      <c r="W114" s="31">
        <f t="shared" si="23"/>
        <v>0</v>
      </c>
      <c r="X114" s="31">
        <f t="shared" si="23"/>
        <v>0</v>
      </c>
      <c r="Y114" s="31">
        <f t="shared" si="23"/>
        <v>0</v>
      </c>
      <c r="Z114" s="31">
        <f t="shared" si="23"/>
        <v>0</v>
      </c>
      <c r="AA114" s="31">
        <f t="shared" si="23"/>
        <v>0</v>
      </c>
      <c r="AB114" s="31">
        <f t="shared" si="23"/>
        <v>0</v>
      </c>
      <c r="AC114" s="31">
        <f t="shared" si="23"/>
        <v>0</v>
      </c>
      <c r="AD114" s="31">
        <f t="shared" si="23"/>
        <v>0</v>
      </c>
      <c r="AE114" s="31">
        <f t="shared" si="23"/>
        <v>0</v>
      </c>
      <c r="AF114" s="31">
        <f t="shared" si="23"/>
        <v>0</v>
      </c>
      <c r="AG114" s="31">
        <f t="shared" si="23"/>
        <v>0</v>
      </c>
    </row>
    <row r="115" spans="1:33" x14ac:dyDescent="0.3">
      <c r="D115" s="301" t="str">
        <f>Assumptions!G110</f>
        <v>Capex</v>
      </c>
      <c r="E115" s="301" t="str">
        <f>Assumptions!H110</f>
        <v>Total benefits</v>
      </c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</row>
    <row r="116" spans="1:33" x14ac:dyDescent="0.3">
      <c r="A116" s="1" t="str">
        <f>"sens"&amp;Assumptions!B111</f>
        <v>sens1</v>
      </c>
      <c r="C116" s="300" t="str">
        <f>Assumptions!C111</f>
        <v>Capex 10% higher</v>
      </c>
      <c r="D116" s="301">
        <f>Assumptions!G111</f>
        <v>0.1</v>
      </c>
      <c r="E116" s="301">
        <f>Assumptions!H111</f>
        <v>0</v>
      </c>
      <c r="G116" s="38" t="str">
        <f>PROPER($A$3)&amp;A116</f>
        <v>Option 1 (Base Case)sens1</v>
      </c>
      <c r="I116" s="31" cm="1">
        <f t="array" ref="I116">I$112+IF($C116&lt;&gt;0,SUMPRODUCT((I$113:I$114)*TRANSPOSE(($D116:$E116))),0)</f>
        <v>0</v>
      </c>
      <c r="J116" s="31" cm="1">
        <f t="array" ref="J116">J$112+IF($C116&lt;&gt;0,SUMPRODUCT((J$113:J$114)*TRANSPOSE(($D116:$E116))),0)</f>
        <v>0</v>
      </c>
      <c r="K116" s="31" cm="1">
        <f t="array" ref="K116">K$112+IF($C116&lt;&gt;0,SUMPRODUCT((K$113:K$114)*TRANSPOSE(($D116:$E116))),0)</f>
        <v>0</v>
      </c>
      <c r="L116" s="31" cm="1">
        <f t="array" ref="L116">L$112+IF($C116&lt;&gt;0,SUMPRODUCT((L$113:L$114)*TRANSPOSE(($D116:$E116))),0)</f>
        <v>0</v>
      </c>
      <c r="M116" s="31" cm="1">
        <f t="array" ref="M116">M$112+IF($C116&lt;&gt;0,SUMPRODUCT((M$113:M$114)*TRANSPOSE(($D116:$E116))),0)</f>
        <v>0</v>
      </c>
      <c r="N116" s="31" cm="1">
        <f t="array" ref="N116">N$112+IF($C116&lt;&gt;0,SUMPRODUCT((N$113:N$114)*TRANSPOSE(($D116:$E116))),0)</f>
        <v>0</v>
      </c>
      <c r="O116" s="31" cm="1">
        <f t="array" ref="O116">O$112+IF($C116&lt;&gt;0,SUMPRODUCT((O$113:O$114)*TRANSPOSE(($D116:$E116))),0)</f>
        <v>0</v>
      </c>
      <c r="P116" s="31" cm="1">
        <f t="array" ref="P116">P$112+IF($C116&lt;&gt;0,SUMPRODUCT((P$113:P$114)*TRANSPOSE(($D116:$E116))),0)</f>
        <v>0</v>
      </c>
      <c r="Q116" s="31" cm="1">
        <f t="array" ref="Q116">Q$112+IF($C116&lt;&gt;0,SUMPRODUCT((Q$113:Q$114)*TRANSPOSE(($D116:$E116))),0)</f>
        <v>0</v>
      </c>
      <c r="R116" s="31" cm="1">
        <f t="array" ref="R116">R$112+IF($C116&lt;&gt;0,SUMPRODUCT((R$113:R$114)*TRANSPOSE(($D116:$E116))),0)</f>
        <v>0</v>
      </c>
      <c r="S116" s="31" cm="1">
        <f t="array" ref="S116">S$112+IF($C116&lt;&gt;0,SUMPRODUCT((S$113:S$114)*TRANSPOSE(($D116:$E116))),0)</f>
        <v>0</v>
      </c>
      <c r="T116" s="31" cm="1">
        <f t="array" ref="T116">T$112+IF($C116&lt;&gt;0,SUMPRODUCT((T$113:T$114)*TRANSPOSE(($D116:$E116))),0)</f>
        <v>0</v>
      </c>
      <c r="U116" s="31" cm="1">
        <f t="array" ref="U116">U$112+IF($C116&lt;&gt;0,SUMPRODUCT((U$113:U$114)*TRANSPOSE(($D116:$E116))),0)</f>
        <v>0</v>
      </c>
      <c r="V116" s="31" cm="1">
        <f t="array" ref="V116">V$112+IF($C116&lt;&gt;0,SUMPRODUCT((V$113:V$114)*TRANSPOSE(($D116:$E116))),0)</f>
        <v>0</v>
      </c>
      <c r="W116" s="31" cm="1">
        <f t="array" ref="W116">W$112+IF($C116&lt;&gt;0,SUMPRODUCT((W$113:W$114)*TRANSPOSE(($D116:$E116))),0)</f>
        <v>0</v>
      </c>
      <c r="X116" s="31" cm="1">
        <f t="array" ref="X116">X$112+IF($C116&lt;&gt;0,SUMPRODUCT((X$113:X$114)*TRANSPOSE(($D116:$E116))),0)</f>
        <v>0</v>
      </c>
      <c r="Y116" s="31" cm="1">
        <f t="array" ref="Y116">Y$112+IF($C116&lt;&gt;0,SUMPRODUCT((Y$113:Y$114)*TRANSPOSE(($D116:$E116))),0)</f>
        <v>0</v>
      </c>
      <c r="Z116" s="31" cm="1">
        <f t="array" ref="Z116">Z$112+IF($C116&lt;&gt;0,SUMPRODUCT((Z$113:Z$114)*TRANSPOSE(($D116:$E116))),0)</f>
        <v>0</v>
      </c>
      <c r="AA116" s="31" cm="1">
        <f t="array" ref="AA116">AA$112+IF($C116&lt;&gt;0,SUMPRODUCT((AA$113:AA$114)*TRANSPOSE(($D116:$E116))),0)</f>
        <v>0</v>
      </c>
      <c r="AB116" s="31" cm="1">
        <f t="array" ref="AB116">AB$112+IF($C116&lt;&gt;0,SUMPRODUCT((AB$113:AB$114)*TRANSPOSE(($D116:$E116))),0)</f>
        <v>0</v>
      </c>
      <c r="AC116" s="31" cm="1">
        <f t="array" ref="AC116">AC$112+IF($C116&lt;&gt;0,SUMPRODUCT((AC$113:AC$114)*TRANSPOSE(($D116:$E116))),0)</f>
        <v>0</v>
      </c>
      <c r="AD116" s="31" cm="1">
        <f t="array" ref="AD116">AD$112+IF($C116&lt;&gt;0,SUMPRODUCT((AD$113:AD$114)*TRANSPOSE(($D116:$E116))),0)</f>
        <v>0</v>
      </c>
      <c r="AE116" s="31" cm="1">
        <f t="array" ref="AE116">AE$112+IF($C116&lt;&gt;0,SUMPRODUCT((AE$113:AE$114)*TRANSPOSE(($D116:$E116))),0)</f>
        <v>0</v>
      </c>
      <c r="AF116" s="31" cm="1">
        <f t="array" ref="AF116">AF$112+IF($C116&lt;&gt;0,SUMPRODUCT((AF$113:AF$114)*TRANSPOSE(($D116:$E116))),0)</f>
        <v>0</v>
      </c>
      <c r="AG116" s="31" cm="1">
        <f t="array" ref="AG116">AG$112+IF($C116&lt;&gt;0,SUMPRODUCT((AG$113:AG$114)*TRANSPOSE(($D116:$E116))),0)</f>
        <v>0</v>
      </c>
    </row>
    <row r="117" spans="1:33" x14ac:dyDescent="0.3">
      <c r="A117" s="1" t="str">
        <f>"sens"&amp;Assumptions!B112</f>
        <v>sens2</v>
      </c>
      <c r="C117" s="300" t="str">
        <f>Assumptions!C112</f>
        <v>Capex 10% lower</v>
      </c>
      <c r="D117" s="301">
        <f>Assumptions!G112</f>
        <v>-0.1</v>
      </c>
      <c r="E117" s="301">
        <f>Assumptions!H112</f>
        <v>0</v>
      </c>
      <c r="G117" s="38" t="str">
        <f t="shared" ref="G117:G123" si="24">PROPER($A$3)&amp;A117</f>
        <v>Option 1 (Base Case)sens2</v>
      </c>
      <c r="I117" s="31" cm="1">
        <f t="array" ref="I117">I$112+IF($C117&lt;&gt;0,SUMPRODUCT((I$113:I$114)*TRANSPOSE(($D117:$E117))),0)</f>
        <v>0</v>
      </c>
      <c r="J117" s="31" cm="1">
        <f t="array" ref="J117">J$112+IF($C117&lt;&gt;0,SUMPRODUCT((J$113:J$114)*TRANSPOSE(($D117:$E117))),0)</f>
        <v>0</v>
      </c>
      <c r="K117" s="31" cm="1">
        <f t="array" ref="K117">K$112+IF($C117&lt;&gt;0,SUMPRODUCT((K$113:K$114)*TRANSPOSE(($D117:$E117))),0)</f>
        <v>0</v>
      </c>
      <c r="L117" s="31" cm="1">
        <f t="array" ref="L117">L$112+IF($C117&lt;&gt;0,SUMPRODUCT((L$113:L$114)*TRANSPOSE(($D117:$E117))),0)</f>
        <v>0</v>
      </c>
      <c r="M117" s="31" cm="1">
        <f t="array" ref="M117">M$112+IF($C117&lt;&gt;0,SUMPRODUCT((M$113:M$114)*TRANSPOSE(($D117:$E117))),0)</f>
        <v>0</v>
      </c>
      <c r="N117" s="31" cm="1">
        <f t="array" ref="N117">N$112+IF($C117&lt;&gt;0,SUMPRODUCT((N$113:N$114)*TRANSPOSE(($D117:$E117))),0)</f>
        <v>0</v>
      </c>
      <c r="O117" s="31" cm="1">
        <f t="array" ref="O117">O$112+IF($C117&lt;&gt;0,SUMPRODUCT((O$113:O$114)*TRANSPOSE(($D117:$E117))),0)</f>
        <v>0</v>
      </c>
      <c r="P117" s="31" cm="1">
        <f t="array" ref="P117">P$112+IF($C117&lt;&gt;0,SUMPRODUCT((P$113:P$114)*TRANSPOSE(($D117:$E117))),0)</f>
        <v>0</v>
      </c>
      <c r="Q117" s="31" cm="1">
        <f t="array" ref="Q117">Q$112+IF($C117&lt;&gt;0,SUMPRODUCT((Q$113:Q$114)*TRANSPOSE(($D117:$E117))),0)</f>
        <v>0</v>
      </c>
      <c r="R117" s="31" cm="1">
        <f t="array" ref="R117">R$112+IF($C117&lt;&gt;0,SUMPRODUCT((R$113:R$114)*TRANSPOSE(($D117:$E117))),0)</f>
        <v>0</v>
      </c>
      <c r="S117" s="31" cm="1">
        <f t="array" ref="S117">S$112+IF($C117&lt;&gt;0,SUMPRODUCT((S$113:S$114)*TRANSPOSE(($D117:$E117))),0)</f>
        <v>0</v>
      </c>
      <c r="T117" s="31" cm="1">
        <f t="array" ref="T117">T$112+IF($C117&lt;&gt;0,SUMPRODUCT((T$113:T$114)*TRANSPOSE(($D117:$E117))),0)</f>
        <v>0</v>
      </c>
      <c r="U117" s="31" cm="1">
        <f t="array" ref="U117">U$112+IF($C117&lt;&gt;0,SUMPRODUCT((U$113:U$114)*TRANSPOSE(($D117:$E117))),0)</f>
        <v>0</v>
      </c>
      <c r="V117" s="31" cm="1">
        <f t="array" ref="V117">V$112+IF($C117&lt;&gt;0,SUMPRODUCT((V$113:V$114)*TRANSPOSE(($D117:$E117))),0)</f>
        <v>0</v>
      </c>
      <c r="W117" s="31" cm="1">
        <f t="array" ref="W117">W$112+IF($C117&lt;&gt;0,SUMPRODUCT((W$113:W$114)*TRANSPOSE(($D117:$E117))),0)</f>
        <v>0</v>
      </c>
      <c r="X117" s="31" cm="1">
        <f t="array" ref="X117">X$112+IF($C117&lt;&gt;0,SUMPRODUCT((X$113:X$114)*TRANSPOSE(($D117:$E117))),0)</f>
        <v>0</v>
      </c>
      <c r="Y117" s="31" cm="1">
        <f t="array" ref="Y117">Y$112+IF($C117&lt;&gt;0,SUMPRODUCT((Y$113:Y$114)*TRANSPOSE(($D117:$E117))),0)</f>
        <v>0</v>
      </c>
      <c r="Z117" s="31" cm="1">
        <f t="array" ref="Z117">Z$112+IF($C117&lt;&gt;0,SUMPRODUCT((Z$113:Z$114)*TRANSPOSE(($D117:$E117))),0)</f>
        <v>0</v>
      </c>
      <c r="AA117" s="31" cm="1">
        <f t="array" ref="AA117">AA$112+IF($C117&lt;&gt;0,SUMPRODUCT((AA$113:AA$114)*TRANSPOSE(($D117:$E117))),0)</f>
        <v>0</v>
      </c>
      <c r="AB117" s="31" cm="1">
        <f t="array" ref="AB117">AB$112+IF($C117&lt;&gt;0,SUMPRODUCT((AB$113:AB$114)*TRANSPOSE(($D117:$E117))),0)</f>
        <v>0</v>
      </c>
      <c r="AC117" s="31" cm="1">
        <f t="array" ref="AC117">AC$112+IF($C117&lt;&gt;0,SUMPRODUCT((AC$113:AC$114)*TRANSPOSE(($D117:$E117))),0)</f>
        <v>0</v>
      </c>
      <c r="AD117" s="31" cm="1">
        <f t="array" ref="AD117">AD$112+IF($C117&lt;&gt;0,SUMPRODUCT((AD$113:AD$114)*TRANSPOSE(($D117:$E117))),0)</f>
        <v>0</v>
      </c>
      <c r="AE117" s="31" cm="1">
        <f t="array" ref="AE117">AE$112+IF($C117&lt;&gt;0,SUMPRODUCT((AE$113:AE$114)*TRANSPOSE(($D117:$E117))),0)</f>
        <v>0</v>
      </c>
      <c r="AF117" s="31" cm="1">
        <f t="array" ref="AF117">AF$112+IF($C117&lt;&gt;0,SUMPRODUCT((AF$113:AF$114)*TRANSPOSE(($D117:$E117))),0)</f>
        <v>0</v>
      </c>
      <c r="AG117" s="31" cm="1">
        <f t="array" ref="AG117">AG$112+IF($C117&lt;&gt;0,SUMPRODUCT((AG$113:AG$114)*TRANSPOSE(($D117:$E117))),0)</f>
        <v>0</v>
      </c>
    </row>
    <row r="118" spans="1:33" x14ac:dyDescent="0.3">
      <c r="A118" s="1" t="str">
        <f>"sens"&amp;Assumptions!B113</f>
        <v>sens3</v>
      </c>
      <c r="C118" s="300" t="str">
        <f>Assumptions!C113</f>
        <v>Total benefits 10% higher</v>
      </c>
      <c r="D118" s="301">
        <f>Assumptions!G113</f>
        <v>0</v>
      </c>
      <c r="E118" s="301">
        <f>Assumptions!H113</f>
        <v>0.1</v>
      </c>
      <c r="G118" s="38" t="str">
        <f t="shared" si="24"/>
        <v>Option 1 (Base Case)sens3</v>
      </c>
      <c r="I118" s="31" cm="1">
        <f t="array" ref="I118">I$112+IF($C118&lt;&gt;0,SUMPRODUCT((I$113:I$114)*TRANSPOSE(($D118:$E118))),0)</f>
        <v>0</v>
      </c>
      <c r="J118" s="31" cm="1">
        <f t="array" ref="J118">J$112+IF($C118&lt;&gt;0,SUMPRODUCT((J$113:J$114)*TRANSPOSE(($D118:$E118))),0)</f>
        <v>0</v>
      </c>
      <c r="K118" s="31" cm="1">
        <f t="array" ref="K118">K$112+IF($C118&lt;&gt;0,SUMPRODUCT((K$113:K$114)*TRANSPOSE(($D118:$E118))),0)</f>
        <v>0</v>
      </c>
      <c r="L118" s="31" cm="1">
        <f t="array" ref="L118">L$112+IF($C118&lt;&gt;0,SUMPRODUCT((L$113:L$114)*TRANSPOSE(($D118:$E118))),0)</f>
        <v>0</v>
      </c>
      <c r="M118" s="31" cm="1">
        <f t="array" ref="M118">M$112+IF($C118&lt;&gt;0,SUMPRODUCT((M$113:M$114)*TRANSPOSE(($D118:$E118))),0)</f>
        <v>0</v>
      </c>
      <c r="N118" s="31" cm="1">
        <f t="array" ref="N118">N$112+IF($C118&lt;&gt;0,SUMPRODUCT((N$113:N$114)*TRANSPOSE(($D118:$E118))),0)</f>
        <v>0</v>
      </c>
      <c r="O118" s="31" cm="1">
        <f t="array" ref="O118">O$112+IF($C118&lt;&gt;0,SUMPRODUCT((O$113:O$114)*TRANSPOSE(($D118:$E118))),0)</f>
        <v>0</v>
      </c>
      <c r="P118" s="31" cm="1">
        <f t="array" ref="P118">P$112+IF($C118&lt;&gt;0,SUMPRODUCT((P$113:P$114)*TRANSPOSE(($D118:$E118))),0)</f>
        <v>0</v>
      </c>
      <c r="Q118" s="31" cm="1">
        <f t="array" ref="Q118">Q$112+IF($C118&lt;&gt;0,SUMPRODUCT((Q$113:Q$114)*TRANSPOSE(($D118:$E118))),0)</f>
        <v>0</v>
      </c>
      <c r="R118" s="31" cm="1">
        <f t="array" ref="R118">R$112+IF($C118&lt;&gt;0,SUMPRODUCT((R$113:R$114)*TRANSPOSE(($D118:$E118))),0)</f>
        <v>0</v>
      </c>
      <c r="S118" s="31" cm="1">
        <f t="array" ref="S118">S$112+IF($C118&lt;&gt;0,SUMPRODUCT((S$113:S$114)*TRANSPOSE(($D118:$E118))),0)</f>
        <v>0</v>
      </c>
      <c r="T118" s="31" cm="1">
        <f t="array" ref="T118">T$112+IF($C118&lt;&gt;0,SUMPRODUCT((T$113:T$114)*TRANSPOSE(($D118:$E118))),0)</f>
        <v>0</v>
      </c>
      <c r="U118" s="31" cm="1">
        <f t="array" ref="U118">U$112+IF($C118&lt;&gt;0,SUMPRODUCT((U$113:U$114)*TRANSPOSE(($D118:$E118))),0)</f>
        <v>0</v>
      </c>
      <c r="V118" s="31" cm="1">
        <f t="array" ref="V118">V$112+IF($C118&lt;&gt;0,SUMPRODUCT((V$113:V$114)*TRANSPOSE(($D118:$E118))),0)</f>
        <v>0</v>
      </c>
      <c r="W118" s="31" cm="1">
        <f t="array" ref="W118">W$112+IF($C118&lt;&gt;0,SUMPRODUCT((W$113:W$114)*TRANSPOSE(($D118:$E118))),0)</f>
        <v>0</v>
      </c>
      <c r="X118" s="31" cm="1">
        <f t="array" ref="X118">X$112+IF($C118&lt;&gt;0,SUMPRODUCT((X$113:X$114)*TRANSPOSE(($D118:$E118))),0)</f>
        <v>0</v>
      </c>
      <c r="Y118" s="31" cm="1">
        <f t="array" ref="Y118">Y$112+IF($C118&lt;&gt;0,SUMPRODUCT((Y$113:Y$114)*TRANSPOSE(($D118:$E118))),0)</f>
        <v>0</v>
      </c>
      <c r="Z118" s="31" cm="1">
        <f t="array" ref="Z118">Z$112+IF($C118&lt;&gt;0,SUMPRODUCT((Z$113:Z$114)*TRANSPOSE(($D118:$E118))),0)</f>
        <v>0</v>
      </c>
      <c r="AA118" s="31" cm="1">
        <f t="array" ref="AA118">AA$112+IF($C118&lt;&gt;0,SUMPRODUCT((AA$113:AA$114)*TRANSPOSE(($D118:$E118))),0)</f>
        <v>0</v>
      </c>
      <c r="AB118" s="31" cm="1">
        <f t="array" ref="AB118">AB$112+IF($C118&lt;&gt;0,SUMPRODUCT((AB$113:AB$114)*TRANSPOSE(($D118:$E118))),0)</f>
        <v>0</v>
      </c>
      <c r="AC118" s="31" cm="1">
        <f t="array" ref="AC118">AC$112+IF($C118&lt;&gt;0,SUMPRODUCT((AC$113:AC$114)*TRANSPOSE(($D118:$E118))),0)</f>
        <v>0</v>
      </c>
      <c r="AD118" s="31" cm="1">
        <f t="array" ref="AD118">AD$112+IF($C118&lt;&gt;0,SUMPRODUCT((AD$113:AD$114)*TRANSPOSE(($D118:$E118))),0)</f>
        <v>0</v>
      </c>
      <c r="AE118" s="31" cm="1">
        <f t="array" ref="AE118">AE$112+IF($C118&lt;&gt;0,SUMPRODUCT((AE$113:AE$114)*TRANSPOSE(($D118:$E118))),0)</f>
        <v>0</v>
      </c>
      <c r="AF118" s="31" cm="1">
        <f t="array" ref="AF118">AF$112+IF($C118&lt;&gt;0,SUMPRODUCT((AF$113:AF$114)*TRANSPOSE(($D118:$E118))),0)</f>
        <v>0</v>
      </c>
      <c r="AG118" s="31" cm="1">
        <f t="array" ref="AG118">AG$112+IF($C118&lt;&gt;0,SUMPRODUCT((AG$113:AG$114)*TRANSPOSE(($D118:$E118))),0)</f>
        <v>0</v>
      </c>
    </row>
    <row r="119" spans="1:33" x14ac:dyDescent="0.3">
      <c r="A119" s="1" t="str">
        <f>"sens"&amp;Assumptions!B114</f>
        <v>sens4</v>
      </c>
      <c r="C119" s="300" t="str">
        <f>Assumptions!C114</f>
        <v>Total benefits 10% lower</v>
      </c>
      <c r="D119" s="301">
        <f>Assumptions!G114</f>
        <v>0</v>
      </c>
      <c r="E119" s="301">
        <f>Assumptions!H114</f>
        <v>-0.1</v>
      </c>
      <c r="G119" s="38" t="str">
        <f t="shared" si="24"/>
        <v>Option 1 (Base Case)sens4</v>
      </c>
      <c r="I119" s="31" cm="1">
        <f t="array" ref="I119">I$112+IF($C119&lt;&gt;0,SUMPRODUCT((I$113:I$114)*TRANSPOSE(($D119:$E119))),0)</f>
        <v>0</v>
      </c>
      <c r="J119" s="31" cm="1">
        <f t="array" ref="J119">J$112+IF($C119&lt;&gt;0,SUMPRODUCT((J$113:J$114)*TRANSPOSE(($D119:$E119))),0)</f>
        <v>0</v>
      </c>
      <c r="K119" s="31" cm="1">
        <f t="array" ref="K119">K$112+IF($C119&lt;&gt;0,SUMPRODUCT((K$113:K$114)*TRANSPOSE(($D119:$E119))),0)</f>
        <v>0</v>
      </c>
      <c r="L119" s="31" cm="1">
        <f t="array" ref="L119">L$112+IF($C119&lt;&gt;0,SUMPRODUCT((L$113:L$114)*TRANSPOSE(($D119:$E119))),0)</f>
        <v>0</v>
      </c>
      <c r="M119" s="31" cm="1">
        <f t="array" ref="M119">M$112+IF($C119&lt;&gt;0,SUMPRODUCT((M$113:M$114)*TRANSPOSE(($D119:$E119))),0)</f>
        <v>0</v>
      </c>
      <c r="N119" s="31" cm="1">
        <f t="array" ref="N119">N$112+IF($C119&lt;&gt;0,SUMPRODUCT((N$113:N$114)*TRANSPOSE(($D119:$E119))),0)</f>
        <v>0</v>
      </c>
      <c r="O119" s="31" cm="1">
        <f t="array" ref="O119">O$112+IF($C119&lt;&gt;0,SUMPRODUCT((O$113:O$114)*TRANSPOSE(($D119:$E119))),0)</f>
        <v>0</v>
      </c>
      <c r="P119" s="31" cm="1">
        <f t="array" ref="P119">P$112+IF($C119&lt;&gt;0,SUMPRODUCT((P$113:P$114)*TRANSPOSE(($D119:$E119))),0)</f>
        <v>0</v>
      </c>
      <c r="Q119" s="31" cm="1">
        <f t="array" ref="Q119">Q$112+IF($C119&lt;&gt;0,SUMPRODUCT((Q$113:Q$114)*TRANSPOSE(($D119:$E119))),0)</f>
        <v>0</v>
      </c>
      <c r="R119" s="31" cm="1">
        <f t="array" ref="R119">R$112+IF($C119&lt;&gt;0,SUMPRODUCT((R$113:R$114)*TRANSPOSE(($D119:$E119))),0)</f>
        <v>0</v>
      </c>
      <c r="S119" s="31" cm="1">
        <f t="array" ref="S119">S$112+IF($C119&lt;&gt;0,SUMPRODUCT((S$113:S$114)*TRANSPOSE(($D119:$E119))),0)</f>
        <v>0</v>
      </c>
      <c r="T119" s="31" cm="1">
        <f t="array" ref="T119">T$112+IF($C119&lt;&gt;0,SUMPRODUCT((T$113:T$114)*TRANSPOSE(($D119:$E119))),0)</f>
        <v>0</v>
      </c>
      <c r="U119" s="31" cm="1">
        <f t="array" ref="U119">U$112+IF($C119&lt;&gt;0,SUMPRODUCT((U$113:U$114)*TRANSPOSE(($D119:$E119))),0)</f>
        <v>0</v>
      </c>
      <c r="V119" s="31" cm="1">
        <f t="array" ref="V119">V$112+IF($C119&lt;&gt;0,SUMPRODUCT((V$113:V$114)*TRANSPOSE(($D119:$E119))),0)</f>
        <v>0</v>
      </c>
      <c r="W119" s="31" cm="1">
        <f t="array" ref="W119">W$112+IF($C119&lt;&gt;0,SUMPRODUCT((W$113:W$114)*TRANSPOSE(($D119:$E119))),0)</f>
        <v>0</v>
      </c>
      <c r="X119" s="31" cm="1">
        <f t="array" ref="X119">X$112+IF($C119&lt;&gt;0,SUMPRODUCT((X$113:X$114)*TRANSPOSE(($D119:$E119))),0)</f>
        <v>0</v>
      </c>
      <c r="Y119" s="31" cm="1">
        <f t="array" ref="Y119">Y$112+IF($C119&lt;&gt;0,SUMPRODUCT((Y$113:Y$114)*TRANSPOSE(($D119:$E119))),0)</f>
        <v>0</v>
      </c>
      <c r="Z119" s="31" cm="1">
        <f t="array" ref="Z119">Z$112+IF($C119&lt;&gt;0,SUMPRODUCT((Z$113:Z$114)*TRANSPOSE(($D119:$E119))),0)</f>
        <v>0</v>
      </c>
      <c r="AA119" s="31" cm="1">
        <f t="array" ref="AA119">AA$112+IF($C119&lt;&gt;0,SUMPRODUCT((AA$113:AA$114)*TRANSPOSE(($D119:$E119))),0)</f>
        <v>0</v>
      </c>
      <c r="AB119" s="31" cm="1">
        <f t="array" ref="AB119">AB$112+IF($C119&lt;&gt;0,SUMPRODUCT((AB$113:AB$114)*TRANSPOSE(($D119:$E119))),0)</f>
        <v>0</v>
      </c>
      <c r="AC119" s="31" cm="1">
        <f t="array" ref="AC119">AC$112+IF($C119&lt;&gt;0,SUMPRODUCT((AC$113:AC$114)*TRANSPOSE(($D119:$E119))),0)</f>
        <v>0</v>
      </c>
      <c r="AD119" s="31" cm="1">
        <f t="array" ref="AD119">AD$112+IF($C119&lt;&gt;0,SUMPRODUCT((AD$113:AD$114)*TRANSPOSE(($D119:$E119))),0)</f>
        <v>0</v>
      </c>
      <c r="AE119" s="31" cm="1">
        <f t="array" ref="AE119">AE$112+IF($C119&lt;&gt;0,SUMPRODUCT((AE$113:AE$114)*TRANSPOSE(($D119:$E119))),0)</f>
        <v>0</v>
      </c>
      <c r="AF119" s="31" cm="1">
        <f t="array" ref="AF119">AF$112+IF($C119&lt;&gt;0,SUMPRODUCT((AF$113:AF$114)*TRANSPOSE(($D119:$E119))),0)</f>
        <v>0</v>
      </c>
      <c r="AG119" s="31" cm="1">
        <f t="array" ref="AG119">AG$112+IF($C119&lt;&gt;0,SUMPRODUCT((AG$113:AG$114)*TRANSPOSE(($D119:$E119))),0)</f>
        <v>0</v>
      </c>
    </row>
    <row r="120" spans="1:33" x14ac:dyDescent="0.3">
      <c r="A120" s="1" t="str">
        <f>"sens"&amp;Assumptions!B115</f>
        <v>sens5</v>
      </c>
      <c r="C120" s="300" t="str">
        <f>Assumptions!C115</f>
        <v>Capex 10% higher &amp; Total benefits 10% lower</v>
      </c>
      <c r="D120" s="301">
        <f>Assumptions!G115</f>
        <v>0.1</v>
      </c>
      <c r="E120" s="301">
        <f>Assumptions!H115</f>
        <v>-0.1</v>
      </c>
      <c r="G120" s="38" t="str">
        <f t="shared" si="24"/>
        <v>Option 1 (Base Case)sens5</v>
      </c>
      <c r="I120" s="31" cm="1">
        <f t="array" ref="I120">I$112+IF($C120&lt;&gt;0,SUMPRODUCT((I$113:I$114)*TRANSPOSE(($D120:$E120))),0)</f>
        <v>0</v>
      </c>
      <c r="J120" s="31" cm="1">
        <f t="array" ref="J120">J$112+IF($C120&lt;&gt;0,SUMPRODUCT((J$113:J$114)*TRANSPOSE(($D120:$E120))),0)</f>
        <v>0</v>
      </c>
      <c r="K120" s="31" cm="1">
        <f t="array" ref="K120">K$112+IF($C120&lt;&gt;0,SUMPRODUCT((K$113:K$114)*TRANSPOSE(($D120:$E120))),0)</f>
        <v>0</v>
      </c>
      <c r="L120" s="31" cm="1">
        <f t="array" ref="L120">L$112+IF($C120&lt;&gt;0,SUMPRODUCT((L$113:L$114)*TRANSPOSE(($D120:$E120))),0)</f>
        <v>0</v>
      </c>
      <c r="M120" s="31" cm="1">
        <f t="array" ref="M120">M$112+IF($C120&lt;&gt;0,SUMPRODUCT((M$113:M$114)*TRANSPOSE(($D120:$E120))),0)</f>
        <v>0</v>
      </c>
      <c r="N120" s="31" cm="1">
        <f t="array" ref="N120">N$112+IF($C120&lt;&gt;0,SUMPRODUCT((N$113:N$114)*TRANSPOSE(($D120:$E120))),0)</f>
        <v>0</v>
      </c>
      <c r="O120" s="31" cm="1">
        <f t="array" ref="O120">O$112+IF($C120&lt;&gt;0,SUMPRODUCT((O$113:O$114)*TRANSPOSE(($D120:$E120))),0)</f>
        <v>0</v>
      </c>
      <c r="P120" s="31" cm="1">
        <f t="array" ref="P120">P$112+IF($C120&lt;&gt;0,SUMPRODUCT((P$113:P$114)*TRANSPOSE(($D120:$E120))),0)</f>
        <v>0</v>
      </c>
      <c r="Q120" s="31" cm="1">
        <f t="array" ref="Q120">Q$112+IF($C120&lt;&gt;0,SUMPRODUCT((Q$113:Q$114)*TRANSPOSE(($D120:$E120))),0)</f>
        <v>0</v>
      </c>
      <c r="R120" s="31" cm="1">
        <f t="array" ref="R120">R$112+IF($C120&lt;&gt;0,SUMPRODUCT((R$113:R$114)*TRANSPOSE(($D120:$E120))),0)</f>
        <v>0</v>
      </c>
      <c r="S120" s="31" cm="1">
        <f t="array" ref="S120">S$112+IF($C120&lt;&gt;0,SUMPRODUCT((S$113:S$114)*TRANSPOSE(($D120:$E120))),0)</f>
        <v>0</v>
      </c>
      <c r="T120" s="31" cm="1">
        <f t="array" ref="T120">T$112+IF($C120&lt;&gt;0,SUMPRODUCT((T$113:T$114)*TRANSPOSE(($D120:$E120))),0)</f>
        <v>0</v>
      </c>
      <c r="U120" s="31" cm="1">
        <f t="array" ref="U120">U$112+IF($C120&lt;&gt;0,SUMPRODUCT((U$113:U$114)*TRANSPOSE(($D120:$E120))),0)</f>
        <v>0</v>
      </c>
      <c r="V120" s="31" cm="1">
        <f t="array" ref="V120">V$112+IF($C120&lt;&gt;0,SUMPRODUCT((V$113:V$114)*TRANSPOSE(($D120:$E120))),0)</f>
        <v>0</v>
      </c>
      <c r="W120" s="31" cm="1">
        <f t="array" ref="W120">W$112+IF($C120&lt;&gt;0,SUMPRODUCT((W$113:W$114)*TRANSPOSE(($D120:$E120))),0)</f>
        <v>0</v>
      </c>
      <c r="X120" s="31" cm="1">
        <f t="array" ref="X120">X$112+IF($C120&lt;&gt;0,SUMPRODUCT((X$113:X$114)*TRANSPOSE(($D120:$E120))),0)</f>
        <v>0</v>
      </c>
      <c r="Y120" s="31" cm="1">
        <f t="array" ref="Y120">Y$112+IF($C120&lt;&gt;0,SUMPRODUCT((Y$113:Y$114)*TRANSPOSE(($D120:$E120))),0)</f>
        <v>0</v>
      </c>
      <c r="Z120" s="31" cm="1">
        <f t="array" ref="Z120">Z$112+IF($C120&lt;&gt;0,SUMPRODUCT((Z$113:Z$114)*TRANSPOSE(($D120:$E120))),0)</f>
        <v>0</v>
      </c>
      <c r="AA120" s="31" cm="1">
        <f t="array" ref="AA120">AA$112+IF($C120&lt;&gt;0,SUMPRODUCT((AA$113:AA$114)*TRANSPOSE(($D120:$E120))),0)</f>
        <v>0</v>
      </c>
      <c r="AB120" s="31" cm="1">
        <f t="array" ref="AB120">AB$112+IF($C120&lt;&gt;0,SUMPRODUCT((AB$113:AB$114)*TRANSPOSE(($D120:$E120))),0)</f>
        <v>0</v>
      </c>
      <c r="AC120" s="31" cm="1">
        <f t="array" ref="AC120">AC$112+IF($C120&lt;&gt;0,SUMPRODUCT((AC$113:AC$114)*TRANSPOSE(($D120:$E120))),0)</f>
        <v>0</v>
      </c>
      <c r="AD120" s="31" cm="1">
        <f t="array" ref="AD120">AD$112+IF($C120&lt;&gt;0,SUMPRODUCT((AD$113:AD$114)*TRANSPOSE(($D120:$E120))),0)</f>
        <v>0</v>
      </c>
      <c r="AE120" s="31" cm="1">
        <f t="array" ref="AE120">AE$112+IF($C120&lt;&gt;0,SUMPRODUCT((AE$113:AE$114)*TRANSPOSE(($D120:$E120))),0)</f>
        <v>0</v>
      </c>
      <c r="AF120" s="31" cm="1">
        <f t="array" ref="AF120">AF$112+IF($C120&lt;&gt;0,SUMPRODUCT((AF$113:AF$114)*TRANSPOSE(($D120:$E120))),0)</f>
        <v>0</v>
      </c>
      <c r="AG120" s="31" cm="1">
        <f t="array" ref="AG120">AG$112+IF($C120&lt;&gt;0,SUMPRODUCT((AG$113:AG$114)*TRANSPOSE(($D120:$E120))),0)</f>
        <v>0</v>
      </c>
    </row>
    <row r="121" spans="1:33" x14ac:dyDescent="0.3">
      <c r="A121" s="1" t="str">
        <f>"sens"&amp;Assumptions!B116</f>
        <v>sens</v>
      </c>
      <c r="C121" s="300">
        <f>Assumptions!C116</f>
        <v>0</v>
      </c>
      <c r="D121" s="301">
        <f>Assumptions!G116</f>
        <v>0</v>
      </c>
      <c r="E121" s="301">
        <f>Assumptions!H116</f>
        <v>0</v>
      </c>
      <c r="G121" s="38" t="str">
        <f t="shared" si="24"/>
        <v>Option 1 (Base Case)sens</v>
      </c>
      <c r="I121" s="31" cm="1">
        <f t="array" ref="I121">I$112+IF($C121&lt;&gt;0,SUMPRODUCT((I$113:I$114)*TRANSPOSE(($D121:$E121))),0)</f>
        <v>0</v>
      </c>
      <c r="J121" s="31" cm="1">
        <f t="array" ref="J121">J$112+IF($C121&lt;&gt;0,SUMPRODUCT((J$113:J$114)*TRANSPOSE(($D121:$E121))),0)</f>
        <v>0</v>
      </c>
      <c r="K121" s="31" cm="1">
        <f t="array" ref="K121">K$112+IF($C121&lt;&gt;0,SUMPRODUCT((K$113:K$114)*TRANSPOSE(($D121:$E121))),0)</f>
        <v>0</v>
      </c>
      <c r="L121" s="31" cm="1">
        <f t="array" ref="L121">L$112+IF($C121&lt;&gt;0,SUMPRODUCT((L$113:L$114)*TRANSPOSE(($D121:$E121))),0)</f>
        <v>0</v>
      </c>
      <c r="M121" s="31" cm="1">
        <f t="array" ref="M121">M$112+IF($C121&lt;&gt;0,SUMPRODUCT((M$113:M$114)*TRANSPOSE(($D121:$E121))),0)</f>
        <v>0</v>
      </c>
      <c r="N121" s="31" cm="1">
        <f t="array" ref="N121">N$112+IF($C121&lt;&gt;0,SUMPRODUCT((N$113:N$114)*TRANSPOSE(($D121:$E121))),0)</f>
        <v>0</v>
      </c>
      <c r="O121" s="31" cm="1">
        <f t="array" ref="O121">O$112+IF($C121&lt;&gt;0,SUMPRODUCT((O$113:O$114)*TRANSPOSE(($D121:$E121))),0)</f>
        <v>0</v>
      </c>
      <c r="P121" s="31" cm="1">
        <f t="array" ref="P121">P$112+IF($C121&lt;&gt;0,SUMPRODUCT((P$113:P$114)*TRANSPOSE(($D121:$E121))),0)</f>
        <v>0</v>
      </c>
      <c r="Q121" s="31" cm="1">
        <f t="array" ref="Q121">Q$112+IF($C121&lt;&gt;0,SUMPRODUCT((Q$113:Q$114)*TRANSPOSE(($D121:$E121))),0)</f>
        <v>0</v>
      </c>
      <c r="R121" s="31" cm="1">
        <f t="array" ref="R121">R$112+IF($C121&lt;&gt;0,SUMPRODUCT((R$113:R$114)*TRANSPOSE(($D121:$E121))),0)</f>
        <v>0</v>
      </c>
      <c r="S121" s="31" cm="1">
        <f t="array" ref="S121">S$112+IF($C121&lt;&gt;0,SUMPRODUCT((S$113:S$114)*TRANSPOSE(($D121:$E121))),0)</f>
        <v>0</v>
      </c>
      <c r="T121" s="31" cm="1">
        <f t="array" ref="T121">T$112+IF($C121&lt;&gt;0,SUMPRODUCT((T$113:T$114)*TRANSPOSE(($D121:$E121))),0)</f>
        <v>0</v>
      </c>
      <c r="U121" s="31" cm="1">
        <f t="array" ref="U121">U$112+IF($C121&lt;&gt;0,SUMPRODUCT((U$113:U$114)*TRANSPOSE(($D121:$E121))),0)</f>
        <v>0</v>
      </c>
      <c r="V121" s="31" cm="1">
        <f t="array" ref="V121">V$112+IF($C121&lt;&gt;0,SUMPRODUCT((V$113:V$114)*TRANSPOSE(($D121:$E121))),0)</f>
        <v>0</v>
      </c>
      <c r="W121" s="31" cm="1">
        <f t="array" ref="W121">W$112+IF($C121&lt;&gt;0,SUMPRODUCT((W$113:W$114)*TRANSPOSE(($D121:$E121))),0)</f>
        <v>0</v>
      </c>
      <c r="X121" s="31" cm="1">
        <f t="array" ref="X121">X$112+IF($C121&lt;&gt;0,SUMPRODUCT((X$113:X$114)*TRANSPOSE(($D121:$E121))),0)</f>
        <v>0</v>
      </c>
      <c r="Y121" s="31" cm="1">
        <f t="array" ref="Y121">Y$112+IF($C121&lt;&gt;0,SUMPRODUCT((Y$113:Y$114)*TRANSPOSE(($D121:$E121))),0)</f>
        <v>0</v>
      </c>
      <c r="Z121" s="31" cm="1">
        <f t="array" ref="Z121">Z$112+IF($C121&lt;&gt;0,SUMPRODUCT((Z$113:Z$114)*TRANSPOSE(($D121:$E121))),0)</f>
        <v>0</v>
      </c>
      <c r="AA121" s="31" cm="1">
        <f t="array" ref="AA121">AA$112+IF($C121&lt;&gt;0,SUMPRODUCT((AA$113:AA$114)*TRANSPOSE(($D121:$E121))),0)</f>
        <v>0</v>
      </c>
      <c r="AB121" s="31" cm="1">
        <f t="array" ref="AB121">AB$112+IF($C121&lt;&gt;0,SUMPRODUCT((AB$113:AB$114)*TRANSPOSE(($D121:$E121))),0)</f>
        <v>0</v>
      </c>
      <c r="AC121" s="31" cm="1">
        <f t="array" ref="AC121">AC$112+IF($C121&lt;&gt;0,SUMPRODUCT((AC$113:AC$114)*TRANSPOSE(($D121:$E121))),0)</f>
        <v>0</v>
      </c>
      <c r="AD121" s="31" cm="1">
        <f t="array" ref="AD121">AD$112+IF($C121&lt;&gt;0,SUMPRODUCT((AD$113:AD$114)*TRANSPOSE(($D121:$E121))),0)</f>
        <v>0</v>
      </c>
      <c r="AE121" s="31" cm="1">
        <f t="array" ref="AE121">AE$112+IF($C121&lt;&gt;0,SUMPRODUCT((AE$113:AE$114)*TRANSPOSE(($D121:$E121))),0)</f>
        <v>0</v>
      </c>
      <c r="AF121" s="31" cm="1">
        <f t="array" ref="AF121">AF$112+IF($C121&lt;&gt;0,SUMPRODUCT((AF$113:AF$114)*TRANSPOSE(($D121:$E121))),0)</f>
        <v>0</v>
      </c>
      <c r="AG121" s="31" cm="1">
        <f t="array" ref="AG121">AG$112+IF($C121&lt;&gt;0,SUMPRODUCT((AG$113:AG$114)*TRANSPOSE(($D121:$E121))),0)</f>
        <v>0</v>
      </c>
    </row>
    <row r="122" spans="1:33" x14ac:dyDescent="0.3">
      <c r="A122" s="1" t="str">
        <f>"sens"&amp;Assumptions!B117</f>
        <v>sens</v>
      </c>
      <c r="C122" s="300">
        <f>Assumptions!C117</f>
        <v>0</v>
      </c>
      <c r="D122" s="301">
        <f>Assumptions!G117</f>
        <v>0</v>
      </c>
      <c r="E122" s="301">
        <f>Assumptions!H117</f>
        <v>0</v>
      </c>
      <c r="G122" s="38" t="str">
        <f t="shared" si="24"/>
        <v>Option 1 (Base Case)sens</v>
      </c>
      <c r="I122" s="31" cm="1">
        <f t="array" ref="I122">I$112+IF($C122&lt;&gt;0,SUMPRODUCT((I$113:I$114)*TRANSPOSE(($D122:$E122))),0)</f>
        <v>0</v>
      </c>
      <c r="J122" s="31" cm="1">
        <f t="array" ref="J122">J$112+IF($C122&lt;&gt;0,SUMPRODUCT((J$113:J$114)*TRANSPOSE(($D122:$E122))),0)</f>
        <v>0</v>
      </c>
      <c r="K122" s="31" cm="1">
        <f t="array" ref="K122">K$112+IF($C122&lt;&gt;0,SUMPRODUCT((K$113:K$114)*TRANSPOSE(($D122:$E122))),0)</f>
        <v>0</v>
      </c>
      <c r="L122" s="31" cm="1">
        <f t="array" ref="L122">L$112+IF($C122&lt;&gt;0,SUMPRODUCT((L$113:L$114)*TRANSPOSE(($D122:$E122))),0)</f>
        <v>0</v>
      </c>
      <c r="M122" s="31" cm="1">
        <f t="array" ref="M122">M$112+IF($C122&lt;&gt;0,SUMPRODUCT((M$113:M$114)*TRANSPOSE(($D122:$E122))),0)</f>
        <v>0</v>
      </c>
      <c r="N122" s="31" cm="1">
        <f t="array" ref="N122">N$112+IF($C122&lt;&gt;0,SUMPRODUCT((N$113:N$114)*TRANSPOSE(($D122:$E122))),0)</f>
        <v>0</v>
      </c>
      <c r="O122" s="31" cm="1">
        <f t="array" ref="O122">O$112+IF($C122&lt;&gt;0,SUMPRODUCT((O$113:O$114)*TRANSPOSE(($D122:$E122))),0)</f>
        <v>0</v>
      </c>
      <c r="P122" s="31" cm="1">
        <f t="array" ref="P122">P$112+IF($C122&lt;&gt;0,SUMPRODUCT((P$113:P$114)*TRANSPOSE(($D122:$E122))),0)</f>
        <v>0</v>
      </c>
      <c r="Q122" s="31" cm="1">
        <f t="array" ref="Q122">Q$112+IF($C122&lt;&gt;0,SUMPRODUCT((Q$113:Q$114)*TRANSPOSE(($D122:$E122))),0)</f>
        <v>0</v>
      </c>
      <c r="R122" s="31" cm="1">
        <f t="array" ref="R122">R$112+IF($C122&lt;&gt;0,SUMPRODUCT((R$113:R$114)*TRANSPOSE(($D122:$E122))),0)</f>
        <v>0</v>
      </c>
      <c r="S122" s="31" cm="1">
        <f t="array" ref="S122">S$112+IF($C122&lt;&gt;0,SUMPRODUCT((S$113:S$114)*TRANSPOSE(($D122:$E122))),0)</f>
        <v>0</v>
      </c>
      <c r="T122" s="31" cm="1">
        <f t="array" ref="T122">T$112+IF($C122&lt;&gt;0,SUMPRODUCT((T$113:T$114)*TRANSPOSE(($D122:$E122))),0)</f>
        <v>0</v>
      </c>
      <c r="U122" s="31" cm="1">
        <f t="array" ref="U122">U$112+IF($C122&lt;&gt;0,SUMPRODUCT((U$113:U$114)*TRANSPOSE(($D122:$E122))),0)</f>
        <v>0</v>
      </c>
      <c r="V122" s="31" cm="1">
        <f t="array" ref="V122">V$112+IF($C122&lt;&gt;0,SUMPRODUCT((V$113:V$114)*TRANSPOSE(($D122:$E122))),0)</f>
        <v>0</v>
      </c>
      <c r="W122" s="31" cm="1">
        <f t="array" ref="W122">W$112+IF($C122&lt;&gt;0,SUMPRODUCT((W$113:W$114)*TRANSPOSE(($D122:$E122))),0)</f>
        <v>0</v>
      </c>
      <c r="X122" s="31" cm="1">
        <f t="array" ref="X122">X$112+IF($C122&lt;&gt;0,SUMPRODUCT((X$113:X$114)*TRANSPOSE(($D122:$E122))),0)</f>
        <v>0</v>
      </c>
      <c r="Y122" s="31" cm="1">
        <f t="array" ref="Y122">Y$112+IF($C122&lt;&gt;0,SUMPRODUCT((Y$113:Y$114)*TRANSPOSE(($D122:$E122))),0)</f>
        <v>0</v>
      </c>
      <c r="Z122" s="31" cm="1">
        <f t="array" ref="Z122">Z$112+IF($C122&lt;&gt;0,SUMPRODUCT((Z$113:Z$114)*TRANSPOSE(($D122:$E122))),0)</f>
        <v>0</v>
      </c>
      <c r="AA122" s="31" cm="1">
        <f t="array" ref="AA122">AA$112+IF($C122&lt;&gt;0,SUMPRODUCT((AA$113:AA$114)*TRANSPOSE(($D122:$E122))),0)</f>
        <v>0</v>
      </c>
      <c r="AB122" s="31" cm="1">
        <f t="array" ref="AB122">AB$112+IF($C122&lt;&gt;0,SUMPRODUCT((AB$113:AB$114)*TRANSPOSE(($D122:$E122))),0)</f>
        <v>0</v>
      </c>
      <c r="AC122" s="31" cm="1">
        <f t="array" ref="AC122">AC$112+IF($C122&lt;&gt;0,SUMPRODUCT((AC$113:AC$114)*TRANSPOSE(($D122:$E122))),0)</f>
        <v>0</v>
      </c>
      <c r="AD122" s="31" cm="1">
        <f t="array" ref="AD122">AD$112+IF($C122&lt;&gt;0,SUMPRODUCT((AD$113:AD$114)*TRANSPOSE(($D122:$E122))),0)</f>
        <v>0</v>
      </c>
      <c r="AE122" s="31" cm="1">
        <f t="array" ref="AE122">AE$112+IF($C122&lt;&gt;0,SUMPRODUCT((AE$113:AE$114)*TRANSPOSE(($D122:$E122))),0)</f>
        <v>0</v>
      </c>
      <c r="AF122" s="31" cm="1">
        <f t="array" ref="AF122">AF$112+IF($C122&lt;&gt;0,SUMPRODUCT((AF$113:AF$114)*TRANSPOSE(($D122:$E122))),0)</f>
        <v>0</v>
      </c>
      <c r="AG122" s="31" cm="1">
        <f t="array" ref="AG122">AG$112+IF($C122&lt;&gt;0,SUMPRODUCT((AG$113:AG$114)*TRANSPOSE(($D122:$E122))),0)</f>
        <v>0</v>
      </c>
    </row>
    <row r="123" spans="1:33" x14ac:dyDescent="0.3">
      <c r="A123" s="1" t="str">
        <f>"sens"&amp;Assumptions!B118</f>
        <v>sens</v>
      </c>
      <c r="C123" s="300">
        <f>Assumptions!C118</f>
        <v>0</v>
      </c>
      <c r="D123" s="301">
        <f>Assumptions!G118</f>
        <v>0</v>
      </c>
      <c r="E123" s="301">
        <f>Assumptions!H118</f>
        <v>0</v>
      </c>
      <c r="G123" s="38" t="str">
        <f t="shared" si="24"/>
        <v>Option 1 (Base Case)sens</v>
      </c>
      <c r="I123" s="31" cm="1">
        <f t="array" ref="I123">I$112+IF($C123&lt;&gt;0,SUMPRODUCT((I$113:I$114)*TRANSPOSE(($D123:$E123))),0)</f>
        <v>0</v>
      </c>
      <c r="J123" s="31" cm="1">
        <f t="array" ref="J123">J$112+IF($C123&lt;&gt;0,SUMPRODUCT((J$113:J$114)*TRANSPOSE(($D123:$E123))),0)</f>
        <v>0</v>
      </c>
      <c r="K123" s="31" cm="1">
        <f t="array" ref="K123">K$112+IF($C123&lt;&gt;0,SUMPRODUCT((K$113:K$114)*TRANSPOSE(($D123:$E123))),0)</f>
        <v>0</v>
      </c>
      <c r="L123" s="31" cm="1">
        <f t="array" ref="L123">L$112+IF($C123&lt;&gt;0,SUMPRODUCT((L$113:L$114)*TRANSPOSE(($D123:$E123))),0)</f>
        <v>0</v>
      </c>
      <c r="M123" s="31" cm="1">
        <f t="array" ref="M123">M$112+IF($C123&lt;&gt;0,SUMPRODUCT((M$113:M$114)*TRANSPOSE(($D123:$E123))),0)</f>
        <v>0</v>
      </c>
      <c r="N123" s="31" cm="1">
        <f t="array" ref="N123">N$112+IF($C123&lt;&gt;0,SUMPRODUCT((N$113:N$114)*TRANSPOSE(($D123:$E123))),0)</f>
        <v>0</v>
      </c>
      <c r="O123" s="31" cm="1">
        <f t="array" ref="O123">O$112+IF($C123&lt;&gt;0,SUMPRODUCT((O$113:O$114)*TRANSPOSE(($D123:$E123))),0)</f>
        <v>0</v>
      </c>
      <c r="P123" s="31" cm="1">
        <f t="array" ref="P123">P$112+IF($C123&lt;&gt;0,SUMPRODUCT((P$113:P$114)*TRANSPOSE(($D123:$E123))),0)</f>
        <v>0</v>
      </c>
      <c r="Q123" s="31" cm="1">
        <f t="array" ref="Q123">Q$112+IF($C123&lt;&gt;0,SUMPRODUCT((Q$113:Q$114)*TRANSPOSE(($D123:$E123))),0)</f>
        <v>0</v>
      </c>
      <c r="R123" s="31" cm="1">
        <f t="array" ref="R123">R$112+IF($C123&lt;&gt;0,SUMPRODUCT((R$113:R$114)*TRANSPOSE(($D123:$E123))),0)</f>
        <v>0</v>
      </c>
      <c r="S123" s="31" cm="1">
        <f t="array" ref="S123">S$112+IF($C123&lt;&gt;0,SUMPRODUCT((S$113:S$114)*TRANSPOSE(($D123:$E123))),0)</f>
        <v>0</v>
      </c>
      <c r="T123" s="31" cm="1">
        <f t="array" ref="T123">T$112+IF($C123&lt;&gt;0,SUMPRODUCT((T$113:T$114)*TRANSPOSE(($D123:$E123))),0)</f>
        <v>0</v>
      </c>
      <c r="U123" s="31" cm="1">
        <f t="array" ref="U123">U$112+IF($C123&lt;&gt;0,SUMPRODUCT((U$113:U$114)*TRANSPOSE(($D123:$E123))),0)</f>
        <v>0</v>
      </c>
      <c r="V123" s="31" cm="1">
        <f t="array" ref="V123">V$112+IF($C123&lt;&gt;0,SUMPRODUCT((V$113:V$114)*TRANSPOSE(($D123:$E123))),0)</f>
        <v>0</v>
      </c>
      <c r="W123" s="31" cm="1">
        <f t="array" ref="W123">W$112+IF($C123&lt;&gt;0,SUMPRODUCT((W$113:W$114)*TRANSPOSE(($D123:$E123))),0)</f>
        <v>0</v>
      </c>
      <c r="X123" s="31" cm="1">
        <f t="array" ref="X123">X$112+IF($C123&lt;&gt;0,SUMPRODUCT((X$113:X$114)*TRANSPOSE(($D123:$E123))),0)</f>
        <v>0</v>
      </c>
      <c r="Y123" s="31" cm="1">
        <f t="array" ref="Y123">Y$112+IF($C123&lt;&gt;0,SUMPRODUCT((Y$113:Y$114)*TRANSPOSE(($D123:$E123))),0)</f>
        <v>0</v>
      </c>
      <c r="Z123" s="31" cm="1">
        <f t="array" ref="Z123">Z$112+IF($C123&lt;&gt;0,SUMPRODUCT((Z$113:Z$114)*TRANSPOSE(($D123:$E123))),0)</f>
        <v>0</v>
      </c>
      <c r="AA123" s="31" cm="1">
        <f t="array" ref="AA123">AA$112+IF($C123&lt;&gt;0,SUMPRODUCT((AA$113:AA$114)*TRANSPOSE(($D123:$E123))),0)</f>
        <v>0</v>
      </c>
      <c r="AB123" s="31" cm="1">
        <f t="array" ref="AB123">AB$112+IF($C123&lt;&gt;0,SUMPRODUCT((AB$113:AB$114)*TRANSPOSE(($D123:$E123))),0)</f>
        <v>0</v>
      </c>
      <c r="AC123" s="31" cm="1">
        <f t="array" ref="AC123">AC$112+IF($C123&lt;&gt;0,SUMPRODUCT((AC$113:AC$114)*TRANSPOSE(($D123:$E123))),0)</f>
        <v>0</v>
      </c>
      <c r="AD123" s="31" cm="1">
        <f t="array" ref="AD123">AD$112+IF($C123&lt;&gt;0,SUMPRODUCT((AD$113:AD$114)*TRANSPOSE(($D123:$E123))),0)</f>
        <v>0</v>
      </c>
      <c r="AE123" s="31" cm="1">
        <f t="array" ref="AE123">AE$112+IF($C123&lt;&gt;0,SUMPRODUCT((AE$113:AE$114)*TRANSPOSE(($D123:$E123))),0)</f>
        <v>0</v>
      </c>
      <c r="AF123" s="31" cm="1">
        <f t="array" ref="AF123">AF$112+IF($C123&lt;&gt;0,SUMPRODUCT((AF$113:AF$114)*TRANSPOSE(($D123:$E123))),0)</f>
        <v>0</v>
      </c>
      <c r="AG123" s="31" cm="1">
        <f t="array" ref="AG123">AG$112+IF($C123&lt;&gt;0,SUMPRODUCT((AG$113:AG$114)*TRANSPOSE(($D123:$E123))),0)</f>
        <v>0</v>
      </c>
    </row>
  </sheetData>
  <conditionalFormatting sqref="E14:E17">
    <cfRule type="expression" dxfId="18" priority="13">
      <formula>AND(SUM($I14:$AB14)&lt;&gt;0, E14=0)</formula>
    </cfRule>
  </conditionalFormatting>
  <conditionalFormatting sqref="E31">
    <cfRule type="expression" dxfId="17" priority="240">
      <formula>AND(SUM($I$30:$AG$30)&gt;0, $E$31=0)</formula>
    </cfRule>
  </conditionalFormatting>
  <conditionalFormatting sqref="E20:E21">
    <cfRule type="expression" dxfId="16" priority="1">
      <formula>AND(SUM($I20:$AB20)&lt;&gt;0, E20=0)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42"/>
  <sheetViews>
    <sheetView showGridLines="0" zoomScale="90" zoomScaleNormal="90" workbookViewId="0">
      <pane xSplit="7" ySplit="10" topLeftCell="AF36" activePane="bottomRight" state="frozen"/>
      <selection activeCell="E8" sqref="E8:H8"/>
      <selection pane="topRight" activeCell="E8" sqref="E8:H8"/>
      <selection pane="bottomLeft" activeCell="E8" sqref="E8:H8"/>
      <selection pane="bottomRight" activeCell="C48" sqref="C48:D55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33.906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SAPS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130</v>
      </c>
      <c r="B3" s="5"/>
      <c r="C3" s="200" t="str">
        <f>INDEX(Assumptions!$E$14:$E$18, MATCH(A3,_xlfn.ANCHORARRAY( Assumptions!$C$14),0))</f>
        <v>Install SAPS at node</v>
      </c>
    </row>
    <row r="4" spans="1:43" x14ac:dyDescent="0.3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247</v>
      </c>
      <c r="D14"/>
      <c r="E14" s="148">
        <v>20</v>
      </c>
      <c r="G14" s="207">
        <f>input_dollars</f>
        <v>45291</v>
      </c>
      <c r="H14" s="149"/>
      <c r="I14" s="32">
        <v>0</v>
      </c>
      <c r="J14" s="32">
        <v>112895.65713292574</v>
      </c>
      <c r="K14" s="32">
        <v>559586.37644809671</v>
      </c>
      <c r="L14" s="32">
        <v>539202.74965365883</v>
      </c>
      <c r="M14" s="32">
        <v>779574.9391264614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">
        <v>248</v>
      </c>
      <c r="D15"/>
      <c r="E15" s="148">
        <v>1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109048.52562</v>
      </c>
      <c r="M15" s="32">
        <v>400026.72077959997</v>
      </c>
      <c r="N15" s="32">
        <v>286056.38142970001</v>
      </c>
      <c r="O15" s="32">
        <v>406433.25265519996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">
        <v>249</v>
      </c>
      <c r="D16"/>
      <c r="E16" s="148">
        <v>15</v>
      </c>
      <c r="G16" s="207">
        <f>input_dollars</f>
        <v>45291</v>
      </c>
      <c r="H16" s="2"/>
      <c r="I16" s="32">
        <v>0</v>
      </c>
      <c r="J16" s="32">
        <v>542576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57" t="s">
        <v>250</v>
      </c>
      <c r="D17"/>
      <c r="E17" s="148">
        <v>1</v>
      </c>
      <c r="G17" s="207">
        <f>input_dollars</f>
        <v>45291</v>
      </c>
      <c r="H17" s="2"/>
      <c r="I17" s="32"/>
      <c r="J17" s="32">
        <v>20000</v>
      </c>
      <c r="K17" s="32">
        <v>180000</v>
      </c>
      <c r="L17" s="32">
        <v>100000</v>
      </c>
      <c r="M17" s="32">
        <v>0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/>
      <c r="AI17"/>
      <c r="AJ17"/>
      <c r="AK17"/>
      <c r="AL17"/>
      <c r="AM17"/>
      <c r="AN17"/>
      <c r="AO17"/>
      <c r="AP17"/>
      <c r="AQ17"/>
    </row>
    <row r="18" spans="1:43" x14ac:dyDescent="0.3">
      <c r="C18" s="6" t="s">
        <v>30</v>
      </c>
      <c r="G18" s="207">
        <f>input_dollars</f>
        <v>45291</v>
      </c>
      <c r="H18" s="107"/>
      <c r="I18" s="106">
        <f t="shared" ref="I18:Q18" si="0">SUM(I14:I17)</f>
        <v>0</v>
      </c>
      <c r="J18" s="106">
        <f t="shared" si="0"/>
        <v>675471.6571329257</v>
      </c>
      <c r="K18" s="106">
        <f t="shared" si="0"/>
        <v>739586.37644809671</v>
      </c>
      <c r="L18" s="106">
        <f t="shared" si="0"/>
        <v>748251.2752736588</v>
      </c>
      <c r="M18" s="106">
        <f t="shared" si="0"/>
        <v>1179601.6599060614</v>
      </c>
      <c r="N18" s="106">
        <f t="shared" si="0"/>
        <v>286056.38142970001</v>
      </c>
      <c r="O18" s="106">
        <f t="shared" si="0"/>
        <v>406433.25265519996</v>
      </c>
      <c r="P18" s="106">
        <f t="shared" si="0"/>
        <v>0</v>
      </c>
      <c r="Q18" s="106">
        <f t="shared" si="0"/>
        <v>0</v>
      </c>
      <c r="R18" s="106">
        <f t="shared" ref="R18:AG18" si="1">SUM(R14:R17)</f>
        <v>0</v>
      </c>
      <c r="S18" s="106">
        <f t="shared" si="1"/>
        <v>0</v>
      </c>
      <c r="T18" s="106">
        <f t="shared" si="1"/>
        <v>0</v>
      </c>
      <c r="U18" s="106">
        <f t="shared" si="1"/>
        <v>0</v>
      </c>
      <c r="V18" s="106">
        <f t="shared" si="1"/>
        <v>0</v>
      </c>
      <c r="W18" s="106">
        <f t="shared" si="1"/>
        <v>0</v>
      </c>
      <c r="X18" s="106">
        <f t="shared" si="1"/>
        <v>0</v>
      </c>
      <c r="Y18" s="106">
        <f t="shared" si="1"/>
        <v>0</v>
      </c>
      <c r="Z18" s="106">
        <f t="shared" si="1"/>
        <v>0</v>
      </c>
      <c r="AA18" s="106">
        <f t="shared" si="1"/>
        <v>0</v>
      </c>
      <c r="AB18" s="106">
        <f t="shared" si="1"/>
        <v>0</v>
      </c>
      <c r="AC18" s="106">
        <f t="shared" si="1"/>
        <v>0</v>
      </c>
      <c r="AD18" s="106">
        <f t="shared" si="1"/>
        <v>0</v>
      </c>
      <c r="AE18" s="106">
        <f t="shared" si="1"/>
        <v>0</v>
      </c>
      <c r="AF18" s="106">
        <f t="shared" si="1"/>
        <v>0</v>
      </c>
      <c r="AG18" s="106">
        <f t="shared" si="1"/>
        <v>0</v>
      </c>
    </row>
    <row r="19" spans="1:43" x14ac:dyDescent="0.3">
      <c r="C19"/>
      <c r="D19"/>
      <c r="E19"/>
      <c r="G19" s="20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3">
      <c r="C20" s="57" t="s">
        <v>251</v>
      </c>
      <c r="D20"/>
      <c r="E20" s="148">
        <v>15</v>
      </c>
      <c r="G20" s="207">
        <f>input_dollars</f>
        <v>45291</v>
      </c>
      <c r="H20" s="2"/>
      <c r="I20" s="32">
        <v>0</v>
      </c>
      <c r="J20" s="32">
        <v>2975.3382864999999</v>
      </c>
      <c r="K20" s="32">
        <v>15624.148424139999</v>
      </c>
      <c r="L20" s="32">
        <v>27738.200002040001</v>
      </c>
      <c r="M20" s="32">
        <v>47856.023964040003</v>
      </c>
      <c r="N20" s="32">
        <v>47856.023964040003</v>
      </c>
      <c r="O20" s="32">
        <v>47856.023964040003</v>
      </c>
      <c r="P20" s="32">
        <v>47856.023964040003</v>
      </c>
      <c r="Q20" s="32">
        <v>47856.023964040003</v>
      </c>
      <c r="R20" s="32">
        <v>47856.023964040003</v>
      </c>
      <c r="S20" s="32">
        <v>47856.023964040003</v>
      </c>
      <c r="T20" s="32">
        <v>47856.023964040003</v>
      </c>
      <c r="U20" s="32">
        <v>47856.023964040003</v>
      </c>
      <c r="V20" s="32">
        <v>47856.023964040003</v>
      </c>
      <c r="W20" s="32">
        <v>47856.023964040003</v>
      </c>
      <c r="X20" s="32">
        <v>47856.023964040003</v>
      </c>
      <c r="Y20" s="32">
        <v>47856.023964040003</v>
      </c>
      <c r="Z20" s="32">
        <v>47856.023964040003</v>
      </c>
      <c r="AA20" s="32">
        <v>47856.023964040003</v>
      </c>
      <c r="AB20" s="32">
        <v>47856.023964040003</v>
      </c>
      <c r="AC20" s="32">
        <v>47856.023964040003</v>
      </c>
      <c r="AD20" s="32">
        <v>47856.023964040003</v>
      </c>
      <c r="AE20" s="32">
        <v>47856.023964040003</v>
      </c>
      <c r="AF20" s="32">
        <v>47856.023964040003</v>
      </c>
      <c r="AG20" s="32">
        <v>47856.023964040003</v>
      </c>
      <c r="AH20"/>
      <c r="AI20"/>
      <c r="AJ20"/>
      <c r="AK20"/>
      <c r="AL20"/>
      <c r="AM20"/>
      <c r="AN20"/>
      <c r="AO20"/>
      <c r="AP20"/>
      <c r="AQ20"/>
    </row>
    <row r="21" spans="1:43" x14ac:dyDescent="0.3">
      <c r="C21" s="57" t="s">
        <v>252</v>
      </c>
      <c r="D21"/>
      <c r="E21" s="148">
        <v>1</v>
      </c>
      <c r="G21" s="207">
        <f>input_dollars</f>
        <v>45291</v>
      </c>
      <c r="H21" s="2"/>
      <c r="I21" s="32">
        <v>0</v>
      </c>
      <c r="J21" s="32">
        <v>56483</v>
      </c>
      <c r="K21" s="32">
        <v>56483</v>
      </c>
      <c r="L21" s="32">
        <v>56483</v>
      </c>
      <c r="M21" s="32">
        <v>56483</v>
      </c>
      <c r="N21" s="32">
        <v>56483</v>
      </c>
      <c r="O21" s="32">
        <v>56483</v>
      </c>
      <c r="P21" s="32">
        <v>56483</v>
      </c>
      <c r="Q21" s="32">
        <v>56483</v>
      </c>
      <c r="R21" s="32">
        <v>56483</v>
      </c>
      <c r="S21" s="32">
        <v>56483</v>
      </c>
      <c r="T21" s="32">
        <v>56483</v>
      </c>
      <c r="U21" s="32">
        <v>56483</v>
      </c>
      <c r="V21" s="32">
        <v>56483</v>
      </c>
      <c r="W21" s="32">
        <v>56483</v>
      </c>
      <c r="X21" s="32">
        <v>56483</v>
      </c>
      <c r="Y21" s="32">
        <v>56483</v>
      </c>
      <c r="Z21" s="32">
        <v>56483</v>
      </c>
      <c r="AA21" s="32">
        <v>56483</v>
      </c>
      <c r="AB21" s="32">
        <v>56483</v>
      </c>
      <c r="AC21" s="32">
        <v>56483</v>
      </c>
      <c r="AD21" s="32">
        <v>56483</v>
      </c>
      <c r="AE21" s="32">
        <v>56483</v>
      </c>
      <c r="AF21" s="32">
        <v>56483</v>
      </c>
      <c r="AG21" s="32">
        <v>56483</v>
      </c>
      <c r="AH21"/>
      <c r="AI21"/>
      <c r="AJ21"/>
      <c r="AK21"/>
      <c r="AL21"/>
      <c r="AM21"/>
      <c r="AN21"/>
      <c r="AO21"/>
      <c r="AP21"/>
      <c r="AQ21"/>
    </row>
    <row r="22" spans="1:43" x14ac:dyDescent="0.3">
      <c r="C22" s="1" t="s">
        <v>31</v>
      </c>
      <c r="D22"/>
      <c r="E22"/>
      <c r="F22" s="107"/>
      <c r="G22" s="207">
        <f>input_dollars</f>
        <v>45291</v>
      </c>
      <c r="H22" s="107"/>
      <c r="I22" s="106">
        <f>SUM(I20:I21)</f>
        <v>0</v>
      </c>
      <c r="J22" s="106">
        <f t="shared" ref="J22:AG22" si="2">SUM(J20:J21)</f>
        <v>59458.338286500002</v>
      </c>
      <c r="K22" s="106">
        <f t="shared" si="2"/>
        <v>72107.148424140003</v>
      </c>
      <c r="L22" s="106">
        <f t="shared" si="2"/>
        <v>84221.200002040001</v>
      </c>
      <c r="M22" s="106">
        <f t="shared" si="2"/>
        <v>104339.02396404001</v>
      </c>
      <c r="N22" s="106">
        <f t="shared" si="2"/>
        <v>104339.02396404001</v>
      </c>
      <c r="O22" s="106">
        <f t="shared" si="2"/>
        <v>104339.02396404001</v>
      </c>
      <c r="P22" s="106">
        <f t="shared" si="2"/>
        <v>104339.02396404001</v>
      </c>
      <c r="Q22" s="106">
        <f t="shared" si="2"/>
        <v>104339.02396404001</v>
      </c>
      <c r="R22" s="106">
        <f t="shared" si="2"/>
        <v>104339.02396404001</v>
      </c>
      <c r="S22" s="106">
        <f t="shared" si="2"/>
        <v>104339.02396404001</v>
      </c>
      <c r="T22" s="106">
        <f t="shared" si="2"/>
        <v>104339.02396404001</v>
      </c>
      <c r="U22" s="106">
        <f t="shared" si="2"/>
        <v>104339.02396404001</v>
      </c>
      <c r="V22" s="106">
        <f t="shared" si="2"/>
        <v>104339.02396404001</v>
      </c>
      <c r="W22" s="106">
        <f t="shared" si="2"/>
        <v>104339.02396404001</v>
      </c>
      <c r="X22" s="106">
        <f t="shared" si="2"/>
        <v>104339.02396404001</v>
      </c>
      <c r="Y22" s="106">
        <f t="shared" si="2"/>
        <v>104339.02396404001</v>
      </c>
      <c r="Z22" s="106">
        <f t="shared" si="2"/>
        <v>104339.02396404001</v>
      </c>
      <c r="AA22" s="106">
        <f t="shared" si="2"/>
        <v>104339.02396404001</v>
      </c>
      <c r="AB22" s="106">
        <f t="shared" si="2"/>
        <v>104339.02396404001</v>
      </c>
      <c r="AC22" s="106">
        <f t="shared" si="2"/>
        <v>104339.02396404001</v>
      </c>
      <c r="AD22" s="106">
        <f t="shared" si="2"/>
        <v>104339.02396404001</v>
      </c>
      <c r="AE22" s="106">
        <f t="shared" si="2"/>
        <v>104339.02396404001</v>
      </c>
      <c r="AF22" s="106">
        <f t="shared" si="2"/>
        <v>104339.02396404001</v>
      </c>
      <c r="AG22" s="106">
        <f t="shared" si="2"/>
        <v>104339.02396404001</v>
      </c>
    </row>
    <row r="23" spans="1:43" x14ac:dyDescent="0.3">
      <c r="G23" s="205"/>
    </row>
    <row r="24" spans="1:43" x14ac:dyDescent="0.3">
      <c r="C24"/>
      <c r="D24"/>
      <c r="E24"/>
      <c r="G24" s="20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4.4" x14ac:dyDescent="0.3">
      <c r="A25" s="89" t="s">
        <v>149</v>
      </c>
      <c r="B25" s="89"/>
      <c r="C25" s="89"/>
      <c r="D25" s="89"/>
      <c r="E25" s="89"/>
      <c r="F25" s="89"/>
      <c r="G25" s="204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111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3">
      <c r="A27" s="111"/>
      <c r="B27" s="111"/>
      <c r="C27" s="1" t="s">
        <v>150</v>
      </c>
      <c r="D27" s="111"/>
      <c r="E27" s="111"/>
      <c r="F27" s="111"/>
      <c r="G27" s="208"/>
      <c r="H27" s="111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ht="12.75" customHeight="1" x14ac:dyDescent="0.3">
      <c r="A28" s="111"/>
      <c r="B28" s="111"/>
      <c r="C28" s="1" t="s">
        <v>151</v>
      </c>
      <c r="D28" s="208"/>
      <c r="E28" s="111"/>
      <c r="F28" s="111"/>
      <c r="G28" s="208"/>
      <c r="H28" s="111"/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/>
      <c r="AI28"/>
      <c r="AJ28"/>
      <c r="AK28"/>
      <c r="AL28"/>
      <c r="AM28"/>
      <c r="AN28"/>
      <c r="AO28"/>
      <c r="AP28"/>
      <c r="AQ28"/>
    </row>
    <row r="29" spans="1:43" ht="12.75" customHeight="1" x14ac:dyDescent="0.3">
      <c r="A29" s="111"/>
      <c r="B29" s="111"/>
      <c r="C29" s="111"/>
      <c r="D29" s="208"/>
      <c r="E29" s="111"/>
      <c r="F29" s="111"/>
      <c r="G29" s="208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123</v>
      </c>
      <c r="D30" s="205"/>
      <c r="E30"/>
      <c r="G30" s="207" t="s">
        <v>40</v>
      </c>
      <c r="H30"/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124</v>
      </c>
      <c r="D31" s="205" t="s">
        <v>63</v>
      </c>
      <c r="E31" s="113">
        <f>Assumptions!H41*vcr_esc</f>
        <v>43815.486225173103</v>
      </c>
      <c r="F31" s="238" t="str">
        <f>IF(AND(SUM(I30:AG30)&lt;&gt;0, E31=0), "!", "")</f>
        <v/>
      </c>
      <c r="G31" s="207">
        <f>input_dollars</f>
        <v>45291</v>
      </c>
      <c r="H31"/>
      <c r="I31" s="119">
        <f>I30*$E$31</f>
        <v>0</v>
      </c>
      <c r="J31" s="119">
        <f t="shared" ref="J31:AG31" si="3">J30*$E$31</f>
        <v>0</v>
      </c>
      <c r="K31" s="119">
        <f t="shared" si="3"/>
        <v>0</v>
      </c>
      <c r="L31" s="119">
        <f t="shared" si="3"/>
        <v>0</v>
      </c>
      <c r="M31" s="119">
        <f t="shared" si="3"/>
        <v>0</v>
      </c>
      <c r="N31" s="119">
        <f t="shared" si="3"/>
        <v>0</v>
      </c>
      <c r="O31" s="119">
        <f t="shared" si="3"/>
        <v>0</v>
      </c>
      <c r="P31" s="119">
        <f t="shared" si="3"/>
        <v>0</v>
      </c>
      <c r="Q31" s="119">
        <f t="shared" si="3"/>
        <v>0</v>
      </c>
      <c r="R31" s="119">
        <f t="shared" si="3"/>
        <v>0</v>
      </c>
      <c r="S31" s="119">
        <f t="shared" si="3"/>
        <v>0</v>
      </c>
      <c r="T31" s="119">
        <f t="shared" si="3"/>
        <v>0</v>
      </c>
      <c r="U31" s="119">
        <f t="shared" si="3"/>
        <v>0</v>
      </c>
      <c r="V31" s="119">
        <f t="shared" si="3"/>
        <v>0</v>
      </c>
      <c r="W31" s="119">
        <f t="shared" si="3"/>
        <v>0</v>
      </c>
      <c r="X31" s="119">
        <f t="shared" si="3"/>
        <v>0</v>
      </c>
      <c r="Y31" s="119">
        <f t="shared" si="3"/>
        <v>0</v>
      </c>
      <c r="Z31" s="119">
        <f t="shared" si="3"/>
        <v>0</v>
      </c>
      <c r="AA31" s="119">
        <f t="shared" si="3"/>
        <v>0</v>
      </c>
      <c r="AB31" s="119">
        <f t="shared" si="3"/>
        <v>0</v>
      </c>
      <c r="AC31" s="119">
        <f t="shared" si="3"/>
        <v>0</v>
      </c>
      <c r="AD31" s="119">
        <f t="shared" si="3"/>
        <v>0</v>
      </c>
      <c r="AE31" s="119">
        <f t="shared" si="3"/>
        <v>0</v>
      </c>
      <c r="AF31" s="119">
        <f t="shared" si="3"/>
        <v>0</v>
      </c>
      <c r="AG31" s="119">
        <f t="shared" si="3"/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D32" s="206"/>
      <c r="E32"/>
      <c r="G32" s="20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114</v>
      </c>
      <c r="D33" s="205" t="s">
        <v>206</v>
      </c>
      <c r="G33" s="207">
        <f>input_dollars</f>
        <v>45291</v>
      </c>
      <c r="H33" s="149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1" t="s">
        <v>116</v>
      </c>
      <c r="D34" s="206"/>
      <c r="E34"/>
      <c r="G34" s="207">
        <f>input_dollars</f>
        <v>45291</v>
      </c>
      <c r="H34" s="149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C35" s="1" t="s">
        <v>115</v>
      </c>
      <c r="D35" s="205" t="s">
        <v>206</v>
      </c>
      <c r="E35"/>
      <c r="G35" s="207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3">
      <c r="C36" s="57" t="s">
        <v>171</v>
      </c>
      <c r="D36" s="219"/>
      <c r="E36"/>
      <c r="G36" s="207">
        <f>input_dollars</f>
        <v>45291</v>
      </c>
      <c r="H36"/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/>
      <c r="AI36"/>
      <c r="AJ36"/>
      <c r="AK36"/>
      <c r="AL36"/>
      <c r="AM36"/>
      <c r="AN36"/>
      <c r="AO36"/>
      <c r="AP36"/>
      <c r="AQ36"/>
    </row>
    <row r="37" spans="1:16372" x14ac:dyDescent="0.3">
      <c r="C37" s="57" t="s">
        <v>171</v>
      </c>
      <c r="D37" s="206"/>
      <c r="E37"/>
      <c r="G37" s="207">
        <f>input_dollars</f>
        <v>45291</v>
      </c>
      <c r="H37"/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/>
      <c r="AI37"/>
      <c r="AJ37"/>
      <c r="AK37"/>
      <c r="AL37"/>
      <c r="AM37"/>
      <c r="AN37"/>
      <c r="AO37"/>
      <c r="AP37"/>
      <c r="AQ37"/>
    </row>
    <row r="38" spans="1:16372" x14ac:dyDescent="0.3">
      <c r="D38" s="206"/>
      <c r="E38"/>
      <c r="G38" s="207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x14ac:dyDescent="0.3">
      <c r="C39" s="3" t="s">
        <v>170</v>
      </c>
      <c r="D39" s="218"/>
      <c r="E39" s="107"/>
      <c r="F39" s="3"/>
      <c r="G39" s="209"/>
      <c r="H39" s="107"/>
      <c r="I39" s="170">
        <f>SUM(I31:I37)</f>
        <v>0</v>
      </c>
      <c r="J39" s="170">
        <f t="shared" ref="J39:AG39" si="4">SUM(J31:J37)</f>
        <v>0</v>
      </c>
      <c r="K39" s="170">
        <f t="shared" si="4"/>
        <v>0</v>
      </c>
      <c r="L39" s="170">
        <f t="shared" si="4"/>
        <v>0</v>
      </c>
      <c r="M39" s="170">
        <f t="shared" si="4"/>
        <v>0</v>
      </c>
      <c r="N39" s="170">
        <f t="shared" si="4"/>
        <v>0</v>
      </c>
      <c r="O39" s="170">
        <f t="shared" si="4"/>
        <v>0</v>
      </c>
      <c r="P39" s="170">
        <f t="shared" si="4"/>
        <v>0</v>
      </c>
      <c r="Q39" s="170">
        <f t="shared" si="4"/>
        <v>0</v>
      </c>
      <c r="R39" s="170">
        <f t="shared" si="4"/>
        <v>0</v>
      </c>
      <c r="S39" s="170">
        <f t="shared" si="4"/>
        <v>0</v>
      </c>
      <c r="T39" s="170">
        <f t="shared" si="4"/>
        <v>0</v>
      </c>
      <c r="U39" s="170">
        <f t="shared" si="4"/>
        <v>0</v>
      </c>
      <c r="V39" s="170">
        <f t="shared" si="4"/>
        <v>0</v>
      </c>
      <c r="W39" s="170">
        <f t="shared" si="4"/>
        <v>0</v>
      </c>
      <c r="X39" s="170">
        <f t="shared" si="4"/>
        <v>0</v>
      </c>
      <c r="Y39" s="170">
        <f t="shared" si="4"/>
        <v>0</v>
      </c>
      <c r="Z39" s="170">
        <f t="shared" si="4"/>
        <v>0</v>
      </c>
      <c r="AA39" s="170">
        <f t="shared" si="4"/>
        <v>0</v>
      </c>
      <c r="AB39" s="170">
        <f t="shared" si="4"/>
        <v>0</v>
      </c>
      <c r="AC39" s="170">
        <f t="shared" si="4"/>
        <v>0</v>
      </c>
      <c r="AD39" s="170">
        <f t="shared" si="4"/>
        <v>0</v>
      </c>
      <c r="AE39" s="170">
        <f t="shared" si="4"/>
        <v>0</v>
      </c>
      <c r="AF39" s="170">
        <f t="shared" si="4"/>
        <v>0</v>
      </c>
      <c r="AG39" s="170">
        <f t="shared" si="4"/>
        <v>0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</row>
    <row r="41" spans="1:16372" ht="14.4" x14ac:dyDescent="0.3">
      <c r="A41" s="89" t="s">
        <v>56</v>
      </c>
      <c r="B41" s="89"/>
      <c r="C41" s="89"/>
      <c r="D41" s="89"/>
      <c r="E41" s="89"/>
      <c r="F41" s="89"/>
      <c r="G41" s="204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/>
      <c r="AI41"/>
      <c r="AJ41"/>
      <c r="AK41"/>
      <c r="AL41"/>
      <c r="AM41"/>
      <c r="AN41"/>
      <c r="AO41"/>
      <c r="AP41"/>
      <c r="AQ41"/>
    </row>
    <row r="42" spans="1:16372" x14ac:dyDescent="0.3">
      <c r="D42"/>
      <c r="E42"/>
      <c r="G42" s="207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C44" s="1" t="s">
        <v>59</v>
      </c>
      <c r="G44" s="205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16372" x14ac:dyDescent="0.3">
      <c r="C45" s="1" t="s">
        <v>129</v>
      </c>
      <c r="G45" s="205" t="s">
        <v>104</v>
      </c>
      <c r="I45" s="85">
        <f t="shared" ref="I45:AG45" si="5">I44*I7</f>
        <v>0</v>
      </c>
      <c r="J45" s="85">
        <f t="shared" si="5"/>
        <v>0</v>
      </c>
      <c r="K45" s="85">
        <f t="shared" si="5"/>
        <v>0</v>
      </c>
      <c r="L45" s="85">
        <f t="shared" si="5"/>
        <v>0</v>
      </c>
      <c r="M45" s="85">
        <f t="shared" si="5"/>
        <v>0</v>
      </c>
      <c r="N45" s="85">
        <f t="shared" si="5"/>
        <v>0</v>
      </c>
      <c r="O45" s="85">
        <f t="shared" si="5"/>
        <v>0</v>
      </c>
      <c r="P45" s="85">
        <f t="shared" si="5"/>
        <v>0</v>
      </c>
      <c r="Q45" s="85">
        <f t="shared" si="5"/>
        <v>0</v>
      </c>
      <c r="R45" s="85">
        <f t="shared" si="5"/>
        <v>0</v>
      </c>
      <c r="S45" s="85">
        <f t="shared" si="5"/>
        <v>0</v>
      </c>
      <c r="T45" s="85">
        <f t="shared" si="5"/>
        <v>0</v>
      </c>
      <c r="U45" s="85">
        <f t="shared" si="5"/>
        <v>0</v>
      </c>
      <c r="V45" s="85">
        <f t="shared" si="5"/>
        <v>0</v>
      </c>
      <c r="W45" s="85">
        <f t="shared" si="5"/>
        <v>0</v>
      </c>
      <c r="X45" s="85">
        <f t="shared" si="5"/>
        <v>0</v>
      </c>
      <c r="Y45" s="85">
        <f t="shared" si="5"/>
        <v>0</v>
      </c>
      <c r="Z45" s="85">
        <f t="shared" si="5"/>
        <v>0</v>
      </c>
      <c r="AA45" s="85">
        <f t="shared" si="5"/>
        <v>0</v>
      </c>
      <c r="AB45" s="85">
        <f t="shared" si="5"/>
        <v>0</v>
      </c>
      <c r="AC45" s="85">
        <f t="shared" si="5"/>
        <v>0</v>
      </c>
      <c r="AD45" s="85">
        <f t="shared" si="5"/>
        <v>0</v>
      </c>
      <c r="AE45" s="85">
        <f t="shared" si="5"/>
        <v>0</v>
      </c>
      <c r="AF45" s="85">
        <f t="shared" si="5"/>
        <v>0</v>
      </c>
      <c r="AG45" s="85">
        <f t="shared" si="5"/>
        <v>0</v>
      </c>
    </row>
    <row r="46" spans="1:16372" x14ac:dyDescent="0.3">
      <c r="D46"/>
      <c r="E46"/>
      <c r="G46" s="20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16372" x14ac:dyDescent="0.3">
      <c r="D47" s="206"/>
      <c r="E47"/>
      <c r="G47" s="20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16372" x14ac:dyDescent="0.3">
      <c r="C48" s="1" t="s">
        <v>14</v>
      </c>
      <c r="D48" s="205" t="s">
        <v>63</v>
      </c>
      <c r="E48"/>
      <c r="G48" s="207" t="s">
        <v>40</v>
      </c>
      <c r="I48" s="322">
        <v>0</v>
      </c>
      <c r="J48" s="322">
        <v>0</v>
      </c>
      <c r="K48" s="322">
        <v>0</v>
      </c>
      <c r="L48" s="322">
        <v>36290.521681060003</v>
      </c>
      <c r="M48" s="322">
        <v>181879.36981499</v>
      </c>
      <c r="N48" s="322">
        <v>293095.65923739003</v>
      </c>
      <c r="O48" s="322">
        <v>462429.88523479004</v>
      </c>
      <c r="P48" s="322">
        <v>462429.88523479004</v>
      </c>
      <c r="Q48" s="322">
        <v>462429.88523479004</v>
      </c>
      <c r="R48" s="322">
        <v>462429.88523479004</v>
      </c>
      <c r="S48" s="322">
        <v>462429.88523479004</v>
      </c>
      <c r="T48" s="322">
        <v>462429.88523479004</v>
      </c>
      <c r="U48" s="322">
        <v>462429.88523479004</v>
      </c>
      <c r="V48" s="322">
        <v>462429.88523479004</v>
      </c>
      <c r="W48" s="322">
        <v>462429.88523479004</v>
      </c>
      <c r="X48" s="322">
        <v>462429.88523479004</v>
      </c>
      <c r="Y48" s="322">
        <v>462429.88523479004</v>
      </c>
      <c r="Z48" s="322">
        <v>462429.88523479004</v>
      </c>
      <c r="AA48" s="322">
        <v>462429.88523479004</v>
      </c>
      <c r="AB48" s="322">
        <v>462429.88523479004</v>
      </c>
      <c r="AC48" s="322">
        <v>462429.88523479004</v>
      </c>
      <c r="AD48" s="322">
        <v>462429.88523479004</v>
      </c>
      <c r="AE48" s="322">
        <v>462429.88523479004</v>
      </c>
      <c r="AF48" s="322">
        <v>462429.88523479004</v>
      </c>
      <c r="AG48" s="322">
        <v>462429.88523479004</v>
      </c>
    </row>
    <row r="49" spans="1:43" x14ac:dyDescent="0.3">
      <c r="C49" s="1" t="s">
        <v>4</v>
      </c>
      <c r="D49" s="205" t="s">
        <v>63</v>
      </c>
      <c r="E49"/>
      <c r="G49" s="207" t="s">
        <v>40</v>
      </c>
      <c r="I49" s="322">
        <v>0</v>
      </c>
      <c r="J49" s="322">
        <v>421.25066702999999</v>
      </c>
      <c r="K49" s="322">
        <v>5797.2607959200004</v>
      </c>
      <c r="L49" s="322">
        <v>8905.4918328099993</v>
      </c>
      <c r="M49" s="322">
        <v>13375.370663409998</v>
      </c>
      <c r="N49" s="322">
        <v>13375.370663409998</v>
      </c>
      <c r="O49" s="322">
        <v>13375.370663409998</v>
      </c>
      <c r="P49" s="322">
        <v>13375.370663409998</v>
      </c>
      <c r="Q49" s="322">
        <v>13375.370663409998</v>
      </c>
      <c r="R49" s="322">
        <v>13375.370663409998</v>
      </c>
      <c r="S49" s="322">
        <v>13375.370663409998</v>
      </c>
      <c r="T49" s="322">
        <v>13375.370663409998</v>
      </c>
      <c r="U49" s="322">
        <v>13375.370663409998</v>
      </c>
      <c r="V49" s="322">
        <v>13375.370663409998</v>
      </c>
      <c r="W49" s="322">
        <v>13375.370663409998</v>
      </c>
      <c r="X49" s="322">
        <v>13375.370663409998</v>
      </c>
      <c r="Y49" s="322">
        <v>13375.370663409998</v>
      </c>
      <c r="Z49" s="322">
        <v>13375.370663409998</v>
      </c>
      <c r="AA49" s="322">
        <v>13375.370663409998</v>
      </c>
      <c r="AB49" s="322">
        <v>13375.370663409998</v>
      </c>
      <c r="AC49" s="322">
        <v>13375.370663409998</v>
      </c>
      <c r="AD49" s="322">
        <v>13375.370663409998</v>
      </c>
      <c r="AE49" s="322">
        <v>13375.370663409998</v>
      </c>
      <c r="AF49" s="322">
        <v>13375.370663409998</v>
      </c>
      <c r="AG49" s="322">
        <v>13375.370663409998</v>
      </c>
    </row>
    <row r="50" spans="1:43" x14ac:dyDescent="0.3">
      <c r="C50" s="1" t="s">
        <v>5</v>
      </c>
      <c r="D50" s="205" t="s">
        <v>63</v>
      </c>
      <c r="E50"/>
      <c r="G50" s="207"/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3">
      <c r="C51" s="1" t="s">
        <v>15</v>
      </c>
      <c r="D51" s="205" t="s">
        <v>126</v>
      </c>
      <c r="E51"/>
      <c r="G51" s="207"/>
      <c r="I51" s="322">
        <v>0</v>
      </c>
      <c r="J51" s="322">
        <v>0</v>
      </c>
      <c r="K51" s="322">
        <v>0</v>
      </c>
      <c r="L51" s="322">
        <v>0</v>
      </c>
      <c r="M51" s="322">
        <v>0</v>
      </c>
      <c r="N51" s="322">
        <v>0</v>
      </c>
      <c r="O51" s="322">
        <v>0</v>
      </c>
      <c r="P51" s="322">
        <v>0</v>
      </c>
      <c r="Q51" s="322">
        <v>0</v>
      </c>
      <c r="R51" s="322">
        <v>0</v>
      </c>
      <c r="S51" s="322">
        <v>0</v>
      </c>
      <c r="T51" s="322">
        <v>0</v>
      </c>
      <c r="U51" s="322">
        <v>0</v>
      </c>
      <c r="V51" s="322">
        <v>0</v>
      </c>
      <c r="W51" s="322">
        <v>0</v>
      </c>
      <c r="X51" s="322">
        <v>0</v>
      </c>
      <c r="Y51" s="322">
        <v>0</v>
      </c>
      <c r="Z51" s="322">
        <v>0</v>
      </c>
      <c r="AA51" s="322">
        <v>0</v>
      </c>
      <c r="AB51" s="322">
        <v>0</v>
      </c>
      <c r="AC51" s="322">
        <v>0</v>
      </c>
      <c r="AD51" s="322">
        <v>0</v>
      </c>
      <c r="AE51" s="322">
        <v>0</v>
      </c>
      <c r="AF51" s="322">
        <v>0</v>
      </c>
      <c r="AG51" s="322">
        <v>0</v>
      </c>
    </row>
    <row r="52" spans="1:43" x14ac:dyDescent="0.3">
      <c r="C52" s="1" t="s">
        <v>201</v>
      </c>
      <c r="D52" s="205" t="s">
        <v>204</v>
      </c>
      <c r="E52"/>
      <c r="G52" s="207"/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322">
        <v>0</v>
      </c>
      <c r="O52" s="322">
        <v>0</v>
      </c>
      <c r="P52" s="322">
        <v>0</v>
      </c>
      <c r="Q52" s="322">
        <v>0</v>
      </c>
      <c r="R52" s="322">
        <v>0</v>
      </c>
      <c r="S52" s="322">
        <v>0</v>
      </c>
      <c r="T52" s="322">
        <v>0</v>
      </c>
      <c r="U52" s="322">
        <v>0</v>
      </c>
      <c r="V52" s="322">
        <v>0</v>
      </c>
      <c r="W52" s="322">
        <v>0</v>
      </c>
      <c r="X52" s="322">
        <v>0</v>
      </c>
      <c r="Y52" s="322">
        <v>0</v>
      </c>
      <c r="Z52" s="322">
        <v>0</v>
      </c>
      <c r="AA52" s="322">
        <v>0</v>
      </c>
      <c r="AB52" s="322">
        <v>0</v>
      </c>
      <c r="AC52" s="322">
        <v>0</v>
      </c>
      <c r="AD52" s="322">
        <v>0</v>
      </c>
      <c r="AE52" s="322">
        <v>0</v>
      </c>
      <c r="AF52" s="322">
        <v>0</v>
      </c>
      <c r="AG52" s="322">
        <v>0</v>
      </c>
    </row>
    <row r="53" spans="1:43" x14ac:dyDescent="0.3">
      <c r="C53" s="1" t="s">
        <v>202</v>
      </c>
      <c r="D53" s="205" t="s">
        <v>204</v>
      </c>
      <c r="E53"/>
      <c r="G53" s="207"/>
      <c r="I53" s="322">
        <v>0</v>
      </c>
      <c r="J53" s="322">
        <v>0</v>
      </c>
      <c r="K53" s="322">
        <v>0</v>
      </c>
      <c r="L53" s="322">
        <v>0</v>
      </c>
      <c r="M53" s="322">
        <v>0</v>
      </c>
      <c r="N53" s="322">
        <v>0</v>
      </c>
      <c r="O53" s="322">
        <v>0</v>
      </c>
      <c r="P53" s="322">
        <v>0</v>
      </c>
      <c r="Q53" s="322">
        <v>0</v>
      </c>
      <c r="R53" s="322">
        <v>0</v>
      </c>
      <c r="S53" s="322">
        <v>0</v>
      </c>
      <c r="T53" s="322">
        <v>0</v>
      </c>
      <c r="U53" s="322">
        <v>0</v>
      </c>
      <c r="V53" s="322">
        <v>0</v>
      </c>
      <c r="W53" s="322">
        <v>0</v>
      </c>
      <c r="X53" s="322">
        <v>0</v>
      </c>
      <c r="Y53" s="322">
        <v>0</v>
      </c>
      <c r="Z53" s="322">
        <v>0</v>
      </c>
      <c r="AA53" s="322">
        <v>0</v>
      </c>
      <c r="AB53" s="322">
        <v>0</v>
      </c>
      <c r="AC53" s="322">
        <v>0</v>
      </c>
      <c r="AD53" s="322">
        <v>0</v>
      </c>
      <c r="AE53" s="322">
        <v>0</v>
      </c>
      <c r="AF53" s="322">
        <v>0</v>
      </c>
      <c r="AG53" s="322">
        <v>0</v>
      </c>
    </row>
    <row r="54" spans="1:43" x14ac:dyDescent="0.3">
      <c r="C54" s="1" t="s">
        <v>6</v>
      </c>
      <c r="D54" s="205" t="s">
        <v>126</v>
      </c>
      <c r="E54"/>
      <c r="G54" s="207"/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7</v>
      </c>
      <c r="D55" s="205" t="s">
        <v>126</v>
      </c>
      <c r="E55"/>
      <c r="G55" s="207"/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7"/>
      <c r="H56" s="62"/>
      <c r="I56" s="323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</row>
    <row r="57" spans="1:43" x14ac:dyDescent="0.3">
      <c r="C57" s="1" t="s">
        <v>253</v>
      </c>
      <c r="D57" s="205" t="s">
        <v>104</v>
      </c>
      <c r="G57" s="207" t="s">
        <v>40</v>
      </c>
      <c r="I57" s="32">
        <v>0</v>
      </c>
      <c r="J57" s="32">
        <v>0</v>
      </c>
      <c r="K57" s="32">
        <v>0</v>
      </c>
      <c r="L57" s="32">
        <v>36290.521681060003</v>
      </c>
      <c r="M57" s="32">
        <v>181879.36981499</v>
      </c>
      <c r="N57" s="32">
        <v>293095.65923739003</v>
      </c>
      <c r="O57" s="32">
        <v>462429.88523479004</v>
      </c>
      <c r="P57" s="32">
        <v>462429.88523479004</v>
      </c>
      <c r="Q57" s="32">
        <v>462429.88523479004</v>
      </c>
      <c r="R57" s="32">
        <v>462429.88523479004</v>
      </c>
      <c r="S57" s="32">
        <v>462429.88523479004</v>
      </c>
      <c r="T57" s="32">
        <v>462429.88523479004</v>
      </c>
      <c r="U57" s="32">
        <v>462429.88523479004</v>
      </c>
      <c r="V57" s="32">
        <v>462429.88523479004</v>
      </c>
      <c r="W57" s="32">
        <v>462429.88523479004</v>
      </c>
      <c r="X57" s="32">
        <v>462429.88523479004</v>
      </c>
      <c r="Y57" s="32">
        <v>462429.88523479004</v>
      </c>
      <c r="Z57" s="32">
        <v>462429.88523479004</v>
      </c>
      <c r="AA57" s="32">
        <v>462429.88523479004</v>
      </c>
      <c r="AB57" s="32">
        <v>462429.88523479004</v>
      </c>
      <c r="AC57" s="32">
        <v>462429.88523479004</v>
      </c>
      <c r="AD57" s="32">
        <v>462429.88523479004</v>
      </c>
      <c r="AE57" s="32">
        <v>462429.88523479004</v>
      </c>
      <c r="AF57" s="32">
        <v>462429.88523479004</v>
      </c>
      <c r="AG57" s="32">
        <v>462429.88523479004</v>
      </c>
    </row>
    <row r="58" spans="1:43" x14ac:dyDescent="0.3">
      <c r="C58" s="1" t="s">
        <v>254</v>
      </c>
      <c r="D58" s="205" t="s">
        <v>104</v>
      </c>
      <c r="G58" s="207" t="s">
        <v>40</v>
      </c>
      <c r="I58" s="32">
        <v>0</v>
      </c>
      <c r="J58" s="32">
        <v>421.25066702999999</v>
      </c>
      <c r="K58" s="32">
        <v>5797.2607959200004</v>
      </c>
      <c r="L58" s="32">
        <v>8905.4918328099993</v>
      </c>
      <c r="M58" s="32">
        <v>13375.370663409998</v>
      </c>
      <c r="N58" s="32">
        <v>13375.370663409998</v>
      </c>
      <c r="O58" s="32">
        <v>13375.370663409998</v>
      </c>
      <c r="P58" s="32">
        <v>13375.370663409998</v>
      </c>
      <c r="Q58" s="32">
        <v>13375.370663409998</v>
      </c>
      <c r="R58" s="32">
        <v>13375.370663409998</v>
      </c>
      <c r="S58" s="32">
        <v>13375.370663409998</v>
      </c>
      <c r="T58" s="32">
        <v>13375.370663409998</v>
      </c>
      <c r="U58" s="32">
        <v>13375.370663409998</v>
      </c>
      <c r="V58" s="32">
        <v>13375.370663409998</v>
      </c>
      <c r="W58" s="32">
        <v>13375.370663409998</v>
      </c>
      <c r="X58" s="32">
        <v>13375.370663409998</v>
      </c>
      <c r="Y58" s="32">
        <v>13375.370663409998</v>
      </c>
      <c r="Z58" s="32">
        <v>13375.370663409998</v>
      </c>
      <c r="AA58" s="32">
        <v>13375.370663409998</v>
      </c>
      <c r="AB58" s="32">
        <v>13375.370663409998</v>
      </c>
      <c r="AC58" s="32">
        <v>13375.370663409998</v>
      </c>
      <c r="AD58" s="32">
        <v>13375.370663409998</v>
      </c>
      <c r="AE58" s="32">
        <v>13375.370663409998</v>
      </c>
      <c r="AF58" s="32">
        <v>13375.370663409998</v>
      </c>
      <c r="AG58" s="32">
        <v>13375.370663409998</v>
      </c>
    </row>
    <row r="59" spans="1:43" x14ac:dyDescent="0.3">
      <c r="D59" s="205"/>
      <c r="G59" s="205"/>
    </row>
    <row r="60" spans="1:43" x14ac:dyDescent="0.3">
      <c r="C60" s="3" t="s">
        <v>125</v>
      </c>
      <c r="D60" s="218"/>
      <c r="E60" s="107"/>
      <c r="F60" s="3"/>
      <c r="G60" s="210">
        <f>input_dollars</f>
        <v>45291</v>
      </c>
      <c r="H60" s="107"/>
      <c r="I60" s="170" cm="1">
        <f t="array" ref="I60">SUMPRODUCT((I$48:I$55)*($E$48:$E$55))+SUM(I57:I58)+I45</f>
        <v>0</v>
      </c>
      <c r="J60" s="170" cm="1">
        <f t="array" ref="J60">SUMPRODUCT((J$48:J$55)*($E$48:$E$55))+SUM(J57:J58)+J45</f>
        <v>421.25066702999999</v>
      </c>
      <c r="K60" s="170" cm="1">
        <f t="array" ref="K60">SUMPRODUCT((K$48:K$55)*($E$48:$E$55))+SUM(K57:K58)+K45</f>
        <v>5797.2607959200004</v>
      </c>
      <c r="L60" s="170" cm="1">
        <f t="array" ref="L60">SUMPRODUCT((L$48:L$55)*($E$48:$E$55))+SUM(L57:L58)+L45</f>
        <v>45196.013513869999</v>
      </c>
      <c r="M60" s="170" cm="1">
        <f t="array" ref="M60">SUMPRODUCT((M$48:M$55)*($E$48:$E$55))+SUM(M57:M58)+M45</f>
        <v>195254.7404784</v>
      </c>
      <c r="N60" s="170" cm="1">
        <f t="array" ref="N60">SUMPRODUCT((N$48:N$55)*($E$48:$E$55))+SUM(N57:N58)+N45</f>
        <v>306471.02990080003</v>
      </c>
      <c r="O60" s="170" cm="1">
        <f t="array" ref="O60">SUMPRODUCT((O$48:O$55)*($E$48:$E$55))+SUM(O57:O58)+O45</f>
        <v>475805.25589820003</v>
      </c>
      <c r="P60" s="170" cm="1">
        <f t="array" ref="P60">SUMPRODUCT((P$48:P$55)*($E$48:$E$55))+SUM(P57:P58)+P45</f>
        <v>475805.25589820003</v>
      </c>
      <c r="Q60" s="170" cm="1">
        <f t="array" ref="Q60">SUMPRODUCT((Q$48:Q$55)*($E$48:$E$55))+SUM(Q57:Q58)+Q45</f>
        <v>475805.25589820003</v>
      </c>
      <c r="R60" s="170" cm="1">
        <f t="array" ref="R60">SUMPRODUCT((R$48:R$55)*($E$48:$E$55))+SUM(R57:R58)+R45</f>
        <v>475805.25589820003</v>
      </c>
      <c r="S60" s="170" cm="1">
        <f t="array" ref="S60">SUMPRODUCT((S$48:S$55)*($E$48:$E$55))+SUM(S57:S58)+S45</f>
        <v>475805.25589820003</v>
      </c>
      <c r="T60" s="170" cm="1">
        <f t="array" ref="T60">SUMPRODUCT((T$48:T$55)*($E$48:$E$55))+SUM(T57:T58)+T45</f>
        <v>475805.25589820003</v>
      </c>
      <c r="U60" s="170" cm="1">
        <f t="array" ref="U60">SUMPRODUCT((U$48:U$55)*($E$48:$E$55))+SUM(U57:U58)+U45</f>
        <v>475805.25589820003</v>
      </c>
      <c r="V60" s="170" cm="1">
        <f t="array" ref="V60">SUMPRODUCT((V$48:V$55)*($E$48:$E$55))+SUM(V57:V58)+V45</f>
        <v>475805.25589820003</v>
      </c>
      <c r="W60" s="170" cm="1">
        <f t="array" ref="W60">SUMPRODUCT((W$48:W$55)*($E$48:$E$55))+SUM(W57:W58)+W45</f>
        <v>475805.25589820003</v>
      </c>
      <c r="X60" s="170" cm="1">
        <f t="array" ref="X60">SUMPRODUCT((X$48:X$55)*($E$48:$E$55))+SUM(X57:X58)+X45</f>
        <v>475805.25589820003</v>
      </c>
      <c r="Y60" s="170" cm="1">
        <f t="array" ref="Y60">SUMPRODUCT((Y$48:Y$55)*($E$48:$E$55))+SUM(Y57:Y58)+Y45</f>
        <v>475805.25589820003</v>
      </c>
      <c r="Z60" s="170" cm="1">
        <f t="array" ref="Z60">SUMPRODUCT((Z$48:Z$55)*($E$48:$E$55))+SUM(Z57:Z58)+Z45</f>
        <v>475805.25589820003</v>
      </c>
      <c r="AA60" s="170" cm="1">
        <f t="array" ref="AA60">SUMPRODUCT((AA$48:AA$55)*($E$48:$E$55))+SUM(AA57:AA58)+AA45</f>
        <v>475805.25589820003</v>
      </c>
      <c r="AB60" s="170" cm="1">
        <f t="array" ref="AB60">SUMPRODUCT((AB$48:AB$55)*($E$48:$E$55))+SUM(AB57:AB58)+AB45</f>
        <v>475805.25589820003</v>
      </c>
      <c r="AC60" s="170" cm="1">
        <f t="array" ref="AC60">SUMPRODUCT((AC$48:AC$55)*($E$48:$E$55))+SUM(AC57:AC58)+AC45</f>
        <v>475805.25589820003</v>
      </c>
      <c r="AD60" s="170" cm="1">
        <f t="array" ref="AD60">SUMPRODUCT((AD$48:AD$55)*($E$48:$E$55))+SUM(AD57:AD58)+AD45</f>
        <v>475805.25589820003</v>
      </c>
      <c r="AE60" s="170" cm="1">
        <f t="array" ref="AE60">SUMPRODUCT((AE$48:AE$55)*($E$48:$E$55))+SUM(AE57:AE58)+AE45</f>
        <v>475805.25589820003</v>
      </c>
      <c r="AF60" s="170" cm="1">
        <f t="array" ref="AF60">SUMPRODUCT((AF$48:AF$55)*($E$48:$E$55))+SUM(AF57:AF58)+AF45</f>
        <v>475805.25589820003</v>
      </c>
      <c r="AG60" s="170" cm="1">
        <f t="array" ref="AG60">SUMPRODUCT((AG$48:AG$55)*($E$48:$E$55))+SUM(AG57:AG58)+AG45</f>
        <v>475805.25589820003</v>
      </c>
    </row>
    <row r="61" spans="1:43" x14ac:dyDescent="0.3">
      <c r="D61" s="205"/>
      <c r="G61" s="205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43" x14ac:dyDescent="0.3">
      <c r="G62" s="205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43" ht="14.4" x14ac:dyDescent="0.3">
      <c r="A63" s="89" t="s">
        <v>16</v>
      </c>
      <c r="B63" s="89"/>
      <c r="C63" s="89"/>
      <c r="D63" s="89"/>
      <c r="E63" s="89"/>
      <c r="F63" s="89"/>
      <c r="G63" s="204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/>
      <c r="AI63"/>
      <c r="AJ63"/>
      <c r="AK63"/>
      <c r="AL63"/>
      <c r="AM63"/>
      <c r="AN63"/>
      <c r="AO63"/>
      <c r="AP63"/>
      <c r="AQ63"/>
    </row>
    <row r="64" spans="1:43" ht="14.4" x14ac:dyDescent="0.3">
      <c r="A64" s="111"/>
      <c r="B64" s="111"/>
      <c r="C64" s="111"/>
      <c r="D64" s="111"/>
      <c r="E64" s="111"/>
      <c r="F64" s="111"/>
      <c r="G64" s="208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/>
      <c r="AI64"/>
      <c r="AJ64"/>
      <c r="AK64"/>
      <c r="AL64"/>
      <c r="AM64"/>
      <c r="AN64"/>
      <c r="AO64"/>
      <c r="AP64"/>
      <c r="AQ64"/>
    </row>
    <row r="65" spans="1:41" ht="12.75" customHeight="1" x14ac:dyDescent="0.3">
      <c r="A65" s="111"/>
      <c r="B65" s="111"/>
      <c r="C65" s="111"/>
      <c r="D65" s="111"/>
      <c r="E65" s="111"/>
      <c r="F65"/>
      <c r="G65" s="2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x14ac:dyDescent="0.3">
      <c r="C66" s="4"/>
      <c r="F66" s="2"/>
      <c r="G66" s="212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  <row r="67" spans="1:41" x14ac:dyDescent="0.3">
      <c r="C67" s="4" t="str">
        <f>'Option1 (base case)'!C67</f>
        <v>Risks mitigated vs base case</v>
      </c>
      <c r="G67" s="210">
        <f>input_dollars</f>
        <v>45291</v>
      </c>
      <c r="I67" s="132">
        <f>(1-INDEX(Data!$C$9:$C$13, MATCH($A$3, options,0)))*('Option1 (base case)'!I39-I39)</f>
        <v>0</v>
      </c>
      <c r="J67" s="132">
        <f>(1-INDEX(Data!$C$9:$C$13, MATCH($A$3, options,0)))*('Option1 (base case)'!J39-J39)</f>
        <v>0</v>
      </c>
      <c r="K67" s="132">
        <f>(1-INDEX(Data!$C$9:$C$13, MATCH($A$3, options,0)))*('Option1 (base case)'!K39-K39)</f>
        <v>0</v>
      </c>
      <c r="L67" s="132">
        <f>(1-INDEX(Data!$C$9:$C$13, MATCH($A$3, options,0)))*('Option1 (base case)'!L39-L39)</f>
        <v>0</v>
      </c>
      <c r="M67" s="132">
        <f>(1-INDEX(Data!$C$9:$C$13, MATCH($A$3, options,0)))*('Option1 (base case)'!M39-M39)</f>
        <v>0</v>
      </c>
      <c r="N67" s="132">
        <f>(1-INDEX(Data!$C$9:$C$13, MATCH($A$3, options,0)))*('Option1 (base case)'!N39-N39)</f>
        <v>0</v>
      </c>
      <c r="O67" s="132">
        <f>(1-INDEX(Data!$C$9:$C$13, MATCH($A$3, options,0)))*('Option1 (base case)'!O39-O39)</f>
        <v>0</v>
      </c>
      <c r="P67" s="132">
        <f>(1-INDEX(Data!$C$9:$C$13, MATCH($A$3, options,0)))*('Option1 (base case)'!P39-P39)</f>
        <v>0</v>
      </c>
      <c r="Q67" s="132">
        <f>(1-INDEX(Data!$C$9:$C$13, MATCH($A$3, options,0)))*('Option1 (base case)'!Q39-Q39)</f>
        <v>0</v>
      </c>
      <c r="R67" s="132">
        <f>(1-INDEX(Data!$C$9:$C$13, MATCH($A$3, options,0)))*('Option1 (base case)'!R39-R39)</f>
        <v>0</v>
      </c>
      <c r="S67" s="132">
        <f>(1-INDEX(Data!$C$9:$C$13, MATCH($A$3, options,0)))*('Option1 (base case)'!S39-S39)</f>
        <v>0</v>
      </c>
      <c r="T67" s="132">
        <f>(1-INDEX(Data!$C$9:$C$13, MATCH($A$3, options,0)))*('Option1 (base case)'!T39-T39)</f>
        <v>0</v>
      </c>
      <c r="U67" s="132">
        <f>(1-INDEX(Data!$C$9:$C$13, MATCH($A$3, options,0)))*('Option1 (base case)'!U39-U39)</f>
        <v>0</v>
      </c>
      <c r="V67" s="132">
        <f>(1-INDEX(Data!$C$9:$C$13, MATCH($A$3, options,0)))*('Option1 (base case)'!V39-V39)</f>
        <v>0</v>
      </c>
      <c r="W67" s="132">
        <f>(1-INDEX(Data!$C$9:$C$13, MATCH($A$3, options,0)))*('Option1 (base case)'!W39-W39)</f>
        <v>0</v>
      </c>
      <c r="X67" s="132">
        <f>(1-INDEX(Data!$C$9:$C$13, MATCH($A$3, options,0)))*('Option1 (base case)'!X39-X39)</f>
        <v>0</v>
      </c>
      <c r="Y67" s="132">
        <f>(1-INDEX(Data!$C$9:$C$13, MATCH($A$3, options,0)))*('Option1 (base case)'!Y39-Y39)</f>
        <v>0</v>
      </c>
      <c r="Z67" s="132">
        <f>(1-INDEX(Data!$C$9:$C$13, MATCH($A$3, options,0)))*('Option1 (base case)'!Z39-Z39)</f>
        <v>0</v>
      </c>
      <c r="AA67" s="132">
        <f>(1-INDEX(Data!$C$9:$C$13, MATCH($A$3, options,0)))*('Option1 (base case)'!AA39-AA39)</f>
        <v>0</v>
      </c>
      <c r="AB67" s="132">
        <f>(1-INDEX(Data!$C$9:$C$13, MATCH($A$3, options,0)))*('Option1 (base case)'!AB39-AB39)</f>
        <v>0</v>
      </c>
      <c r="AC67" s="132">
        <f>(1-INDEX(Data!$C$9:$C$13, MATCH($A$3, options,0)))*('Option1 (base case)'!AC39-AC39)</f>
        <v>0</v>
      </c>
      <c r="AD67" s="132">
        <f>(1-INDEX(Data!$C$9:$C$13, MATCH($A$3, options,0)))*('Option1 (base case)'!AD39-AD39)</f>
        <v>0</v>
      </c>
      <c r="AE67" s="132">
        <f>(1-INDEX(Data!$C$9:$C$13, MATCH($A$3, options,0)))*('Option1 (base case)'!AE39-AE39)</f>
        <v>0</v>
      </c>
      <c r="AF67" s="132">
        <f>(1-INDEX(Data!$C$9:$C$13, MATCH($A$3, options,0)))*('Option1 (base case)'!AF39-AF39)</f>
        <v>0</v>
      </c>
      <c r="AG67" s="132">
        <f>(1-INDEX(Data!$C$9:$C$13, MATCH($A$3, options,0)))*('Option1 (base case)'!AG39-AG39)</f>
        <v>0</v>
      </c>
    </row>
    <row r="68" spans="1:41" x14ac:dyDescent="0.3">
      <c r="G68" s="212"/>
    </row>
    <row r="69" spans="1:41" x14ac:dyDescent="0.3">
      <c r="A69" s="8"/>
      <c r="B69" s="8"/>
      <c r="C69" s="147" t="s">
        <v>30</v>
      </c>
      <c r="D69" s="38"/>
      <c r="F69" s="97"/>
      <c r="G69" s="213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41" x14ac:dyDescent="0.3">
      <c r="A70" s="8"/>
      <c r="B70" s="8"/>
      <c r="C70" s="4" t="str">
        <f>C14</f>
        <v>SAPS CAPEX</v>
      </c>
      <c r="D70" s="38"/>
      <c r="F70" s="97"/>
      <c r="G70" s="210">
        <f>input_dollars</f>
        <v>45291</v>
      </c>
      <c r="H70" s="31"/>
      <c r="I70" s="119">
        <f t="shared" ref="I70:AG70" si="6">-I14</f>
        <v>0</v>
      </c>
      <c r="J70" s="119">
        <f t="shared" si="6"/>
        <v>-112895.65713292574</v>
      </c>
      <c r="K70" s="119">
        <f t="shared" si="6"/>
        <v>-559586.37644809671</v>
      </c>
      <c r="L70" s="119">
        <f t="shared" si="6"/>
        <v>-539202.74965365883</v>
      </c>
      <c r="M70" s="119">
        <f t="shared" si="6"/>
        <v>-779574.9391264614</v>
      </c>
      <c r="N70" s="119">
        <f t="shared" si="6"/>
        <v>0</v>
      </c>
      <c r="O70" s="119">
        <f t="shared" si="6"/>
        <v>0</v>
      </c>
      <c r="P70" s="119">
        <f t="shared" si="6"/>
        <v>0</v>
      </c>
      <c r="Q70" s="119">
        <f t="shared" si="6"/>
        <v>0</v>
      </c>
      <c r="R70" s="119">
        <f t="shared" si="6"/>
        <v>0</v>
      </c>
      <c r="S70" s="119">
        <f t="shared" si="6"/>
        <v>0</v>
      </c>
      <c r="T70" s="119">
        <f t="shared" si="6"/>
        <v>0</v>
      </c>
      <c r="U70" s="119">
        <f t="shared" si="6"/>
        <v>0</v>
      </c>
      <c r="V70" s="119">
        <f t="shared" si="6"/>
        <v>0</v>
      </c>
      <c r="W70" s="119">
        <f t="shared" si="6"/>
        <v>0</v>
      </c>
      <c r="X70" s="119">
        <f t="shared" si="6"/>
        <v>0</v>
      </c>
      <c r="Y70" s="119">
        <f t="shared" si="6"/>
        <v>0</v>
      </c>
      <c r="Z70" s="119">
        <f t="shared" si="6"/>
        <v>0</v>
      </c>
      <c r="AA70" s="119">
        <f t="shared" si="6"/>
        <v>0</v>
      </c>
      <c r="AB70" s="119">
        <f t="shared" si="6"/>
        <v>0</v>
      </c>
      <c r="AC70" s="119">
        <f t="shared" si="6"/>
        <v>0</v>
      </c>
      <c r="AD70" s="119">
        <f t="shared" si="6"/>
        <v>0</v>
      </c>
      <c r="AE70" s="119">
        <f t="shared" si="6"/>
        <v>0</v>
      </c>
      <c r="AF70" s="119">
        <f t="shared" si="6"/>
        <v>0</v>
      </c>
      <c r="AG70" s="119">
        <f t="shared" si="6"/>
        <v>0</v>
      </c>
    </row>
    <row r="71" spans="1:41" x14ac:dyDescent="0.3">
      <c r="A71" s="8"/>
      <c r="B71" s="8"/>
      <c r="C71" s="4" t="str">
        <f>C15</f>
        <v>Asset retirement</v>
      </c>
      <c r="D71" s="38"/>
      <c r="F71" s="97"/>
      <c r="G71" s="210">
        <f>input_dollars</f>
        <v>45291</v>
      </c>
      <c r="H71" s="31"/>
      <c r="I71" s="119">
        <f t="shared" ref="I71:AG71" si="7">-I15</f>
        <v>0</v>
      </c>
      <c r="J71" s="119">
        <f t="shared" si="7"/>
        <v>0</v>
      </c>
      <c r="K71" s="119">
        <f t="shared" si="7"/>
        <v>0</v>
      </c>
      <c r="L71" s="119">
        <f t="shared" si="7"/>
        <v>-109048.52562</v>
      </c>
      <c r="M71" s="119">
        <f t="shared" si="7"/>
        <v>-400026.72077959997</v>
      </c>
      <c r="N71" s="119">
        <f t="shared" si="7"/>
        <v>-286056.38142970001</v>
      </c>
      <c r="O71" s="119">
        <f t="shared" si="7"/>
        <v>-406433.25265519996</v>
      </c>
      <c r="P71" s="119">
        <f t="shared" si="7"/>
        <v>0</v>
      </c>
      <c r="Q71" s="119">
        <f t="shared" si="7"/>
        <v>0</v>
      </c>
      <c r="R71" s="119">
        <f t="shared" si="7"/>
        <v>0</v>
      </c>
      <c r="S71" s="119">
        <f t="shared" si="7"/>
        <v>0</v>
      </c>
      <c r="T71" s="119">
        <f t="shared" si="7"/>
        <v>0</v>
      </c>
      <c r="U71" s="119">
        <f t="shared" si="7"/>
        <v>0</v>
      </c>
      <c r="V71" s="119">
        <f t="shared" si="7"/>
        <v>0</v>
      </c>
      <c r="W71" s="119">
        <f t="shared" si="7"/>
        <v>0</v>
      </c>
      <c r="X71" s="119">
        <f t="shared" si="7"/>
        <v>0</v>
      </c>
      <c r="Y71" s="119">
        <f t="shared" si="7"/>
        <v>0</v>
      </c>
      <c r="Z71" s="119">
        <f t="shared" si="7"/>
        <v>0</v>
      </c>
      <c r="AA71" s="119">
        <f t="shared" si="7"/>
        <v>0</v>
      </c>
      <c r="AB71" s="119">
        <f t="shared" si="7"/>
        <v>0</v>
      </c>
      <c r="AC71" s="119">
        <f t="shared" si="7"/>
        <v>0</v>
      </c>
      <c r="AD71" s="119">
        <f t="shared" si="7"/>
        <v>0</v>
      </c>
      <c r="AE71" s="119">
        <f t="shared" si="7"/>
        <v>0</v>
      </c>
      <c r="AF71" s="119">
        <f t="shared" si="7"/>
        <v>0</v>
      </c>
      <c r="AG71" s="119">
        <f t="shared" si="7"/>
        <v>0</v>
      </c>
    </row>
    <row r="72" spans="1:41" x14ac:dyDescent="0.3">
      <c r="A72" s="8"/>
      <c r="B72" s="8"/>
      <c r="C72" s="4" t="str">
        <f t="shared" ref="C72:C73" si="8">C16</f>
        <v>IT capex</v>
      </c>
      <c r="D72" s="38"/>
      <c r="F72" s="97"/>
      <c r="G72" s="210">
        <f>input_dollars</f>
        <v>45291</v>
      </c>
      <c r="H72" s="31"/>
      <c r="I72" s="119">
        <f t="shared" ref="I72:AG72" si="9">-I16</f>
        <v>0</v>
      </c>
      <c r="J72" s="119">
        <f t="shared" si="9"/>
        <v>-542576</v>
      </c>
      <c r="K72" s="119">
        <f t="shared" si="9"/>
        <v>0</v>
      </c>
      <c r="L72" s="119">
        <f t="shared" si="9"/>
        <v>0</v>
      </c>
      <c r="M72" s="119">
        <f t="shared" si="9"/>
        <v>0</v>
      </c>
      <c r="N72" s="119">
        <f t="shared" si="9"/>
        <v>0</v>
      </c>
      <c r="O72" s="119">
        <f t="shared" si="9"/>
        <v>0</v>
      </c>
      <c r="P72" s="119">
        <f t="shared" si="9"/>
        <v>0</v>
      </c>
      <c r="Q72" s="119">
        <f t="shared" si="9"/>
        <v>0</v>
      </c>
      <c r="R72" s="119">
        <f t="shared" si="9"/>
        <v>0</v>
      </c>
      <c r="S72" s="119">
        <f t="shared" si="9"/>
        <v>0</v>
      </c>
      <c r="T72" s="119">
        <f t="shared" si="9"/>
        <v>0</v>
      </c>
      <c r="U72" s="119">
        <f t="shared" si="9"/>
        <v>0</v>
      </c>
      <c r="V72" s="119">
        <f t="shared" si="9"/>
        <v>0</v>
      </c>
      <c r="W72" s="119">
        <f t="shared" si="9"/>
        <v>0</v>
      </c>
      <c r="X72" s="119">
        <f t="shared" si="9"/>
        <v>0</v>
      </c>
      <c r="Y72" s="119">
        <f t="shared" si="9"/>
        <v>0</v>
      </c>
      <c r="Z72" s="119">
        <f t="shared" si="9"/>
        <v>0</v>
      </c>
      <c r="AA72" s="119">
        <f t="shared" si="9"/>
        <v>0</v>
      </c>
      <c r="AB72" s="119">
        <f t="shared" si="9"/>
        <v>0</v>
      </c>
      <c r="AC72" s="119">
        <f t="shared" si="9"/>
        <v>0</v>
      </c>
      <c r="AD72" s="119">
        <f t="shared" si="9"/>
        <v>0</v>
      </c>
      <c r="AE72" s="119">
        <f t="shared" si="9"/>
        <v>0</v>
      </c>
      <c r="AF72" s="119">
        <f t="shared" si="9"/>
        <v>0</v>
      </c>
      <c r="AG72" s="119">
        <f t="shared" si="9"/>
        <v>0</v>
      </c>
    </row>
    <row r="73" spans="1:41" x14ac:dyDescent="0.3">
      <c r="A73" s="8"/>
      <c r="B73" s="8"/>
      <c r="C73" s="4" t="str">
        <f t="shared" si="8"/>
        <v>Offgrid transition</v>
      </c>
      <c r="D73" s="38"/>
      <c r="F73" s="97"/>
      <c r="G73" s="210">
        <f>input_dollars</f>
        <v>45291</v>
      </c>
      <c r="H73" s="31"/>
      <c r="I73" s="119">
        <f t="shared" ref="I73:AG73" si="10">-I17</f>
        <v>0</v>
      </c>
      <c r="J73" s="119">
        <f t="shared" si="10"/>
        <v>-20000</v>
      </c>
      <c r="K73" s="119">
        <f t="shared" si="10"/>
        <v>-180000</v>
      </c>
      <c r="L73" s="119">
        <f t="shared" si="10"/>
        <v>-100000</v>
      </c>
      <c r="M73" s="119">
        <f t="shared" si="10"/>
        <v>0</v>
      </c>
      <c r="N73" s="119">
        <f t="shared" si="10"/>
        <v>0</v>
      </c>
      <c r="O73" s="119">
        <f t="shared" si="10"/>
        <v>0</v>
      </c>
      <c r="P73" s="119">
        <f t="shared" si="10"/>
        <v>0</v>
      </c>
      <c r="Q73" s="119">
        <f t="shared" si="10"/>
        <v>0</v>
      </c>
      <c r="R73" s="119">
        <f t="shared" si="10"/>
        <v>0</v>
      </c>
      <c r="S73" s="119">
        <f t="shared" si="10"/>
        <v>0</v>
      </c>
      <c r="T73" s="119">
        <f t="shared" si="10"/>
        <v>0</v>
      </c>
      <c r="U73" s="119">
        <f t="shared" si="10"/>
        <v>0</v>
      </c>
      <c r="V73" s="119">
        <f t="shared" si="10"/>
        <v>0</v>
      </c>
      <c r="W73" s="119">
        <f t="shared" si="10"/>
        <v>0</v>
      </c>
      <c r="X73" s="119">
        <f t="shared" si="10"/>
        <v>0</v>
      </c>
      <c r="Y73" s="119">
        <f t="shared" si="10"/>
        <v>0</v>
      </c>
      <c r="Z73" s="119">
        <f t="shared" si="10"/>
        <v>0</v>
      </c>
      <c r="AA73" s="119">
        <f t="shared" si="10"/>
        <v>0</v>
      </c>
      <c r="AB73" s="119">
        <f t="shared" si="10"/>
        <v>0</v>
      </c>
      <c r="AC73" s="119">
        <f t="shared" si="10"/>
        <v>0</v>
      </c>
      <c r="AD73" s="119">
        <f t="shared" si="10"/>
        <v>0</v>
      </c>
      <c r="AE73" s="119">
        <f t="shared" si="10"/>
        <v>0</v>
      </c>
      <c r="AF73" s="119">
        <f t="shared" si="10"/>
        <v>0</v>
      </c>
      <c r="AG73" s="119">
        <f t="shared" si="10"/>
        <v>0</v>
      </c>
    </row>
    <row r="74" spans="1:41" x14ac:dyDescent="0.3">
      <c r="A74" s="8"/>
      <c r="B74" s="8"/>
      <c r="C74" s="4"/>
      <c r="D74" s="38"/>
      <c r="F74" s="97"/>
      <c r="G74" s="214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41" x14ac:dyDescent="0.3">
      <c r="A75" s="8"/>
      <c r="B75" s="8"/>
      <c r="C75" s="147" t="s">
        <v>155</v>
      </c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41" x14ac:dyDescent="0.3">
      <c r="A76" s="8"/>
      <c r="B76" s="8"/>
      <c r="C76" s="4" t="str">
        <f>C14</f>
        <v>SAPS CAPEX</v>
      </c>
      <c r="D76" s="38"/>
      <c r="F76" s="97"/>
      <c r="G76" s="210">
        <f>input_dollars</f>
        <v>45291</v>
      </c>
      <c r="H76" s="31"/>
      <c r="I76" s="119" cm="1">
        <f t="array" ref="I76">SUMPRODUCT(($I70:I70))-SUMPRODUCT(($I70:I70)*($I$6:I$6&lt;=(I$6-$E14)))</f>
        <v>0</v>
      </c>
      <c r="J76" s="119" cm="1">
        <f t="array" ref="J76">SUMPRODUCT(($I70:J70))-SUMPRODUCT(($I70:J70)*($I$6:J$6&lt;=(J$6-$E14)))</f>
        <v>-112895.65713292574</v>
      </c>
      <c r="K76" s="119" cm="1">
        <f t="array" ref="K76">SUMPRODUCT(($I70:K70))-SUMPRODUCT(($I70:K70)*($I$6:K$6&lt;=(K$6-$E14)))</f>
        <v>-672482.03358102241</v>
      </c>
      <c r="L76" s="119" cm="1">
        <f t="array" ref="L76">SUMPRODUCT(($I70:L70))-SUMPRODUCT(($I70:L70)*($I$6:L$6&lt;=(L$6-$E14)))</f>
        <v>-1211684.7832346812</v>
      </c>
      <c r="M76" s="119" cm="1">
        <f t="array" ref="M76">SUMPRODUCT(($I70:M70))-SUMPRODUCT(($I70:M70)*($I$6:M$6&lt;=(M$6-$E14)))</f>
        <v>-1991259.7223611427</v>
      </c>
      <c r="N76" s="119" cm="1">
        <f t="array" ref="N76">SUMPRODUCT(($I70:N70))-SUMPRODUCT(($I70:N70)*($I$6:N$6&lt;=(N$6-$E14)))</f>
        <v>-1991259.7223611427</v>
      </c>
      <c r="O76" s="119" cm="1">
        <f t="array" ref="O76">SUMPRODUCT(($I70:O70))-SUMPRODUCT(($I70:O70)*($I$6:O$6&lt;=(O$6-$E14)))</f>
        <v>-1991259.7223611427</v>
      </c>
      <c r="P76" s="119" cm="1">
        <f t="array" ref="P76">SUMPRODUCT(($I70:P70))-SUMPRODUCT(($I70:P70)*($I$6:P$6&lt;=(P$6-$E14)))</f>
        <v>-1991259.7223611427</v>
      </c>
      <c r="Q76" s="119" cm="1">
        <f t="array" ref="Q76">SUMPRODUCT(($I70:Q70))-SUMPRODUCT(($I70:Q70)*($I$6:Q$6&lt;=(Q$6-$E14)))</f>
        <v>-1991259.7223611427</v>
      </c>
      <c r="R76" s="119" cm="1">
        <f t="array" ref="R76">SUMPRODUCT(($I70:R70))-SUMPRODUCT(($I70:R70)*($I$6:R$6&lt;=(R$6-$E14)))</f>
        <v>-1991259.7223611427</v>
      </c>
      <c r="S76" s="119" cm="1">
        <f t="array" ref="S76">SUMPRODUCT(($I70:S70))-SUMPRODUCT(($I70:S70)*($I$6:S$6&lt;=(S$6-$E14)))</f>
        <v>-1991259.7223611427</v>
      </c>
      <c r="T76" s="119" cm="1">
        <f t="array" ref="T76">SUMPRODUCT(($I70:T70))-SUMPRODUCT(($I70:T70)*($I$6:T$6&lt;=(T$6-$E14)))</f>
        <v>-1991259.7223611427</v>
      </c>
      <c r="U76" s="119" cm="1">
        <f t="array" ref="U76">SUMPRODUCT(($I70:U70))-SUMPRODUCT(($I70:U70)*($I$6:U$6&lt;=(U$6-$E14)))</f>
        <v>-1991259.7223611427</v>
      </c>
      <c r="V76" s="119" cm="1">
        <f t="array" ref="V76">SUMPRODUCT(($I70:V70))-SUMPRODUCT(($I70:V70)*($I$6:V$6&lt;=(V$6-$E14)))</f>
        <v>-1991259.7223611427</v>
      </c>
      <c r="W76" s="119" cm="1">
        <f t="array" ref="W76">SUMPRODUCT(($I70:W70))-SUMPRODUCT(($I70:W70)*($I$6:W$6&lt;=(W$6-$E14)))</f>
        <v>-1991259.7223611427</v>
      </c>
      <c r="X76" s="119" cm="1">
        <f t="array" ref="X76">SUMPRODUCT(($I70:X70))-SUMPRODUCT(($I70:X70)*($I$6:X$6&lt;=(X$6-$E14)))</f>
        <v>-1991259.7223611427</v>
      </c>
      <c r="Y76" s="119" cm="1">
        <f t="array" ref="Y76">SUMPRODUCT(($I70:Y70))-SUMPRODUCT(($I70:Y70)*($I$6:Y$6&lt;=(Y$6-$E14)))</f>
        <v>-1991259.7223611427</v>
      </c>
      <c r="Z76" s="119" cm="1">
        <f t="array" ref="Z76">SUMPRODUCT(($I70:Z70))-SUMPRODUCT(($I70:Z70)*($I$6:Z$6&lt;=(Z$6-$E14)))</f>
        <v>-1991259.7223611427</v>
      </c>
      <c r="AA76" s="119" cm="1">
        <f t="array" ref="AA76">SUMPRODUCT(($I70:AA70))-SUMPRODUCT(($I70:AA70)*($I$6:AA$6&lt;=(AA$6-$E14)))</f>
        <v>-1991259.7223611427</v>
      </c>
      <c r="AB76" s="119" cm="1">
        <f t="array" ref="AB76">SUMPRODUCT(($I70:AB70))-SUMPRODUCT(($I70:AB70)*($I$6:AB$6&lt;=(AB$6-$E14)))</f>
        <v>-1991259.7223611427</v>
      </c>
      <c r="AC76" s="119" cm="1">
        <f t="array" ref="AC76">SUMPRODUCT(($I70:AC70))-SUMPRODUCT(($I70:AC70)*($I$6:AC$6&lt;=(AC$6-$E14)))</f>
        <v>-1991259.7223611427</v>
      </c>
      <c r="AD76" s="119" cm="1">
        <f t="array" ref="AD76">SUMPRODUCT(($I70:AD70))-SUMPRODUCT(($I70:AD70)*($I$6:AD$6&lt;=(AD$6-$E14)))</f>
        <v>-1878364.065228217</v>
      </c>
      <c r="AE76" s="119" cm="1">
        <f t="array" ref="AE76">SUMPRODUCT(($I70:AE70))-SUMPRODUCT(($I70:AE70)*($I$6:AE$6&lt;=(AE$6-$E14)))</f>
        <v>-1318777.6887801203</v>
      </c>
      <c r="AF76" s="119" cm="1">
        <f t="array" ref="AF76">SUMPRODUCT(($I70:AF70))-SUMPRODUCT(($I70:AF70)*($I$6:AF$6&lt;=(AF$6-$E14)))</f>
        <v>-779574.93912646151</v>
      </c>
      <c r="AG76" s="119" cm="1">
        <f t="array" ref="AG76">SUMPRODUCT(($I70:AG70))-SUMPRODUCT(($I70:AG70)*($I$6:AG$6&lt;=(AG$6-$E14)))</f>
        <v>0</v>
      </c>
    </row>
    <row r="77" spans="1:41" x14ac:dyDescent="0.3">
      <c r="A77" s="8"/>
      <c r="B77" s="8"/>
      <c r="C77" s="4" t="str">
        <f>C15</f>
        <v>Asset retirement</v>
      </c>
      <c r="D77" s="38"/>
      <c r="F77" s="97"/>
      <c r="G77" s="210">
        <f>input_dollars</f>
        <v>45291</v>
      </c>
      <c r="H77" s="31"/>
      <c r="I77" s="119" cm="1">
        <f t="array" ref="I77">SUMPRODUCT(($I71:I71))-SUMPRODUCT(($I71:I71)*($I$6:I$6&lt;=(I$6-$E15)))</f>
        <v>0</v>
      </c>
      <c r="J77" s="119" cm="1">
        <f t="array" ref="J77">SUMPRODUCT(($I71:J71))-SUMPRODUCT(($I71:J71)*($I$6:J$6&lt;=(J$6-$E15)))</f>
        <v>0</v>
      </c>
      <c r="K77" s="119" cm="1">
        <f t="array" ref="K77">SUMPRODUCT(($I71:K71))-SUMPRODUCT(($I71:K71)*($I$6:K$6&lt;=(K$6-$E15)))</f>
        <v>0</v>
      </c>
      <c r="L77" s="119" cm="1">
        <f t="array" ref="L77">SUMPRODUCT(($I71:L71))-SUMPRODUCT(($I71:L71)*($I$6:L$6&lt;=(L$6-$E15)))</f>
        <v>-109048.52562</v>
      </c>
      <c r="M77" s="119" cm="1">
        <f t="array" ref="M77">SUMPRODUCT(($I71:M71))-SUMPRODUCT(($I71:M71)*($I$6:M$6&lt;=(M$6-$E15)))</f>
        <v>-400026.72077959997</v>
      </c>
      <c r="N77" s="119" cm="1">
        <f t="array" ref="N77">SUMPRODUCT(($I71:N71))-SUMPRODUCT(($I71:N71)*($I$6:N$6&lt;=(N$6-$E15)))</f>
        <v>-286056.38142970006</v>
      </c>
      <c r="O77" s="119" cm="1">
        <f t="array" ref="O77">SUMPRODUCT(($I71:O71))-SUMPRODUCT(($I71:O71)*($I$6:O$6&lt;=(O$6-$E15)))</f>
        <v>-406433.25265519996</v>
      </c>
      <c r="P77" s="119" cm="1">
        <f t="array" ref="P77">SUMPRODUCT(($I71:P71))-SUMPRODUCT(($I71:P71)*($I$6:P$6&lt;=(P$6-$E15)))</f>
        <v>0</v>
      </c>
      <c r="Q77" s="119" cm="1">
        <f t="array" ref="Q77">SUMPRODUCT(($I71:Q71))-SUMPRODUCT(($I71:Q71)*($I$6:Q$6&lt;=(Q$6-$E15)))</f>
        <v>0</v>
      </c>
      <c r="R77" s="119" cm="1">
        <f t="array" ref="R77">SUMPRODUCT(($I71:R71))-SUMPRODUCT(($I71:R71)*($I$6:R$6&lt;=(R$6-$E15)))</f>
        <v>0</v>
      </c>
      <c r="S77" s="119" cm="1">
        <f t="array" ref="S77">SUMPRODUCT(($I71:S71))-SUMPRODUCT(($I71:S71)*($I$6:S$6&lt;=(S$6-$E15)))</f>
        <v>0</v>
      </c>
      <c r="T77" s="119" cm="1">
        <f t="array" ref="T77">SUMPRODUCT(($I71:T71))-SUMPRODUCT(($I71:T71)*($I$6:T$6&lt;=(T$6-$E15)))</f>
        <v>0</v>
      </c>
      <c r="U77" s="119" cm="1">
        <f t="array" ref="U77">SUMPRODUCT(($I71:U71))-SUMPRODUCT(($I71:U71)*($I$6:U$6&lt;=(U$6-$E15)))</f>
        <v>0</v>
      </c>
      <c r="V77" s="119" cm="1">
        <f t="array" ref="V77">SUMPRODUCT(($I71:V71))-SUMPRODUCT(($I71:V71)*($I$6:V$6&lt;=(V$6-$E15)))</f>
        <v>0</v>
      </c>
      <c r="W77" s="119" cm="1">
        <f t="array" ref="W77">SUMPRODUCT(($I71:W71))-SUMPRODUCT(($I71:W71)*($I$6:W$6&lt;=(W$6-$E15)))</f>
        <v>0</v>
      </c>
      <c r="X77" s="119" cm="1">
        <f t="array" ref="X77">SUMPRODUCT(($I71:X71))-SUMPRODUCT(($I71:X71)*($I$6:X$6&lt;=(X$6-$E15)))</f>
        <v>0</v>
      </c>
      <c r="Y77" s="119" cm="1">
        <f t="array" ref="Y77">SUMPRODUCT(($I71:Y71))-SUMPRODUCT(($I71:Y71)*($I$6:Y$6&lt;=(Y$6-$E15)))</f>
        <v>0</v>
      </c>
      <c r="Z77" s="119" cm="1">
        <f t="array" ref="Z77">SUMPRODUCT(($I71:Z71))-SUMPRODUCT(($I71:Z71)*($I$6:Z$6&lt;=(Z$6-$E15)))</f>
        <v>0</v>
      </c>
      <c r="AA77" s="119" cm="1">
        <f t="array" ref="AA77">SUMPRODUCT(($I71:AA71))-SUMPRODUCT(($I71:AA71)*($I$6:AA$6&lt;=(AA$6-$E15)))</f>
        <v>0</v>
      </c>
      <c r="AB77" s="119" cm="1">
        <f t="array" ref="AB77">SUMPRODUCT(($I71:AB71))-SUMPRODUCT(($I71:AB71)*($I$6:AB$6&lt;=(AB$6-$E15)))</f>
        <v>0</v>
      </c>
      <c r="AC77" s="119" cm="1">
        <f t="array" ref="AC77">SUMPRODUCT(($I71:AC71))-SUMPRODUCT(($I71:AC71)*($I$6:AC$6&lt;=(AC$6-$E15)))</f>
        <v>0</v>
      </c>
      <c r="AD77" s="119" cm="1">
        <f t="array" ref="AD77">SUMPRODUCT(($I71:AD71))-SUMPRODUCT(($I71:AD71)*($I$6:AD$6&lt;=(AD$6-$E15)))</f>
        <v>0</v>
      </c>
      <c r="AE77" s="119" cm="1">
        <f t="array" ref="AE77">SUMPRODUCT(($I71:AE71))-SUMPRODUCT(($I71:AE71)*($I$6:AE$6&lt;=(AE$6-$E15)))</f>
        <v>0</v>
      </c>
      <c r="AF77" s="119" cm="1">
        <f t="array" ref="AF77">SUMPRODUCT(($I71:AF71))-SUMPRODUCT(($I71:AF71)*($I$6:AF$6&lt;=(AF$6-$E15)))</f>
        <v>0</v>
      </c>
      <c r="AG77" s="119" cm="1">
        <f t="array" ref="AG77">SUMPRODUCT(($I71:AG71))-SUMPRODUCT(($I71:AG71)*($I$6:AG$6&lt;=(AG$6-$E15)))</f>
        <v>0</v>
      </c>
    </row>
    <row r="78" spans="1:41" x14ac:dyDescent="0.3">
      <c r="A78" s="8"/>
      <c r="B78" s="8"/>
      <c r="C78" s="4" t="str">
        <f t="shared" ref="C78:C79" si="11">C16</f>
        <v>IT capex</v>
      </c>
      <c r="D78" s="38"/>
      <c r="F78" s="97"/>
      <c r="G78" s="210">
        <f>input_dollars</f>
        <v>45291</v>
      </c>
      <c r="H78" s="31"/>
      <c r="I78" s="119" cm="1">
        <f t="array" ref="I78">SUMPRODUCT(($I72:I72))-SUMPRODUCT(($I72:I72)*($I$6:I$6&lt;=(I$6-$E16)))</f>
        <v>0</v>
      </c>
      <c r="J78" s="119" cm="1">
        <f t="array" ref="J78">SUMPRODUCT(($I72:J72))-SUMPRODUCT(($I72:J72)*($I$6:J$6&lt;=(J$6-$E16)))</f>
        <v>-542576</v>
      </c>
      <c r="K78" s="119" cm="1">
        <f t="array" ref="K78">SUMPRODUCT(($I72:K72))-SUMPRODUCT(($I72:K72)*($I$6:K$6&lt;=(K$6-$E16)))</f>
        <v>-542576</v>
      </c>
      <c r="L78" s="119" cm="1">
        <f t="array" ref="L78">SUMPRODUCT(($I72:L72))-SUMPRODUCT(($I72:L72)*($I$6:L$6&lt;=(L$6-$E16)))</f>
        <v>-542576</v>
      </c>
      <c r="M78" s="119" cm="1">
        <f t="array" ref="M78">SUMPRODUCT(($I72:M72))-SUMPRODUCT(($I72:M72)*($I$6:M$6&lt;=(M$6-$E16)))</f>
        <v>-542576</v>
      </c>
      <c r="N78" s="119" cm="1">
        <f t="array" ref="N78">SUMPRODUCT(($I72:N72))-SUMPRODUCT(($I72:N72)*($I$6:N$6&lt;=(N$6-$E16)))</f>
        <v>-542576</v>
      </c>
      <c r="O78" s="119" cm="1">
        <f t="array" ref="O78">SUMPRODUCT(($I72:O72))-SUMPRODUCT(($I72:O72)*($I$6:O$6&lt;=(O$6-$E16)))</f>
        <v>-542576</v>
      </c>
      <c r="P78" s="119" cm="1">
        <f t="array" ref="P78">SUMPRODUCT(($I72:P72))-SUMPRODUCT(($I72:P72)*($I$6:P$6&lt;=(P$6-$E16)))</f>
        <v>-542576</v>
      </c>
      <c r="Q78" s="119" cm="1">
        <f t="array" ref="Q78">SUMPRODUCT(($I72:Q72))-SUMPRODUCT(($I72:Q72)*($I$6:Q$6&lt;=(Q$6-$E16)))</f>
        <v>-542576</v>
      </c>
      <c r="R78" s="119" cm="1">
        <f t="array" ref="R78">SUMPRODUCT(($I72:R72))-SUMPRODUCT(($I72:R72)*($I$6:R$6&lt;=(R$6-$E16)))</f>
        <v>-542576</v>
      </c>
      <c r="S78" s="119" cm="1">
        <f t="array" ref="S78">SUMPRODUCT(($I72:S72))-SUMPRODUCT(($I72:S72)*($I$6:S$6&lt;=(S$6-$E16)))</f>
        <v>-542576</v>
      </c>
      <c r="T78" s="119" cm="1">
        <f t="array" ref="T78">SUMPRODUCT(($I72:T72))-SUMPRODUCT(($I72:T72)*($I$6:T$6&lt;=(T$6-$E16)))</f>
        <v>-542576</v>
      </c>
      <c r="U78" s="119" cm="1">
        <f t="array" ref="U78">SUMPRODUCT(($I72:U72))-SUMPRODUCT(($I72:U72)*($I$6:U$6&lt;=(U$6-$E16)))</f>
        <v>-542576</v>
      </c>
      <c r="V78" s="119" cm="1">
        <f t="array" ref="V78">SUMPRODUCT(($I72:V72))-SUMPRODUCT(($I72:V72)*($I$6:V$6&lt;=(V$6-$E16)))</f>
        <v>-542576</v>
      </c>
      <c r="W78" s="119" cm="1">
        <f t="array" ref="W78">SUMPRODUCT(($I72:W72))-SUMPRODUCT(($I72:W72)*($I$6:W$6&lt;=(W$6-$E16)))</f>
        <v>-542576</v>
      </c>
      <c r="X78" s="119" cm="1">
        <f t="array" ref="X78">SUMPRODUCT(($I72:X72))-SUMPRODUCT(($I72:X72)*($I$6:X$6&lt;=(X$6-$E16)))</f>
        <v>-542576</v>
      </c>
      <c r="Y78" s="119" cm="1">
        <f t="array" ref="Y78">SUMPRODUCT(($I72:Y72))-SUMPRODUCT(($I72:Y72)*($I$6:Y$6&lt;=(Y$6-$E16)))</f>
        <v>0</v>
      </c>
      <c r="Z78" s="119" cm="1">
        <f t="array" ref="Z78">SUMPRODUCT(($I72:Z72))-SUMPRODUCT(($I72:Z72)*($I$6:Z$6&lt;=(Z$6-$E16)))</f>
        <v>0</v>
      </c>
      <c r="AA78" s="119" cm="1">
        <f t="array" ref="AA78">SUMPRODUCT(($I72:AA72))-SUMPRODUCT(($I72:AA72)*($I$6:AA$6&lt;=(AA$6-$E16)))</f>
        <v>0</v>
      </c>
      <c r="AB78" s="119" cm="1">
        <f t="array" ref="AB78">SUMPRODUCT(($I72:AB72))-SUMPRODUCT(($I72:AB72)*($I$6:AB$6&lt;=(AB$6-$E16)))</f>
        <v>0</v>
      </c>
      <c r="AC78" s="119" cm="1">
        <f t="array" ref="AC78">SUMPRODUCT(($I72:AC72))-SUMPRODUCT(($I72:AC72)*($I$6:AC$6&lt;=(AC$6-$E16)))</f>
        <v>0</v>
      </c>
      <c r="AD78" s="119" cm="1">
        <f t="array" ref="AD78">SUMPRODUCT(($I72:AD72))-SUMPRODUCT(($I72:AD72)*($I$6:AD$6&lt;=(AD$6-$E16)))</f>
        <v>0</v>
      </c>
      <c r="AE78" s="119" cm="1">
        <f t="array" ref="AE78">SUMPRODUCT(($I72:AE72))-SUMPRODUCT(($I72:AE72)*($I$6:AE$6&lt;=(AE$6-$E16)))</f>
        <v>0</v>
      </c>
      <c r="AF78" s="119" cm="1">
        <f t="array" ref="AF78">SUMPRODUCT(($I72:AF72))-SUMPRODUCT(($I72:AF72)*($I$6:AF$6&lt;=(AF$6-$E16)))</f>
        <v>0</v>
      </c>
      <c r="AG78" s="119" cm="1">
        <f t="array" ref="AG78">SUMPRODUCT(($I72:AG72))-SUMPRODUCT(($I72:AG72)*($I$6:AG$6&lt;=(AG$6-$E16)))</f>
        <v>0</v>
      </c>
    </row>
    <row r="79" spans="1:41" x14ac:dyDescent="0.3">
      <c r="A79" s="8"/>
      <c r="B79" s="8"/>
      <c r="C79" s="4" t="str">
        <f t="shared" si="11"/>
        <v>Offgrid transition</v>
      </c>
      <c r="D79" s="38"/>
      <c r="F79" s="97"/>
      <c r="G79" s="210">
        <f>input_dollars</f>
        <v>45291</v>
      </c>
      <c r="H79" s="31"/>
      <c r="I79" s="119" cm="1">
        <f t="array" ref="I79">SUMPRODUCT(($I73:I73))-SUMPRODUCT(($I73:I73)*($I$6:I$6&lt;=(I$6-$E17)))</f>
        <v>0</v>
      </c>
      <c r="J79" s="119" cm="1">
        <f t="array" ref="J79">SUMPRODUCT(($I73:J73))-SUMPRODUCT(($I73:J73)*($I$6:J$6&lt;=(J$6-$E17)))</f>
        <v>-20000</v>
      </c>
      <c r="K79" s="119" cm="1">
        <f t="array" ref="K79">SUMPRODUCT(($I73:K73))-SUMPRODUCT(($I73:K73)*($I$6:K$6&lt;=(K$6-$E17)))</f>
        <v>-180000</v>
      </c>
      <c r="L79" s="119" cm="1">
        <f t="array" ref="L79">SUMPRODUCT(($I73:L73))-SUMPRODUCT(($I73:L73)*($I$6:L$6&lt;=(L$6-$E17)))</f>
        <v>-100000</v>
      </c>
      <c r="M79" s="119" cm="1">
        <f t="array" ref="M79">SUMPRODUCT(($I73:M73))-SUMPRODUCT(($I73:M73)*($I$6:M$6&lt;=(M$6-$E17)))</f>
        <v>0</v>
      </c>
      <c r="N79" s="119" cm="1">
        <f t="array" ref="N79">SUMPRODUCT(($I73:N73))-SUMPRODUCT(($I73:N73)*($I$6:N$6&lt;=(N$6-$E17)))</f>
        <v>0</v>
      </c>
      <c r="O79" s="119" cm="1">
        <f t="array" ref="O79">SUMPRODUCT(($I73:O73))-SUMPRODUCT(($I73:O73)*($I$6:O$6&lt;=(O$6-$E17)))</f>
        <v>0</v>
      </c>
      <c r="P79" s="119" cm="1">
        <f t="array" ref="P79">SUMPRODUCT(($I73:P73))-SUMPRODUCT(($I73:P73)*($I$6:P$6&lt;=(P$6-$E17)))</f>
        <v>0</v>
      </c>
      <c r="Q79" s="119" cm="1">
        <f t="array" ref="Q79">SUMPRODUCT(($I73:Q73))-SUMPRODUCT(($I73:Q73)*($I$6:Q$6&lt;=(Q$6-$E17)))</f>
        <v>0</v>
      </c>
      <c r="R79" s="119" cm="1">
        <f t="array" ref="R79">SUMPRODUCT(($I73:R73))-SUMPRODUCT(($I73:R73)*($I$6:R$6&lt;=(R$6-$E17)))</f>
        <v>0</v>
      </c>
      <c r="S79" s="119" cm="1">
        <f t="array" ref="S79">SUMPRODUCT(($I73:S73))-SUMPRODUCT(($I73:S73)*($I$6:S$6&lt;=(S$6-$E17)))</f>
        <v>0</v>
      </c>
      <c r="T79" s="119" cm="1">
        <f t="array" ref="T79">SUMPRODUCT(($I73:T73))-SUMPRODUCT(($I73:T73)*($I$6:T$6&lt;=(T$6-$E17)))</f>
        <v>0</v>
      </c>
      <c r="U79" s="119" cm="1">
        <f t="array" ref="U79">SUMPRODUCT(($I73:U73))-SUMPRODUCT(($I73:U73)*($I$6:U$6&lt;=(U$6-$E17)))</f>
        <v>0</v>
      </c>
      <c r="V79" s="119" cm="1">
        <f t="array" ref="V79">SUMPRODUCT(($I73:V73))-SUMPRODUCT(($I73:V73)*($I$6:V$6&lt;=(V$6-$E17)))</f>
        <v>0</v>
      </c>
      <c r="W79" s="119" cm="1">
        <f t="array" ref="W79">SUMPRODUCT(($I73:W73))-SUMPRODUCT(($I73:W73)*($I$6:W$6&lt;=(W$6-$E17)))</f>
        <v>0</v>
      </c>
      <c r="X79" s="119" cm="1">
        <f t="array" ref="X79">SUMPRODUCT(($I73:X73))-SUMPRODUCT(($I73:X73)*($I$6:X$6&lt;=(X$6-$E17)))</f>
        <v>0</v>
      </c>
      <c r="Y79" s="119" cm="1">
        <f t="array" ref="Y79">SUMPRODUCT(($I73:Y73))-SUMPRODUCT(($I73:Y73)*($I$6:Y$6&lt;=(Y$6-$E17)))</f>
        <v>0</v>
      </c>
      <c r="Z79" s="119" cm="1">
        <f t="array" ref="Z79">SUMPRODUCT(($I73:Z73))-SUMPRODUCT(($I73:Z73)*($I$6:Z$6&lt;=(Z$6-$E17)))</f>
        <v>0</v>
      </c>
      <c r="AA79" s="119" cm="1">
        <f t="array" ref="AA79">SUMPRODUCT(($I73:AA73))-SUMPRODUCT(($I73:AA73)*($I$6:AA$6&lt;=(AA$6-$E17)))</f>
        <v>0</v>
      </c>
      <c r="AB79" s="119" cm="1">
        <f t="array" ref="AB79">SUMPRODUCT(($I73:AB73))-SUMPRODUCT(($I73:AB73)*($I$6:AB$6&lt;=(AB$6-$E17)))</f>
        <v>0</v>
      </c>
      <c r="AC79" s="119" cm="1">
        <f t="array" ref="AC79">SUMPRODUCT(($I73:AC73))-SUMPRODUCT(($I73:AC73)*($I$6:AC$6&lt;=(AC$6-$E17)))</f>
        <v>0</v>
      </c>
      <c r="AD79" s="119" cm="1">
        <f t="array" ref="AD79">SUMPRODUCT(($I73:AD73))-SUMPRODUCT(($I73:AD73)*($I$6:AD$6&lt;=(AD$6-$E17)))</f>
        <v>0</v>
      </c>
      <c r="AE79" s="119" cm="1">
        <f t="array" ref="AE79">SUMPRODUCT(($I73:AE73))-SUMPRODUCT(($I73:AE73)*($I$6:AE$6&lt;=(AE$6-$E17)))</f>
        <v>0</v>
      </c>
      <c r="AF79" s="119" cm="1">
        <f t="array" ref="AF79">SUMPRODUCT(($I73:AF73))-SUMPRODUCT(($I73:AF73)*($I$6:AF$6&lt;=(AF$6-$E17)))</f>
        <v>0</v>
      </c>
      <c r="AG79" s="119" cm="1">
        <f t="array" ref="AG79">SUMPRODUCT(($I73:AG73))-SUMPRODUCT(($I73:AG73)*($I$6:AG$6&lt;=(AG$6-$E17)))</f>
        <v>0</v>
      </c>
    </row>
    <row r="80" spans="1:41" x14ac:dyDescent="0.3">
      <c r="A80" s="8"/>
      <c r="B80" s="8"/>
      <c r="C80" s="4"/>
      <c r="D80" s="38"/>
      <c r="F80" s="97"/>
      <c r="G80" s="214"/>
      <c r="H80" s="31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</row>
    <row r="81" spans="1:33" x14ac:dyDescent="0.3">
      <c r="A81" s="8"/>
      <c r="B81" s="8"/>
      <c r="C81" s="147" t="s">
        <v>91</v>
      </c>
      <c r="D81" s="38"/>
      <c r="F81" s="97"/>
      <c r="G81" s="213"/>
      <c r="H81" s="31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</row>
    <row r="82" spans="1:33" x14ac:dyDescent="0.3">
      <c r="A82" s="8"/>
      <c r="B82" s="8"/>
      <c r="C82" s="4" t="str">
        <f>$C$81&amp;" - "&amp;C14</f>
        <v>Annualised capex - SAPS CAPEX</v>
      </c>
      <c r="D82" s="38"/>
      <c r="F82" s="97"/>
      <c r="G82" s="210">
        <f>input_dollars</f>
        <v>45291</v>
      </c>
      <c r="H82" s="31"/>
      <c r="I82" s="119">
        <f t="shared" ref="I82:AG82" si="12">IF($E14=0,0,-PMT(real_disc, $E14,H76,))</f>
        <v>0</v>
      </c>
      <c r="J82" s="119">
        <f t="shared" si="12"/>
        <v>0</v>
      </c>
      <c r="K82" s="119">
        <f t="shared" si="12"/>
        <v>-7943.4599999999873</v>
      </c>
      <c r="L82" s="119">
        <f t="shared" si="12"/>
        <v>-47316.559999999925</v>
      </c>
      <c r="M82" s="119">
        <f t="shared" si="12"/>
        <v>-85255.44606999986</v>
      </c>
      <c r="N82" s="119">
        <f t="shared" si="12"/>
        <v>-140107.1782199998</v>
      </c>
      <c r="O82" s="119">
        <f t="shared" si="12"/>
        <v>-140107.1782199998</v>
      </c>
      <c r="P82" s="119">
        <f t="shared" si="12"/>
        <v>-140107.1782199998</v>
      </c>
      <c r="Q82" s="119">
        <f t="shared" si="12"/>
        <v>-140107.1782199998</v>
      </c>
      <c r="R82" s="119">
        <f t="shared" si="12"/>
        <v>-140107.1782199998</v>
      </c>
      <c r="S82" s="119">
        <f t="shared" si="12"/>
        <v>-140107.1782199998</v>
      </c>
      <c r="T82" s="119">
        <f t="shared" si="12"/>
        <v>-140107.1782199998</v>
      </c>
      <c r="U82" s="119">
        <f t="shared" si="12"/>
        <v>-140107.1782199998</v>
      </c>
      <c r="V82" s="119">
        <f t="shared" si="12"/>
        <v>-140107.1782199998</v>
      </c>
      <c r="W82" s="119">
        <f t="shared" si="12"/>
        <v>-140107.1782199998</v>
      </c>
      <c r="X82" s="119">
        <f t="shared" si="12"/>
        <v>-140107.1782199998</v>
      </c>
      <c r="Y82" s="119">
        <f t="shared" si="12"/>
        <v>-140107.1782199998</v>
      </c>
      <c r="Z82" s="119">
        <f t="shared" si="12"/>
        <v>-140107.1782199998</v>
      </c>
      <c r="AA82" s="119">
        <f t="shared" si="12"/>
        <v>-140107.1782199998</v>
      </c>
      <c r="AB82" s="119">
        <f t="shared" si="12"/>
        <v>-140107.1782199998</v>
      </c>
      <c r="AC82" s="119">
        <f t="shared" si="12"/>
        <v>-140107.1782199998</v>
      </c>
      <c r="AD82" s="119">
        <f t="shared" si="12"/>
        <v>-140107.1782199998</v>
      </c>
      <c r="AE82" s="119">
        <f t="shared" si="12"/>
        <v>-132163.71821999981</v>
      </c>
      <c r="AF82" s="119">
        <f t="shared" si="12"/>
        <v>-92790.618219999873</v>
      </c>
      <c r="AG82" s="119">
        <f t="shared" si="12"/>
        <v>-54851.732149999938</v>
      </c>
    </row>
    <row r="83" spans="1:33" x14ac:dyDescent="0.3">
      <c r="A83" s="8"/>
      <c r="B83" s="8"/>
      <c r="C83" s="4" t="str">
        <f>$C$81&amp;" - "&amp;C15</f>
        <v>Annualised capex - Asset retirement</v>
      </c>
      <c r="D83" s="38"/>
      <c r="F83" s="97"/>
      <c r="G83" s="210">
        <f>input_dollars</f>
        <v>45291</v>
      </c>
      <c r="H83" s="31"/>
      <c r="I83" s="119">
        <f>IF($E15=0,0,-PMT(real_disc, $E15,H77,))</f>
        <v>0</v>
      </c>
      <c r="J83" s="119">
        <f>IF($E15=0,0,-PMT(real_disc, $E15,I77,))</f>
        <v>0</v>
      </c>
      <c r="K83" s="119">
        <f>IF($E15=0,0,-PMT(real_disc, $E15,J77,))</f>
        <v>0</v>
      </c>
      <c r="L83" s="119">
        <f>IF($E15=0,0,-PMT(real_disc, $E15,K77,))</f>
        <v>0</v>
      </c>
      <c r="M83" s="119">
        <f>IF($E15=0,0,-PMT(real_disc, $E15,L77,))</f>
        <v>-112865.22401670003</v>
      </c>
      <c r="N83" s="119">
        <f>IF($E15=0,0,-PMT(real_disc, $E15,M77,))</f>
        <v>-414027.65600688604</v>
      </c>
      <c r="O83" s="119">
        <f>IF($E15=0,0,-PMT(real_disc, $E15,N77,))</f>
        <v>-296068.35477973963</v>
      </c>
      <c r="P83" s="119">
        <f>IF($E15=0,0,-PMT(real_disc, $E15,O77,))</f>
        <v>-420658.41649813205</v>
      </c>
      <c r="Q83" s="119">
        <f>IF($E15=0,0,-PMT(real_disc, $E15,P77,))</f>
        <v>0</v>
      </c>
      <c r="R83" s="119">
        <f>IF($E15=0,0,-PMT(real_disc, $E15,Q77,))</f>
        <v>0</v>
      </c>
      <c r="S83" s="119">
        <f>IF($E15=0,0,-PMT(real_disc, $E15,R77,))</f>
        <v>0</v>
      </c>
      <c r="T83" s="119">
        <f>IF($E15=0,0,-PMT(real_disc, $E15,S77,))</f>
        <v>0</v>
      </c>
      <c r="U83" s="119">
        <f>IF($E15=0,0,-PMT(real_disc, $E15,T77,))</f>
        <v>0</v>
      </c>
      <c r="V83" s="119">
        <f>IF($E15=0,0,-PMT(real_disc, $E15,U77,))</f>
        <v>0</v>
      </c>
      <c r="W83" s="119">
        <f>IF($E15=0,0,-PMT(real_disc, $E15,V77,))</f>
        <v>0</v>
      </c>
      <c r="X83" s="119">
        <f>IF($E15=0,0,-PMT(real_disc, $E15,W77,))</f>
        <v>0</v>
      </c>
      <c r="Y83" s="119">
        <f>IF($E15=0,0,-PMT(real_disc, $E15,X77,))</f>
        <v>0</v>
      </c>
      <c r="Z83" s="119">
        <f>IF($E15=0,0,-PMT(real_disc, $E15,Y77,))</f>
        <v>0</v>
      </c>
      <c r="AA83" s="119">
        <f>IF($E15=0,0,-PMT(real_disc, $E15,Z77,))</f>
        <v>0</v>
      </c>
      <c r="AB83" s="119">
        <f>IF($E15=0,0,-PMT(real_disc, $E15,AA77,))</f>
        <v>0</v>
      </c>
      <c r="AC83" s="119">
        <f>IF($E15=0,0,-PMT(real_disc, $E15,AB77,))</f>
        <v>0</v>
      </c>
      <c r="AD83" s="119">
        <f>IF($E15=0,0,-PMT(real_disc, $E15,AC77,))</f>
        <v>0</v>
      </c>
      <c r="AE83" s="119">
        <f>IF($E15=0,0,-PMT(real_disc, $E15,AD77,))</f>
        <v>0</v>
      </c>
      <c r="AF83" s="119">
        <f>IF($E15=0,0,-PMT(real_disc, $E15,AE77,))</f>
        <v>0</v>
      </c>
      <c r="AG83" s="119">
        <f>IF($E15=0,0,-PMT(real_disc, $E15,AF77,))</f>
        <v>0</v>
      </c>
    </row>
    <row r="84" spans="1:33" x14ac:dyDescent="0.3">
      <c r="A84" s="8"/>
      <c r="B84" s="8"/>
      <c r="C84" s="4" t="str">
        <f>$C$81&amp;" - "&amp;C16</f>
        <v>Annualised capex - IT capex</v>
      </c>
      <c r="D84" s="38"/>
      <c r="F84" s="97"/>
      <c r="G84" s="210">
        <f>input_dollars</f>
        <v>45291</v>
      </c>
      <c r="H84" s="31"/>
      <c r="I84" s="119">
        <f>IF($E16=0,0,-PMT(real_disc, $E16,H78,))</f>
        <v>0</v>
      </c>
      <c r="J84" s="119">
        <f>IF($E16=0,0,-PMT(real_disc, $E16,I78,))</f>
        <v>0</v>
      </c>
      <c r="K84" s="119">
        <f>IF($E16=0,0,-PMT(real_disc, $E16,J78,))</f>
        <v>-47109.198836344702</v>
      </c>
      <c r="L84" s="119">
        <f>IF($E16=0,0,-PMT(real_disc, $E16,K78,))</f>
        <v>-47109.198836344702</v>
      </c>
      <c r="M84" s="119">
        <f>IF($E16=0,0,-PMT(real_disc, $E16,L78,))</f>
        <v>-47109.198836344702</v>
      </c>
      <c r="N84" s="119">
        <f>IF($E16=0,0,-PMT(real_disc, $E16,M78,))</f>
        <v>-47109.198836344702</v>
      </c>
      <c r="O84" s="119">
        <f>IF($E16=0,0,-PMT(real_disc, $E16,N78,))</f>
        <v>-47109.198836344702</v>
      </c>
      <c r="P84" s="119">
        <f>IF($E16=0,0,-PMT(real_disc, $E16,O78,))</f>
        <v>-47109.198836344702</v>
      </c>
      <c r="Q84" s="119">
        <f>IF($E16=0,0,-PMT(real_disc, $E16,P78,))</f>
        <v>-47109.198836344702</v>
      </c>
      <c r="R84" s="119">
        <f>IF($E16=0,0,-PMT(real_disc, $E16,Q78,))</f>
        <v>-47109.198836344702</v>
      </c>
      <c r="S84" s="119">
        <f>IF($E16=0,0,-PMT(real_disc, $E16,R78,))</f>
        <v>-47109.198836344702</v>
      </c>
      <c r="T84" s="119">
        <f>IF($E16=0,0,-PMT(real_disc, $E16,S78,))</f>
        <v>-47109.198836344702</v>
      </c>
      <c r="U84" s="119">
        <f>IF($E16=0,0,-PMT(real_disc, $E16,T78,))</f>
        <v>-47109.198836344702</v>
      </c>
      <c r="V84" s="119">
        <f>IF($E16=0,0,-PMT(real_disc, $E16,U78,))</f>
        <v>-47109.198836344702</v>
      </c>
      <c r="W84" s="119">
        <f>IF($E16=0,0,-PMT(real_disc, $E16,V78,))</f>
        <v>-47109.198836344702</v>
      </c>
      <c r="X84" s="119">
        <f>IF($E16=0,0,-PMT(real_disc, $E16,W78,))</f>
        <v>-47109.198836344702</v>
      </c>
      <c r="Y84" s="119">
        <f>IF($E16=0,0,-PMT(real_disc, $E16,X78,))</f>
        <v>-47109.198836344702</v>
      </c>
      <c r="Z84" s="119">
        <f>IF($E16=0,0,-PMT(real_disc, $E16,Y78,))</f>
        <v>0</v>
      </c>
      <c r="AA84" s="119">
        <f>IF($E16=0,0,-PMT(real_disc, $E16,Z78,))</f>
        <v>0</v>
      </c>
      <c r="AB84" s="119">
        <f>IF($E16=0,0,-PMT(real_disc, $E16,AA78,))</f>
        <v>0</v>
      </c>
      <c r="AC84" s="119">
        <f>IF($E16=0,0,-PMT(real_disc, $E16,AB78,))</f>
        <v>0</v>
      </c>
      <c r="AD84" s="119">
        <f>IF($E16=0,0,-PMT(real_disc, $E16,AC78,))</f>
        <v>0</v>
      </c>
      <c r="AE84" s="119">
        <f>IF($E16=0,0,-PMT(real_disc, $E16,AD78,))</f>
        <v>0</v>
      </c>
      <c r="AF84" s="119">
        <f>IF($E16=0,0,-PMT(real_disc, $E16,AE78,))</f>
        <v>0</v>
      </c>
      <c r="AG84" s="119">
        <f>IF($E16=0,0,-PMT(real_disc, $E16,AF78,))</f>
        <v>0</v>
      </c>
    </row>
    <row r="85" spans="1:33" x14ac:dyDescent="0.3">
      <c r="A85" s="8"/>
      <c r="B85" s="8"/>
      <c r="C85" s="4" t="str">
        <f>$C$81&amp;" - "&amp;C17</f>
        <v>Annualised capex - Offgrid transition</v>
      </c>
      <c r="D85" s="38"/>
      <c r="F85" s="97"/>
      <c r="G85" s="210">
        <f>input_dollars</f>
        <v>45291</v>
      </c>
      <c r="H85" s="31"/>
      <c r="I85" s="119">
        <f>IF($E17=0,0,-PMT(real_disc, $E17,H79,))</f>
        <v>0</v>
      </c>
      <c r="J85" s="119">
        <f>IF($E17=0,0,-PMT(real_disc, $E17,I79,))</f>
        <v>0</v>
      </c>
      <c r="K85" s="119">
        <f>IF($E17=0,0,-PMT(real_disc, $E17,J79,))</f>
        <v>-20700.000000000004</v>
      </c>
      <c r="L85" s="119">
        <f>IF($E17=0,0,-PMT(real_disc, $E17,K79,))</f>
        <v>-186300.00000000006</v>
      </c>
      <c r="M85" s="119">
        <f>IF($E17=0,0,-PMT(real_disc, $E17,L79,))</f>
        <v>-103500.00000000001</v>
      </c>
      <c r="N85" s="119">
        <f>IF($E17=0,0,-PMT(real_disc, $E17,M79,))</f>
        <v>0</v>
      </c>
      <c r="O85" s="119">
        <f>IF($E17=0,0,-PMT(real_disc, $E17,N79,))</f>
        <v>0</v>
      </c>
      <c r="P85" s="119">
        <f>IF($E17=0,0,-PMT(real_disc, $E17,O79,))</f>
        <v>0</v>
      </c>
      <c r="Q85" s="119">
        <f>IF($E17=0,0,-PMT(real_disc, $E17,P79,))</f>
        <v>0</v>
      </c>
      <c r="R85" s="119">
        <f>IF($E17=0,0,-PMT(real_disc, $E17,Q79,))</f>
        <v>0</v>
      </c>
      <c r="S85" s="119">
        <f>IF($E17=0,0,-PMT(real_disc, $E17,R79,))</f>
        <v>0</v>
      </c>
      <c r="T85" s="119">
        <f>IF($E17=0,0,-PMT(real_disc, $E17,S79,))</f>
        <v>0</v>
      </c>
      <c r="U85" s="119">
        <f>IF($E17=0,0,-PMT(real_disc, $E17,T79,))</f>
        <v>0</v>
      </c>
      <c r="V85" s="119">
        <f>IF($E17=0,0,-PMT(real_disc, $E17,U79,))</f>
        <v>0</v>
      </c>
      <c r="W85" s="119">
        <f>IF($E17=0,0,-PMT(real_disc, $E17,V79,))</f>
        <v>0</v>
      </c>
      <c r="X85" s="119">
        <f>IF($E17=0,0,-PMT(real_disc, $E17,W79,))</f>
        <v>0</v>
      </c>
      <c r="Y85" s="119">
        <f>IF($E17=0,0,-PMT(real_disc, $E17,X79,))</f>
        <v>0</v>
      </c>
      <c r="Z85" s="119">
        <f>IF($E17=0,0,-PMT(real_disc, $E17,Y79,))</f>
        <v>0</v>
      </c>
      <c r="AA85" s="119">
        <f>IF($E17=0,0,-PMT(real_disc, $E17,Z79,))</f>
        <v>0</v>
      </c>
      <c r="AB85" s="119">
        <f>IF($E17=0,0,-PMT(real_disc, $E17,AA79,))</f>
        <v>0</v>
      </c>
      <c r="AC85" s="119">
        <f>IF($E17=0,0,-PMT(real_disc, $E17,AB79,))</f>
        <v>0</v>
      </c>
      <c r="AD85" s="119">
        <f>IF($E17=0,0,-PMT(real_disc, $E17,AC79,))</f>
        <v>0</v>
      </c>
      <c r="AE85" s="119">
        <f>IF($E17=0,0,-PMT(real_disc, $E17,AD79,))</f>
        <v>0</v>
      </c>
      <c r="AF85" s="119">
        <f>IF($E17=0,0,-PMT(real_disc, $E17,AE79,))</f>
        <v>0</v>
      </c>
      <c r="AG85" s="119">
        <f>IF($E17=0,0,-PMT(real_disc, $E17,AF79,))</f>
        <v>0</v>
      </c>
    </row>
    <row r="86" spans="1:33" x14ac:dyDescent="0.3">
      <c r="A86" s="8"/>
      <c r="B86" s="8"/>
      <c r="C86" s="172" t="s">
        <v>156</v>
      </c>
      <c r="D86" s="172"/>
      <c r="E86" s="173"/>
      <c r="F86" s="174"/>
      <c r="G86" s="215">
        <f>input_dollars</f>
        <v>45291</v>
      </c>
      <c r="H86" s="175"/>
      <c r="I86" s="176">
        <f>SUM(I82:I85)</f>
        <v>0</v>
      </c>
      <c r="J86" s="176">
        <f t="shared" ref="J86:AB86" si="13">SUM(J82:J85)</f>
        <v>0</v>
      </c>
      <c r="K86" s="176">
        <f t="shared" si="13"/>
        <v>-75752.658836344694</v>
      </c>
      <c r="L86" s="176">
        <f t="shared" si="13"/>
        <v>-280725.7588363447</v>
      </c>
      <c r="M86" s="176">
        <f t="shared" si="13"/>
        <v>-348729.86892304459</v>
      </c>
      <c r="N86" s="176">
        <f t="shared" si="13"/>
        <v>-601244.03306323057</v>
      </c>
      <c r="O86" s="176">
        <f t="shared" si="13"/>
        <v>-483284.7318360841</v>
      </c>
      <c r="P86" s="176">
        <f t="shared" si="13"/>
        <v>-607874.79355447646</v>
      </c>
      <c r="Q86" s="176">
        <f t="shared" si="13"/>
        <v>-187216.3770563445</v>
      </c>
      <c r="R86" s="176">
        <f t="shared" si="13"/>
        <v>-187216.3770563445</v>
      </c>
      <c r="S86" s="176">
        <f t="shared" si="13"/>
        <v>-187216.3770563445</v>
      </c>
      <c r="T86" s="176">
        <f t="shared" si="13"/>
        <v>-187216.3770563445</v>
      </c>
      <c r="U86" s="176">
        <f t="shared" si="13"/>
        <v>-187216.3770563445</v>
      </c>
      <c r="V86" s="176">
        <f t="shared" si="13"/>
        <v>-187216.3770563445</v>
      </c>
      <c r="W86" s="176">
        <f t="shared" si="13"/>
        <v>-187216.3770563445</v>
      </c>
      <c r="X86" s="176">
        <f t="shared" si="13"/>
        <v>-187216.3770563445</v>
      </c>
      <c r="Y86" s="176">
        <f t="shared" si="13"/>
        <v>-187216.3770563445</v>
      </c>
      <c r="Z86" s="176">
        <f t="shared" si="13"/>
        <v>-140107.1782199998</v>
      </c>
      <c r="AA86" s="176">
        <f t="shared" si="13"/>
        <v>-140107.1782199998</v>
      </c>
      <c r="AB86" s="176">
        <f t="shared" si="13"/>
        <v>-140107.1782199998</v>
      </c>
      <c r="AC86" s="176">
        <f>SUM(AC82:AC85)</f>
        <v>-140107.1782199998</v>
      </c>
      <c r="AD86" s="176">
        <f>SUM(AD82:AD85)</f>
        <v>-140107.1782199998</v>
      </c>
      <c r="AE86" s="176">
        <f>SUM(AE82:AE85)</f>
        <v>-132163.71821999981</v>
      </c>
      <c r="AF86" s="176">
        <f>SUM(AF82:AF85)</f>
        <v>-92790.618219999873</v>
      </c>
      <c r="AG86" s="176">
        <f>SUM(AG82:AG85)</f>
        <v>-54851.732149999938</v>
      </c>
    </row>
    <row r="87" spans="1:33" x14ac:dyDescent="0.3">
      <c r="A87" s="8"/>
      <c r="B87" s="8"/>
      <c r="C87" s="75"/>
      <c r="D87" s="38"/>
      <c r="F87"/>
      <c r="G87" s="2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3">
      <c r="A88" s="8"/>
      <c r="B88" s="8"/>
      <c r="C88" s="4" t="s">
        <v>91</v>
      </c>
      <c r="D88" s="38"/>
      <c r="F88" s="97"/>
      <c r="G88" s="210">
        <f t="shared" ref="G88:G93" si="14">input_dollars</f>
        <v>45291</v>
      </c>
      <c r="H88" s="31"/>
      <c r="I88" s="119">
        <f>I86</f>
        <v>0</v>
      </c>
      <c r="J88" s="119">
        <f t="shared" ref="J88:AB88" si="15">J86</f>
        <v>0</v>
      </c>
      <c r="K88" s="119">
        <f t="shared" si="15"/>
        <v>-75752.658836344694</v>
      </c>
      <c r="L88" s="119">
        <f t="shared" si="15"/>
        <v>-280725.7588363447</v>
      </c>
      <c r="M88" s="119">
        <f t="shared" si="15"/>
        <v>-348729.86892304459</v>
      </c>
      <c r="N88" s="119">
        <f t="shared" si="15"/>
        <v>-601244.03306323057</v>
      </c>
      <c r="O88" s="119">
        <f t="shared" si="15"/>
        <v>-483284.7318360841</v>
      </c>
      <c r="P88" s="119">
        <f t="shared" si="15"/>
        <v>-607874.79355447646</v>
      </c>
      <c r="Q88" s="119">
        <f t="shared" si="15"/>
        <v>-187216.3770563445</v>
      </c>
      <c r="R88" s="119">
        <f t="shared" si="15"/>
        <v>-187216.3770563445</v>
      </c>
      <c r="S88" s="119">
        <f t="shared" si="15"/>
        <v>-187216.3770563445</v>
      </c>
      <c r="T88" s="119">
        <f t="shared" si="15"/>
        <v>-187216.3770563445</v>
      </c>
      <c r="U88" s="119">
        <f t="shared" si="15"/>
        <v>-187216.3770563445</v>
      </c>
      <c r="V88" s="119">
        <f t="shared" si="15"/>
        <v>-187216.3770563445</v>
      </c>
      <c r="W88" s="119">
        <f t="shared" si="15"/>
        <v>-187216.3770563445</v>
      </c>
      <c r="X88" s="119">
        <f t="shared" si="15"/>
        <v>-187216.3770563445</v>
      </c>
      <c r="Y88" s="119">
        <f t="shared" si="15"/>
        <v>-187216.3770563445</v>
      </c>
      <c r="Z88" s="119">
        <f t="shared" si="15"/>
        <v>-140107.1782199998</v>
      </c>
      <c r="AA88" s="119">
        <f t="shared" si="15"/>
        <v>-140107.1782199998</v>
      </c>
      <c r="AB88" s="119">
        <f t="shared" si="15"/>
        <v>-140107.1782199998</v>
      </c>
      <c r="AC88" s="119">
        <f>AC86</f>
        <v>-140107.1782199998</v>
      </c>
      <c r="AD88" s="119">
        <f>AD86</f>
        <v>-140107.1782199998</v>
      </c>
      <c r="AE88" s="119">
        <f>AE86</f>
        <v>-132163.71821999981</v>
      </c>
      <c r="AF88" s="119">
        <f>AF86</f>
        <v>-92790.618219999873</v>
      </c>
      <c r="AG88" s="119">
        <f>AG86</f>
        <v>-54851.732149999938</v>
      </c>
    </row>
    <row r="89" spans="1:33" x14ac:dyDescent="0.3">
      <c r="A89" s="8"/>
      <c r="B89" s="8"/>
      <c r="C89" s="4" t="s">
        <v>31</v>
      </c>
      <c r="D89" s="38"/>
      <c r="F89" s="97"/>
      <c r="G89" s="210">
        <f t="shared" si="14"/>
        <v>45291</v>
      </c>
      <c r="H89" s="31"/>
      <c r="I89" s="31">
        <f t="shared" ref="I89:AG89" si="16">-I22</f>
        <v>0</v>
      </c>
      <c r="J89" s="31">
        <f t="shared" si="16"/>
        <v>-59458.338286500002</v>
      </c>
      <c r="K89" s="31">
        <f t="shared" si="16"/>
        <v>-72107.148424140003</v>
      </c>
      <c r="L89" s="31">
        <f t="shared" si="16"/>
        <v>-84221.200002040001</v>
      </c>
      <c r="M89" s="31">
        <f t="shared" si="16"/>
        <v>-104339.02396404001</v>
      </c>
      <c r="N89" s="31">
        <f t="shared" si="16"/>
        <v>-104339.02396404001</v>
      </c>
      <c r="O89" s="31">
        <f t="shared" si="16"/>
        <v>-104339.02396404001</v>
      </c>
      <c r="P89" s="31">
        <f t="shared" si="16"/>
        <v>-104339.02396404001</v>
      </c>
      <c r="Q89" s="31">
        <f t="shared" si="16"/>
        <v>-104339.02396404001</v>
      </c>
      <c r="R89" s="31">
        <f t="shared" si="16"/>
        <v>-104339.02396404001</v>
      </c>
      <c r="S89" s="31">
        <f t="shared" si="16"/>
        <v>-104339.02396404001</v>
      </c>
      <c r="T89" s="31">
        <f t="shared" si="16"/>
        <v>-104339.02396404001</v>
      </c>
      <c r="U89" s="31">
        <f t="shared" si="16"/>
        <v>-104339.02396404001</v>
      </c>
      <c r="V89" s="31">
        <f t="shared" si="16"/>
        <v>-104339.02396404001</v>
      </c>
      <c r="W89" s="31">
        <f t="shared" si="16"/>
        <v>-104339.02396404001</v>
      </c>
      <c r="X89" s="31">
        <f t="shared" si="16"/>
        <v>-104339.02396404001</v>
      </c>
      <c r="Y89" s="31">
        <f t="shared" si="16"/>
        <v>-104339.02396404001</v>
      </c>
      <c r="Z89" s="31">
        <f t="shared" si="16"/>
        <v>-104339.02396404001</v>
      </c>
      <c r="AA89" s="31">
        <f t="shared" si="16"/>
        <v>-104339.02396404001</v>
      </c>
      <c r="AB89" s="31">
        <f t="shared" si="16"/>
        <v>-104339.02396404001</v>
      </c>
      <c r="AC89" s="31">
        <f t="shared" si="16"/>
        <v>-104339.02396404001</v>
      </c>
      <c r="AD89" s="31">
        <f t="shared" si="16"/>
        <v>-104339.02396404001</v>
      </c>
      <c r="AE89" s="31">
        <f t="shared" si="16"/>
        <v>-104339.02396404001</v>
      </c>
      <c r="AF89" s="31">
        <f t="shared" si="16"/>
        <v>-104339.02396404001</v>
      </c>
      <c r="AG89" s="31">
        <f t="shared" si="16"/>
        <v>-104339.02396404001</v>
      </c>
    </row>
    <row r="90" spans="1:33" x14ac:dyDescent="0.3">
      <c r="A90" s="8"/>
      <c r="B90" s="8"/>
      <c r="C90" s="4" t="s">
        <v>139</v>
      </c>
      <c r="D90" s="38"/>
      <c r="F90" s="97"/>
      <c r="G90" s="210">
        <f t="shared" si="14"/>
        <v>45291</v>
      </c>
      <c r="H90" s="31"/>
      <c r="I90" s="31">
        <f>I67</f>
        <v>0</v>
      </c>
      <c r="J90" s="31">
        <f t="shared" ref="J90:AB90" si="17">J67</f>
        <v>0</v>
      </c>
      <c r="K90" s="31">
        <f t="shared" si="17"/>
        <v>0</v>
      </c>
      <c r="L90" s="31">
        <f t="shared" si="17"/>
        <v>0</v>
      </c>
      <c r="M90" s="31">
        <f t="shared" si="17"/>
        <v>0</v>
      </c>
      <c r="N90" s="31">
        <f t="shared" si="17"/>
        <v>0</v>
      </c>
      <c r="O90" s="31">
        <f t="shared" si="17"/>
        <v>0</v>
      </c>
      <c r="P90" s="31">
        <f t="shared" si="17"/>
        <v>0</v>
      </c>
      <c r="Q90" s="31">
        <f t="shared" si="17"/>
        <v>0</v>
      </c>
      <c r="R90" s="31">
        <f t="shared" si="17"/>
        <v>0</v>
      </c>
      <c r="S90" s="31">
        <f t="shared" si="17"/>
        <v>0</v>
      </c>
      <c r="T90" s="31">
        <f t="shared" si="17"/>
        <v>0</v>
      </c>
      <c r="U90" s="31">
        <f t="shared" si="17"/>
        <v>0</v>
      </c>
      <c r="V90" s="31">
        <f t="shared" si="17"/>
        <v>0</v>
      </c>
      <c r="W90" s="31">
        <f t="shared" si="17"/>
        <v>0</v>
      </c>
      <c r="X90" s="31">
        <f t="shared" si="17"/>
        <v>0</v>
      </c>
      <c r="Y90" s="31">
        <f t="shared" si="17"/>
        <v>0</v>
      </c>
      <c r="Z90" s="31">
        <f t="shared" si="17"/>
        <v>0</v>
      </c>
      <c r="AA90" s="31">
        <f t="shared" si="17"/>
        <v>0</v>
      </c>
      <c r="AB90" s="31">
        <f t="shared" si="17"/>
        <v>0</v>
      </c>
      <c r="AC90" s="31">
        <f>AC67</f>
        <v>0</v>
      </c>
      <c r="AD90" s="31">
        <f>AD67</f>
        <v>0</v>
      </c>
      <c r="AE90" s="31">
        <f>AE67</f>
        <v>0</v>
      </c>
      <c r="AF90" s="31">
        <f>AF67</f>
        <v>0</v>
      </c>
      <c r="AG90" s="31">
        <f>AG67</f>
        <v>0</v>
      </c>
    </row>
    <row r="91" spans="1:33" x14ac:dyDescent="0.3">
      <c r="A91" s="8"/>
      <c r="B91" s="8"/>
      <c r="C91" s="4" t="s">
        <v>122</v>
      </c>
      <c r="D91" s="38"/>
      <c r="F91" s="97"/>
      <c r="G91" s="210">
        <f t="shared" si="14"/>
        <v>45291</v>
      </c>
      <c r="H91" s="31"/>
      <c r="I91" s="31">
        <f t="shared" ref="I91:AG91" si="18">I60</f>
        <v>0</v>
      </c>
      <c r="J91" s="31">
        <f t="shared" si="18"/>
        <v>421.25066702999999</v>
      </c>
      <c r="K91" s="31">
        <f t="shared" si="18"/>
        <v>5797.2607959200004</v>
      </c>
      <c r="L91" s="31">
        <f t="shared" si="18"/>
        <v>45196.013513869999</v>
      </c>
      <c r="M91" s="31">
        <f t="shared" si="18"/>
        <v>195254.7404784</v>
      </c>
      <c r="N91" s="31">
        <f t="shared" si="18"/>
        <v>306471.02990080003</v>
      </c>
      <c r="O91" s="31">
        <f t="shared" si="18"/>
        <v>475805.25589820003</v>
      </c>
      <c r="P91" s="31">
        <f t="shared" si="18"/>
        <v>475805.25589820003</v>
      </c>
      <c r="Q91" s="31">
        <f t="shared" si="18"/>
        <v>475805.25589820003</v>
      </c>
      <c r="R91" s="31">
        <f t="shared" si="18"/>
        <v>475805.25589820003</v>
      </c>
      <c r="S91" s="31">
        <f t="shared" si="18"/>
        <v>475805.25589820003</v>
      </c>
      <c r="T91" s="31">
        <f t="shared" si="18"/>
        <v>475805.25589820003</v>
      </c>
      <c r="U91" s="31">
        <f t="shared" si="18"/>
        <v>475805.25589820003</v>
      </c>
      <c r="V91" s="31">
        <f t="shared" si="18"/>
        <v>475805.25589820003</v>
      </c>
      <c r="W91" s="31">
        <f t="shared" si="18"/>
        <v>475805.25589820003</v>
      </c>
      <c r="X91" s="31">
        <f t="shared" si="18"/>
        <v>475805.25589820003</v>
      </c>
      <c r="Y91" s="31">
        <f t="shared" si="18"/>
        <v>475805.25589820003</v>
      </c>
      <c r="Z91" s="31">
        <f t="shared" si="18"/>
        <v>475805.25589820003</v>
      </c>
      <c r="AA91" s="31">
        <f t="shared" si="18"/>
        <v>475805.25589820003</v>
      </c>
      <c r="AB91" s="31">
        <f t="shared" si="18"/>
        <v>475805.25589820003</v>
      </c>
      <c r="AC91" s="31">
        <f t="shared" si="18"/>
        <v>475805.25589820003</v>
      </c>
      <c r="AD91" s="31">
        <f t="shared" si="18"/>
        <v>475805.25589820003</v>
      </c>
      <c r="AE91" s="31">
        <f t="shared" si="18"/>
        <v>475805.25589820003</v>
      </c>
      <c r="AF91" s="31">
        <f t="shared" si="18"/>
        <v>475805.25589820003</v>
      </c>
      <c r="AG91" s="31">
        <f t="shared" si="18"/>
        <v>475805.25589820003</v>
      </c>
    </row>
    <row r="92" spans="1:33" x14ac:dyDescent="0.3">
      <c r="A92" s="8"/>
      <c r="B92" s="8"/>
      <c r="C92" s="4"/>
      <c r="D92" s="38"/>
      <c r="F92" s="31"/>
      <c r="G92" s="21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 x14ac:dyDescent="0.3">
      <c r="A93" s="8"/>
      <c r="B93" s="8"/>
      <c r="C93" s="177" t="s">
        <v>186</v>
      </c>
      <c r="D93" s="178"/>
      <c r="E93" s="173"/>
      <c r="F93" s="179"/>
      <c r="G93" s="215">
        <f t="shared" si="14"/>
        <v>45291</v>
      </c>
      <c r="H93" s="179"/>
      <c r="I93" s="179">
        <f t="shared" ref="I93:AB93" si="19">SUM(I88:I92)</f>
        <v>0</v>
      </c>
      <c r="J93" s="179">
        <f t="shared" si="19"/>
        <v>-59037.087619470003</v>
      </c>
      <c r="K93" s="179">
        <f t="shared" si="19"/>
        <v>-142062.54646456469</v>
      </c>
      <c r="L93" s="179">
        <f t="shared" si="19"/>
        <v>-319750.9453245147</v>
      </c>
      <c r="M93" s="179">
        <f t="shared" si="19"/>
        <v>-257814.15240868463</v>
      </c>
      <c r="N93" s="179">
        <f t="shared" si="19"/>
        <v>-399112.02712647052</v>
      </c>
      <c r="O93" s="179">
        <f t="shared" si="19"/>
        <v>-111818.49990192411</v>
      </c>
      <c r="P93" s="179">
        <f t="shared" si="19"/>
        <v>-236408.56162031641</v>
      </c>
      <c r="Q93" s="179">
        <f t="shared" si="19"/>
        <v>184249.85487781552</v>
      </c>
      <c r="R93" s="179">
        <f t="shared" si="19"/>
        <v>184249.85487781552</v>
      </c>
      <c r="S93" s="179">
        <f t="shared" si="19"/>
        <v>184249.85487781552</v>
      </c>
      <c r="T93" s="179">
        <f t="shared" si="19"/>
        <v>184249.85487781552</v>
      </c>
      <c r="U93" s="179">
        <f t="shared" si="19"/>
        <v>184249.85487781552</v>
      </c>
      <c r="V93" s="179">
        <f t="shared" si="19"/>
        <v>184249.85487781552</v>
      </c>
      <c r="W93" s="179">
        <f t="shared" si="19"/>
        <v>184249.85487781552</v>
      </c>
      <c r="X93" s="179">
        <f t="shared" si="19"/>
        <v>184249.85487781552</v>
      </c>
      <c r="Y93" s="179">
        <f t="shared" si="19"/>
        <v>184249.85487781552</v>
      </c>
      <c r="Z93" s="179">
        <f t="shared" si="19"/>
        <v>231359.05371416023</v>
      </c>
      <c r="AA93" s="179">
        <f t="shared" si="19"/>
        <v>231359.05371416023</v>
      </c>
      <c r="AB93" s="179">
        <f t="shared" si="19"/>
        <v>231359.05371416023</v>
      </c>
      <c r="AC93" s="179">
        <f>SUM(AC88:AC92)</f>
        <v>231359.05371416023</v>
      </c>
      <c r="AD93" s="179">
        <f>SUM(AD88:AD92)</f>
        <v>231359.05371416023</v>
      </c>
      <c r="AE93" s="179">
        <f>SUM(AE88:AE92)</f>
        <v>239302.51371416022</v>
      </c>
      <c r="AF93" s="179">
        <f>SUM(AF88:AF92)</f>
        <v>278675.61371416016</v>
      </c>
      <c r="AG93" s="179">
        <f>SUM(AG88:AG92)</f>
        <v>316614.49978416006</v>
      </c>
    </row>
    <row r="94" spans="1:33" x14ac:dyDescent="0.3">
      <c r="A94" s="8"/>
      <c r="B94" s="8"/>
      <c r="C94" s="75"/>
      <c r="D94" s="138"/>
      <c r="F94" s="141"/>
      <c r="G94" s="217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</row>
    <row r="95" spans="1:33" x14ac:dyDescent="0.3">
      <c r="A95" s="8"/>
      <c r="B95" s="8"/>
      <c r="C95" s="75"/>
      <c r="D95" s="138"/>
      <c r="F95" s="141"/>
      <c r="G95" s="217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</row>
    <row r="96" spans="1:33" x14ac:dyDescent="0.3">
      <c r="A96" s="8"/>
      <c r="B96" s="8"/>
      <c r="C96" s="230" t="s">
        <v>196</v>
      </c>
      <c r="D96" s="82"/>
      <c r="E96" s="231"/>
      <c r="F96" s="232"/>
      <c r="G96" s="233" cm="1">
        <f t="array" ref="G96">IF(SUM($I18:$AG18)=0,0,(INDEX(I$6:AG$6,MATCH(TRUE,INDEX($I18:$AG18&lt;&gt;0,),0))))</f>
        <v>2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43" x14ac:dyDescent="0.3">
      <c r="A97" s="8"/>
      <c r="B97" s="8"/>
      <c r="C97" s="82"/>
      <c r="D97" s="234"/>
      <c r="E97" s="231"/>
      <c r="F97" s="232"/>
      <c r="G97" s="233"/>
      <c r="H97" s="3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</row>
    <row r="98" spans="1:43" x14ac:dyDescent="0.3">
      <c r="C98" s="235" t="s">
        <v>191</v>
      </c>
      <c r="D98" s="236"/>
      <c r="E98" s="236"/>
      <c r="F98" s="236"/>
      <c r="G98" s="237">
        <f>IF(_xlfn.MINIFS($G$96:$G$97, $G$96:$G$97, "&gt;"&amp;0)=0, $A$4, _xlfn.MINIFS($G$96:$G$97, $G$96:$G$97, "&gt;"&amp;0))</f>
        <v>2</v>
      </c>
    </row>
    <row r="100" spans="1:43" x14ac:dyDescent="0.3">
      <c r="G100" s="12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:43" x14ac:dyDescent="0.3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x14ac:dyDescent="0.3"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</row>
    <row r="103" spans="1:43" x14ac:dyDescent="0.3"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</row>
    <row r="104" spans="1:43" x14ac:dyDescent="0.3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3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3"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</row>
    <row r="107" spans="1:43" x14ac:dyDescent="0.3"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</row>
    <row r="108" spans="1:43" ht="14.4" x14ac:dyDescent="0.3">
      <c r="A108" s="89" t="s">
        <v>216</v>
      </c>
      <c r="B108" s="89"/>
      <c r="C108" s="89"/>
      <c r="D108" s="89"/>
      <c r="E108" s="89"/>
      <c r="F108" s="89"/>
      <c r="G108" s="204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/>
      <c r="AI108"/>
      <c r="AJ108"/>
      <c r="AK108"/>
      <c r="AL108"/>
      <c r="AM108"/>
      <c r="AN108"/>
      <c r="AO108"/>
      <c r="AP108"/>
      <c r="AQ108"/>
    </row>
    <row r="110" spans="1:43" x14ac:dyDescent="0.3"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</row>
    <row r="111" spans="1:43" x14ac:dyDescent="0.3">
      <c r="D111"/>
      <c r="E111"/>
      <c r="F111"/>
      <c r="G111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</row>
    <row r="112" spans="1:43" x14ac:dyDescent="0.3">
      <c r="A112" s="1" t="s">
        <v>119</v>
      </c>
      <c r="C112" s="1" t="s">
        <v>186</v>
      </c>
      <c r="D112"/>
      <c r="E112"/>
      <c r="F112"/>
      <c r="G112" s="38" t="str">
        <f>PROPER($A$3)&amp;A112</f>
        <v>Option 2NPV</v>
      </c>
      <c r="I112" s="31">
        <f>I93</f>
        <v>0</v>
      </c>
      <c r="J112" s="31">
        <f t="shared" ref="J112:AG112" si="20">J93</f>
        <v>-59037.087619470003</v>
      </c>
      <c r="K112" s="31">
        <f t="shared" si="20"/>
        <v>-142062.54646456469</v>
      </c>
      <c r="L112" s="31">
        <f t="shared" si="20"/>
        <v>-319750.9453245147</v>
      </c>
      <c r="M112" s="31">
        <f t="shared" si="20"/>
        <v>-257814.15240868463</v>
      </c>
      <c r="N112" s="31">
        <f t="shared" si="20"/>
        <v>-399112.02712647052</v>
      </c>
      <c r="O112" s="31">
        <f t="shared" si="20"/>
        <v>-111818.49990192411</v>
      </c>
      <c r="P112" s="31">
        <f t="shared" si="20"/>
        <v>-236408.56162031641</v>
      </c>
      <c r="Q112" s="31">
        <f t="shared" si="20"/>
        <v>184249.85487781552</v>
      </c>
      <c r="R112" s="31">
        <f t="shared" si="20"/>
        <v>184249.85487781552</v>
      </c>
      <c r="S112" s="31">
        <f t="shared" si="20"/>
        <v>184249.85487781552</v>
      </c>
      <c r="T112" s="31">
        <f t="shared" si="20"/>
        <v>184249.85487781552</v>
      </c>
      <c r="U112" s="31">
        <f t="shared" si="20"/>
        <v>184249.85487781552</v>
      </c>
      <c r="V112" s="31">
        <f t="shared" si="20"/>
        <v>184249.85487781552</v>
      </c>
      <c r="W112" s="31">
        <f t="shared" si="20"/>
        <v>184249.85487781552</v>
      </c>
      <c r="X112" s="31">
        <f t="shared" si="20"/>
        <v>184249.85487781552</v>
      </c>
      <c r="Y112" s="31">
        <f t="shared" si="20"/>
        <v>184249.85487781552</v>
      </c>
      <c r="Z112" s="31">
        <f t="shared" si="20"/>
        <v>231359.05371416023</v>
      </c>
      <c r="AA112" s="31">
        <f t="shared" si="20"/>
        <v>231359.05371416023</v>
      </c>
      <c r="AB112" s="31">
        <f t="shared" si="20"/>
        <v>231359.05371416023</v>
      </c>
      <c r="AC112" s="31">
        <f t="shared" si="20"/>
        <v>231359.05371416023</v>
      </c>
      <c r="AD112" s="31">
        <f t="shared" si="20"/>
        <v>231359.05371416023</v>
      </c>
      <c r="AE112" s="31">
        <f t="shared" si="20"/>
        <v>239302.51371416022</v>
      </c>
      <c r="AF112" s="31">
        <f t="shared" si="20"/>
        <v>278675.61371416016</v>
      </c>
      <c r="AG112" s="31">
        <f t="shared" si="20"/>
        <v>316614.49978416006</v>
      </c>
    </row>
    <row r="113" spans="1:33" x14ac:dyDescent="0.3">
      <c r="C113" s="1" t="s">
        <v>156</v>
      </c>
      <c r="D113"/>
      <c r="E113"/>
      <c r="F113"/>
      <c r="G113"/>
      <c r="I113" s="31">
        <f>I88</f>
        <v>0</v>
      </c>
      <c r="J113" s="31">
        <f t="shared" ref="J113:AG113" si="21">J88</f>
        <v>0</v>
      </c>
      <c r="K113" s="31">
        <f t="shared" si="21"/>
        <v>-75752.658836344694</v>
      </c>
      <c r="L113" s="31">
        <f t="shared" si="21"/>
        <v>-280725.7588363447</v>
      </c>
      <c r="M113" s="31">
        <f t="shared" si="21"/>
        <v>-348729.86892304459</v>
      </c>
      <c r="N113" s="31">
        <f t="shared" si="21"/>
        <v>-601244.03306323057</v>
      </c>
      <c r="O113" s="31">
        <f t="shared" si="21"/>
        <v>-483284.7318360841</v>
      </c>
      <c r="P113" s="31">
        <f t="shared" si="21"/>
        <v>-607874.79355447646</v>
      </c>
      <c r="Q113" s="31">
        <f t="shared" si="21"/>
        <v>-187216.3770563445</v>
      </c>
      <c r="R113" s="31">
        <f t="shared" si="21"/>
        <v>-187216.3770563445</v>
      </c>
      <c r="S113" s="31">
        <f t="shared" si="21"/>
        <v>-187216.3770563445</v>
      </c>
      <c r="T113" s="31">
        <f t="shared" si="21"/>
        <v>-187216.3770563445</v>
      </c>
      <c r="U113" s="31">
        <f t="shared" si="21"/>
        <v>-187216.3770563445</v>
      </c>
      <c r="V113" s="31">
        <f t="shared" si="21"/>
        <v>-187216.3770563445</v>
      </c>
      <c r="W113" s="31">
        <f t="shared" si="21"/>
        <v>-187216.3770563445</v>
      </c>
      <c r="X113" s="31">
        <f t="shared" si="21"/>
        <v>-187216.3770563445</v>
      </c>
      <c r="Y113" s="31">
        <f t="shared" si="21"/>
        <v>-187216.3770563445</v>
      </c>
      <c r="Z113" s="31">
        <f t="shared" si="21"/>
        <v>-140107.1782199998</v>
      </c>
      <c r="AA113" s="31">
        <f t="shared" si="21"/>
        <v>-140107.1782199998</v>
      </c>
      <c r="AB113" s="31">
        <f t="shared" si="21"/>
        <v>-140107.1782199998</v>
      </c>
      <c r="AC113" s="31">
        <f t="shared" si="21"/>
        <v>-140107.1782199998</v>
      </c>
      <c r="AD113" s="31">
        <f t="shared" si="21"/>
        <v>-140107.1782199998</v>
      </c>
      <c r="AE113" s="31">
        <f t="shared" si="21"/>
        <v>-132163.71821999981</v>
      </c>
      <c r="AF113" s="31">
        <f t="shared" si="21"/>
        <v>-92790.618219999873</v>
      </c>
      <c r="AG113" s="31">
        <f t="shared" si="21"/>
        <v>-54851.732149999938</v>
      </c>
    </row>
    <row r="114" spans="1:33" x14ac:dyDescent="0.3">
      <c r="C114" s="1" t="s">
        <v>239</v>
      </c>
      <c r="D114" s="252"/>
      <c r="E114" s="38"/>
      <c r="I114" s="31">
        <f>SUM(I90:I91)</f>
        <v>0</v>
      </c>
      <c r="J114" s="31">
        <f t="shared" ref="J114:AG114" si="22">SUM(J90:J91)</f>
        <v>421.25066702999999</v>
      </c>
      <c r="K114" s="31">
        <f t="shared" si="22"/>
        <v>5797.2607959200004</v>
      </c>
      <c r="L114" s="31">
        <f t="shared" si="22"/>
        <v>45196.013513869999</v>
      </c>
      <c r="M114" s="31">
        <f t="shared" si="22"/>
        <v>195254.7404784</v>
      </c>
      <c r="N114" s="31">
        <f t="shared" si="22"/>
        <v>306471.02990080003</v>
      </c>
      <c r="O114" s="31">
        <f t="shared" si="22"/>
        <v>475805.25589820003</v>
      </c>
      <c r="P114" s="31">
        <f t="shared" si="22"/>
        <v>475805.25589820003</v>
      </c>
      <c r="Q114" s="31">
        <f t="shared" si="22"/>
        <v>475805.25589820003</v>
      </c>
      <c r="R114" s="31">
        <f t="shared" si="22"/>
        <v>475805.25589820003</v>
      </c>
      <c r="S114" s="31">
        <f t="shared" si="22"/>
        <v>475805.25589820003</v>
      </c>
      <c r="T114" s="31">
        <f t="shared" si="22"/>
        <v>475805.25589820003</v>
      </c>
      <c r="U114" s="31">
        <f t="shared" si="22"/>
        <v>475805.25589820003</v>
      </c>
      <c r="V114" s="31">
        <f t="shared" si="22"/>
        <v>475805.25589820003</v>
      </c>
      <c r="W114" s="31">
        <f t="shared" si="22"/>
        <v>475805.25589820003</v>
      </c>
      <c r="X114" s="31">
        <f t="shared" si="22"/>
        <v>475805.25589820003</v>
      </c>
      <c r="Y114" s="31">
        <f t="shared" si="22"/>
        <v>475805.25589820003</v>
      </c>
      <c r="Z114" s="31">
        <f t="shared" si="22"/>
        <v>475805.25589820003</v>
      </c>
      <c r="AA114" s="31">
        <f t="shared" si="22"/>
        <v>475805.25589820003</v>
      </c>
      <c r="AB114" s="31">
        <f t="shared" si="22"/>
        <v>475805.25589820003</v>
      </c>
      <c r="AC114" s="31">
        <f t="shared" si="22"/>
        <v>475805.25589820003</v>
      </c>
      <c r="AD114" s="31">
        <f t="shared" si="22"/>
        <v>475805.25589820003</v>
      </c>
      <c r="AE114" s="31">
        <f t="shared" si="22"/>
        <v>475805.25589820003</v>
      </c>
      <c r="AF114" s="31">
        <f t="shared" si="22"/>
        <v>475805.25589820003</v>
      </c>
      <c r="AG114" s="31">
        <f t="shared" si="22"/>
        <v>475805.25589820003</v>
      </c>
    </row>
    <row r="115" spans="1:33" x14ac:dyDescent="0.3">
      <c r="D115" s="301" t="str">
        <f>Assumptions!G110</f>
        <v>Capex</v>
      </c>
      <c r="E115" s="301" t="str">
        <f>Assumptions!H110</f>
        <v>Total benefits</v>
      </c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</row>
    <row r="116" spans="1:33" x14ac:dyDescent="0.3">
      <c r="A116" s="1" t="str">
        <f>"sens"&amp;Assumptions!B111</f>
        <v>sens1</v>
      </c>
      <c r="C116" s="300" t="str">
        <f>Assumptions!C111</f>
        <v>Capex 10% higher</v>
      </c>
      <c r="D116" s="301">
        <f>Assumptions!G111</f>
        <v>0.1</v>
      </c>
      <c r="E116" s="301">
        <f>Assumptions!H111</f>
        <v>0</v>
      </c>
      <c r="G116" s="38" t="str">
        <f>PROPER($A$3)&amp;A116</f>
        <v>Option 2sens1</v>
      </c>
      <c r="I116" s="31" cm="1">
        <f t="array" ref="I116">I$112+IF($C116&lt;&gt;0,SUMPRODUCT((I$113:I$114)*TRANSPOSE(($D116:$E116))),0)</f>
        <v>0</v>
      </c>
      <c r="J116" s="31" cm="1">
        <f t="array" ref="J116">J$112+IF($C116&lt;&gt;0,SUMPRODUCT((J$113:J$114)*TRANSPOSE(($D116:$E116))),0)</f>
        <v>-59037.087619470003</v>
      </c>
      <c r="K116" s="31" cm="1">
        <f t="array" ref="K116">K$112+IF($C116&lt;&gt;0,SUMPRODUCT((K$113:K$114)*TRANSPOSE(($D116:$E116))),0)</f>
        <v>-149637.81234819916</v>
      </c>
      <c r="L116" s="31" cm="1">
        <f t="array" ref="L116">L$112+IF($C116&lt;&gt;0,SUMPRODUCT((L$113:L$114)*TRANSPOSE(($D116:$E116))),0)</f>
        <v>-347823.52120814915</v>
      </c>
      <c r="M116" s="31" cm="1">
        <f t="array" ref="M116">M$112+IF($C116&lt;&gt;0,SUMPRODUCT((M$113:M$114)*TRANSPOSE(($D116:$E116))),0)</f>
        <v>-292687.1393009891</v>
      </c>
      <c r="N116" s="31" cm="1">
        <f t="array" ref="N116">N$112+IF($C116&lt;&gt;0,SUMPRODUCT((N$113:N$114)*TRANSPOSE(($D116:$E116))),0)</f>
        <v>-459236.43043279357</v>
      </c>
      <c r="O116" s="31" cm="1">
        <f t="array" ref="O116">O$112+IF($C116&lt;&gt;0,SUMPRODUCT((O$113:O$114)*TRANSPOSE(($D116:$E116))),0)</f>
        <v>-160146.97308553252</v>
      </c>
      <c r="P116" s="31" cm="1">
        <f t="array" ref="P116">P$112+IF($C116&lt;&gt;0,SUMPRODUCT((P$113:P$114)*TRANSPOSE(($D116:$E116))),0)</f>
        <v>-297196.04097576404</v>
      </c>
      <c r="Q116" s="31" cm="1">
        <f t="array" ref="Q116">Q$112+IF($C116&lt;&gt;0,SUMPRODUCT((Q$113:Q$114)*TRANSPOSE(($D116:$E116))),0)</f>
        <v>165528.21717218106</v>
      </c>
      <c r="R116" s="31" cm="1">
        <f t="array" ref="R116">R$112+IF($C116&lt;&gt;0,SUMPRODUCT((R$113:R$114)*TRANSPOSE(($D116:$E116))),0)</f>
        <v>165528.21717218106</v>
      </c>
      <c r="S116" s="31" cm="1">
        <f t="array" ref="S116">S$112+IF($C116&lt;&gt;0,SUMPRODUCT((S$113:S$114)*TRANSPOSE(($D116:$E116))),0)</f>
        <v>165528.21717218106</v>
      </c>
      <c r="T116" s="31" cm="1">
        <f t="array" ref="T116">T$112+IF($C116&lt;&gt;0,SUMPRODUCT((T$113:T$114)*TRANSPOSE(($D116:$E116))),0)</f>
        <v>165528.21717218106</v>
      </c>
      <c r="U116" s="31" cm="1">
        <f t="array" ref="U116">U$112+IF($C116&lt;&gt;0,SUMPRODUCT((U$113:U$114)*TRANSPOSE(($D116:$E116))),0)</f>
        <v>165528.21717218106</v>
      </c>
      <c r="V116" s="31" cm="1">
        <f t="array" ref="V116">V$112+IF($C116&lt;&gt;0,SUMPRODUCT((V$113:V$114)*TRANSPOSE(($D116:$E116))),0)</f>
        <v>165528.21717218106</v>
      </c>
      <c r="W116" s="31" cm="1">
        <f t="array" ref="W116">W$112+IF($C116&lt;&gt;0,SUMPRODUCT((W$113:W$114)*TRANSPOSE(($D116:$E116))),0)</f>
        <v>165528.21717218106</v>
      </c>
      <c r="X116" s="31" cm="1">
        <f t="array" ref="X116">X$112+IF($C116&lt;&gt;0,SUMPRODUCT((X$113:X$114)*TRANSPOSE(($D116:$E116))),0)</f>
        <v>165528.21717218106</v>
      </c>
      <c r="Y116" s="31" cm="1">
        <f t="array" ref="Y116">Y$112+IF($C116&lt;&gt;0,SUMPRODUCT((Y$113:Y$114)*TRANSPOSE(($D116:$E116))),0)</f>
        <v>165528.21717218106</v>
      </c>
      <c r="Z116" s="31" cm="1">
        <f t="array" ref="Z116">Z$112+IF($C116&lt;&gt;0,SUMPRODUCT((Z$113:Z$114)*TRANSPOSE(($D116:$E116))),0)</f>
        <v>217348.33589216025</v>
      </c>
      <c r="AA116" s="31" cm="1">
        <f t="array" ref="AA116">AA$112+IF($C116&lt;&gt;0,SUMPRODUCT((AA$113:AA$114)*TRANSPOSE(($D116:$E116))),0)</f>
        <v>217348.33589216025</v>
      </c>
      <c r="AB116" s="31" cm="1">
        <f t="array" ref="AB116">AB$112+IF($C116&lt;&gt;0,SUMPRODUCT((AB$113:AB$114)*TRANSPOSE(($D116:$E116))),0)</f>
        <v>217348.33589216025</v>
      </c>
      <c r="AC116" s="31" cm="1">
        <f t="array" ref="AC116">AC$112+IF($C116&lt;&gt;0,SUMPRODUCT((AC$113:AC$114)*TRANSPOSE(($D116:$E116))),0)</f>
        <v>217348.33589216025</v>
      </c>
      <c r="AD116" s="31" cm="1">
        <f t="array" ref="AD116">AD$112+IF($C116&lt;&gt;0,SUMPRODUCT((AD$113:AD$114)*TRANSPOSE(($D116:$E116))),0)</f>
        <v>217348.33589216025</v>
      </c>
      <c r="AE116" s="31" cm="1">
        <f t="array" ref="AE116">AE$112+IF($C116&lt;&gt;0,SUMPRODUCT((AE$113:AE$114)*TRANSPOSE(($D116:$E116))),0)</f>
        <v>226086.14189216023</v>
      </c>
      <c r="AF116" s="31" cm="1">
        <f t="array" ref="AF116">AF$112+IF($C116&lt;&gt;0,SUMPRODUCT((AF$113:AF$114)*TRANSPOSE(($D116:$E116))),0)</f>
        <v>269396.55189216021</v>
      </c>
      <c r="AG116" s="31" cm="1">
        <f t="array" ref="AG116">AG$112+IF($C116&lt;&gt;0,SUMPRODUCT((AG$113:AG$114)*TRANSPOSE(($D116:$E116))),0)</f>
        <v>311129.32656916004</v>
      </c>
    </row>
    <row r="117" spans="1:33" x14ac:dyDescent="0.3">
      <c r="A117" s="1" t="str">
        <f>"sens"&amp;Assumptions!B112</f>
        <v>sens2</v>
      </c>
      <c r="C117" s="300" t="str">
        <f>Assumptions!C112</f>
        <v>Capex 10% lower</v>
      </c>
      <c r="D117" s="301">
        <f>Assumptions!G112</f>
        <v>-0.1</v>
      </c>
      <c r="E117" s="301">
        <f>Assumptions!H112</f>
        <v>0</v>
      </c>
      <c r="G117" s="38" t="str">
        <f t="shared" ref="G117:G123" si="23">PROPER($A$3)&amp;A117</f>
        <v>Option 2sens2</v>
      </c>
      <c r="I117" s="31" cm="1">
        <f t="array" ref="I117">I$112+IF($C117&lt;&gt;0,SUMPRODUCT((I$113:I$114)*TRANSPOSE(($D117:$E117))),0)</f>
        <v>0</v>
      </c>
      <c r="J117" s="31" cm="1">
        <f t="array" ref="J117">J$112+IF($C117&lt;&gt;0,SUMPRODUCT((J$113:J$114)*TRANSPOSE(($D117:$E117))),0)</f>
        <v>-59037.087619470003</v>
      </c>
      <c r="K117" s="31" cm="1">
        <f t="array" ref="K117">K$112+IF($C117&lt;&gt;0,SUMPRODUCT((K$113:K$114)*TRANSPOSE(($D117:$E117))),0)</f>
        <v>-134487.28058093021</v>
      </c>
      <c r="L117" s="31" cm="1">
        <f t="array" ref="L117">L$112+IF($C117&lt;&gt;0,SUMPRODUCT((L$113:L$114)*TRANSPOSE(($D117:$E117))),0)</f>
        <v>-291678.36944088025</v>
      </c>
      <c r="M117" s="31" cm="1">
        <f t="array" ref="M117">M$112+IF($C117&lt;&gt;0,SUMPRODUCT((M$113:M$114)*TRANSPOSE(($D117:$E117))),0)</f>
        <v>-222941.16551638016</v>
      </c>
      <c r="N117" s="31" cm="1">
        <f t="array" ref="N117">N$112+IF($C117&lt;&gt;0,SUMPRODUCT((N$113:N$114)*TRANSPOSE(($D117:$E117))),0)</f>
        <v>-338987.62382014748</v>
      </c>
      <c r="O117" s="31" cm="1">
        <f t="array" ref="O117">O$112+IF($C117&lt;&gt;0,SUMPRODUCT((O$113:O$114)*TRANSPOSE(($D117:$E117))),0)</f>
        <v>-63490.026718315698</v>
      </c>
      <c r="P117" s="31" cm="1">
        <f t="array" ref="P117">P$112+IF($C117&lt;&gt;0,SUMPRODUCT((P$113:P$114)*TRANSPOSE(($D117:$E117))),0)</f>
        <v>-175621.08226486878</v>
      </c>
      <c r="Q117" s="31" cm="1">
        <f t="array" ref="Q117">Q$112+IF($C117&lt;&gt;0,SUMPRODUCT((Q$113:Q$114)*TRANSPOSE(($D117:$E117))),0)</f>
        <v>202971.49258344999</v>
      </c>
      <c r="R117" s="31" cm="1">
        <f t="array" ref="R117">R$112+IF($C117&lt;&gt;0,SUMPRODUCT((R$113:R$114)*TRANSPOSE(($D117:$E117))),0)</f>
        <v>202971.49258344999</v>
      </c>
      <c r="S117" s="31" cm="1">
        <f t="array" ref="S117">S$112+IF($C117&lt;&gt;0,SUMPRODUCT((S$113:S$114)*TRANSPOSE(($D117:$E117))),0)</f>
        <v>202971.49258344999</v>
      </c>
      <c r="T117" s="31" cm="1">
        <f t="array" ref="T117">T$112+IF($C117&lt;&gt;0,SUMPRODUCT((T$113:T$114)*TRANSPOSE(($D117:$E117))),0)</f>
        <v>202971.49258344999</v>
      </c>
      <c r="U117" s="31" cm="1">
        <f t="array" ref="U117">U$112+IF($C117&lt;&gt;0,SUMPRODUCT((U$113:U$114)*TRANSPOSE(($D117:$E117))),0)</f>
        <v>202971.49258344999</v>
      </c>
      <c r="V117" s="31" cm="1">
        <f t="array" ref="V117">V$112+IF($C117&lt;&gt;0,SUMPRODUCT((V$113:V$114)*TRANSPOSE(($D117:$E117))),0)</f>
        <v>202971.49258344999</v>
      </c>
      <c r="W117" s="31" cm="1">
        <f t="array" ref="W117">W$112+IF($C117&lt;&gt;0,SUMPRODUCT((W$113:W$114)*TRANSPOSE(($D117:$E117))),0)</f>
        <v>202971.49258344999</v>
      </c>
      <c r="X117" s="31" cm="1">
        <f t="array" ref="X117">X$112+IF($C117&lt;&gt;0,SUMPRODUCT((X$113:X$114)*TRANSPOSE(($D117:$E117))),0)</f>
        <v>202971.49258344999</v>
      </c>
      <c r="Y117" s="31" cm="1">
        <f t="array" ref="Y117">Y$112+IF($C117&lt;&gt;0,SUMPRODUCT((Y$113:Y$114)*TRANSPOSE(($D117:$E117))),0)</f>
        <v>202971.49258344999</v>
      </c>
      <c r="Z117" s="31" cm="1">
        <f t="array" ref="Z117">Z$112+IF($C117&lt;&gt;0,SUMPRODUCT((Z$113:Z$114)*TRANSPOSE(($D117:$E117))),0)</f>
        <v>245369.7715361602</v>
      </c>
      <c r="AA117" s="31" cm="1">
        <f t="array" ref="AA117">AA$112+IF($C117&lt;&gt;0,SUMPRODUCT((AA$113:AA$114)*TRANSPOSE(($D117:$E117))),0)</f>
        <v>245369.7715361602</v>
      </c>
      <c r="AB117" s="31" cm="1">
        <f t="array" ref="AB117">AB$112+IF($C117&lt;&gt;0,SUMPRODUCT((AB$113:AB$114)*TRANSPOSE(($D117:$E117))),0)</f>
        <v>245369.7715361602</v>
      </c>
      <c r="AC117" s="31" cm="1">
        <f t="array" ref="AC117">AC$112+IF($C117&lt;&gt;0,SUMPRODUCT((AC$113:AC$114)*TRANSPOSE(($D117:$E117))),0)</f>
        <v>245369.7715361602</v>
      </c>
      <c r="AD117" s="31" cm="1">
        <f t="array" ref="AD117">AD$112+IF($C117&lt;&gt;0,SUMPRODUCT((AD$113:AD$114)*TRANSPOSE(($D117:$E117))),0)</f>
        <v>245369.7715361602</v>
      </c>
      <c r="AE117" s="31" cm="1">
        <f t="array" ref="AE117">AE$112+IF($C117&lt;&gt;0,SUMPRODUCT((AE$113:AE$114)*TRANSPOSE(($D117:$E117))),0)</f>
        <v>252518.8855361602</v>
      </c>
      <c r="AF117" s="31" cm="1">
        <f t="array" ref="AF117">AF$112+IF($C117&lt;&gt;0,SUMPRODUCT((AF$113:AF$114)*TRANSPOSE(($D117:$E117))),0)</f>
        <v>287954.67553616012</v>
      </c>
      <c r="AG117" s="31" cm="1">
        <f t="array" ref="AG117">AG$112+IF($C117&lt;&gt;0,SUMPRODUCT((AG$113:AG$114)*TRANSPOSE(($D117:$E117))),0)</f>
        <v>322099.67299916007</v>
      </c>
    </row>
    <row r="118" spans="1:33" x14ac:dyDescent="0.3">
      <c r="A118" s="1" t="str">
        <f>"sens"&amp;Assumptions!B113</f>
        <v>sens3</v>
      </c>
      <c r="C118" s="300" t="str">
        <f>Assumptions!C113</f>
        <v>Total benefits 10% higher</v>
      </c>
      <c r="D118" s="301">
        <f>Assumptions!G113</f>
        <v>0</v>
      </c>
      <c r="E118" s="301">
        <f>Assumptions!H113</f>
        <v>0.1</v>
      </c>
      <c r="G118" s="38" t="str">
        <f t="shared" si="23"/>
        <v>Option 2sens3</v>
      </c>
      <c r="I118" s="31" cm="1">
        <f t="array" ref="I118">I$112+IF($C118&lt;&gt;0,SUMPRODUCT((I$113:I$114)*TRANSPOSE(($D118:$E118))),0)</f>
        <v>0</v>
      </c>
      <c r="J118" s="31" cm="1">
        <f t="array" ref="J118">J$112+IF($C118&lt;&gt;0,SUMPRODUCT((J$113:J$114)*TRANSPOSE(($D118:$E118))),0)</f>
        <v>-58994.962552767</v>
      </c>
      <c r="K118" s="31" cm="1">
        <f t="array" ref="K118">K$112+IF($C118&lt;&gt;0,SUMPRODUCT((K$113:K$114)*TRANSPOSE(($D118:$E118))),0)</f>
        <v>-141482.8203849727</v>
      </c>
      <c r="L118" s="31" cm="1">
        <f t="array" ref="L118">L$112+IF($C118&lt;&gt;0,SUMPRODUCT((L$113:L$114)*TRANSPOSE(($D118:$E118))),0)</f>
        <v>-315231.34397312772</v>
      </c>
      <c r="M118" s="31" cm="1">
        <f t="array" ref="M118">M$112+IF($C118&lt;&gt;0,SUMPRODUCT((M$113:M$114)*TRANSPOSE(($D118:$E118))),0)</f>
        <v>-238288.67836084464</v>
      </c>
      <c r="N118" s="31" cm="1">
        <f t="array" ref="N118">N$112+IF($C118&lt;&gt;0,SUMPRODUCT((N$113:N$114)*TRANSPOSE(($D118:$E118))),0)</f>
        <v>-368464.9241363905</v>
      </c>
      <c r="O118" s="31" cm="1">
        <f t="array" ref="O118">O$112+IF($C118&lt;&gt;0,SUMPRODUCT((O$113:O$114)*TRANSPOSE(($D118:$E118))),0)</f>
        <v>-64237.974312104103</v>
      </c>
      <c r="P118" s="31" cm="1">
        <f t="array" ref="P118">P$112+IF($C118&lt;&gt;0,SUMPRODUCT((P$113:P$114)*TRANSPOSE(($D118:$E118))),0)</f>
        <v>-188828.03603049641</v>
      </c>
      <c r="Q118" s="31" cm="1">
        <f t="array" ref="Q118">Q$112+IF($C118&lt;&gt;0,SUMPRODUCT((Q$113:Q$114)*TRANSPOSE(($D118:$E118))),0)</f>
        <v>231830.38046763552</v>
      </c>
      <c r="R118" s="31" cm="1">
        <f t="array" ref="R118">R$112+IF($C118&lt;&gt;0,SUMPRODUCT((R$113:R$114)*TRANSPOSE(($D118:$E118))),0)</f>
        <v>231830.38046763552</v>
      </c>
      <c r="S118" s="31" cm="1">
        <f t="array" ref="S118">S$112+IF($C118&lt;&gt;0,SUMPRODUCT((S$113:S$114)*TRANSPOSE(($D118:$E118))),0)</f>
        <v>231830.38046763552</v>
      </c>
      <c r="T118" s="31" cm="1">
        <f t="array" ref="T118">T$112+IF($C118&lt;&gt;0,SUMPRODUCT((T$113:T$114)*TRANSPOSE(($D118:$E118))),0)</f>
        <v>231830.38046763552</v>
      </c>
      <c r="U118" s="31" cm="1">
        <f t="array" ref="U118">U$112+IF($C118&lt;&gt;0,SUMPRODUCT((U$113:U$114)*TRANSPOSE(($D118:$E118))),0)</f>
        <v>231830.38046763552</v>
      </c>
      <c r="V118" s="31" cm="1">
        <f t="array" ref="V118">V$112+IF($C118&lt;&gt;0,SUMPRODUCT((V$113:V$114)*TRANSPOSE(($D118:$E118))),0)</f>
        <v>231830.38046763552</v>
      </c>
      <c r="W118" s="31" cm="1">
        <f t="array" ref="W118">W$112+IF($C118&lt;&gt;0,SUMPRODUCT((W$113:W$114)*TRANSPOSE(($D118:$E118))),0)</f>
        <v>231830.38046763552</v>
      </c>
      <c r="X118" s="31" cm="1">
        <f t="array" ref="X118">X$112+IF($C118&lt;&gt;0,SUMPRODUCT((X$113:X$114)*TRANSPOSE(($D118:$E118))),0)</f>
        <v>231830.38046763552</v>
      </c>
      <c r="Y118" s="31" cm="1">
        <f t="array" ref="Y118">Y$112+IF($C118&lt;&gt;0,SUMPRODUCT((Y$113:Y$114)*TRANSPOSE(($D118:$E118))),0)</f>
        <v>231830.38046763552</v>
      </c>
      <c r="Z118" s="31" cm="1">
        <f t="array" ref="Z118">Z$112+IF($C118&lt;&gt;0,SUMPRODUCT((Z$113:Z$114)*TRANSPOSE(($D118:$E118))),0)</f>
        <v>278939.57930398022</v>
      </c>
      <c r="AA118" s="31" cm="1">
        <f t="array" ref="AA118">AA$112+IF($C118&lt;&gt;0,SUMPRODUCT((AA$113:AA$114)*TRANSPOSE(($D118:$E118))),0)</f>
        <v>278939.57930398022</v>
      </c>
      <c r="AB118" s="31" cm="1">
        <f t="array" ref="AB118">AB$112+IF($C118&lt;&gt;0,SUMPRODUCT((AB$113:AB$114)*TRANSPOSE(($D118:$E118))),0)</f>
        <v>278939.57930398022</v>
      </c>
      <c r="AC118" s="31" cm="1">
        <f t="array" ref="AC118">AC$112+IF($C118&lt;&gt;0,SUMPRODUCT((AC$113:AC$114)*TRANSPOSE(($D118:$E118))),0)</f>
        <v>278939.57930398022</v>
      </c>
      <c r="AD118" s="31" cm="1">
        <f t="array" ref="AD118">AD$112+IF($C118&lt;&gt;0,SUMPRODUCT((AD$113:AD$114)*TRANSPOSE(($D118:$E118))),0)</f>
        <v>278939.57930398022</v>
      </c>
      <c r="AE118" s="31" cm="1">
        <f t="array" ref="AE118">AE$112+IF($C118&lt;&gt;0,SUMPRODUCT((AE$113:AE$114)*TRANSPOSE(($D118:$E118))),0)</f>
        <v>286883.03930398024</v>
      </c>
      <c r="AF118" s="31" cm="1">
        <f t="array" ref="AF118">AF$112+IF($C118&lt;&gt;0,SUMPRODUCT((AF$113:AF$114)*TRANSPOSE(($D118:$E118))),0)</f>
        <v>326256.13930398016</v>
      </c>
      <c r="AG118" s="31" cm="1">
        <f t="array" ref="AG118">AG$112+IF($C118&lt;&gt;0,SUMPRODUCT((AG$113:AG$114)*TRANSPOSE(($D118:$E118))),0)</f>
        <v>364195.02537398005</v>
      </c>
    </row>
    <row r="119" spans="1:33" x14ac:dyDescent="0.3">
      <c r="A119" s="1" t="str">
        <f>"sens"&amp;Assumptions!B114</f>
        <v>sens4</v>
      </c>
      <c r="C119" s="300" t="str">
        <f>Assumptions!C114</f>
        <v>Total benefits 10% lower</v>
      </c>
      <c r="D119" s="301">
        <f>Assumptions!G114</f>
        <v>0</v>
      </c>
      <c r="E119" s="301">
        <f>Assumptions!H114</f>
        <v>-0.1</v>
      </c>
      <c r="G119" s="38" t="str">
        <f t="shared" si="23"/>
        <v>Option 2sens4</v>
      </c>
      <c r="I119" s="31" cm="1">
        <f t="array" ref="I119">I$112+IF($C119&lt;&gt;0,SUMPRODUCT((I$113:I$114)*TRANSPOSE(($D119:$E119))),0)</f>
        <v>0</v>
      </c>
      <c r="J119" s="31" cm="1">
        <f t="array" ref="J119">J$112+IF($C119&lt;&gt;0,SUMPRODUCT((J$113:J$114)*TRANSPOSE(($D119:$E119))),0)</f>
        <v>-59079.212686173007</v>
      </c>
      <c r="K119" s="31" cm="1">
        <f t="array" ref="K119">K$112+IF($C119&lt;&gt;0,SUMPRODUCT((K$113:K$114)*TRANSPOSE(($D119:$E119))),0)</f>
        <v>-142642.27254415667</v>
      </c>
      <c r="L119" s="31" cm="1">
        <f t="array" ref="L119">L$112+IF($C119&lt;&gt;0,SUMPRODUCT((L$113:L$114)*TRANSPOSE(($D119:$E119))),0)</f>
        <v>-324270.54667590169</v>
      </c>
      <c r="M119" s="31" cm="1">
        <f t="array" ref="M119">M$112+IF($C119&lt;&gt;0,SUMPRODUCT((M$113:M$114)*TRANSPOSE(($D119:$E119))),0)</f>
        <v>-277339.62645652465</v>
      </c>
      <c r="N119" s="31" cm="1">
        <f t="array" ref="N119">N$112+IF($C119&lt;&gt;0,SUMPRODUCT((N$113:N$114)*TRANSPOSE(($D119:$E119))),0)</f>
        <v>-429759.13011655054</v>
      </c>
      <c r="O119" s="31" cm="1">
        <f t="array" ref="O119">O$112+IF($C119&lt;&gt;0,SUMPRODUCT((O$113:O$114)*TRANSPOSE(($D119:$E119))),0)</f>
        <v>-159399.02549174411</v>
      </c>
      <c r="P119" s="31" cm="1">
        <f t="array" ref="P119">P$112+IF($C119&lt;&gt;0,SUMPRODUCT((P$113:P$114)*TRANSPOSE(($D119:$E119))),0)</f>
        <v>-283989.08721013641</v>
      </c>
      <c r="Q119" s="31" cm="1">
        <f t="array" ref="Q119">Q$112+IF($C119&lt;&gt;0,SUMPRODUCT((Q$113:Q$114)*TRANSPOSE(($D119:$E119))),0)</f>
        <v>136669.32928799553</v>
      </c>
      <c r="R119" s="31" cm="1">
        <f t="array" ref="R119">R$112+IF($C119&lt;&gt;0,SUMPRODUCT((R$113:R$114)*TRANSPOSE(($D119:$E119))),0)</f>
        <v>136669.32928799553</v>
      </c>
      <c r="S119" s="31" cm="1">
        <f t="array" ref="S119">S$112+IF($C119&lt;&gt;0,SUMPRODUCT((S$113:S$114)*TRANSPOSE(($D119:$E119))),0)</f>
        <v>136669.32928799553</v>
      </c>
      <c r="T119" s="31" cm="1">
        <f t="array" ref="T119">T$112+IF($C119&lt;&gt;0,SUMPRODUCT((T$113:T$114)*TRANSPOSE(($D119:$E119))),0)</f>
        <v>136669.32928799553</v>
      </c>
      <c r="U119" s="31" cm="1">
        <f t="array" ref="U119">U$112+IF($C119&lt;&gt;0,SUMPRODUCT((U$113:U$114)*TRANSPOSE(($D119:$E119))),0)</f>
        <v>136669.32928799553</v>
      </c>
      <c r="V119" s="31" cm="1">
        <f t="array" ref="V119">V$112+IF($C119&lt;&gt;0,SUMPRODUCT((V$113:V$114)*TRANSPOSE(($D119:$E119))),0)</f>
        <v>136669.32928799553</v>
      </c>
      <c r="W119" s="31" cm="1">
        <f t="array" ref="W119">W$112+IF($C119&lt;&gt;0,SUMPRODUCT((W$113:W$114)*TRANSPOSE(($D119:$E119))),0)</f>
        <v>136669.32928799553</v>
      </c>
      <c r="X119" s="31" cm="1">
        <f t="array" ref="X119">X$112+IF($C119&lt;&gt;0,SUMPRODUCT((X$113:X$114)*TRANSPOSE(($D119:$E119))),0)</f>
        <v>136669.32928799553</v>
      </c>
      <c r="Y119" s="31" cm="1">
        <f t="array" ref="Y119">Y$112+IF($C119&lt;&gt;0,SUMPRODUCT((Y$113:Y$114)*TRANSPOSE(($D119:$E119))),0)</f>
        <v>136669.32928799553</v>
      </c>
      <c r="Z119" s="31" cm="1">
        <f t="array" ref="Z119">Z$112+IF($C119&lt;&gt;0,SUMPRODUCT((Z$113:Z$114)*TRANSPOSE(($D119:$E119))),0)</f>
        <v>183778.52812434023</v>
      </c>
      <c r="AA119" s="31" cm="1">
        <f t="array" ref="AA119">AA$112+IF($C119&lt;&gt;0,SUMPRODUCT((AA$113:AA$114)*TRANSPOSE(($D119:$E119))),0)</f>
        <v>183778.52812434023</v>
      </c>
      <c r="AB119" s="31" cm="1">
        <f t="array" ref="AB119">AB$112+IF($C119&lt;&gt;0,SUMPRODUCT((AB$113:AB$114)*TRANSPOSE(($D119:$E119))),0)</f>
        <v>183778.52812434023</v>
      </c>
      <c r="AC119" s="31" cm="1">
        <f t="array" ref="AC119">AC$112+IF($C119&lt;&gt;0,SUMPRODUCT((AC$113:AC$114)*TRANSPOSE(($D119:$E119))),0)</f>
        <v>183778.52812434023</v>
      </c>
      <c r="AD119" s="31" cm="1">
        <f t="array" ref="AD119">AD$112+IF($C119&lt;&gt;0,SUMPRODUCT((AD$113:AD$114)*TRANSPOSE(($D119:$E119))),0)</f>
        <v>183778.52812434023</v>
      </c>
      <c r="AE119" s="31" cm="1">
        <f t="array" ref="AE119">AE$112+IF($C119&lt;&gt;0,SUMPRODUCT((AE$113:AE$114)*TRANSPOSE(($D119:$E119))),0)</f>
        <v>191721.98812434022</v>
      </c>
      <c r="AF119" s="31" cm="1">
        <f t="array" ref="AF119">AF$112+IF($C119&lt;&gt;0,SUMPRODUCT((AF$113:AF$114)*TRANSPOSE(($D119:$E119))),0)</f>
        <v>231095.08812434017</v>
      </c>
      <c r="AG119" s="31" cm="1">
        <f t="array" ref="AG119">AG$112+IF($C119&lt;&gt;0,SUMPRODUCT((AG$113:AG$114)*TRANSPOSE(($D119:$E119))),0)</f>
        <v>269033.97419434006</v>
      </c>
    </row>
    <row r="120" spans="1:33" x14ac:dyDescent="0.3">
      <c r="A120" s="1" t="str">
        <f>"sens"&amp;Assumptions!B115</f>
        <v>sens5</v>
      </c>
      <c r="C120" s="300" t="str">
        <f>Assumptions!C115</f>
        <v>Capex 10% higher &amp; Total benefits 10% lower</v>
      </c>
      <c r="D120" s="301">
        <f>Assumptions!G115</f>
        <v>0.1</v>
      </c>
      <c r="E120" s="301">
        <f>Assumptions!H115</f>
        <v>-0.1</v>
      </c>
      <c r="G120" s="38" t="str">
        <f t="shared" si="23"/>
        <v>Option 2sens5</v>
      </c>
      <c r="I120" s="31" cm="1">
        <f t="array" ref="I120">I$112+IF($C120&lt;&gt;0,SUMPRODUCT((I$113:I$114)*TRANSPOSE(($D120:$E120))),0)</f>
        <v>0</v>
      </c>
      <c r="J120" s="31" cm="1">
        <f t="array" ref="J120">J$112+IF($C120&lt;&gt;0,SUMPRODUCT((J$113:J$114)*TRANSPOSE(($D120:$E120))),0)</f>
        <v>-59079.212686173007</v>
      </c>
      <c r="K120" s="31" cm="1">
        <f t="array" ref="K120">K$112+IF($C120&lt;&gt;0,SUMPRODUCT((K$113:K$114)*TRANSPOSE(($D120:$E120))),0)</f>
        <v>-150217.53842779115</v>
      </c>
      <c r="L120" s="31" cm="1">
        <f t="array" ref="L120">L$112+IF($C120&lt;&gt;0,SUMPRODUCT((L$113:L$114)*TRANSPOSE(($D120:$E120))),0)</f>
        <v>-352343.12255953619</v>
      </c>
      <c r="M120" s="31" cm="1">
        <f t="array" ref="M120">M$112+IF($C120&lt;&gt;0,SUMPRODUCT((M$113:M$114)*TRANSPOSE(($D120:$E120))),0)</f>
        <v>-312212.61334882909</v>
      </c>
      <c r="N120" s="31" cm="1">
        <f t="array" ref="N120">N$112+IF($C120&lt;&gt;0,SUMPRODUCT((N$113:N$114)*TRANSPOSE(($D120:$E120))),0)</f>
        <v>-489883.53342287359</v>
      </c>
      <c r="O120" s="31" cm="1">
        <f t="array" ref="O120">O$112+IF($C120&lt;&gt;0,SUMPRODUCT((O$113:O$114)*TRANSPOSE(($D120:$E120))),0)</f>
        <v>-207727.49867535252</v>
      </c>
      <c r="P120" s="31" cm="1">
        <f t="array" ref="P120">P$112+IF($C120&lt;&gt;0,SUMPRODUCT((P$113:P$114)*TRANSPOSE(($D120:$E120))),0)</f>
        <v>-344776.56656558404</v>
      </c>
      <c r="Q120" s="31" cm="1">
        <f t="array" ref="Q120">Q$112+IF($C120&lt;&gt;0,SUMPRODUCT((Q$113:Q$114)*TRANSPOSE(($D120:$E120))),0)</f>
        <v>117947.69158236106</v>
      </c>
      <c r="R120" s="31" cm="1">
        <f t="array" ref="R120">R$112+IF($C120&lt;&gt;0,SUMPRODUCT((R$113:R$114)*TRANSPOSE(($D120:$E120))),0)</f>
        <v>117947.69158236106</v>
      </c>
      <c r="S120" s="31" cm="1">
        <f t="array" ref="S120">S$112+IF($C120&lt;&gt;0,SUMPRODUCT((S$113:S$114)*TRANSPOSE(($D120:$E120))),0)</f>
        <v>117947.69158236106</v>
      </c>
      <c r="T120" s="31" cm="1">
        <f t="array" ref="T120">T$112+IF($C120&lt;&gt;0,SUMPRODUCT((T$113:T$114)*TRANSPOSE(($D120:$E120))),0)</f>
        <v>117947.69158236106</v>
      </c>
      <c r="U120" s="31" cm="1">
        <f t="array" ref="U120">U$112+IF($C120&lt;&gt;0,SUMPRODUCT((U$113:U$114)*TRANSPOSE(($D120:$E120))),0)</f>
        <v>117947.69158236106</v>
      </c>
      <c r="V120" s="31" cm="1">
        <f t="array" ref="V120">V$112+IF($C120&lt;&gt;0,SUMPRODUCT((V$113:V$114)*TRANSPOSE(($D120:$E120))),0)</f>
        <v>117947.69158236106</v>
      </c>
      <c r="W120" s="31" cm="1">
        <f t="array" ref="W120">W$112+IF($C120&lt;&gt;0,SUMPRODUCT((W$113:W$114)*TRANSPOSE(($D120:$E120))),0)</f>
        <v>117947.69158236106</v>
      </c>
      <c r="X120" s="31" cm="1">
        <f t="array" ref="X120">X$112+IF($C120&lt;&gt;0,SUMPRODUCT((X$113:X$114)*TRANSPOSE(($D120:$E120))),0)</f>
        <v>117947.69158236106</v>
      </c>
      <c r="Y120" s="31" cm="1">
        <f t="array" ref="Y120">Y$112+IF($C120&lt;&gt;0,SUMPRODUCT((Y$113:Y$114)*TRANSPOSE(($D120:$E120))),0)</f>
        <v>117947.69158236106</v>
      </c>
      <c r="Z120" s="31" cm="1">
        <f t="array" ref="Z120">Z$112+IF($C120&lt;&gt;0,SUMPRODUCT((Z$113:Z$114)*TRANSPOSE(($D120:$E120))),0)</f>
        <v>169767.81030234025</v>
      </c>
      <c r="AA120" s="31" cm="1">
        <f t="array" ref="AA120">AA$112+IF($C120&lt;&gt;0,SUMPRODUCT((AA$113:AA$114)*TRANSPOSE(($D120:$E120))),0)</f>
        <v>169767.81030234025</v>
      </c>
      <c r="AB120" s="31" cm="1">
        <f t="array" ref="AB120">AB$112+IF($C120&lt;&gt;0,SUMPRODUCT((AB$113:AB$114)*TRANSPOSE(($D120:$E120))),0)</f>
        <v>169767.81030234025</v>
      </c>
      <c r="AC120" s="31" cm="1">
        <f t="array" ref="AC120">AC$112+IF($C120&lt;&gt;0,SUMPRODUCT((AC$113:AC$114)*TRANSPOSE(($D120:$E120))),0)</f>
        <v>169767.81030234025</v>
      </c>
      <c r="AD120" s="31" cm="1">
        <f t="array" ref="AD120">AD$112+IF($C120&lt;&gt;0,SUMPRODUCT((AD$113:AD$114)*TRANSPOSE(($D120:$E120))),0)</f>
        <v>169767.81030234025</v>
      </c>
      <c r="AE120" s="31" cm="1">
        <f t="array" ref="AE120">AE$112+IF($C120&lt;&gt;0,SUMPRODUCT((AE$113:AE$114)*TRANSPOSE(($D120:$E120))),0)</f>
        <v>178505.61630234023</v>
      </c>
      <c r="AF120" s="31" cm="1">
        <f t="array" ref="AF120">AF$112+IF($C120&lt;&gt;0,SUMPRODUCT((AF$113:AF$114)*TRANSPOSE(($D120:$E120))),0)</f>
        <v>221816.02630234018</v>
      </c>
      <c r="AG120" s="31" cm="1">
        <f t="array" ref="AG120">AG$112+IF($C120&lt;&gt;0,SUMPRODUCT((AG$113:AG$114)*TRANSPOSE(($D120:$E120))),0)</f>
        <v>263548.80097934004</v>
      </c>
    </row>
    <row r="121" spans="1:33" x14ac:dyDescent="0.3">
      <c r="A121" s="1" t="str">
        <f>"sens"&amp;Assumptions!B116</f>
        <v>sens</v>
      </c>
      <c r="C121" s="300">
        <f>Assumptions!C116</f>
        <v>0</v>
      </c>
      <c r="D121" s="301">
        <f>Assumptions!G116</f>
        <v>0</v>
      </c>
      <c r="E121" s="301">
        <f>Assumptions!H116</f>
        <v>0</v>
      </c>
      <c r="G121" s="38" t="str">
        <f t="shared" si="23"/>
        <v>Option 2sens</v>
      </c>
      <c r="I121" s="31" cm="1">
        <f t="array" ref="I121">I$112+IF($C121&lt;&gt;0,SUMPRODUCT((I$113:I$114)*TRANSPOSE(($D121:$E121))),0)</f>
        <v>0</v>
      </c>
      <c r="J121" s="31" cm="1">
        <f t="array" ref="J121">J$112+IF($C121&lt;&gt;0,SUMPRODUCT((J$113:J$114)*TRANSPOSE(($D121:$E121))),0)</f>
        <v>-59037.087619470003</v>
      </c>
      <c r="K121" s="31" cm="1">
        <f t="array" ref="K121">K$112+IF($C121&lt;&gt;0,SUMPRODUCT((K$113:K$114)*TRANSPOSE(($D121:$E121))),0)</f>
        <v>-142062.54646456469</v>
      </c>
      <c r="L121" s="31" cm="1">
        <f t="array" ref="L121">L$112+IF($C121&lt;&gt;0,SUMPRODUCT((L$113:L$114)*TRANSPOSE(($D121:$E121))),0)</f>
        <v>-319750.9453245147</v>
      </c>
      <c r="M121" s="31" cm="1">
        <f t="array" ref="M121">M$112+IF($C121&lt;&gt;0,SUMPRODUCT((M$113:M$114)*TRANSPOSE(($D121:$E121))),0)</f>
        <v>-257814.15240868463</v>
      </c>
      <c r="N121" s="31" cm="1">
        <f t="array" ref="N121">N$112+IF($C121&lt;&gt;0,SUMPRODUCT((N$113:N$114)*TRANSPOSE(($D121:$E121))),0)</f>
        <v>-399112.02712647052</v>
      </c>
      <c r="O121" s="31" cm="1">
        <f t="array" ref="O121">O$112+IF($C121&lt;&gt;0,SUMPRODUCT((O$113:O$114)*TRANSPOSE(($D121:$E121))),0)</f>
        <v>-111818.49990192411</v>
      </c>
      <c r="P121" s="31" cm="1">
        <f t="array" ref="P121">P$112+IF($C121&lt;&gt;0,SUMPRODUCT((P$113:P$114)*TRANSPOSE(($D121:$E121))),0)</f>
        <v>-236408.56162031641</v>
      </c>
      <c r="Q121" s="31" cm="1">
        <f t="array" ref="Q121">Q$112+IF($C121&lt;&gt;0,SUMPRODUCT((Q$113:Q$114)*TRANSPOSE(($D121:$E121))),0)</f>
        <v>184249.85487781552</v>
      </c>
      <c r="R121" s="31" cm="1">
        <f t="array" ref="R121">R$112+IF($C121&lt;&gt;0,SUMPRODUCT((R$113:R$114)*TRANSPOSE(($D121:$E121))),0)</f>
        <v>184249.85487781552</v>
      </c>
      <c r="S121" s="31" cm="1">
        <f t="array" ref="S121">S$112+IF($C121&lt;&gt;0,SUMPRODUCT((S$113:S$114)*TRANSPOSE(($D121:$E121))),0)</f>
        <v>184249.85487781552</v>
      </c>
      <c r="T121" s="31" cm="1">
        <f t="array" ref="T121">T$112+IF($C121&lt;&gt;0,SUMPRODUCT((T$113:T$114)*TRANSPOSE(($D121:$E121))),0)</f>
        <v>184249.85487781552</v>
      </c>
      <c r="U121" s="31" cm="1">
        <f t="array" ref="U121">U$112+IF($C121&lt;&gt;0,SUMPRODUCT((U$113:U$114)*TRANSPOSE(($D121:$E121))),0)</f>
        <v>184249.85487781552</v>
      </c>
      <c r="V121" s="31" cm="1">
        <f t="array" ref="V121">V$112+IF($C121&lt;&gt;0,SUMPRODUCT((V$113:V$114)*TRANSPOSE(($D121:$E121))),0)</f>
        <v>184249.85487781552</v>
      </c>
      <c r="W121" s="31" cm="1">
        <f t="array" ref="W121">W$112+IF($C121&lt;&gt;0,SUMPRODUCT((W$113:W$114)*TRANSPOSE(($D121:$E121))),0)</f>
        <v>184249.85487781552</v>
      </c>
      <c r="X121" s="31" cm="1">
        <f t="array" ref="X121">X$112+IF($C121&lt;&gt;0,SUMPRODUCT((X$113:X$114)*TRANSPOSE(($D121:$E121))),0)</f>
        <v>184249.85487781552</v>
      </c>
      <c r="Y121" s="31" cm="1">
        <f t="array" ref="Y121">Y$112+IF($C121&lt;&gt;0,SUMPRODUCT((Y$113:Y$114)*TRANSPOSE(($D121:$E121))),0)</f>
        <v>184249.85487781552</v>
      </c>
      <c r="Z121" s="31" cm="1">
        <f t="array" ref="Z121">Z$112+IF($C121&lt;&gt;0,SUMPRODUCT((Z$113:Z$114)*TRANSPOSE(($D121:$E121))),0)</f>
        <v>231359.05371416023</v>
      </c>
      <c r="AA121" s="31" cm="1">
        <f t="array" ref="AA121">AA$112+IF($C121&lt;&gt;0,SUMPRODUCT((AA$113:AA$114)*TRANSPOSE(($D121:$E121))),0)</f>
        <v>231359.05371416023</v>
      </c>
      <c r="AB121" s="31" cm="1">
        <f t="array" ref="AB121">AB$112+IF($C121&lt;&gt;0,SUMPRODUCT((AB$113:AB$114)*TRANSPOSE(($D121:$E121))),0)</f>
        <v>231359.05371416023</v>
      </c>
      <c r="AC121" s="31" cm="1">
        <f t="array" ref="AC121">AC$112+IF($C121&lt;&gt;0,SUMPRODUCT((AC$113:AC$114)*TRANSPOSE(($D121:$E121))),0)</f>
        <v>231359.05371416023</v>
      </c>
      <c r="AD121" s="31" cm="1">
        <f t="array" ref="AD121">AD$112+IF($C121&lt;&gt;0,SUMPRODUCT((AD$113:AD$114)*TRANSPOSE(($D121:$E121))),0)</f>
        <v>231359.05371416023</v>
      </c>
      <c r="AE121" s="31" cm="1">
        <f t="array" ref="AE121">AE$112+IF($C121&lt;&gt;0,SUMPRODUCT((AE$113:AE$114)*TRANSPOSE(($D121:$E121))),0)</f>
        <v>239302.51371416022</v>
      </c>
      <c r="AF121" s="31" cm="1">
        <f t="array" ref="AF121">AF$112+IF($C121&lt;&gt;0,SUMPRODUCT((AF$113:AF$114)*TRANSPOSE(($D121:$E121))),0)</f>
        <v>278675.61371416016</v>
      </c>
      <c r="AG121" s="31" cm="1">
        <f t="array" ref="AG121">AG$112+IF($C121&lt;&gt;0,SUMPRODUCT((AG$113:AG$114)*TRANSPOSE(($D121:$E121))),0)</f>
        <v>316614.49978416006</v>
      </c>
    </row>
    <row r="122" spans="1:33" x14ac:dyDescent="0.3">
      <c r="A122" s="1" t="str">
        <f>"sens"&amp;Assumptions!B117</f>
        <v>sens</v>
      </c>
      <c r="C122" s="300">
        <f>Assumptions!C117</f>
        <v>0</v>
      </c>
      <c r="D122" s="301">
        <f>Assumptions!G117</f>
        <v>0</v>
      </c>
      <c r="E122" s="301">
        <f>Assumptions!H117</f>
        <v>0</v>
      </c>
      <c r="G122" s="38" t="str">
        <f t="shared" si="23"/>
        <v>Option 2sens</v>
      </c>
      <c r="I122" s="31" cm="1">
        <f t="array" ref="I122">I$112+IF($C122&lt;&gt;0,SUMPRODUCT((I$113:I$114)*TRANSPOSE(($D122:$E122))),0)</f>
        <v>0</v>
      </c>
      <c r="J122" s="31" cm="1">
        <f t="array" ref="J122">J$112+IF($C122&lt;&gt;0,SUMPRODUCT((J$113:J$114)*TRANSPOSE(($D122:$E122))),0)</f>
        <v>-59037.087619470003</v>
      </c>
      <c r="K122" s="31" cm="1">
        <f t="array" ref="K122">K$112+IF($C122&lt;&gt;0,SUMPRODUCT((K$113:K$114)*TRANSPOSE(($D122:$E122))),0)</f>
        <v>-142062.54646456469</v>
      </c>
      <c r="L122" s="31" cm="1">
        <f t="array" ref="L122">L$112+IF($C122&lt;&gt;0,SUMPRODUCT((L$113:L$114)*TRANSPOSE(($D122:$E122))),0)</f>
        <v>-319750.9453245147</v>
      </c>
      <c r="M122" s="31" cm="1">
        <f t="array" ref="M122">M$112+IF($C122&lt;&gt;0,SUMPRODUCT((M$113:M$114)*TRANSPOSE(($D122:$E122))),0)</f>
        <v>-257814.15240868463</v>
      </c>
      <c r="N122" s="31" cm="1">
        <f t="array" ref="N122">N$112+IF($C122&lt;&gt;0,SUMPRODUCT((N$113:N$114)*TRANSPOSE(($D122:$E122))),0)</f>
        <v>-399112.02712647052</v>
      </c>
      <c r="O122" s="31" cm="1">
        <f t="array" ref="O122">O$112+IF($C122&lt;&gt;0,SUMPRODUCT((O$113:O$114)*TRANSPOSE(($D122:$E122))),0)</f>
        <v>-111818.49990192411</v>
      </c>
      <c r="P122" s="31" cm="1">
        <f t="array" ref="P122">P$112+IF($C122&lt;&gt;0,SUMPRODUCT((P$113:P$114)*TRANSPOSE(($D122:$E122))),0)</f>
        <v>-236408.56162031641</v>
      </c>
      <c r="Q122" s="31" cm="1">
        <f t="array" ref="Q122">Q$112+IF($C122&lt;&gt;0,SUMPRODUCT((Q$113:Q$114)*TRANSPOSE(($D122:$E122))),0)</f>
        <v>184249.85487781552</v>
      </c>
      <c r="R122" s="31" cm="1">
        <f t="array" ref="R122">R$112+IF($C122&lt;&gt;0,SUMPRODUCT((R$113:R$114)*TRANSPOSE(($D122:$E122))),0)</f>
        <v>184249.85487781552</v>
      </c>
      <c r="S122" s="31" cm="1">
        <f t="array" ref="S122">S$112+IF($C122&lt;&gt;0,SUMPRODUCT((S$113:S$114)*TRANSPOSE(($D122:$E122))),0)</f>
        <v>184249.85487781552</v>
      </c>
      <c r="T122" s="31" cm="1">
        <f t="array" ref="T122">T$112+IF($C122&lt;&gt;0,SUMPRODUCT((T$113:T$114)*TRANSPOSE(($D122:$E122))),0)</f>
        <v>184249.85487781552</v>
      </c>
      <c r="U122" s="31" cm="1">
        <f t="array" ref="U122">U$112+IF($C122&lt;&gt;0,SUMPRODUCT((U$113:U$114)*TRANSPOSE(($D122:$E122))),0)</f>
        <v>184249.85487781552</v>
      </c>
      <c r="V122" s="31" cm="1">
        <f t="array" ref="V122">V$112+IF($C122&lt;&gt;0,SUMPRODUCT((V$113:V$114)*TRANSPOSE(($D122:$E122))),0)</f>
        <v>184249.85487781552</v>
      </c>
      <c r="W122" s="31" cm="1">
        <f t="array" ref="W122">W$112+IF($C122&lt;&gt;0,SUMPRODUCT((W$113:W$114)*TRANSPOSE(($D122:$E122))),0)</f>
        <v>184249.85487781552</v>
      </c>
      <c r="X122" s="31" cm="1">
        <f t="array" ref="X122">X$112+IF($C122&lt;&gt;0,SUMPRODUCT((X$113:X$114)*TRANSPOSE(($D122:$E122))),0)</f>
        <v>184249.85487781552</v>
      </c>
      <c r="Y122" s="31" cm="1">
        <f t="array" ref="Y122">Y$112+IF($C122&lt;&gt;0,SUMPRODUCT((Y$113:Y$114)*TRANSPOSE(($D122:$E122))),0)</f>
        <v>184249.85487781552</v>
      </c>
      <c r="Z122" s="31" cm="1">
        <f t="array" ref="Z122">Z$112+IF($C122&lt;&gt;0,SUMPRODUCT((Z$113:Z$114)*TRANSPOSE(($D122:$E122))),0)</f>
        <v>231359.05371416023</v>
      </c>
      <c r="AA122" s="31" cm="1">
        <f t="array" ref="AA122">AA$112+IF($C122&lt;&gt;0,SUMPRODUCT((AA$113:AA$114)*TRANSPOSE(($D122:$E122))),0)</f>
        <v>231359.05371416023</v>
      </c>
      <c r="AB122" s="31" cm="1">
        <f t="array" ref="AB122">AB$112+IF($C122&lt;&gt;0,SUMPRODUCT((AB$113:AB$114)*TRANSPOSE(($D122:$E122))),0)</f>
        <v>231359.05371416023</v>
      </c>
      <c r="AC122" s="31" cm="1">
        <f t="array" ref="AC122">AC$112+IF($C122&lt;&gt;0,SUMPRODUCT((AC$113:AC$114)*TRANSPOSE(($D122:$E122))),0)</f>
        <v>231359.05371416023</v>
      </c>
      <c r="AD122" s="31" cm="1">
        <f t="array" ref="AD122">AD$112+IF($C122&lt;&gt;0,SUMPRODUCT((AD$113:AD$114)*TRANSPOSE(($D122:$E122))),0)</f>
        <v>231359.05371416023</v>
      </c>
      <c r="AE122" s="31" cm="1">
        <f t="array" ref="AE122">AE$112+IF($C122&lt;&gt;0,SUMPRODUCT((AE$113:AE$114)*TRANSPOSE(($D122:$E122))),0)</f>
        <v>239302.51371416022</v>
      </c>
      <c r="AF122" s="31" cm="1">
        <f t="array" ref="AF122">AF$112+IF($C122&lt;&gt;0,SUMPRODUCT((AF$113:AF$114)*TRANSPOSE(($D122:$E122))),0)</f>
        <v>278675.61371416016</v>
      </c>
      <c r="AG122" s="31" cm="1">
        <f t="array" ref="AG122">AG$112+IF($C122&lt;&gt;0,SUMPRODUCT((AG$113:AG$114)*TRANSPOSE(($D122:$E122))),0)</f>
        <v>316614.49978416006</v>
      </c>
    </row>
    <row r="123" spans="1:33" x14ac:dyDescent="0.3">
      <c r="A123" s="1" t="str">
        <f>"sens"&amp;Assumptions!B118</f>
        <v>sens</v>
      </c>
      <c r="C123" s="300">
        <f>Assumptions!C118</f>
        <v>0</v>
      </c>
      <c r="D123" s="301">
        <f>Assumptions!G118</f>
        <v>0</v>
      </c>
      <c r="E123" s="301">
        <f>Assumptions!H118</f>
        <v>0</v>
      </c>
      <c r="G123" s="38" t="str">
        <f t="shared" si="23"/>
        <v>Option 2sens</v>
      </c>
      <c r="I123" s="31" cm="1">
        <f t="array" ref="I123">I$112+IF($C123&lt;&gt;0,SUMPRODUCT((I$113:I$114)*TRANSPOSE(($D123:$E123))),0)</f>
        <v>0</v>
      </c>
      <c r="J123" s="31" cm="1">
        <f t="array" ref="J123">J$112+IF($C123&lt;&gt;0,SUMPRODUCT((J$113:J$114)*TRANSPOSE(($D123:$E123))),0)</f>
        <v>-59037.087619470003</v>
      </c>
      <c r="K123" s="31" cm="1">
        <f t="array" ref="K123">K$112+IF($C123&lt;&gt;0,SUMPRODUCT((K$113:K$114)*TRANSPOSE(($D123:$E123))),0)</f>
        <v>-142062.54646456469</v>
      </c>
      <c r="L123" s="31" cm="1">
        <f t="array" ref="L123">L$112+IF($C123&lt;&gt;0,SUMPRODUCT((L$113:L$114)*TRANSPOSE(($D123:$E123))),0)</f>
        <v>-319750.9453245147</v>
      </c>
      <c r="M123" s="31" cm="1">
        <f t="array" ref="M123">M$112+IF($C123&lt;&gt;0,SUMPRODUCT((M$113:M$114)*TRANSPOSE(($D123:$E123))),0)</f>
        <v>-257814.15240868463</v>
      </c>
      <c r="N123" s="31" cm="1">
        <f t="array" ref="N123">N$112+IF($C123&lt;&gt;0,SUMPRODUCT((N$113:N$114)*TRANSPOSE(($D123:$E123))),0)</f>
        <v>-399112.02712647052</v>
      </c>
      <c r="O123" s="31" cm="1">
        <f t="array" ref="O123">O$112+IF($C123&lt;&gt;0,SUMPRODUCT((O$113:O$114)*TRANSPOSE(($D123:$E123))),0)</f>
        <v>-111818.49990192411</v>
      </c>
      <c r="P123" s="31" cm="1">
        <f t="array" ref="P123">P$112+IF($C123&lt;&gt;0,SUMPRODUCT((P$113:P$114)*TRANSPOSE(($D123:$E123))),0)</f>
        <v>-236408.56162031641</v>
      </c>
      <c r="Q123" s="31" cm="1">
        <f t="array" ref="Q123">Q$112+IF($C123&lt;&gt;0,SUMPRODUCT((Q$113:Q$114)*TRANSPOSE(($D123:$E123))),0)</f>
        <v>184249.85487781552</v>
      </c>
      <c r="R123" s="31" cm="1">
        <f t="array" ref="R123">R$112+IF($C123&lt;&gt;0,SUMPRODUCT((R$113:R$114)*TRANSPOSE(($D123:$E123))),0)</f>
        <v>184249.85487781552</v>
      </c>
      <c r="S123" s="31" cm="1">
        <f t="array" ref="S123">S$112+IF($C123&lt;&gt;0,SUMPRODUCT((S$113:S$114)*TRANSPOSE(($D123:$E123))),0)</f>
        <v>184249.85487781552</v>
      </c>
      <c r="T123" s="31" cm="1">
        <f t="array" ref="T123">T$112+IF($C123&lt;&gt;0,SUMPRODUCT((T$113:T$114)*TRANSPOSE(($D123:$E123))),0)</f>
        <v>184249.85487781552</v>
      </c>
      <c r="U123" s="31" cm="1">
        <f t="array" ref="U123">U$112+IF($C123&lt;&gt;0,SUMPRODUCT((U$113:U$114)*TRANSPOSE(($D123:$E123))),0)</f>
        <v>184249.85487781552</v>
      </c>
      <c r="V123" s="31" cm="1">
        <f t="array" ref="V123">V$112+IF($C123&lt;&gt;0,SUMPRODUCT((V$113:V$114)*TRANSPOSE(($D123:$E123))),0)</f>
        <v>184249.85487781552</v>
      </c>
      <c r="W123" s="31" cm="1">
        <f t="array" ref="W123">W$112+IF($C123&lt;&gt;0,SUMPRODUCT((W$113:W$114)*TRANSPOSE(($D123:$E123))),0)</f>
        <v>184249.85487781552</v>
      </c>
      <c r="X123" s="31" cm="1">
        <f t="array" ref="X123">X$112+IF($C123&lt;&gt;0,SUMPRODUCT((X$113:X$114)*TRANSPOSE(($D123:$E123))),0)</f>
        <v>184249.85487781552</v>
      </c>
      <c r="Y123" s="31" cm="1">
        <f t="array" ref="Y123">Y$112+IF($C123&lt;&gt;0,SUMPRODUCT((Y$113:Y$114)*TRANSPOSE(($D123:$E123))),0)</f>
        <v>184249.85487781552</v>
      </c>
      <c r="Z123" s="31" cm="1">
        <f t="array" ref="Z123">Z$112+IF($C123&lt;&gt;0,SUMPRODUCT((Z$113:Z$114)*TRANSPOSE(($D123:$E123))),0)</f>
        <v>231359.05371416023</v>
      </c>
      <c r="AA123" s="31" cm="1">
        <f t="array" ref="AA123">AA$112+IF($C123&lt;&gt;0,SUMPRODUCT((AA$113:AA$114)*TRANSPOSE(($D123:$E123))),0)</f>
        <v>231359.05371416023</v>
      </c>
      <c r="AB123" s="31" cm="1">
        <f t="array" ref="AB123">AB$112+IF($C123&lt;&gt;0,SUMPRODUCT((AB$113:AB$114)*TRANSPOSE(($D123:$E123))),0)</f>
        <v>231359.05371416023</v>
      </c>
      <c r="AC123" s="31" cm="1">
        <f t="array" ref="AC123">AC$112+IF($C123&lt;&gt;0,SUMPRODUCT((AC$113:AC$114)*TRANSPOSE(($D123:$E123))),0)</f>
        <v>231359.05371416023</v>
      </c>
      <c r="AD123" s="31" cm="1">
        <f t="array" ref="AD123">AD$112+IF($C123&lt;&gt;0,SUMPRODUCT((AD$113:AD$114)*TRANSPOSE(($D123:$E123))),0)</f>
        <v>231359.05371416023</v>
      </c>
      <c r="AE123" s="31" cm="1">
        <f t="array" ref="AE123">AE$112+IF($C123&lt;&gt;0,SUMPRODUCT((AE$113:AE$114)*TRANSPOSE(($D123:$E123))),0)</f>
        <v>239302.51371416022</v>
      </c>
      <c r="AF123" s="31" cm="1">
        <f t="array" ref="AF123">AF$112+IF($C123&lt;&gt;0,SUMPRODUCT((AF$113:AF$114)*TRANSPOSE(($D123:$E123))),0)</f>
        <v>278675.61371416016</v>
      </c>
      <c r="AG123" s="31" cm="1">
        <f t="array" ref="AG123">AG$112+IF($C123&lt;&gt;0,SUMPRODUCT((AG$113:AG$114)*TRANSPOSE(($D123:$E123))),0)</f>
        <v>316614.49978416006</v>
      </c>
    </row>
    <row r="124" spans="1:33" x14ac:dyDescent="0.3">
      <c r="E124" s="243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35" spans="9:12" x14ac:dyDescent="0.3">
      <c r="I135" s="248"/>
      <c r="J135" s="248"/>
      <c r="K135" s="248"/>
      <c r="L135" s="248"/>
    </row>
    <row r="136" spans="9:12" x14ac:dyDescent="0.3">
      <c r="I136" s="248"/>
      <c r="J136" s="248"/>
      <c r="K136" s="248"/>
      <c r="L136" s="248"/>
    </row>
    <row r="137" spans="9:12" x14ac:dyDescent="0.3">
      <c r="I137" s="248"/>
      <c r="J137" s="248"/>
      <c r="K137" s="248"/>
      <c r="L137" s="248"/>
    </row>
    <row r="138" spans="9:12" x14ac:dyDescent="0.3">
      <c r="I138" s="248"/>
      <c r="J138" s="248"/>
      <c r="K138" s="248"/>
      <c r="L138" s="248"/>
    </row>
    <row r="139" spans="9:12" x14ac:dyDescent="0.3">
      <c r="I139" s="248"/>
      <c r="J139" s="248"/>
      <c r="K139" s="248"/>
      <c r="L139" s="248"/>
    </row>
    <row r="140" spans="9:12" x14ac:dyDescent="0.3">
      <c r="I140" s="248"/>
      <c r="J140" s="248"/>
      <c r="K140" s="248"/>
      <c r="L140" s="248"/>
    </row>
    <row r="141" spans="9:12" x14ac:dyDescent="0.3">
      <c r="I141" s="248"/>
      <c r="J141" s="248"/>
      <c r="K141" s="248"/>
      <c r="L141" s="248"/>
    </row>
    <row r="142" spans="9:12" x14ac:dyDescent="0.3">
      <c r="I142" s="248"/>
      <c r="J142" s="248"/>
      <c r="K142" s="248"/>
      <c r="L142" s="248"/>
    </row>
  </sheetData>
  <conditionalFormatting sqref="E14:E17">
    <cfRule type="expression" dxfId="14" priority="2">
      <formula>AND(SUM($I14:$AB14)&lt;&gt;0, E14=0)</formula>
    </cfRule>
  </conditionalFormatting>
  <conditionalFormatting sqref="E31">
    <cfRule type="expression" dxfId="13" priority="237">
      <formula>AND(SUM($I$30:$AG$30)&gt;0, $E$31=0)</formula>
    </cfRule>
  </conditionalFormatting>
  <conditionalFormatting sqref="E20:E21">
    <cfRule type="expression" dxfId="12" priority="1">
      <formula>AND(SUM($I20:$AB20)&lt;&gt;0, E20=0)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23"/>
  <sheetViews>
    <sheetView showGridLines="0" zoomScale="90" zoomScaleNormal="90" workbookViewId="0">
      <pane xSplit="7" ySplit="10" topLeftCell="H50" activePane="bottomRight" state="frozen"/>
      <selection activeCell="E8" sqref="E8:H8"/>
      <selection pane="topRight" activeCell="E8" sqref="E8:H8"/>
      <selection pane="bottomLeft" activeCell="E8" sqref="E8:H8"/>
      <selection pane="bottomRight" activeCell="D50" sqref="D50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SAPS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135</v>
      </c>
      <c r="B3" s="5"/>
      <c r="C3" s="200">
        <f>INDEX(Assumptions!$E$14:$E$18, MATCH(A3,_xlfn.ANCHORARRAY( Assumptions!$C$14),0))</f>
        <v>0</v>
      </c>
    </row>
    <row r="4" spans="1:43" x14ac:dyDescent="0.3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  <c r="AH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57" t="s">
        <v>57</v>
      </c>
      <c r="D17"/>
      <c r="E17" s="148">
        <v>0</v>
      </c>
      <c r="G17" s="207">
        <f>input_dollars</f>
        <v>45291</v>
      </c>
      <c r="H17" s="2"/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3">
      <c r="C18" s="1" t="s">
        <v>30</v>
      </c>
      <c r="G18" s="207">
        <f>input_dollars</f>
        <v>45291</v>
      </c>
      <c r="H18" s="107"/>
      <c r="I18" s="106">
        <f t="shared" ref="I18:Q18" si="0">SUM(I14:I17)</f>
        <v>0</v>
      </c>
      <c r="J18" s="106">
        <f t="shared" si="0"/>
        <v>0</v>
      </c>
      <c r="K18" s="106">
        <f t="shared" si="0"/>
        <v>0</v>
      </c>
      <c r="L18" s="106">
        <f t="shared" si="0"/>
        <v>0</v>
      </c>
      <c r="M18" s="106">
        <f t="shared" si="0"/>
        <v>0</v>
      </c>
      <c r="N18" s="106">
        <f t="shared" si="0"/>
        <v>0</v>
      </c>
      <c r="O18" s="106">
        <f t="shared" si="0"/>
        <v>0</v>
      </c>
      <c r="P18" s="106">
        <f t="shared" si="0"/>
        <v>0</v>
      </c>
      <c r="Q18" s="106">
        <f t="shared" si="0"/>
        <v>0</v>
      </c>
      <c r="R18" s="106">
        <f t="shared" ref="R18:AB18" si="1">SUM(R14:R17)</f>
        <v>0</v>
      </c>
      <c r="S18" s="106">
        <f t="shared" si="1"/>
        <v>0</v>
      </c>
      <c r="T18" s="106">
        <f t="shared" si="1"/>
        <v>0</v>
      </c>
      <c r="U18" s="106">
        <f t="shared" si="1"/>
        <v>0</v>
      </c>
      <c r="V18" s="106">
        <f t="shared" si="1"/>
        <v>0</v>
      </c>
      <c r="W18" s="106">
        <f t="shared" si="1"/>
        <v>0</v>
      </c>
      <c r="X18" s="106">
        <f t="shared" si="1"/>
        <v>0</v>
      </c>
      <c r="Y18" s="106">
        <f t="shared" si="1"/>
        <v>0</v>
      </c>
      <c r="Z18" s="106">
        <f t="shared" si="1"/>
        <v>0</v>
      </c>
      <c r="AA18" s="106">
        <f t="shared" si="1"/>
        <v>0</v>
      </c>
      <c r="AB18" s="106">
        <f t="shared" si="1"/>
        <v>0</v>
      </c>
      <c r="AC18" s="106">
        <f>SUM(AC14:AC17)</f>
        <v>0</v>
      </c>
      <c r="AD18" s="106">
        <f>SUM(AD14:AD17)</f>
        <v>0</v>
      </c>
      <c r="AE18" s="106">
        <f>SUM(AE14:AE17)</f>
        <v>0</v>
      </c>
      <c r="AF18" s="106">
        <f>SUM(AF14:AF17)</f>
        <v>0</v>
      </c>
      <c r="AG18" s="106">
        <f>SUM(AG14:AG17)</f>
        <v>0</v>
      </c>
      <c r="AH18"/>
    </row>
    <row r="19" spans="1:43" x14ac:dyDescent="0.3">
      <c r="C19"/>
      <c r="D19"/>
      <c r="E19"/>
      <c r="G19" s="20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3">
      <c r="C20" s="57" t="s">
        <v>251</v>
      </c>
      <c r="D20"/>
      <c r="E20" s="148">
        <v>0</v>
      </c>
      <c r="G20" s="207">
        <f>input_dollars</f>
        <v>45291</v>
      </c>
      <c r="H20" s="2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/>
      <c r="AI20"/>
      <c r="AJ20"/>
      <c r="AK20"/>
      <c r="AL20"/>
      <c r="AM20"/>
      <c r="AN20"/>
      <c r="AO20"/>
      <c r="AP20"/>
      <c r="AQ20"/>
    </row>
    <row r="21" spans="1:43" x14ac:dyDescent="0.3">
      <c r="C21" s="57" t="s">
        <v>252</v>
      </c>
      <c r="D21"/>
      <c r="E21" s="148">
        <v>0</v>
      </c>
      <c r="G21" s="207">
        <f>input_dollars</f>
        <v>45291</v>
      </c>
      <c r="H21" s="2"/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/>
      <c r="AI21"/>
      <c r="AJ21"/>
      <c r="AK21"/>
      <c r="AL21"/>
      <c r="AM21"/>
      <c r="AN21"/>
      <c r="AO21"/>
      <c r="AP21"/>
      <c r="AQ21"/>
    </row>
    <row r="22" spans="1:43" x14ac:dyDescent="0.3">
      <c r="C22" s="1" t="s">
        <v>31</v>
      </c>
      <c r="D22"/>
      <c r="E22"/>
      <c r="F22" s="107"/>
      <c r="G22" s="207">
        <f>input_dollars</f>
        <v>45291</v>
      </c>
      <c r="H22" s="107"/>
      <c r="I22" s="106">
        <f>SUM(I20:I21)</f>
        <v>0</v>
      </c>
      <c r="J22" s="106">
        <f t="shared" ref="J22:AG22" si="2">SUM(J20:J21)</f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06">
        <f t="shared" si="2"/>
        <v>0</v>
      </c>
      <c r="P22" s="106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6">
        <f t="shared" si="2"/>
        <v>0</v>
      </c>
      <c r="AH22"/>
    </row>
    <row r="23" spans="1:43" x14ac:dyDescent="0.3">
      <c r="G23" s="205"/>
      <c r="AH23"/>
    </row>
    <row r="24" spans="1:43" x14ac:dyDescent="0.3">
      <c r="C24"/>
      <c r="D24"/>
      <c r="E24"/>
      <c r="G24" s="20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4.4" x14ac:dyDescent="0.3">
      <c r="A25" s="89" t="s">
        <v>149</v>
      </c>
      <c r="B25" s="89"/>
      <c r="C25" s="89"/>
      <c r="D25" s="89"/>
      <c r="E25" s="89"/>
      <c r="F25" s="89"/>
      <c r="G25" s="204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111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3">
      <c r="A27" s="111"/>
      <c r="B27" s="111"/>
      <c r="C27" s="1" t="s">
        <v>150</v>
      </c>
      <c r="D27" s="111"/>
      <c r="E27" s="111"/>
      <c r="F27" s="111"/>
      <c r="G27" s="208"/>
      <c r="H27" s="111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ht="12.75" customHeight="1" x14ac:dyDescent="0.3">
      <c r="A28" s="111"/>
      <c r="B28" s="111"/>
      <c r="C28" s="1" t="s">
        <v>151</v>
      </c>
      <c r="D28" s="208"/>
      <c r="E28" s="111"/>
      <c r="F28" s="111"/>
      <c r="G28" s="208"/>
      <c r="H28" s="111"/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/>
      <c r="AI28"/>
      <c r="AJ28"/>
      <c r="AK28"/>
      <c r="AL28"/>
      <c r="AM28"/>
      <c r="AN28"/>
      <c r="AO28"/>
      <c r="AP28"/>
      <c r="AQ28"/>
    </row>
    <row r="29" spans="1:43" ht="12.75" customHeight="1" x14ac:dyDescent="0.3">
      <c r="A29" s="111"/>
      <c r="B29" s="111"/>
      <c r="C29" s="111"/>
      <c r="D29" s="208"/>
      <c r="E29" s="111"/>
      <c r="F29" s="111"/>
      <c r="G29" s="208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123</v>
      </c>
      <c r="D30" s="205"/>
      <c r="E30"/>
      <c r="G30" s="207" t="s">
        <v>40</v>
      </c>
      <c r="H30"/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124</v>
      </c>
      <c r="D31" s="205" t="s">
        <v>63</v>
      </c>
      <c r="E31" s="113">
        <f>Assumptions!H41*vcr_esc</f>
        <v>43815.486225173103</v>
      </c>
      <c r="F31" s="238" t="str">
        <f>IF(AND(SUM(I30:AG30)&lt;&gt;0, E31=0), "!", "")</f>
        <v/>
      </c>
      <c r="G31" s="207">
        <f>input_dollars</f>
        <v>45291</v>
      </c>
      <c r="H31"/>
      <c r="I31" s="119">
        <f>I30*$E$31</f>
        <v>0</v>
      </c>
      <c r="J31" s="119">
        <f t="shared" ref="J31:AG31" si="3">J30*$E$31</f>
        <v>0</v>
      </c>
      <c r="K31" s="119">
        <f t="shared" si="3"/>
        <v>0</v>
      </c>
      <c r="L31" s="119">
        <f t="shared" si="3"/>
        <v>0</v>
      </c>
      <c r="M31" s="119">
        <f t="shared" si="3"/>
        <v>0</v>
      </c>
      <c r="N31" s="119">
        <f t="shared" si="3"/>
        <v>0</v>
      </c>
      <c r="O31" s="119">
        <f t="shared" si="3"/>
        <v>0</v>
      </c>
      <c r="P31" s="119">
        <f t="shared" si="3"/>
        <v>0</v>
      </c>
      <c r="Q31" s="119">
        <f t="shared" si="3"/>
        <v>0</v>
      </c>
      <c r="R31" s="119">
        <f t="shared" si="3"/>
        <v>0</v>
      </c>
      <c r="S31" s="119">
        <f t="shared" si="3"/>
        <v>0</v>
      </c>
      <c r="T31" s="119">
        <f t="shared" si="3"/>
        <v>0</v>
      </c>
      <c r="U31" s="119">
        <f t="shared" si="3"/>
        <v>0</v>
      </c>
      <c r="V31" s="119">
        <f t="shared" si="3"/>
        <v>0</v>
      </c>
      <c r="W31" s="119">
        <f t="shared" si="3"/>
        <v>0</v>
      </c>
      <c r="X31" s="119">
        <f t="shared" si="3"/>
        <v>0</v>
      </c>
      <c r="Y31" s="119">
        <f t="shared" si="3"/>
        <v>0</v>
      </c>
      <c r="Z31" s="119">
        <f t="shared" si="3"/>
        <v>0</v>
      </c>
      <c r="AA31" s="119">
        <f t="shared" si="3"/>
        <v>0</v>
      </c>
      <c r="AB31" s="119">
        <f t="shared" si="3"/>
        <v>0</v>
      </c>
      <c r="AC31" s="119">
        <f t="shared" si="3"/>
        <v>0</v>
      </c>
      <c r="AD31" s="119">
        <f t="shared" si="3"/>
        <v>0</v>
      </c>
      <c r="AE31" s="119">
        <f t="shared" si="3"/>
        <v>0</v>
      </c>
      <c r="AF31" s="119">
        <f t="shared" si="3"/>
        <v>0</v>
      </c>
      <c r="AG31" s="119">
        <f t="shared" si="3"/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D32" s="206"/>
      <c r="E32"/>
      <c r="G32" s="20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114</v>
      </c>
      <c r="D33" s="205" t="s">
        <v>206</v>
      </c>
      <c r="G33" s="207">
        <f>input_dollars</f>
        <v>45291</v>
      </c>
      <c r="H33" s="149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1" t="s">
        <v>116</v>
      </c>
      <c r="D34" s="206"/>
      <c r="E34"/>
      <c r="G34" s="207">
        <f>input_dollars</f>
        <v>45291</v>
      </c>
      <c r="H34" s="149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C35" s="1" t="s">
        <v>115</v>
      </c>
      <c r="D35" s="205" t="s">
        <v>206</v>
      </c>
      <c r="E35"/>
      <c r="G35" s="207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3">
      <c r="C36" s="284" t="s">
        <v>171</v>
      </c>
      <c r="D36" s="219"/>
      <c r="E36"/>
      <c r="G36" s="207">
        <f>input_dollars</f>
        <v>45291</v>
      </c>
      <c r="H36"/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/>
      <c r="AI36"/>
      <c r="AJ36"/>
      <c r="AK36"/>
      <c r="AL36"/>
      <c r="AM36"/>
      <c r="AN36"/>
      <c r="AO36"/>
      <c r="AP36"/>
      <c r="AQ36"/>
    </row>
    <row r="37" spans="1:16372" x14ac:dyDescent="0.3">
      <c r="C37" s="284" t="s">
        <v>171</v>
      </c>
      <c r="D37" s="206"/>
      <c r="E37"/>
      <c r="G37" s="207">
        <f>input_dollars</f>
        <v>45291</v>
      </c>
      <c r="H37"/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/>
      <c r="AI37"/>
      <c r="AJ37"/>
      <c r="AK37"/>
      <c r="AL37"/>
      <c r="AM37"/>
      <c r="AN37"/>
      <c r="AO37"/>
      <c r="AP37"/>
      <c r="AQ37"/>
    </row>
    <row r="38" spans="1:16372" x14ac:dyDescent="0.3">
      <c r="D38" s="206"/>
      <c r="E38"/>
      <c r="G38" s="207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x14ac:dyDescent="0.3">
      <c r="C39" s="3" t="s">
        <v>170</v>
      </c>
      <c r="D39" s="218"/>
      <c r="E39" s="107"/>
      <c r="F39" s="3"/>
      <c r="G39" s="209"/>
      <c r="H39" s="107"/>
      <c r="I39" s="170">
        <f>SUM(I31:I37)</f>
        <v>0</v>
      </c>
      <c r="J39" s="170">
        <f t="shared" ref="J39:AB39" si="4">SUM(J31:J37)</f>
        <v>0</v>
      </c>
      <c r="K39" s="170">
        <f t="shared" si="4"/>
        <v>0</v>
      </c>
      <c r="L39" s="170">
        <f t="shared" si="4"/>
        <v>0</v>
      </c>
      <c r="M39" s="170">
        <f t="shared" si="4"/>
        <v>0</v>
      </c>
      <c r="N39" s="170">
        <f t="shared" si="4"/>
        <v>0</v>
      </c>
      <c r="O39" s="170">
        <f t="shared" si="4"/>
        <v>0</v>
      </c>
      <c r="P39" s="170">
        <f t="shared" si="4"/>
        <v>0</v>
      </c>
      <c r="Q39" s="170">
        <f t="shared" si="4"/>
        <v>0</v>
      </c>
      <c r="R39" s="170">
        <f t="shared" si="4"/>
        <v>0</v>
      </c>
      <c r="S39" s="170">
        <f t="shared" si="4"/>
        <v>0</v>
      </c>
      <c r="T39" s="170">
        <f t="shared" si="4"/>
        <v>0</v>
      </c>
      <c r="U39" s="170">
        <f t="shared" si="4"/>
        <v>0</v>
      </c>
      <c r="V39" s="170">
        <f t="shared" si="4"/>
        <v>0</v>
      </c>
      <c r="W39" s="170">
        <f t="shared" si="4"/>
        <v>0</v>
      </c>
      <c r="X39" s="170">
        <f t="shared" si="4"/>
        <v>0</v>
      </c>
      <c r="Y39" s="170">
        <f t="shared" si="4"/>
        <v>0</v>
      </c>
      <c r="Z39" s="170">
        <f t="shared" si="4"/>
        <v>0</v>
      </c>
      <c r="AA39" s="170">
        <f t="shared" si="4"/>
        <v>0</v>
      </c>
      <c r="AB39" s="170">
        <f t="shared" si="4"/>
        <v>0</v>
      </c>
      <c r="AC39" s="170">
        <f>SUM(AC31:AC37)</f>
        <v>0</v>
      </c>
      <c r="AD39" s="170">
        <f>SUM(AD31:AD37)</f>
        <v>0</v>
      </c>
      <c r="AE39" s="170">
        <f>SUM(AE31:AE37)</f>
        <v>0</v>
      </c>
      <c r="AF39" s="170">
        <f>SUM(AF31:AF37)</f>
        <v>0</v>
      </c>
      <c r="AG39" s="170">
        <f>SUM(AG31:AG37)</f>
        <v>0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</row>
    <row r="41" spans="1:16372" ht="14.4" x14ac:dyDescent="0.3">
      <c r="A41" s="89" t="s">
        <v>56</v>
      </c>
      <c r="B41" s="89"/>
      <c r="C41" s="89"/>
      <c r="D41" s="89"/>
      <c r="E41" s="89"/>
      <c r="F41" s="89"/>
      <c r="G41" s="204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/>
      <c r="AI41"/>
      <c r="AJ41"/>
      <c r="AK41"/>
      <c r="AL41"/>
      <c r="AM41"/>
      <c r="AN41"/>
      <c r="AO41"/>
      <c r="AP41"/>
      <c r="AQ41"/>
    </row>
    <row r="42" spans="1:16372" x14ac:dyDescent="0.3">
      <c r="D42"/>
      <c r="E42"/>
      <c r="G42" s="207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C44" s="1" t="s">
        <v>59</v>
      </c>
      <c r="G44" s="205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/>
    </row>
    <row r="45" spans="1:16372" x14ac:dyDescent="0.3">
      <c r="C45" s="1" t="s">
        <v>129</v>
      </c>
      <c r="G45" s="205" t="s">
        <v>104</v>
      </c>
      <c r="I45" s="85">
        <f t="shared" ref="I45:AG45" si="5">I44*I7</f>
        <v>0</v>
      </c>
      <c r="J45" s="85">
        <f t="shared" si="5"/>
        <v>0</v>
      </c>
      <c r="K45" s="85">
        <f t="shared" si="5"/>
        <v>0</v>
      </c>
      <c r="L45" s="85">
        <f t="shared" si="5"/>
        <v>0</v>
      </c>
      <c r="M45" s="85">
        <f t="shared" si="5"/>
        <v>0</v>
      </c>
      <c r="N45" s="85">
        <f t="shared" si="5"/>
        <v>0</v>
      </c>
      <c r="O45" s="85">
        <f t="shared" si="5"/>
        <v>0</v>
      </c>
      <c r="P45" s="85">
        <f t="shared" si="5"/>
        <v>0</v>
      </c>
      <c r="Q45" s="85">
        <f t="shared" si="5"/>
        <v>0</v>
      </c>
      <c r="R45" s="85">
        <f t="shared" si="5"/>
        <v>0</v>
      </c>
      <c r="S45" s="85">
        <f t="shared" si="5"/>
        <v>0</v>
      </c>
      <c r="T45" s="85">
        <f t="shared" si="5"/>
        <v>0</v>
      </c>
      <c r="U45" s="85">
        <f t="shared" si="5"/>
        <v>0</v>
      </c>
      <c r="V45" s="85">
        <f t="shared" si="5"/>
        <v>0</v>
      </c>
      <c r="W45" s="85">
        <f t="shared" si="5"/>
        <v>0</v>
      </c>
      <c r="X45" s="85">
        <f t="shared" si="5"/>
        <v>0</v>
      </c>
      <c r="Y45" s="85">
        <f t="shared" si="5"/>
        <v>0</v>
      </c>
      <c r="Z45" s="85">
        <f t="shared" si="5"/>
        <v>0</v>
      </c>
      <c r="AA45" s="85">
        <f t="shared" si="5"/>
        <v>0</v>
      </c>
      <c r="AB45" s="85">
        <f t="shared" si="5"/>
        <v>0</v>
      </c>
      <c r="AC45" s="85">
        <f t="shared" si="5"/>
        <v>0</v>
      </c>
      <c r="AD45" s="85">
        <f t="shared" si="5"/>
        <v>0</v>
      </c>
      <c r="AE45" s="85">
        <f t="shared" si="5"/>
        <v>0</v>
      </c>
      <c r="AF45" s="85">
        <f t="shared" si="5"/>
        <v>0</v>
      </c>
      <c r="AG45" s="85">
        <f t="shared" si="5"/>
        <v>0</v>
      </c>
      <c r="AH45"/>
    </row>
    <row r="46" spans="1:16372" x14ac:dyDescent="0.3">
      <c r="D46"/>
      <c r="E46"/>
      <c r="G46" s="20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16372" x14ac:dyDescent="0.3">
      <c r="D47" s="206"/>
      <c r="E47"/>
      <c r="G47" s="20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16372" x14ac:dyDescent="0.3">
      <c r="C48" s="1" t="s">
        <v>14</v>
      </c>
      <c r="D48" s="205" t="s">
        <v>63</v>
      </c>
      <c r="E48" s="113">
        <f>Assumptions!G94</f>
        <v>151432.81740793545</v>
      </c>
      <c r="G48" s="207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3">
      <c r="C49" s="1" t="s">
        <v>4</v>
      </c>
      <c r="D49" s="205" t="s">
        <v>63</v>
      </c>
      <c r="E49" s="113">
        <f>Assumptions!G95</f>
        <v>24590</v>
      </c>
      <c r="G49" s="207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3">
      <c r="C50" s="1" t="s">
        <v>5</v>
      </c>
      <c r="D50" s="205" t="s">
        <v>63</v>
      </c>
      <c r="E50" s="112">
        <f>Assumptions!G96</f>
        <v>88.357719508603083</v>
      </c>
      <c r="G50" s="207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3">
      <c r="C51" s="1" t="s">
        <v>15</v>
      </c>
      <c r="D51" s="205" t="s">
        <v>126</v>
      </c>
      <c r="E51" s="112">
        <f>Assumptions!G97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3">
      <c r="C52" s="1" t="s">
        <v>201</v>
      </c>
      <c r="D52" s="205" t="s">
        <v>204</v>
      </c>
      <c r="E52" s="112">
        <f>Assumptions!G98</f>
        <v>0.35181336539087127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3">
      <c r="C53" s="1" t="s">
        <v>202</v>
      </c>
      <c r="D53" s="205" t="s">
        <v>204</v>
      </c>
      <c r="E53" s="112">
        <f>Assumptions!G99</f>
        <v>0.35181336539087127</v>
      </c>
      <c r="G53" s="207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/>
    </row>
    <row r="54" spans="1:43" x14ac:dyDescent="0.3">
      <c r="C54" s="1" t="s">
        <v>6</v>
      </c>
      <c r="D54" s="205" t="s">
        <v>126</v>
      </c>
      <c r="E54" s="112">
        <f>Assumptions!G100</f>
        <v>0</v>
      </c>
      <c r="G54" s="207" t="s">
        <v>203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3">
      <c r="C55" s="1" t="s">
        <v>7</v>
      </c>
      <c r="D55" s="205" t="s">
        <v>126</v>
      </c>
      <c r="E55" s="112">
        <f>Assumptions!G101</f>
        <v>0</v>
      </c>
      <c r="G55" s="207" t="s">
        <v>203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3">
      <c r="D56" s="205"/>
      <c r="G56" s="207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/>
    </row>
    <row r="57" spans="1:43" x14ac:dyDescent="0.3">
      <c r="C57" s="1" t="s">
        <v>117</v>
      </c>
      <c r="D57" s="205"/>
      <c r="G57" s="207">
        <f>input_dollars</f>
        <v>45291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/>
    </row>
    <row r="58" spans="1:43" x14ac:dyDescent="0.3">
      <c r="C58" s="1" t="s">
        <v>118</v>
      </c>
      <c r="D58" s="205"/>
      <c r="G58" s="207">
        <f>input_dollars</f>
        <v>45291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/>
    </row>
    <row r="59" spans="1:43" x14ac:dyDescent="0.3">
      <c r="D59" s="205"/>
      <c r="G59" s="205"/>
      <c r="AH59"/>
    </row>
    <row r="60" spans="1:43" x14ac:dyDescent="0.3">
      <c r="C60" s="3" t="s">
        <v>125</v>
      </c>
      <c r="D60" s="218"/>
      <c r="E60" s="107"/>
      <c r="F60" s="3"/>
      <c r="G60" s="210">
        <f>input_dollars</f>
        <v>45291</v>
      </c>
      <c r="H60" s="107"/>
      <c r="I60" s="170" cm="1">
        <f t="array" ref="I60">SUMPRODUCT((I$48:I$55)*($E$48:$E$55))+SUM(I57:I58)+I45</f>
        <v>0</v>
      </c>
      <c r="J60" s="170" cm="1">
        <f t="array" ref="J60">SUMPRODUCT((J$48:J$55)*($E$48:$E$55))+SUM(J57:J58)+J45</f>
        <v>0</v>
      </c>
      <c r="K60" s="170" cm="1">
        <f t="array" ref="K60">SUMPRODUCT((K$48:K$55)*($E$48:$E$55))+SUM(K57:K58)+K45</f>
        <v>0</v>
      </c>
      <c r="L60" s="170" cm="1">
        <f t="array" ref="L60">SUMPRODUCT((L$48:L$55)*($E$48:$E$55))+SUM(L57:L58)+L45</f>
        <v>0</v>
      </c>
      <c r="M60" s="170" cm="1">
        <f t="array" ref="M60">SUMPRODUCT((M$48:M$55)*($E$48:$E$55))+SUM(M57:M58)+M45</f>
        <v>0</v>
      </c>
      <c r="N60" s="170" cm="1">
        <f t="array" ref="N60">SUMPRODUCT((N$48:N$55)*($E$48:$E$55))+SUM(N57:N58)+N45</f>
        <v>0</v>
      </c>
      <c r="O60" s="170" cm="1">
        <f t="array" ref="O60">SUMPRODUCT((O$48:O$55)*($E$48:$E$55))+SUM(O57:O58)+O45</f>
        <v>0</v>
      </c>
      <c r="P60" s="170" cm="1">
        <f t="array" ref="P60">SUMPRODUCT((P$48:P$55)*($E$48:$E$55))+SUM(P57:P58)+P45</f>
        <v>0</v>
      </c>
      <c r="Q60" s="170" cm="1">
        <f t="array" ref="Q60">SUMPRODUCT((Q$48:Q$55)*($E$48:$E$55))+SUM(Q57:Q58)+Q45</f>
        <v>0</v>
      </c>
      <c r="R60" s="170" cm="1">
        <f t="array" ref="R60">SUMPRODUCT((R$48:R$55)*($E$48:$E$55))+SUM(R57:R58)+R45</f>
        <v>0</v>
      </c>
      <c r="S60" s="170" cm="1">
        <f t="array" ref="S60">SUMPRODUCT((S$48:S$55)*($E$48:$E$55))+SUM(S57:S58)+S45</f>
        <v>0</v>
      </c>
      <c r="T60" s="170" cm="1">
        <f t="array" ref="T60">SUMPRODUCT((T$48:T$55)*($E$48:$E$55))+SUM(T57:T58)+T45</f>
        <v>0</v>
      </c>
      <c r="U60" s="170" cm="1">
        <f t="array" ref="U60">SUMPRODUCT((U$48:U$55)*($E$48:$E$55))+SUM(U57:U58)+U45</f>
        <v>0</v>
      </c>
      <c r="V60" s="170" cm="1">
        <f t="array" ref="V60">SUMPRODUCT((V$48:V$55)*($E$48:$E$55))+SUM(V57:V58)+V45</f>
        <v>0</v>
      </c>
      <c r="W60" s="170" cm="1">
        <f t="array" ref="W60">SUMPRODUCT((W$48:W$55)*($E$48:$E$55))+SUM(W57:W58)+W45</f>
        <v>0</v>
      </c>
      <c r="X60" s="170" cm="1">
        <f t="array" ref="X60">SUMPRODUCT((X$48:X$55)*($E$48:$E$55))+SUM(X57:X58)+X45</f>
        <v>0</v>
      </c>
      <c r="Y60" s="170" cm="1">
        <f t="array" ref="Y60">SUMPRODUCT((Y$48:Y$55)*($E$48:$E$55))+SUM(Y57:Y58)+Y45</f>
        <v>0</v>
      </c>
      <c r="Z60" s="170" cm="1">
        <f t="array" ref="Z60">SUMPRODUCT((Z$48:Z$55)*($E$48:$E$55))+SUM(Z57:Z58)+Z45</f>
        <v>0</v>
      </c>
      <c r="AA60" s="170" cm="1">
        <f t="array" ref="AA60">SUMPRODUCT((AA$48:AA$55)*($E$48:$E$55))+SUM(AA57:AA58)+AA45</f>
        <v>0</v>
      </c>
      <c r="AB60" s="170" cm="1">
        <f t="array" ref="AB60">SUMPRODUCT((AB$48:AB$55)*($E$48:$E$55))+SUM(AB57:AB58)+AB45</f>
        <v>0</v>
      </c>
      <c r="AC60" s="170" cm="1">
        <f t="array" ref="AC60">SUMPRODUCT((AC$48:AC$55)*($E$48:$E$55))+SUM(AC57:AC58)+AC45</f>
        <v>0</v>
      </c>
      <c r="AD60" s="170" cm="1">
        <f t="array" ref="AD60">SUMPRODUCT((AD$48:AD$55)*($E$48:$E$55))+SUM(AD57:AD58)+AD45</f>
        <v>0</v>
      </c>
      <c r="AE60" s="170" cm="1">
        <f t="array" ref="AE60">SUMPRODUCT((AE$48:AE$55)*($E$48:$E$55))+SUM(AE57:AE58)+AE45</f>
        <v>0</v>
      </c>
      <c r="AF60" s="170" cm="1">
        <f t="array" ref="AF60">SUMPRODUCT((AF$48:AF$55)*($E$48:$E$55))+SUM(AF57:AF58)+AF45</f>
        <v>0</v>
      </c>
      <c r="AG60" s="170" cm="1">
        <f t="array" ref="AG60">SUMPRODUCT((AG$48:AG$55)*($E$48:$E$55))+SUM(AG57:AG58)+AG45</f>
        <v>0</v>
      </c>
      <c r="AH60"/>
    </row>
    <row r="61" spans="1:43" x14ac:dyDescent="0.3">
      <c r="D61" s="205"/>
      <c r="G61" s="205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/>
    </row>
    <row r="62" spans="1:43" x14ac:dyDescent="0.3">
      <c r="G62" s="205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/>
    </row>
    <row r="63" spans="1:43" ht="14.4" x14ac:dyDescent="0.3">
      <c r="A63" s="89" t="s">
        <v>16</v>
      </c>
      <c r="B63" s="89"/>
      <c r="C63" s="89"/>
      <c r="D63" s="89"/>
      <c r="E63" s="89"/>
      <c r="F63" s="89"/>
      <c r="G63" s="204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/>
      <c r="AI63"/>
      <c r="AJ63"/>
      <c r="AK63"/>
      <c r="AL63"/>
      <c r="AM63"/>
      <c r="AN63"/>
      <c r="AO63"/>
      <c r="AP63"/>
      <c r="AQ63"/>
    </row>
    <row r="64" spans="1:43" ht="14.4" x14ac:dyDescent="0.3">
      <c r="A64" s="111"/>
      <c r="B64" s="111"/>
      <c r="C64" s="111"/>
      <c r="D64" s="111"/>
      <c r="E64" s="111"/>
      <c r="F64" s="111"/>
      <c r="G64" s="208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/>
      <c r="AI64"/>
      <c r="AJ64"/>
      <c r="AK64"/>
      <c r="AL64"/>
      <c r="AM64"/>
      <c r="AN64"/>
      <c r="AO64"/>
      <c r="AP64"/>
      <c r="AQ64"/>
    </row>
    <row r="65" spans="1:41" ht="12.75" customHeight="1" x14ac:dyDescent="0.3">
      <c r="A65" s="111"/>
      <c r="B65" s="111"/>
      <c r="C65" s="111"/>
      <c r="D65" s="111"/>
      <c r="E65" s="111"/>
      <c r="F65"/>
      <c r="G65" s="2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x14ac:dyDescent="0.3">
      <c r="C66" s="4"/>
      <c r="F66" s="2"/>
      <c r="G66" s="212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/>
    </row>
    <row r="67" spans="1:41" x14ac:dyDescent="0.3">
      <c r="C67" s="4" t="str">
        <f>'Option1 (base case)'!C67</f>
        <v>Risks mitigated vs base case</v>
      </c>
      <c r="G67" s="210">
        <f>input_dollars</f>
        <v>45291</v>
      </c>
      <c r="I67" s="132">
        <f>(1-INDEX(Data!$C$9:$C$13, MATCH($A$3, options,0)))*('Option1 (base case)'!I39-I39)</f>
        <v>0</v>
      </c>
      <c r="J67" s="132">
        <f>(1-INDEX(Data!$C$9:$C$13, MATCH($A$3, options,0)))*('Option1 (base case)'!J39-J39)</f>
        <v>0</v>
      </c>
      <c r="K67" s="132">
        <f>(1-INDEX(Data!$C$9:$C$13, MATCH($A$3, options,0)))*('Option1 (base case)'!K39-K39)</f>
        <v>0</v>
      </c>
      <c r="L67" s="132">
        <f>(1-INDEX(Data!$C$9:$C$13, MATCH($A$3, options,0)))*('Option1 (base case)'!L39-L39)</f>
        <v>0</v>
      </c>
      <c r="M67" s="132">
        <f>(1-INDEX(Data!$C$9:$C$13, MATCH($A$3, options,0)))*('Option1 (base case)'!M39-M39)</f>
        <v>0</v>
      </c>
      <c r="N67" s="132">
        <f>(1-INDEX(Data!$C$9:$C$13, MATCH($A$3, options,0)))*('Option1 (base case)'!N39-N39)</f>
        <v>0</v>
      </c>
      <c r="O67" s="132">
        <f>(1-INDEX(Data!$C$9:$C$13, MATCH($A$3, options,0)))*('Option1 (base case)'!O39-O39)</f>
        <v>0</v>
      </c>
      <c r="P67" s="132">
        <f>(1-INDEX(Data!$C$9:$C$13, MATCH($A$3, options,0)))*('Option1 (base case)'!P39-P39)</f>
        <v>0</v>
      </c>
      <c r="Q67" s="132">
        <f>(1-INDEX(Data!$C$9:$C$13, MATCH($A$3, options,0)))*('Option1 (base case)'!Q39-Q39)</f>
        <v>0</v>
      </c>
      <c r="R67" s="132">
        <f>(1-INDEX(Data!$C$9:$C$13, MATCH($A$3, options,0)))*('Option1 (base case)'!R39-R39)</f>
        <v>0</v>
      </c>
      <c r="S67" s="132">
        <f>(1-INDEX(Data!$C$9:$C$13, MATCH($A$3, options,0)))*('Option1 (base case)'!S39-S39)</f>
        <v>0</v>
      </c>
      <c r="T67" s="132">
        <f>(1-INDEX(Data!$C$9:$C$13, MATCH($A$3, options,0)))*('Option1 (base case)'!T39-T39)</f>
        <v>0</v>
      </c>
      <c r="U67" s="132">
        <f>(1-INDEX(Data!$C$9:$C$13, MATCH($A$3, options,0)))*('Option1 (base case)'!U39-U39)</f>
        <v>0</v>
      </c>
      <c r="V67" s="132">
        <f>(1-INDEX(Data!$C$9:$C$13, MATCH($A$3, options,0)))*('Option1 (base case)'!V39-V39)</f>
        <v>0</v>
      </c>
      <c r="W67" s="132">
        <f>(1-INDEX(Data!$C$9:$C$13, MATCH($A$3, options,0)))*('Option1 (base case)'!W39-W39)</f>
        <v>0</v>
      </c>
      <c r="X67" s="132">
        <f>(1-INDEX(Data!$C$9:$C$13, MATCH($A$3, options,0)))*('Option1 (base case)'!X39-X39)</f>
        <v>0</v>
      </c>
      <c r="Y67" s="132">
        <f>(1-INDEX(Data!$C$9:$C$13, MATCH($A$3, options,0)))*('Option1 (base case)'!Y39-Y39)</f>
        <v>0</v>
      </c>
      <c r="Z67" s="132">
        <f>(1-INDEX(Data!$C$9:$C$13, MATCH($A$3, options,0)))*('Option1 (base case)'!Z39-Z39)</f>
        <v>0</v>
      </c>
      <c r="AA67" s="132">
        <f>(1-INDEX(Data!$C$9:$C$13, MATCH($A$3, options,0)))*('Option1 (base case)'!AA39-AA39)</f>
        <v>0</v>
      </c>
      <c r="AB67" s="132">
        <f>(1-INDEX(Data!$C$9:$C$13, MATCH($A$3, options,0)))*('Option1 (base case)'!AB39-AB39)</f>
        <v>0</v>
      </c>
      <c r="AC67" s="132">
        <f>(1-INDEX(Data!$C$9:$C$13, MATCH($A$3, options,0)))*('Option1 (base case)'!AC39-AC39)</f>
        <v>0</v>
      </c>
      <c r="AD67" s="132">
        <f>(1-INDEX(Data!$C$9:$C$13, MATCH($A$3, options,0)))*('Option1 (base case)'!AD39-AD39)</f>
        <v>0</v>
      </c>
      <c r="AE67" s="132">
        <f>(1-INDEX(Data!$C$9:$C$13, MATCH($A$3, options,0)))*('Option1 (base case)'!AE39-AE39)</f>
        <v>0</v>
      </c>
      <c r="AF67" s="132">
        <f>(1-INDEX(Data!$C$9:$C$13, MATCH($A$3, options,0)))*('Option1 (base case)'!AF39-AF39)</f>
        <v>0</v>
      </c>
      <c r="AG67" s="132">
        <f>(1-INDEX(Data!$C$9:$C$13, MATCH($A$3, options,0)))*('Option1 (base case)'!AG39-AG39)</f>
        <v>0</v>
      </c>
      <c r="AH67"/>
    </row>
    <row r="68" spans="1:41" x14ac:dyDescent="0.3">
      <c r="G68" s="212"/>
      <c r="AH68"/>
    </row>
    <row r="69" spans="1:41" x14ac:dyDescent="0.3">
      <c r="A69" s="8"/>
      <c r="B69" s="8"/>
      <c r="C69" s="147" t="s">
        <v>30</v>
      </c>
      <c r="D69" s="38"/>
      <c r="F69" s="97"/>
      <c r="G69" s="213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/>
    </row>
    <row r="70" spans="1:41" x14ac:dyDescent="0.3">
      <c r="A70" s="8"/>
      <c r="B70" s="8"/>
      <c r="C70" s="4" t="str">
        <f>C14</f>
        <v>&lt; Enter description &gt;</v>
      </c>
      <c r="D70" s="38"/>
      <c r="F70" s="97"/>
      <c r="G70" s="210">
        <f>input_dollars</f>
        <v>45291</v>
      </c>
      <c r="H70" s="31"/>
      <c r="I70" s="119">
        <f t="shared" ref="I70:AG70" si="6">-I14</f>
        <v>0</v>
      </c>
      <c r="J70" s="119">
        <f t="shared" si="6"/>
        <v>0</v>
      </c>
      <c r="K70" s="119">
        <f t="shared" si="6"/>
        <v>0</v>
      </c>
      <c r="L70" s="119">
        <f t="shared" si="6"/>
        <v>0</v>
      </c>
      <c r="M70" s="119">
        <f t="shared" si="6"/>
        <v>0</v>
      </c>
      <c r="N70" s="119">
        <f t="shared" si="6"/>
        <v>0</v>
      </c>
      <c r="O70" s="119">
        <f t="shared" si="6"/>
        <v>0</v>
      </c>
      <c r="P70" s="119">
        <f t="shared" si="6"/>
        <v>0</v>
      </c>
      <c r="Q70" s="119">
        <f t="shared" si="6"/>
        <v>0</v>
      </c>
      <c r="R70" s="119">
        <f t="shared" si="6"/>
        <v>0</v>
      </c>
      <c r="S70" s="119">
        <f t="shared" si="6"/>
        <v>0</v>
      </c>
      <c r="T70" s="119">
        <f t="shared" si="6"/>
        <v>0</v>
      </c>
      <c r="U70" s="119">
        <f t="shared" si="6"/>
        <v>0</v>
      </c>
      <c r="V70" s="119">
        <f t="shared" si="6"/>
        <v>0</v>
      </c>
      <c r="W70" s="119">
        <f t="shared" si="6"/>
        <v>0</v>
      </c>
      <c r="X70" s="119">
        <f t="shared" si="6"/>
        <v>0</v>
      </c>
      <c r="Y70" s="119">
        <f t="shared" si="6"/>
        <v>0</v>
      </c>
      <c r="Z70" s="119">
        <f t="shared" si="6"/>
        <v>0</v>
      </c>
      <c r="AA70" s="119">
        <f t="shared" si="6"/>
        <v>0</v>
      </c>
      <c r="AB70" s="119">
        <f t="shared" si="6"/>
        <v>0</v>
      </c>
      <c r="AC70" s="119">
        <f t="shared" si="6"/>
        <v>0</v>
      </c>
      <c r="AD70" s="119">
        <f t="shared" si="6"/>
        <v>0</v>
      </c>
      <c r="AE70" s="119">
        <f t="shared" si="6"/>
        <v>0</v>
      </c>
      <c r="AF70" s="119">
        <f t="shared" si="6"/>
        <v>0</v>
      </c>
      <c r="AG70" s="119">
        <f t="shared" si="6"/>
        <v>0</v>
      </c>
      <c r="AH70"/>
    </row>
    <row r="71" spans="1:41" x14ac:dyDescent="0.3">
      <c r="A71" s="8"/>
      <c r="B71" s="8"/>
      <c r="C71" s="4" t="str">
        <f>C15</f>
        <v>&lt; Enter description &gt;</v>
      </c>
      <c r="D71" s="38"/>
      <c r="F71" s="97"/>
      <c r="G71" s="210">
        <f>input_dollars</f>
        <v>45291</v>
      </c>
      <c r="H71" s="31"/>
      <c r="I71" s="119">
        <f t="shared" ref="I71:AG71" si="7">-I15</f>
        <v>0</v>
      </c>
      <c r="J71" s="119">
        <f t="shared" si="7"/>
        <v>0</v>
      </c>
      <c r="K71" s="119">
        <f t="shared" si="7"/>
        <v>0</v>
      </c>
      <c r="L71" s="119">
        <f t="shared" si="7"/>
        <v>0</v>
      </c>
      <c r="M71" s="119">
        <f t="shared" si="7"/>
        <v>0</v>
      </c>
      <c r="N71" s="119">
        <f t="shared" si="7"/>
        <v>0</v>
      </c>
      <c r="O71" s="119">
        <f t="shared" si="7"/>
        <v>0</v>
      </c>
      <c r="P71" s="119">
        <f t="shared" si="7"/>
        <v>0</v>
      </c>
      <c r="Q71" s="119">
        <f t="shared" si="7"/>
        <v>0</v>
      </c>
      <c r="R71" s="119">
        <f t="shared" si="7"/>
        <v>0</v>
      </c>
      <c r="S71" s="119">
        <f t="shared" si="7"/>
        <v>0</v>
      </c>
      <c r="T71" s="119">
        <f t="shared" si="7"/>
        <v>0</v>
      </c>
      <c r="U71" s="119">
        <f t="shared" si="7"/>
        <v>0</v>
      </c>
      <c r="V71" s="119">
        <f t="shared" si="7"/>
        <v>0</v>
      </c>
      <c r="W71" s="119">
        <f t="shared" si="7"/>
        <v>0</v>
      </c>
      <c r="X71" s="119">
        <f t="shared" si="7"/>
        <v>0</v>
      </c>
      <c r="Y71" s="119">
        <f t="shared" si="7"/>
        <v>0</v>
      </c>
      <c r="Z71" s="119">
        <f t="shared" si="7"/>
        <v>0</v>
      </c>
      <c r="AA71" s="119">
        <f t="shared" si="7"/>
        <v>0</v>
      </c>
      <c r="AB71" s="119">
        <f t="shared" si="7"/>
        <v>0</v>
      </c>
      <c r="AC71" s="119">
        <f t="shared" si="7"/>
        <v>0</v>
      </c>
      <c r="AD71" s="119">
        <f t="shared" si="7"/>
        <v>0</v>
      </c>
      <c r="AE71" s="119">
        <f t="shared" si="7"/>
        <v>0</v>
      </c>
      <c r="AF71" s="119">
        <f t="shared" si="7"/>
        <v>0</v>
      </c>
      <c r="AG71" s="119">
        <f t="shared" si="7"/>
        <v>0</v>
      </c>
      <c r="AH71"/>
    </row>
    <row r="72" spans="1:41" x14ac:dyDescent="0.3">
      <c r="A72" s="8"/>
      <c r="B72" s="8"/>
      <c r="C72" s="4" t="str">
        <f t="shared" ref="C72:C73" si="8">C16</f>
        <v>&lt; Enter description &gt;</v>
      </c>
      <c r="D72" s="38"/>
      <c r="F72" s="97"/>
      <c r="G72" s="210">
        <f>input_dollars</f>
        <v>45291</v>
      </c>
      <c r="H72" s="31"/>
      <c r="I72" s="119">
        <f t="shared" ref="I72:AG72" si="9">-I16</f>
        <v>0</v>
      </c>
      <c r="J72" s="119">
        <f t="shared" si="9"/>
        <v>0</v>
      </c>
      <c r="K72" s="119">
        <f t="shared" si="9"/>
        <v>0</v>
      </c>
      <c r="L72" s="119">
        <f t="shared" si="9"/>
        <v>0</v>
      </c>
      <c r="M72" s="119">
        <f t="shared" si="9"/>
        <v>0</v>
      </c>
      <c r="N72" s="119">
        <f t="shared" si="9"/>
        <v>0</v>
      </c>
      <c r="O72" s="119">
        <f t="shared" si="9"/>
        <v>0</v>
      </c>
      <c r="P72" s="119">
        <f t="shared" si="9"/>
        <v>0</v>
      </c>
      <c r="Q72" s="119">
        <f t="shared" si="9"/>
        <v>0</v>
      </c>
      <c r="R72" s="119">
        <f t="shared" si="9"/>
        <v>0</v>
      </c>
      <c r="S72" s="119">
        <f t="shared" si="9"/>
        <v>0</v>
      </c>
      <c r="T72" s="119">
        <f t="shared" si="9"/>
        <v>0</v>
      </c>
      <c r="U72" s="119">
        <f t="shared" si="9"/>
        <v>0</v>
      </c>
      <c r="V72" s="119">
        <f t="shared" si="9"/>
        <v>0</v>
      </c>
      <c r="W72" s="119">
        <f t="shared" si="9"/>
        <v>0</v>
      </c>
      <c r="X72" s="119">
        <f t="shared" si="9"/>
        <v>0</v>
      </c>
      <c r="Y72" s="119">
        <f t="shared" si="9"/>
        <v>0</v>
      </c>
      <c r="Z72" s="119">
        <f t="shared" si="9"/>
        <v>0</v>
      </c>
      <c r="AA72" s="119">
        <f t="shared" si="9"/>
        <v>0</v>
      </c>
      <c r="AB72" s="119">
        <f t="shared" si="9"/>
        <v>0</v>
      </c>
      <c r="AC72" s="119">
        <f t="shared" si="9"/>
        <v>0</v>
      </c>
      <c r="AD72" s="119">
        <f t="shared" si="9"/>
        <v>0</v>
      </c>
      <c r="AE72" s="119">
        <f t="shared" si="9"/>
        <v>0</v>
      </c>
      <c r="AF72" s="119">
        <f t="shared" si="9"/>
        <v>0</v>
      </c>
      <c r="AG72" s="119">
        <f t="shared" si="9"/>
        <v>0</v>
      </c>
      <c r="AH72"/>
    </row>
    <row r="73" spans="1:41" x14ac:dyDescent="0.3">
      <c r="A73" s="8"/>
      <c r="B73" s="8"/>
      <c r="C73" s="4" t="str">
        <f t="shared" si="8"/>
        <v>&lt; Enter description &gt;</v>
      </c>
      <c r="D73" s="38"/>
      <c r="F73" s="97"/>
      <c r="G73" s="210">
        <f>input_dollars</f>
        <v>45291</v>
      </c>
      <c r="H73" s="31"/>
      <c r="I73" s="119">
        <f t="shared" ref="I73:AG73" si="10">-I17</f>
        <v>0</v>
      </c>
      <c r="J73" s="119">
        <f t="shared" si="10"/>
        <v>0</v>
      </c>
      <c r="K73" s="119">
        <f t="shared" si="10"/>
        <v>0</v>
      </c>
      <c r="L73" s="119">
        <f t="shared" si="10"/>
        <v>0</v>
      </c>
      <c r="M73" s="119">
        <f t="shared" si="10"/>
        <v>0</v>
      </c>
      <c r="N73" s="119">
        <f t="shared" si="10"/>
        <v>0</v>
      </c>
      <c r="O73" s="119">
        <f t="shared" si="10"/>
        <v>0</v>
      </c>
      <c r="P73" s="119">
        <f t="shared" si="10"/>
        <v>0</v>
      </c>
      <c r="Q73" s="119">
        <f t="shared" si="10"/>
        <v>0</v>
      </c>
      <c r="R73" s="119">
        <f t="shared" si="10"/>
        <v>0</v>
      </c>
      <c r="S73" s="119">
        <f t="shared" si="10"/>
        <v>0</v>
      </c>
      <c r="T73" s="119">
        <f t="shared" si="10"/>
        <v>0</v>
      </c>
      <c r="U73" s="119">
        <f t="shared" si="10"/>
        <v>0</v>
      </c>
      <c r="V73" s="119">
        <f t="shared" si="10"/>
        <v>0</v>
      </c>
      <c r="W73" s="119">
        <f t="shared" si="10"/>
        <v>0</v>
      </c>
      <c r="X73" s="119">
        <f t="shared" si="10"/>
        <v>0</v>
      </c>
      <c r="Y73" s="119">
        <f t="shared" si="10"/>
        <v>0</v>
      </c>
      <c r="Z73" s="119">
        <f t="shared" si="10"/>
        <v>0</v>
      </c>
      <c r="AA73" s="119">
        <f t="shared" si="10"/>
        <v>0</v>
      </c>
      <c r="AB73" s="119">
        <f t="shared" si="10"/>
        <v>0</v>
      </c>
      <c r="AC73" s="119">
        <f t="shared" si="10"/>
        <v>0</v>
      </c>
      <c r="AD73" s="119">
        <f t="shared" si="10"/>
        <v>0</v>
      </c>
      <c r="AE73" s="119">
        <f t="shared" si="10"/>
        <v>0</v>
      </c>
      <c r="AF73" s="119">
        <f t="shared" si="10"/>
        <v>0</v>
      </c>
      <c r="AG73" s="119">
        <f t="shared" si="10"/>
        <v>0</v>
      </c>
      <c r="AH73"/>
    </row>
    <row r="74" spans="1:41" x14ac:dyDescent="0.3">
      <c r="A74" s="8"/>
      <c r="B74" s="8"/>
      <c r="C74" s="4"/>
      <c r="D74" s="38"/>
      <c r="F74" s="97"/>
      <c r="G74" s="214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/>
    </row>
    <row r="75" spans="1:41" x14ac:dyDescent="0.3">
      <c r="A75" s="8"/>
      <c r="B75" s="8"/>
      <c r="C75" s="147" t="s">
        <v>155</v>
      </c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41" x14ac:dyDescent="0.3">
      <c r="A76" s="8"/>
      <c r="B76" s="8"/>
      <c r="C76" s="4" t="str">
        <f>C14</f>
        <v>&lt; Enter description &gt;</v>
      </c>
      <c r="D76" s="38"/>
      <c r="F76" s="97"/>
      <c r="G76" s="210">
        <f>input_dollars</f>
        <v>45291</v>
      </c>
      <c r="H76" s="31"/>
      <c r="I76" s="119" cm="1">
        <f t="array" ref="I76">SUMPRODUCT(($I70:I70))-SUMPRODUCT(($I70:I70)*($I$6:I$6&lt;=(I$6-$E14)))</f>
        <v>0</v>
      </c>
      <c r="J76" s="119" cm="1">
        <f t="array" ref="J76">SUMPRODUCT(($I70:J70))-SUMPRODUCT(($I70:J70)*($I$6:J$6&lt;=(J$6-$E14)))</f>
        <v>0</v>
      </c>
      <c r="K76" s="119" cm="1">
        <f t="array" ref="K76">SUMPRODUCT(($I70:K70))-SUMPRODUCT(($I70:K70)*($I$6:K$6&lt;=(K$6-$E14)))</f>
        <v>0</v>
      </c>
      <c r="L76" s="119" cm="1">
        <f t="array" ref="L76">SUMPRODUCT(($I70:L70))-SUMPRODUCT(($I70:L70)*($I$6:L$6&lt;=(L$6-$E14)))</f>
        <v>0</v>
      </c>
      <c r="M76" s="119" cm="1">
        <f t="array" ref="M76">SUMPRODUCT(($I70:M70))-SUMPRODUCT(($I70:M70)*($I$6:M$6&lt;=(M$6-$E14)))</f>
        <v>0</v>
      </c>
      <c r="N76" s="119" cm="1">
        <f t="array" ref="N76">SUMPRODUCT(($I70:N70))-SUMPRODUCT(($I70:N70)*($I$6:N$6&lt;=(N$6-$E14)))</f>
        <v>0</v>
      </c>
      <c r="O76" s="119" cm="1">
        <f t="array" ref="O76">SUMPRODUCT(($I70:O70))-SUMPRODUCT(($I70:O70)*($I$6:O$6&lt;=(O$6-$E14)))</f>
        <v>0</v>
      </c>
      <c r="P76" s="119" cm="1">
        <f t="array" ref="P76">SUMPRODUCT(($I70:P70))-SUMPRODUCT(($I70:P70)*($I$6:P$6&lt;=(P$6-$E14)))</f>
        <v>0</v>
      </c>
      <c r="Q76" s="119" cm="1">
        <f t="array" ref="Q76">SUMPRODUCT(($I70:Q70))-SUMPRODUCT(($I70:Q70)*($I$6:Q$6&lt;=(Q$6-$E14)))</f>
        <v>0</v>
      </c>
      <c r="R76" s="119" cm="1">
        <f t="array" ref="R76">SUMPRODUCT(($I70:R70))-SUMPRODUCT(($I70:R70)*($I$6:R$6&lt;=(R$6-$E14)))</f>
        <v>0</v>
      </c>
      <c r="S76" s="119" cm="1">
        <f t="array" ref="S76">SUMPRODUCT(($I70:S70))-SUMPRODUCT(($I70:S70)*($I$6:S$6&lt;=(S$6-$E14)))</f>
        <v>0</v>
      </c>
      <c r="T76" s="119" cm="1">
        <f t="array" ref="T76">SUMPRODUCT(($I70:T70))-SUMPRODUCT(($I70:T70)*($I$6:T$6&lt;=(T$6-$E14)))</f>
        <v>0</v>
      </c>
      <c r="U76" s="119" cm="1">
        <f t="array" ref="U76">SUMPRODUCT(($I70:U70))-SUMPRODUCT(($I70:U70)*($I$6:U$6&lt;=(U$6-$E14)))</f>
        <v>0</v>
      </c>
      <c r="V76" s="119" cm="1">
        <f t="array" ref="V76">SUMPRODUCT(($I70:V70))-SUMPRODUCT(($I70:V70)*($I$6:V$6&lt;=(V$6-$E14)))</f>
        <v>0</v>
      </c>
      <c r="W76" s="119" cm="1">
        <f t="array" ref="W76">SUMPRODUCT(($I70:W70))-SUMPRODUCT(($I70:W70)*($I$6:W$6&lt;=(W$6-$E14)))</f>
        <v>0</v>
      </c>
      <c r="X76" s="119" cm="1">
        <f t="array" ref="X76">SUMPRODUCT(($I70:X70))-SUMPRODUCT(($I70:X70)*($I$6:X$6&lt;=(X$6-$E14)))</f>
        <v>0</v>
      </c>
      <c r="Y76" s="119" cm="1">
        <f t="array" ref="Y76">SUMPRODUCT(($I70:Y70))-SUMPRODUCT(($I70:Y70)*($I$6:Y$6&lt;=(Y$6-$E14)))</f>
        <v>0</v>
      </c>
      <c r="Z76" s="119" cm="1">
        <f t="array" ref="Z76">SUMPRODUCT(($I70:Z70))-SUMPRODUCT(($I70:Z70)*($I$6:Z$6&lt;=(Z$6-$E14)))</f>
        <v>0</v>
      </c>
      <c r="AA76" s="119" cm="1">
        <f t="array" ref="AA76">SUMPRODUCT(($I70:AA70))-SUMPRODUCT(($I70:AA70)*($I$6:AA$6&lt;=(AA$6-$E14)))</f>
        <v>0</v>
      </c>
      <c r="AB76" s="119" cm="1">
        <f t="array" ref="AB76">SUMPRODUCT(($I70:AB70))-SUMPRODUCT(($I70:AB70)*($I$6:AB$6&lt;=(AB$6-$E14)))</f>
        <v>0</v>
      </c>
      <c r="AC76" s="119" cm="1">
        <f t="array" ref="AC76">SUMPRODUCT(($I70:AC70))-SUMPRODUCT(($I70:AC70)*($I$6:AC$6&lt;=(AC$6-$E14)))</f>
        <v>0</v>
      </c>
      <c r="AD76" s="119" cm="1">
        <f t="array" ref="AD76">SUMPRODUCT(($I70:AD70))-SUMPRODUCT(($I70:AD70)*($I$6:AD$6&lt;=(AD$6-$E14)))</f>
        <v>0</v>
      </c>
      <c r="AE76" s="119" cm="1">
        <f t="array" ref="AE76">SUMPRODUCT(($I70:AE70))-SUMPRODUCT(($I70:AE70)*($I$6:AE$6&lt;=(AE$6-$E14)))</f>
        <v>0</v>
      </c>
      <c r="AF76" s="119" cm="1">
        <f t="array" ref="AF76">SUMPRODUCT(($I70:AF70))-SUMPRODUCT(($I70:AF70)*($I$6:AF$6&lt;=(AF$6-$E14)))</f>
        <v>0</v>
      </c>
      <c r="AG76" s="119" cm="1">
        <f t="array" ref="AG76">SUMPRODUCT(($I70:AG70))-SUMPRODUCT(($I70:AG70)*($I$6:AG$6&lt;=(AG$6-$E14)))</f>
        <v>0</v>
      </c>
      <c r="AH76"/>
    </row>
    <row r="77" spans="1:41" x14ac:dyDescent="0.3">
      <c r="A77" s="8"/>
      <c r="B77" s="8"/>
      <c r="C77" s="4" t="str">
        <f>C15</f>
        <v>&lt; Enter description &gt;</v>
      </c>
      <c r="D77" s="38"/>
      <c r="F77" s="97"/>
      <c r="G77" s="210">
        <f>input_dollars</f>
        <v>45291</v>
      </c>
      <c r="H77" s="31"/>
      <c r="I77" s="119" cm="1">
        <f t="array" ref="I77">SUMPRODUCT(($I71:I71))-SUMPRODUCT(($I71:I71)*($I$6:I$6&lt;=(I$6-$E15)))</f>
        <v>0</v>
      </c>
      <c r="J77" s="119" cm="1">
        <f t="array" ref="J77">SUMPRODUCT(($I71:J71))-SUMPRODUCT(($I71:J71)*($I$6:J$6&lt;=(J$6-$E15)))</f>
        <v>0</v>
      </c>
      <c r="K77" s="119" cm="1">
        <f t="array" ref="K77">SUMPRODUCT(($I71:K71))-SUMPRODUCT(($I71:K71)*($I$6:K$6&lt;=(K$6-$E15)))</f>
        <v>0</v>
      </c>
      <c r="L77" s="119" cm="1">
        <f t="array" ref="L77">SUMPRODUCT(($I71:L71))-SUMPRODUCT(($I71:L71)*($I$6:L$6&lt;=(L$6-$E15)))</f>
        <v>0</v>
      </c>
      <c r="M77" s="119" cm="1">
        <f t="array" ref="M77">SUMPRODUCT(($I71:M71))-SUMPRODUCT(($I71:M71)*($I$6:M$6&lt;=(M$6-$E15)))</f>
        <v>0</v>
      </c>
      <c r="N77" s="119" cm="1">
        <f t="array" ref="N77">SUMPRODUCT(($I71:N71))-SUMPRODUCT(($I71:N71)*($I$6:N$6&lt;=(N$6-$E15)))</f>
        <v>0</v>
      </c>
      <c r="O77" s="119" cm="1">
        <f t="array" ref="O77">SUMPRODUCT(($I71:O71))-SUMPRODUCT(($I71:O71)*($I$6:O$6&lt;=(O$6-$E15)))</f>
        <v>0</v>
      </c>
      <c r="P77" s="119" cm="1">
        <f t="array" ref="P77">SUMPRODUCT(($I71:P71))-SUMPRODUCT(($I71:P71)*($I$6:P$6&lt;=(P$6-$E15)))</f>
        <v>0</v>
      </c>
      <c r="Q77" s="119" cm="1">
        <f t="array" ref="Q77">SUMPRODUCT(($I71:Q71))-SUMPRODUCT(($I71:Q71)*($I$6:Q$6&lt;=(Q$6-$E15)))</f>
        <v>0</v>
      </c>
      <c r="R77" s="119" cm="1">
        <f t="array" ref="R77">SUMPRODUCT(($I71:R71))-SUMPRODUCT(($I71:R71)*($I$6:R$6&lt;=(R$6-$E15)))</f>
        <v>0</v>
      </c>
      <c r="S77" s="119" cm="1">
        <f t="array" ref="S77">SUMPRODUCT(($I71:S71))-SUMPRODUCT(($I71:S71)*($I$6:S$6&lt;=(S$6-$E15)))</f>
        <v>0</v>
      </c>
      <c r="T77" s="119" cm="1">
        <f t="array" ref="T77">SUMPRODUCT(($I71:T71))-SUMPRODUCT(($I71:T71)*($I$6:T$6&lt;=(T$6-$E15)))</f>
        <v>0</v>
      </c>
      <c r="U77" s="119" cm="1">
        <f t="array" ref="U77">SUMPRODUCT(($I71:U71))-SUMPRODUCT(($I71:U71)*($I$6:U$6&lt;=(U$6-$E15)))</f>
        <v>0</v>
      </c>
      <c r="V77" s="119" cm="1">
        <f t="array" ref="V77">SUMPRODUCT(($I71:V71))-SUMPRODUCT(($I71:V71)*($I$6:V$6&lt;=(V$6-$E15)))</f>
        <v>0</v>
      </c>
      <c r="W77" s="119" cm="1">
        <f t="array" ref="W77">SUMPRODUCT(($I71:W71))-SUMPRODUCT(($I71:W71)*($I$6:W$6&lt;=(W$6-$E15)))</f>
        <v>0</v>
      </c>
      <c r="X77" s="119" cm="1">
        <f t="array" ref="X77">SUMPRODUCT(($I71:X71))-SUMPRODUCT(($I71:X71)*($I$6:X$6&lt;=(X$6-$E15)))</f>
        <v>0</v>
      </c>
      <c r="Y77" s="119" cm="1">
        <f t="array" ref="Y77">SUMPRODUCT(($I71:Y71))-SUMPRODUCT(($I71:Y71)*($I$6:Y$6&lt;=(Y$6-$E15)))</f>
        <v>0</v>
      </c>
      <c r="Z77" s="119" cm="1">
        <f t="array" ref="Z77">SUMPRODUCT(($I71:Z71))-SUMPRODUCT(($I71:Z71)*($I$6:Z$6&lt;=(Z$6-$E15)))</f>
        <v>0</v>
      </c>
      <c r="AA77" s="119" cm="1">
        <f t="array" ref="AA77">SUMPRODUCT(($I71:AA71))-SUMPRODUCT(($I71:AA71)*($I$6:AA$6&lt;=(AA$6-$E15)))</f>
        <v>0</v>
      </c>
      <c r="AB77" s="119" cm="1">
        <f t="array" ref="AB77">SUMPRODUCT(($I71:AB71))-SUMPRODUCT(($I71:AB71)*($I$6:AB$6&lt;=(AB$6-$E15)))</f>
        <v>0</v>
      </c>
      <c r="AC77" s="119" cm="1">
        <f t="array" ref="AC77">SUMPRODUCT(($I71:AC71))-SUMPRODUCT(($I71:AC71)*($I$6:AC$6&lt;=(AC$6-$E15)))</f>
        <v>0</v>
      </c>
      <c r="AD77" s="119" cm="1">
        <f t="array" ref="AD77">SUMPRODUCT(($I71:AD71))-SUMPRODUCT(($I71:AD71)*($I$6:AD$6&lt;=(AD$6-$E15)))</f>
        <v>0</v>
      </c>
      <c r="AE77" s="119" cm="1">
        <f t="array" ref="AE77">SUMPRODUCT(($I71:AE71))-SUMPRODUCT(($I71:AE71)*($I$6:AE$6&lt;=(AE$6-$E15)))</f>
        <v>0</v>
      </c>
      <c r="AF77" s="119" cm="1">
        <f t="array" ref="AF77">SUMPRODUCT(($I71:AF71))-SUMPRODUCT(($I71:AF71)*($I$6:AF$6&lt;=(AF$6-$E15)))</f>
        <v>0</v>
      </c>
      <c r="AG77" s="119" cm="1">
        <f t="array" ref="AG77">SUMPRODUCT(($I71:AG71))-SUMPRODUCT(($I71:AG71)*($I$6:AG$6&lt;=(AG$6-$E15)))</f>
        <v>0</v>
      </c>
      <c r="AH77"/>
    </row>
    <row r="78" spans="1:41" x14ac:dyDescent="0.3">
      <c r="A78" s="8"/>
      <c r="B78" s="8"/>
      <c r="C78" s="4" t="str">
        <f t="shared" ref="C78:C79" si="11">C16</f>
        <v>&lt; Enter description &gt;</v>
      </c>
      <c r="D78" s="38"/>
      <c r="F78" s="97"/>
      <c r="G78" s="210">
        <f>input_dollars</f>
        <v>45291</v>
      </c>
      <c r="H78" s="31"/>
      <c r="I78" s="119" cm="1">
        <f t="array" ref="I78">SUMPRODUCT(($I72:I72))-SUMPRODUCT(($I72:I72)*($I$6:I$6&lt;=(I$6-$E16)))</f>
        <v>0</v>
      </c>
      <c r="J78" s="119" cm="1">
        <f t="array" ref="J78">SUMPRODUCT(($I72:J72))-SUMPRODUCT(($I72:J72)*($I$6:J$6&lt;=(J$6-$E16)))</f>
        <v>0</v>
      </c>
      <c r="K78" s="119" cm="1">
        <f t="array" ref="K78">SUMPRODUCT(($I72:K72))-SUMPRODUCT(($I72:K72)*($I$6:K$6&lt;=(K$6-$E16)))</f>
        <v>0</v>
      </c>
      <c r="L78" s="119" cm="1">
        <f t="array" ref="L78">SUMPRODUCT(($I72:L72))-SUMPRODUCT(($I72:L72)*($I$6:L$6&lt;=(L$6-$E16)))</f>
        <v>0</v>
      </c>
      <c r="M78" s="119" cm="1">
        <f t="array" ref="M78">SUMPRODUCT(($I72:M72))-SUMPRODUCT(($I72:M72)*($I$6:M$6&lt;=(M$6-$E16)))</f>
        <v>0</v>
      </c>
      <c r="N78" s="119" cm="1">
        <f t="array" ref="N78">SUMPRODUCT(($I72:N72))-SUMPRODUCT(($I72:N72)*($I$6:N$6&lt;=(N$6-$E16)))</f>
        <v>0</v>
      </c>
      <c r="O78" s="119" cm="1">
        <f t="array" ref="O78">SUMPRODUCT(($I72:O72))-SUMPRODUCT(($I72:O72)*($I$6:O$6&lt;=(O$6-$E16)))</f>
        <v>0</v>
      </c>
      <c r="P78" s="119" cm="1">
        <f t="array" ref="P78">SUMPRODUCT(($I72:P72))-SUMPRODUCT(($I72:P72)*($I$6:P$6&lt;=(P$6-$E16)))</f>
        <v>0</v>
      </c>
      <c r="Q78" s="119" cm="1">
        <f t="array" ref="Q78">SUMPRODUCT(($I72:Q72))-SUMPRODUCT(($I72:Q72)*($I$6:Q$6&lt;=(Q$6-$E16)))</f>
        <v>0</v>
      </c>
      <c r="R78" s="119" cm="1">
        <f t="array" ref="R78">SUMPRODUCT(($I72:R72))-SUMPRODUCT(($I72:R72)*($I$6:R$6&lt;=(R$6-$E16)))</f>
        <v>0</v>
      </c>
      <c r="S78" s="119" cm="1">
        <f t="array" ref="S78">SUMPRODUCT(($I72:S72))-SUMPRODUCT(($I72:S72)*($I$6:S$6&lt;=(S$6-$E16)))</f>
        <v>0</v>
      </c>
      <c r="T78" s="119" cm="1">
        <f t="array" ref="T78">SUMPRODUCT(($I72:T72))-SUMPRODUCT(($I72:T72)*($I$6:T$6&lt;=(T$6-$E16)))</f>
        <v>0</v>
      </c>
      <c r="U78" s="119" cm="1">
        <f t="array" ref="U78">SUMPRODUCT(($I72:U72))-SUMPRODUCT(($I72:U72)*($I$6:U$6&lt;=(U$6-$E16)))</f>
        <v>0</v>
      </c>
      <c r="V78" s="119" cm="1">
        <f t="array" ref="V78">SUMPRODUCT(($I72:V72))-SUMPRODUCT(($I72:V72)*($I$6:V$6&lt;=(V$6-$E16)))</f>
        <v>0</v>
      </c>
      <c r="W78" s="119" cm="1">
        <f t="array" ref="W78">SUMPRODUCT(($I72:W72))-SUMPRODUCT(($I72:W72)*($I$6:W$6&lt;=(W$6-$E16)))</f>
        <v>0</v>
      </c>
      <c r="X78" s="119" cm="1">
        <f t="array" ref="X78">SUMPRODUCT(($I72:X72))-SUMPRODUCT(($I72:X72)*($I$6:X$6&lt;=(X$6-$E16)))</f>
        <v>0</v>
      </c>
      <c r="Y78" s="119" cm="1">
        <f t="array" ref="Y78">SUMPRODUCT(($I72:Y72))-SUMPRODUCT(($I72:Y72)*($I$6:Y$6&lt;=(Y$6-$E16)))</f>
        <v>0</v>
      </c>
      <c r="Z78" s="119" cm="1">
        <f t="array" ref="Z78">SUMPRODUCT(($I72:Z72))-SUMPRODUCT(($I72:Z72)*($I$6:Z$6&lt;=(Z$6-$E16)))</f>
        <v>0</v>
      </c>
      <c r="AA78" s="119" cm="1">
        <f t="array" ref="AA78">SUMPRODUCT(($I72:AA72))-SUMPRODUCT(($I72:AA72)*($I$6:AA$6&lt;=(AA$6-$E16)))</f>
        <v>0</v>
      </c>
      <c r="AB78" s="119" cm="1">
        <f t="array" ref="AB78">SUMPRODUCT(($I72:AB72))-SUMPRODUCT(($I72:AB72)*($I$6:AB$6&lt;=(AB$6-$E16)))</f>
        <v>0</v>
      </c>
      <c r="AC78" s="119" cm="1">
        <f t="array" ref="AC78">SUMPRODUCT(($I72:AC72))-SUMPRODUCT(($I72:AC72)*($I$6:AC$6&lt;=(AC$6-$E16)))</f>
        <v>0</v>
      </c>
      <c r="AD78" s="119" cm="1">
        <f t="array" ref="AD78">SUMPRODUCT(($I72:AD72))-SUMPRODUCT(($I72:AD72)*($I$6:AD$6&lt;=(AD$6-$E16)))</f>
        <v>0</v>
      </c>
      <c r="AE78" s="119" cm="1">
        <f t="array" ref="AE78">SUMPRODUCT(($I72:AE72))-SUMPRODUCT(($I72:AE72)*($I$6:AE$6&lt;=(AE$6-$E16)))</f>
        <v>0</v>
      </c>
      <c r="AF78" s="119" cm="1">
        <f t="array" ref="AF78">SUMPRODUCT(($I72:AF72))-SUMPRODUCT(($I72:AF72)*($I$6:AF$6&lt;=(AF$6-$E16)))</f>
        <v>0</v>
      </c>
      <c r="AG78" s="119" cm="1">
        <f t="array" ref="AG78">SUMPRODUCT(($I72:AG72))-SUMPRODUCT(($I72:AG72)*($I$6:AG$6&lt;=(AG$6-$E16)))</f>
        <v>0</v>
      </c>
      <c r="AH78"/>
    </row>
    <row r="79" spans="1:41" x14ac:dyDescent="0.3">
      <c r="A79" s="8"/>
      <c r="B79" s="8"/>
      <c r="C79" s="4" t="str">
        <f t="shared" si="11"/>
        <v>&lt; Enter description &gt;</v>
      </c>
      <c r="D79" s="38"/>
      <c r="F79" s="97"/>
      <c r="G79" s="210">
        <f>input_dollars</f>
        <v>45291</v>
      </c>
      <c r="H79" s="31"/>
      <c r="I79" s="119" cm="1">
        <f t="array" ref="I79">SUMPRODUCT(($I73:I73))-SUMPRODUCT(($I73:I73)*($I$6:I$6&lt;=(I$6-$E17)))</f>
        <v>0</v>
      </c>
      <c r="J79" s="119" cm="1">
        <f t="array" ref="J79">SUMPRODUCT(($I73:J73))-SUMPRODUCT(($I73:J73)*($I$6:J$6&lt;=(J$6-$E17)))</f>
        <v>0</v>
      </c>
      <c r="K79" s="119" cm="1">
        <f t="array" ref="K79">SUMPRODUCT(($I73:K73))-SUMPRODUCT(($I73:K73)*($I$6:K$6&lt;=(K$6-$E17)))</f>
        <v>0</v>
      </c>
      <c r="L79" s="119" cm="1">
        <f t="array" ref="L79">SUMPRODUCT(($I73:L73))-SUMPRODUCT(($I73:L73)*($I$6:L$6&lt;=(L$6-$E17)))</f>
        <v>0</v>
      </c>
      <c r="M79" s="119" cm="1">
        <f t="array" ref="M79">SUMPRODUCT(($I73:M73))-SUMPRODUCT(($I73:M73)*($I$6:M$6&lt;=(M$6-$E17)))</f>
        <v>0</v>
      </c>
      <c r="N79" s="119" cm="1">
        <f t="array" ref="N79">SUMPRODUCT(($I73:N73))-SUMPRODUCT(($I73:N73)*($I$6:N$6&lt;=(N$6-$E17)))</f>
        <v>0</v>
      </c>
      <c r="O79" s="119" cm="1">
        <f t="array" ref="O79">SUMPRODUCT(($I73:O73))-SUMPRODUCT(($I73:O73)*($I$6:O$6&lt;=(O$6-$E17)))</f>
        <v>0</v>
      </c>
      <c r="P79" s="119" cm="1">
        <f t="array" ref="P79">SUMPRODUCT(($I73:P73))-SUMPRODUCT(($I73:P73)*($I$6:P$6&lt;=(P$6-$E17)))</f>
        <v>0</v>
      </c>
      <c r="Q79" s="119" cm="1">
        <f t="array" ref="Q79">SUMPRODUCT(($I73:Q73))-SUMPRODUCT(($I73:Q73)*($I$6:Q$6&lt;=(Q$6-$E17)))</f>
        <v>0</v>
      </c>
      <c r="R79" s="119" cm="1">
        <f t="array" ref="R79">SUMPRODUCT(($I73:R73))-SUMPRODUCT(($I73:R73)*($I$6:R$6&lt;=(R$6-$E17)))</f>
        <v>0</v>
      </c>
      <c r="S79" s="119" cm="1">
        <f t="array" ref="S79">SUMPRODUCT(($I73:S73))-SUMPRODUCT(($I73:S73)*($I$6:S$6&lt;=(S$6-$E17)))</f>
        <v>0</v>
      </c>
      <c r="T79" s="119" cm="1">
        <f t="array" ref="T79">SUMPRODUCT(($I73:T73))-SUMPRODUCT(($I73:T73)*($I$6:T$6&lt;=(T$6-$E17)))</f>
        <v>0</v>
      </c>
      <c r="U79" s="119" cm="1">
        <f t="array" ref="U79">SUMPRODUCT(($I73:U73))-SUMPRODUCT(($I73:U73)*($I$6:U$6&lt;=(U$6-$E17)))</f>
        <v>0</v>
      </c>
      <c r="V79" s="119" cm="1">
        <f t="array" ref="V79">SUMPRODUCT(($I73:V73))-SUMPRODUCT(($I73:V73)*($I$6:V$6&lt;=(V$6-$E17)))</f>
        <v>0</v>
      </c>
      <c r="W79" s="119" cm="1">
        <f t="array" ref="W79">SUMPRODUCT(($I73:W73))-SUMPRODUCT(($I73:W73)*($I$6:W$6&lt;=(W$6-$E17)))</f>
        <v>0</v>
      </c>
      <c r="X79" s="119" cm="1">
        <f t="array" ref="X79">SUMPRODUCT(($I73:X73))-SUMPRODUCT(($I73:X73)*($I$6:X$6&lt;=(X$6-$E17)))</f>
        <v>0</v>
      </c>
      <c r="Y79" s="119" cm="1">
        <f t="array" ref="Y79">SUMPRODUCT(($I73:Y73))-SUMPRODUCT(($I73:Y73)*($I$6:Y$6&lt;=(Y$6-$E17)))</f>
        <v>0</v>
      </c>
      <c r="Z79" s="119" cm="1">
        <f t="array" ref="Z79">SUMPRODUCT(($I73:Z73))-SUMPRODUCT(($I73:Z73)*($I$6:Z$6&lt;=(Z$6-$E17)))</f>
        <v>0</v>
      </c>
      <c r="AA79" s="119" cm="1">
        <f t="array" ref="AA79">SUMPRODUCT(($I73:AA73))-SUMPRODUCT(($I73:AA73)*($I$6:AA$6&lt;=(AA$6-$E17)))</f>
        <v>0</v>
      </c>
      <c r="AB79" s="119" cm="1">
        <f t="array" ref="AB79">SUMPRODUCT(($I73:AB73))-SUMPRODUCT(($I73:AB73)*($I$6:AB$6&lt;=(AB$6-$E17)))</f>
        <v>0</v>
      </c>
      <c r="AC79" s="119" cm="1">
        <f t="array" ref="AC79">SUMPRODUCT(($I73:AC73))-SUMPRODUCT(($I73:AC73)*($I$6:AC$6&lt;=(AC$6-$E17)))</f>
        <v>0</v>
      </c>
      <c r="AD79" s="119" cm="1">
        <f t="array" ref="AD79">SUMPRODUCT(($I73:AD73))-SUMPRODUCT(($I73:AD73)*($I$6:AD$6&lt;=(AD$6-$E17)))</f>
        <v>0</v>
      </c>
      <c r="AE79" s="119" cm="1">
        <f t="array" ref="AE79">SUMPRODUCT(($I73:AE73))-SUMPRODUCT(($I73:AE73)*($I$6:AE$6&lt;=(AE$6-$E17)))</f>
        <v>0</v>
      </c>
      <c r="AF79" s="119" cm="1">
        <f t="array" ref="AF79">SUMPRODUCT(($I73:AF73))-SUMPRODUCT(($I73:AF73)*($I$6:AF$6&lt;=(AF$6-$E17)))</f>
        <v>0</v>
      </c>
      <c r="AG79" s="119" cm="1">
        <f t="array" ref="AG79">SUMPRODUCT(($I73:AG73))-SUMPRODUCT(($I73:AG73)*($I$6:AG$6&lt;=(AG$6-$E17)))</f>
        <v>0</v>
      </c>
      <c r="AH79"/>
    </row>
    <row r="80" spans="1:41" x14ac:dyDescent="0.3">
      <c r="A80" s="8"/>
      <c r="B80" s="8"/>
      <c r="C80" s="4"/>
      <c r="D80" s="38"/>
      <c r="F80" s="97"/>
      <c r="G80" s="214"/>
      <c r="H80" s="31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/>
    </row>
    <row r="81" spans="1:34" x14ac:dyDescent="0.3">
      <c r="A81" s="8"/>
      <c r="B81" s="8"/>
      <c r="C81" s="147" t="s">
        <v>91</v>
      </c>
      <c r="D81" s="38"/>
      <c r="G81" s="213"/>
      <c r="H81" s="31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/>
    </row>
    <row r="82" spans="1:34" x14ac:dyDescent="0.3">
      <c r="A82" s="8"/>
      <c r="B82" s="8"/>
      <c r="C82" s="4" t="str">
        <f>$C$81&amp;" - "&amp;C14</f>
        <v>Annualised capex - &lt; Enter description &gt;</v>
      </c>
      <c r="D82" s="38"/>
      <c r="G82" s="210">
        <f>input_dollars</f>
        <v>45291</v>
      </c>
      <c r="H82" s="31"/>
      <c r="I82" s="119">
        <f t="shared" ref="I82:AG82" si="12">IF($E14=0,0,-PMT(real_disc, $E14,H76,))</f>
        <v>0</v>
      </c>
      <c r="J82" s="119">
        <f t="shared" si="12"/>
        <v>0</v>
      </c>
      <c r="K82" s="119">
        <f t="shared" si="12"/>
        <v>0</v>
      </c>
      <c r="L82" s="119">
        <f t="shared" si="12"/>
        <v>0</v>
      </c>
      <c r="M82" s="119">
        <f t="shared" si="12"/>
        <v>0</v>
      </c>
      <c r="N82" s="119">
        <f t="shared" si="12"/>
        <v>0</v>
      </c>
      <c r="O82" s="119">
        <f t="shared" si="12"/>
        <v>0</v>
      </c>
      <c r="P82" s="119">
        <f t="shared" si="12"/>
        <v>0</v>
      </c>
      <c r="Q82" s="119">
        <f t="shared" si="12"/>
        <v>0</v>
      </c>
      <c r="R82" s="119">
        <f t="shared" si="12"/>
        <v>0</v>
      </c>
      <c r="S82" s="119">
        <f t="shared" si="12"/>
        <v>0</v>
      </c>
      <c r="T82" s="119">
        <f t="shared" si="12"/>
        <v>0</v>
      </c>
      <c r="U82" s="119">
        <f t="shared" si="12"/>
        <v>0</v>
      </c>
      <c r="V82" s="119">
        <f t="shared" si="12"/>
        <v>0</v>
      </c>
      <c r="W82" s="119">
        <f t="shared" si="12"/>
        <v>0</v>
      </c>
      <c r="X82" s="119">
        <f t="shared" si="12"/>
        <v>0</v>
      </c>
      <c r="Y82" s="119">
        <f t="shared" si="12"/>
        <v>0</v>
      </c>
      <c r="Z82" s="119">
        <f t="shared" si="12"/>
        <v>0</v>
      </c>
      <c r="AA82" s="119">
        <f t="shared" si="12"/>
        <v>0</v>
      </c>
      <c r="AB82" s="119">
        <f t="shared" si="12"/>
        <v>0</v>
      </c>
      <c r="AC82" s="119">
        <f t="shared" si="12"/>
        <v>0</v>
      </c>
      <c r="AD82" s="119">
        <f t="shared" si="12"/>
        <v>0</v>
      </c>
      <c r="AE82" s="119">
        <f t="shared" si="12"/>
        <v>0</v>
      </c>
      <c r="AF82" s="119">
        <f t="shared" si="12"/>
        <v>0</v>
      </c>
      <c r="AG82" s="119">
        <f t="shared" si="12"/>
        <v>0</v>
      </c>
      <c r="AH82"/>
    </row>
    <row r="83" spans="1:34" x14ac:dyDescent="0.3">
      <c r="A83" s="8"/>
      <c r="B83" s="8"/>
      <c r="C83" s="4" t="str">
        <f>$C$81&amp;" - "&amp;C15</f>
        <v>Annualised capex - &lt; Enter description &gt;</v>
      </c>
      <c r="D83" s="38"/>
      <c r="G83" s="210">
        <f>input_dollars</f>
        <v>45291</v>
      </c>
      <c r="H83" s="31"/>
      <c r="I83" s="119">
        <f>IF($E15=0,0,-PMT(real_disc, $E15,H77,))</f>
        <v>0</v>
      </c>
      <c r="J83" s="119">
        <f>IF($E15=0,0,-PMT(real_disc, $E15,I77,))</f>
        <v>0</v>
      </c>
      <c r="K83" s="119">
        <f>IF($E15=0,0,-PMT(real_disc, $E15,J77,))</f>
        <v>0</v>
      </c>
      <c r="L83" s="119">
        <f>IF($E15=0,0,-PMT(real_disc, $E15,K77,))</f>
        <v>0</v>
      </c>
      <c r="M83" s="119">
        <f>IF($E15=0,0,-PMT(real_disc, $E15,L77,))</f>
        <v>0</v>
      </c>
      <c r="N83" s="119">
        <f>IF($E15=0,0,-PMT(real_disc, $E15,M77,))</f>
        <v>0</v>
      </c>
      <c r="O83" s="119">
        <f>IF($E15=0,0,-PMT(real_disc, $E15,N77,))</f>
        <v>0</v>
      </c>
      <c r="P83" s="119">
        <f>IF($E15=0,0,-PMT(real_disc, $E15,O77,))</f>
        <v>0</v>
      </c>
      <c r="Q83" s="119">
        <f>IF($E15=0,0,-PMT(real_disc, $E15,P77,))</f>
        <v>0</v>
      </c>
      <c r="R83" s="119">
        <f>IF($E15=0,0,-PMT(real_disc, $E15,Q77,))</f>
        <v>0</v>
      </c>
      <c r="S83" s="119">
        <f>IF($E15=0,0,-PMT(real_disc, $E15,R77,))</f>
        <v>0</v>
      </c>
      <c r="T83" s="119">
        <f>IF($E15=0,0,-PMT(real_disc, $E15,S77,))</f>
        <v>0</v>
      </c>
      <c r="U83" s="119">
        <f>IF($E15=0,0,-PMT(real_disc, $E15,T77,))</f>
        <v>0</v>
      </c>
      <c r="V83" s="119">
        <f>IF($E15=0,0,-PMT(real_disc, $E15,U77,))</f>
        <v>0</v>
      </c>
      <c r="W83" s="119">
        <f>IF($E15=0,0,-PMT(real_disc, $E15,V77,))</f>
        <v>0</v>
      </c>
      <c r="X83" s="119">
        <f>IF($E15=0,0,-PMT(real_disc, $E15,W77,))</f>
        <v>0</v>
      </c>
      <c r="Y83" s="119">
        <f>IF($E15=0,0,-PMT(real_disc, $E15,X77,))</f>
        <v>0</v>
      </c>
      <c r="Z83" s="119">
        <f>IF($E15=0,0,-PMT(real_disc, $E15,Y77,))</f>
        <v>0</v>
      </c>
      <c r="AA83" s="119">
        <f>IF($E15=0,0,-PMT(real_disc, $E15,Z77,))</f>
        <v>0</v>
      </c>
      <c r="AB83" s="119">
        <f>IF($E15=0,0,-PMT(real_disc, $E15,AA77,))</f>
        <v>0</v>
      </c>
      <c r="AC83" s="119">
        <f>IF($E15=0,0,-PMT(real_disc, $E15,AB77,))</f>
        <v>0</v>
      </c>
      <c r="AD83" s="119">
        <f>IF($E15=0,0,-PMT(real_disc, $E15,AC77,))</f>
        <v>0</v>
      </c>
      <c r="AE83" s="119">
        <f>IF($E15=0,0,-PMT(real_disc, $E15,AD77,))</f>
        <v>0</v>
      </c>
      <c r="AF83" s="119">
        <f>IF($E15=0,0,-PMT(real_disc, $E15,AE77,))</f>
        <v>0</v>
      </c>
      <c r="AG83" s="119">
        <f>IF($E15=0,0,-PMT(real_disc, $E15,AF77,))</f>
        <v>0</v>
      </c>
      <c r="AH83"/>
    </row>
    <row r="84" spans="1:34" x14ac:dyDescent="0.3">
      <c r="A84" s="8"/>
      <c r="B84" s="8"/>
      <c r="C84" s="4" t="str">
        <f>$C$81&amp;" - "&amp;C16</f>
        <v>Annualised capex - &lt; Enter description &gt;</v>
      </c>
      <c r="D84" s="38"/>
      <c r="G84" s="210">
        <f>input_dollars</f>
        <v>45291</v>
      </c>
      <c r="H84" s="31"/>
      <c r="I84" s="119">
        <f>IF($E16=0,0,-PMT(real_disc, $E16,H78,))</f>
        <v>0</v>
      </c>
      <c r="J84" s="119">
        <f>IF($E16=0,0,-PMT(real_disc, $E16,I78,))</f>
        <v>0</v>
      </c>
      <c r="K84" s="119">
        <f>IF($E16=0,0,-PMT(real_disc, $E16,J78,))</f>
        <v>0</v>
      </c>
      <c r="L84" s="119">
        <f>IF($E16=0,0,-PMT(real_disc, $E16,K78,))</f>
        <v>0</v>
      </c>
      <c r="M84" s="119">
        <f>IF($E16=0,0,-PMT(real_disc, $E16,L78,))</f>
        <v>0</v>
      </c>
      <c r="N84" s="119">
        <f>IF($E16=0,0,-PMT(real_disc, $E16,M78,))</f>
        <v>0</v>
      </c>
      <c r="O84" s="119">
        <f>IF($E16=0,0,-PMT(real_disc, $E16,N78,))</f>
        <v>0</v>
      </c>
      <c r="P84" s="119">
        <f>IF($E16=0,0,-PMT(real_disc, $E16,O78,))</f>
        <v>0</v>
      </c>
      <c r="Q84" s="119">
        <f>IF($E16=0,0,-PMT(real_disc, $E16,P78,))</f>
        <v>0</v>
      </c>
      <c r="R84" s="119">
        <f>IF($E16=0,0,-PMT(real_disc, $E16,Q78,))</f>
        <v>0</v>
      </c>
      <c r="S84" s="119">
        <f>IF($E16=0,0,-PMT(real_disc, $E16,R78,))</f>
        <v>0</v>
      </c>
      <c r="T84" s="119">
        <f>IF($E16=0,0,-PMT(real_disc, $E16,S78,))</f>
        <v>0</v>
      </c>
      <c r="U84" s="119">
        <f>IF($E16=0,0,-PMT(real_disc, $E16,T78,))</f>
        <v>0</v>
      </c>
      <c r="V84" s="119">
        <f>IF($E16=0,0,-PMT(real_disc, $E16,U78,))</f>
        <v>0</v>
      </c>
      <c r="W84" s="119">
        <f>IF($E16=0,0,-PMT(real_disc, $E16,V78,))</f>
        <v>0</v>
      </c>
      <c r="X84" s="119">
        <f>IF($E16=0,0,-PMT(real_disc, $E16,W78,))</f>
        <v>0</v>
      </c>
      <c r="Y84" s="119">
        <f>IF($E16=0,0,-PMT(real_disc, $E16,X78,))</f>
        <v>0</v>
      </c>
      <c r="Z84" s="119">
        <f>IF($E16=0,0,-PMT(real_disc, $E16,Y78,))</f>
        <v>0</v>
      </c>
      <c r="AA84" s="119">
        <f>IF($E16=0,0,-PMT(real_disc, $E16,Z78,))</f>
        <v>0</v>
      </c>
      <c r="AB84" s="119">
        <f>IF($E16=0,0,-PMT(real_disc, $E16,AA78,))</f>
        <v>0</v>
      </c>
      <c r="AC84" s="119">
        <f>IF($E16=0,0,-PMT(real_disc, $E16,AB78,))</f>
        <v>0</v>
      </c>
      <c r="AD84" s="119">
        <f>IF($E16=0,0,-PMT(real_disc, $E16,AC78,))</f>
        <v>0</v>
      </c>
      <c r="AE84" s="119">
        <f>IF($E16=0,0,-PMT(real_disc, $E16,AD78,))</f>
        <v>0</v>
      </c>
      <c r="AF84" s="119">
        <f>IF($E16=0,0,-PMT(real_disc, $E16,AE78,))</f>
        <v>0</v>
      </c>
      <c r="AG84" s="119">
        <f>IF($E16=0,0,-PMT(real_disc, $E16,AF78,))</f>
        <v>0</v>
      </c>
      <c r="AH84"/>
    </row>
    <row r="85" spans="1:34" x14ac:dyDescent="0.3">
      <c r="A85" s="8"/>
      <c r="B85" s="8"/>
      <c r="C85" s="4" t="str">
        <f>$C$81&amp;" - "&amp;C17</f>
        <v>Annualised capex - &lt; Enter description &gt;</v>
      </c>
      <c r="D85" s="38"/>
      <c r="G85" s="210">
        <f>input_dollars</f>
        <v>45291</v>
      </c>
      <c r="H85" s="31"/>
      <c r="I85" s="119">
        <f>IF($E17=0,0,-PMT(real_disc, $E17,H79,))</f>
        <v>0</v>
      </c>
      <c r="J85" s="119">
        <f>IF($E17=0,0,-PMT(real_disc, $E17,I79,))</f>
        <v>0</v>
      </c>
      <c r="K85" s="119">
        <f>IF($E17=0,0,-PMT(real_disc, $E17,J79,))</f>
        <v>0</v>
      </c>
      <c r="L85" s="119">
        <f>IF($E17=0,0,-PMT(real_disc, $E17,K79,))</f>
        <v>0</v>
      </c>
      <c r="M85" s="119">
        <f>IF($E17=0,0,-PMT(real_disc, $E17,L79,))</f>
        <v>0</v>
      </c>
      <c r="N85" s="119">
        <f>IF($E17=0,0,-PMT(real_disc, $E17,M79,))</f>
        <v>0</v>
      </c>
      <c r="O85" s="119">
        <f>IF($E17=0,0,-PMT(real_disc, $E17,N79,))</f>
        <v>0</v>
      </c>
      <c r="P85" s="119">
        <f>IF($E17=0,0,-PMT(real_disc, $E17,O79,))</f>
        <v>0</v>
      </c>
      <c r="Q85" s="119">
        <f>IF($E17=0,0,-PMT(real_disc, $E17,P79,))</f>
        <v>0</v>
      </c>
      <c r="R85" s="119">
        <f>IF($E17=0,0,-PMT(real_disc, $E17,Q79,))</f>
        <v>0</v>
      </c>
      <c r="S85" s="119">
        <f>IF($E17=0,0,-PMT(real_disc, $E17,R79,))</f>
        <v>0</v>
      </c>
      <c r="T85" s="119">
        <f>IF($E17=0,0,-PMT(real_disc, $E17,S79,))</f>
        <v>0</v>
      </c>
      <c r="U85" s="119">
        <f>IF($E17=0,0,-PMT(real_disc, $E17,T79,))</f>
        <v>0</v>
      </c>
      <c r="V85" s="119">
        <f>IF($E17=0,0,-PMT(real_disc, $E17,U79,))</f>
        <v>0</v>
      </c>
      <c r="W85" s="119">
        <f>IF($E17=0,0,-PMT(real_disc, $E17,V79,))</f>
        <v>0</v>
      </c>
      <c r="X85" s="119">
        <f>IF($E17=0,0,-PMT(real_disc, $E17,W79,))</f>
        <v>0</v>
      </c>
      <c r="Y85" s="119">
        <f>IF($E17=0,0,-PMT(real_disc, $E17,X79,))</f>
        <v>0</v>
      </c>
      <c r="Z85" s="119">
        <f>IF($E17=0,0,-PMT(real_disc, $E17,Y79,))</f>
        <v>0</v>
      </c>
      <c r="AA85" s="119">
        <f>IF($E17=0,0,-PMT(real_disc, $E17,Z79,))</f>
        <v>0</v>
      </c>
      <c r="AB85" s="119">
        <f>IF($E17=0,0,-PMT(real_disc, $E17,AA79,))</f>
        <v>0</v>
      </c>
      <c r="AC85" s="119">
        <f>IF($E17=0,0,-PMT(real_disc, $E17,AB79,))</f>
        <v>0</v>
      </c>
      <c r="AD85" s="119">
        <f>IF($E17=0,0,-PMT(real_disc, $E17,AC79,))</f>
        <v>0</v>
      </c>
      <c r="AE85" s="119">
        <f>IF($E17=0,0,-PMT(real_disc, $E17,AD79,))</f>
        <v>0</v>
      </c>
      <c r="AF85" s="119">
        <f>IF($E17=0,0,-PMT(real_disc, $E17,AE79,))</f>
        <v>0</v>
      </c>
      <c r="AG85" s="119">
        <f>IF($E17=0,0,-PMT(real_disc, $E17,AF79,))</f>
        <v>0</v>
      </c>
      <c r="AH85"/>
    </row>
    <row r="86" spans="1:34" x14ac:dyDescent="0.3">
      <c r="A86" s="8"/>
      <c r="B86" s="8"/>
      <c r="C86" s="172" t="s">
        <v>156</v>
      </c>
      <c r="D86" s="172"/>
      <c r="E86" s="173"/>
      <c r="F86" s="174"/>
      <c r="G86" s="215">
        <f>input_dollars</f>
        <v>45291</v>
      </c>
      <c r="H86" s="175"/>
      <c r="I86" s="176">
        <f>SUM(I82:I85)</f>
        <v>0</v>
      </c>
      <c r="J86" s="176">
        <f t="shared" ref="J86:AB86" si="13">SUM(J82:J85)</f>
        <v>0</v>
      </c>
      <c r="K86" s="176">
        <f t="shared" si="13"/>
        <v>0</v>
      </c>
      <c r="L86" s="176">
        <f t="shared" si="13"/>
        <v>0</v>
      </c>
      <c r="M86" s="176">
        <f t="shared" si="13"/>
        <v>0</v>
      </c>
      <c r="N86" s="176">
        <f t="shared" si="13"/>
        <v>0</v>
      </c>
      <c r="O86" s="176">
        <f t="shared" si="13"/>
        <v>0</v>
      </c>
      <c r="P86" s="176">
        <f t="shared" si="13"/>
        <v>0</v>
      </c>
      <c r="Q86" s="176">
        <f t="shared" si="13"/>
        <v>0</v>
      </c>
      <c r="R86" s="176">
        <f t="shared" si="13"/>
        <v>0</v>
      </c>
      <c r="S86" s="176">
        <f t="shared" si="13"/>
        <v>0</v>
      </c>
      <c r="T86" s="176">
        <f t="shared" si="13"/>
        <v>0</v>
      </c>
      <c r="U86" s="176">
        <f t="shared" si="13"/>
        <v>0</v>
      </c>
      <c r="V86" s="176">
        <f t="shared" si="13"/>
        <v>0</v>
      </c>
      <c r="W86" s="176">
        <f t="shared" si="13"/>
        <v>0</v>
      </c>
      <c r="X86" s="176">
        <f t="shared" si="13"/>
        <v>0</v>
      </c>
      <c r="Y86" s="176">
        <f t="shared" si="13"/>
        <v>0</v>
      </c>
      <c r="Z86" s="176">
        <f t="shared" si="13"/>
        <v>0</v>
      </c>
      <c r="AA86" s="176">
        <f t="shared" si="13"/>
        <v>0</v>
      </c>
      <c r="AB86" s="176">
        <f t="shared" si="13"/>
        <v>0</v>
      </c>
      <c r="AC86" s="176">
        <f>SUM(AC82:AC85)</f>
        <v>0</v>
      </c>
      <c r="AD86" s="176">
        <f>SUM(AD82:AD85)</f>
        <v>0</v>
      </c>
      <c r="AE86" s="176">
        <f>SUM(AE82:AE85)</f>
        <v>0</v>
      </c>
      <c r="AF86" s="176">
        <f>SUM(AF82:AF85)</f>
        <v>0</v>
      </c>
      <c r="AG86" s="176">
        <f>SUM(AG82:AG85)</f>
        <v>0</v>
      </c>
      <c r="AH86"/>
    </row>
    <row r="87" spans="1:34" x14ac:dyDescent="0.3">
      <c r="A87" s="8"/>
      <c r="B87" s="8"/>
      <c r="C87" s="75"/>
      <c r="D87" s="38"/>
      <c r="F87"/>
      <c r="G87" s="2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x14ac:dyDescent="0.3">
      <c r="A88" s="8"/>
      <c r="B88" s="8"/>
      <c r="C88" s="4" t="s">
        <v>91</v>
      </c>
      <c r="D88" s="38"/>
      <c r="F88" s="97"/>
      <c r="G88" s="210">
        <f t="shared" ref="G88:G93" si="14">input_dollars</f>
        <v>45291</v>
      </c>
      <c r="H88" s="31"/>
      <c r="I88" s="119">
        <f>I86</f>
        <v>0</v>
      </c>
      <c r="J88" s="119">
        <f t="shared" ref="J88:AB88" si="15">J86</f>
        <v>0</v>
      </c>
      <c r="K88" s="119">
        <f t="shared" si="15"/>
        <v>0</v>
      </c>
      <c r="L88" s="119">
        <f t="shared" si="15"/>
        <v>0</v>
      </c>
      <c r="M88" s="119">
        <f t="shared" si="15"/>
        <v>0</v>
      </c>
      <c r="N88" s="119">
        <f t="shared" si="15"/>
        <v>0</v>
      </c>
      <c r="O88" s="119">
        <f t="shared" si="15"/>
        <v>0</v>
      </c>
      <c r="P88" s="119">
        <f t="shared" si="15"/>
        <v>0</v>
      </c>
      <c r="Q88" s="119">
        <f t="shared" si="15"/>
        <v>0</v>
      </c>
      <c r="R88" s="119">
        <f t="shared" si="15"/>
        <v>0</v>
      </c>
      <c r="S88" s="119">
        <f t="shared" si="15"/>
        <v>0</v>
      </c>
      <c r="T88" s="119">
        <f t="shared" si="15"/>
        <v>0</v>
      </c>
      <c r="U88" s="119">
        <f t="shared" si="15"/>
        <v>0</v>
      </c>
      <c r="V88" s="119">
        <f t="shared" si="15"/>
        <v>0</v>
      </c>
      <c r="W88" s="119">
        <f t="shared" si="15"/>
        <v>0</v>
      </c>
      <c r="X88" s="119">
        <f t="shared" si="15"/>
        <v>0</v>
      </c>
      <c r="Y88" s="119">
        <f t="shared" si="15"/>
        <v>0</v>
      </c>
      <c r="Z88" s="119">
        <f t="shared" si="15"/>
        <v>0</v>
      </c>
      <c r="AA88" s="119">
        <f t="shared" si="15"/>
        <v>0</v>
      </c>
      <c r="AB88" s="119">
        <f t="shared" si="15"/>
        <v>0</v>
      </c>
      <c r="AC88" s="119">
        <f>AC86</f>
        <v>0</v>
      </c>
      <c r="AD88" s="119">
        <f>AD86</f>
        <v>0</v>
      </c>
      <c r="AE88" s="119">
        <f>AE86</f>
        <v>0</v>
      </c>
      <c r="AF88" s="119">
        <f>AF86</f>
        <v>0</v>
      </c>
      <c r="AG88" s="119">
        <f>AG86</f>
        <v>0</v>
      </c>
      <c r="AH88"/>
    </row>
    <row r="89" spans="1:34" x14ac:dyDescent="0.3">
      <c r="A89" s="8"/>
      <c r="B89" s="8"/>
      <c r="C89" s="4" t="s">
        <v>31</v>
      </c>
      <c r="D89" s="38"/>
      <c r="F89" s="97"/>
      <c r="G89" s="210">
        <f t="shared" si="14"/>
        <v>45291</v>
      </c>
      <c r="H89" s="31"/>
      <c r="I89" s="31">
        <f t="shared" ref="I89:AG89" si="16">-I22</f>
        <v>0</v>
      </c>
      <c r="J89" s="31">
        <f t="shared" si="16"/>
        <v>0</v>
      </c>
      <c r="K89" s="31">
        <f t="shared" si="16"/>
        <v>0</v>
      </c>
      <c r="L89" s="31">
        <f t="shared" si="16"/>
        <v>0</v>
      </c>
      <c r="M89" s="31">
        <f t="shared" si="16"/>
        <v>0</v>
      </c>
      <c r="N89" s="31">
        <f t="shared" si="16"/>
        <v>0</v>
      </c>
      <c r="O89" s="31">
        <f t="shared" si="16"/>
        <v>0</v>
      </c>
      <c r="P89" s="31">
        <f t="shared" si="16"/>
        <v>0</v>
      </c>
      <c r="Q89" s="31">
        <f t="shared" si="16"/>
        <v>0</v>
      </c>
      <c r="R89" s="31">
        <f t="shared" si="16"/>
        <v>0</v>
      </c>
      <c r="S89" s="31">
        <f t="shared" si="16"/>
        <v>0</v>
      </c>
      <c r="T89" s="31">
        <f t="shared" si="16"/>
        <v>0</v>
      </c>
      <c r="U89" s="31">
        <f t="shared" si="16"/>
        <v>0</v>
      </c>
      <c r="V89" s="31">
        <f t="shared" si="16"/>
        <v>0</v>
      </c>
      <c r="W89" s="31">
        <f t="shared" si="16"/>
        <v>0</v>
      </c>
      <c r="X89" s="31">
        <f t="shared" si="16"/>
        <v>0</v>
      </c>
      <c r="Y89" s="31">
        <f t="shared" si="16"/>
        <v>0</v>
      </c>
      <c r="Z89" s="31">
        <f t="shared" si="16"/>
        <v>0</v>
      </c>
      <c r="AA89" s="31">
        <f t="shared" si="16"/>
        <v>0</v>
      </c>
      <c r="AB89" s="31">
        <f t="shared" si="16"/>
        <v>0</v>
      </c>
      <c r="AC89" s="31">
        <f t="shared" si="16"/>
        <v>0</v>
      </c>
      <c r="AD89" s="31">
        <f t="shared" si="16"/>
        <v>0</v>
      </c>
      <c r="AE89" s="31">
        <f t="shared" si="16"/>
        <v>0</v>
      </c>
      <c r="AF89" s="31">
        <f t="shared" si="16"/>
        <v>0</v>
      </c>
      <c r="AG89" s="31">
        <f t="shared" si="16"/>
        <v>0</v>
      </c>
      <c r="AH89"/>
    </row>
    <row r="90" spans="1:34" x14ac:dyDescent="0.3">
      <c r="A90" s="8"/>
      <c r="B90" s="8"/>
      <c r="C90" s="4" t="s">
        <v>139</v>
      </c>
      <c r="D90" s="38"/>
      <c r="F90" s="97"/>
      <c r="G90" s="210">
        <f t="shared" si="14"/>
        <v>45291</v>
      </c>
      <c r="H90" s="31"/>
      <c r="I90" s="31">
        <f t="shared" ref="I90:AG90" si="17">I67</f>
        <v>0</v>
      </c>
      <c r="J90" s="31">
        <f t="shared" si="17"/>
        <v>0</v>
      </c>
      <c r="K90" s="31">
        <f t="shared" si="17"/>
        <v>0</v>
      </c>
      <c r="L90" s="31">
        <f t="shared" si="17"/>
        <v>0</v>
      </c>
      <c r="M90" s="31">
        <f t="shared" si="17"/>
        <v>0</v>
      </c>
      <c r="N90" s="31">
        <f t="shared" si="17"/>
        <v>0</v>
      </c>
      <c r="O90" s="31">
        <f t="shared" si="17"/>
        <v>0</v>
      </c>
      <c r="P90" s="31">
        <f t="shared" si="17"/>
        <v>0</v>
      </c>
      <c r="Q90" s="31">
        <f t="shared" si="17"/>
        <v>0</v>
      </c>
      <c r="R90" s="31">
        <f t="shared" si="17"/>
        <v>0</v>
      </c>
      <c r="S90" s="31">
        <f t="shared" si="17"/>
        <v>0</v>
      </c>
      <c r="T90" s="31">
        <f t="shared" si="17"/>
        <v>0</v>
      </c>
      <c r="U90" s="31">
        <f t="shared" si="17"/>
        <v>0</v>
      </c>
      <c r="V90" s="31">
        <f t="shared" si="17"/>
        <v>0</v>
      </c>
      <c r="W90" s="31">
        <f t="shared" si="17"/>
        <v>0</v>
      </c>
      <c r="X90" s="31">
        <f t="shared" si="17"/>
        <v>0</v>
      </c>
      <c r="Y90" s="31">
        <f t="shared" si="17"/>
        <v>0</v>
      </c>
      <c r="Z90" s="31">
        <f t="shared" si="17"/>
        <v>0</v>
      </c>
      <c r="AA90" s="31">
        <f t="shared" si="17"/>
        <v>0</v>
      </c>
      <c r="AB90" s="31">
        <f t="shared" si="17"/>
        <v>0</v>
      </c>
      <c r="AC90" s="31">
        <f t="shared" si="17"/>
        <v>0</v>
      </c>
      <c r="AD90" s="31">
        <f t="shared" si="17"/>
        <v>0</v>
      </c>
      <c r="AE90" s="31">
        <f t="shared" si="17"/>
        <v>0</v>
      </c>
      <c r="AF90" s="31">
        <f t="shared" si="17"/>
        <v>0</v>
      </c>
      <c r="AG90" s="31">
        <f t="shared" si="17"/>
        <v>0</v>
      </c>
      <c r="AH90"/>
    </row>
    <row r="91" spans="1:34" x14ac:dyDescent="0.3">
      <c r="A91" s="8"/>
      <c r="B91" s="8"/>
      <c r="C91" s="4" t="s">
        <v>122</v>
      </c>
      <c r="D91" s="38"/>
      <c r="F91" s="97"/>
      <c r="G91" s="210">
        <f t="shared" si="14"/>
        <v>45291</v>
      </c>
      <c r="H91" s="31"/>
      <c r="I91" s="31">
        <f t="shared" ref="I91:AG91" si="18">I60</f>
        <v>0</v>
      </c>
      <c r="J91" s="31">
        <f t="shared" si="18"/>
        <v>0</v>
      </c>
      <c r="K91" s="31">
        <f t="shared" si="18"/>
        <v>0</v>
      </c>
      <c r="L91" s="31">
        <f t="shared" si="18"/>
        <v>0</v>
      </c>
      <c r="M91" s="31">
        <f t="shared" si="18"/>
        <v>0</v>
      </c>
      <c r="N91" s="31">
        <f t="shared" si="18"/>
        <v>0</v>
      </c>
      <c r="O91" s="31">
        <f t="shared" si="18"/>
        <v>0</v>
      </c>
      <c r="P91" s="31">
        <f t="shared" si="18"/>
        <v>0</v>
      </c>
      <c r="Q91" s="31">
        <f t="shared" si="18"/>
        <v>0</v>
      </c>
      <c r="R91" s="31">
        <f t="shared" si="18"/>
        <v>0</v>
      </c>
      <c r="S91" s="31">
        <f t="shared" si="18"/>
        <v>0</v>
      </c>
      <c r="T91" s="31">
        <f t="shared" si="18"/>
        <v>0</v>
      </c>
      <c r="U91" s="31">
        <f t="shared" si="18"/>
        <v>0</v>
      </c>
      <c r="V91" s="31">
        <f t="shared" si="18"/>
        <v>0</v>
      </c>
      <c r="W91" s="31">
        <f t="shared" si="18"/>
        <v>0</v>
      </c>
      <c r="X91" s="31">
        <f t="shared" si="18"/>
        <v>0</v>
      </c>
      <c r="Y91" s="31">
        <f t="shared" si="18"/>
        <v>0</v>
      </c>
      <c r="Z91" s="31">
        <f t="shared" si="18"/>
        <v>0</v>
      </c>
      <c r="AA91" s="31">
        <f t="shared" si="18"/>
        <v>0</v>
      </c>
      <c r="AB91" s="31">
        <f t="shared" si="18"/>
        <v>0</v>
      </c>
      <c r="AC91" s="31">
        <f t="shared" si="18"/>
        <v>0</v>
      </c>
      <c r="AD91" s="31">
        <f t="shared" si="18"/>
        <v>0</v>
      </c>
      <c r="AE91" s="31">
        <f t="shared" si="18"/>
        <v>0</v>
      </c>
      <c r="AF91" s="31">
        <f t="shared" si="18"/>
        <v>0</v>
      </c>
      <c r="AG91" s="31">
        <f t="shared" si="18"/>
        <v>0</v>
      </c>
      <c r="AH91"/>
    </row>
    <row r="92" spans="1:34" x14ac:dyDescent="0.3">
      <c r="A92" s="8"/>
      <c r="B92" s="8"/>
      <c r="C92" s="4"/>
      <c r="D92" s="38"/>
      <c r="F92" s="31"/>
      <c r="G92" s="21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/>
    </row>
    <row r="93" spans="1:34" x14ac:dyDescent="0.3">
      <c r="A93" s="8"/>
      <c r="B93" s="8"/>
      <c r="C93" s="177" t="s">
        <v>186</v>
      </c>
      <c r="D93" s="178"/>
      <c r="E93" s="173"/>
      <c r="F93" s="179"/>
      <c r="G93" s="215">
        <f t="shared" si="14"/>
        <v>45291</v>
      </c>
      <c r="H93" s="179"/>
      <c r="I93" s="179">
        <f t="shared" ref="I93:AB93" si="19">SUM(I88:I92)</f>
        <v>0</v>
      </c>
      <c r="J93" s="179">
        <f t="shared" si="19"/>
        <v>0</v>
      </c>
      <c r="K93" s="179">
        <f t="shared" si="19"/>
        <v>0</v>
      </c>
      <c r="L93" s="179">
        <f t="shared" si="19"/>
        <v>0</v>
      </c>
      <c r="M93" s="179">
        <f t="shared" si="19"/>
        <v>0</v>
      </c>
      <c r="N93" s="179">
        <f t="shared" si="19"/>
        <v>0</v>
      </c>
      <c r="O93" s="179">
        <f t="shared" si="19"/>
        <v>0</v>
      </c>
      <c r="P93" s="179">
        <f t="shared" si="19"/>
        <v>0</v>
      </c>
      <c r="Q93" s="179">
        <f t="shared" si="19"/>
        <v>0</v>
      </c>
      <c r="R93" s="179">
        <f t="shared" si="19"/>
        <v>0</v>
      </c>
      <c r="S93" s="179">
        <f t="shared" si="19"/>
        <v>0</v>
      </c>
      <c r="T93" s="179">
        <f t="shared" si="19"/>
        <v>0</v>
      </c>
      <c r="U93" s="179">
        <f t="shared" si="19"/>
        <v>0</v>
      </c>
      <c r="V93" s="179">
        <f t="shared" si="19"/>
        <v>0</v>
      </c>
      <c r="W93" s="179">
        <f t="shared" si="19"/>
        <v>0</v>
      </c>
      <c r="X93" s="179">
        <f t="shared" si="19"/>
        <v>0</v>
      </c>
      <c r="Y93" s="179">
        <f t="shared" si="19"/>
        <v>0</v>
      </c>
      <c r="Z93" s="179">
        <f t="shared" si="19"/>
        <v>0</v>
      </c>
      <c r="AA93" s="179">
        <f t="shared" si="19"/>
        <v>0</v>
      </c>
      <c r="AB93" s="179">
        <f t="shared" si="19"/>
        <v>0</v>
      </c>
      <c r="AC93" s="179">
        <f>SUM(AC88:AC92)</f>
        <v>0</v>
      </c>
      <c r="AD93" s="179">
        <f>SUM(AD88:AD92)</f>
        <v>0</v>
      </c>
      <c r="AE93" s="179">
        <f>SUM(AE88:AE92)</f>
        <v>0</v>
      </c>
      <c r="AF93" s="179">
        <f>SUM(AF88:AF92)</f>
        <v>0</v>
      </c>
      <c r="AG93" s="179">
        <f>SUM(AG88:AG92)</f>
        <v>0</v>
      </c>
      <c r="AH93"/>
    </row>
    <row r="94" spans="1:34" x14ac:dyDescent="0.3">
      <c r="A94" s="8"/>
      <c r="B94" s="8"/>
      <c r="C94" s="75"/>
      <c r="D94" s="138"/>
      <c r="E94" s="64"/>
      <c r="F94" s="141"/>
      <c r="G94" s="217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/>
    </row>
    <row r="95" spans="1:34" x14ac:dyDescent="0.3">
      <c r="A95" s="8"/>
      <c r="B95" s="8"/>
      <c r="C95" s="75"/>
      <c r="D95" s="138"/>
      <c r="E95" s="64"/>
      <c r="F95" s="141"/>
      <c r="G95" s="217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/>
    </row>
    <row r="96" spans="1:34" x14ac:dyDescent="0.3">
      <c r="A96" s="8"/>
      <c r="B96" s="8"/>
      <c r="C96" s="230" t="s">
        <v>196</v>
      </c>
      <c r="D96" s="82"/>
      <c r="E96" s="231"/>
      <c r="F96" s="232"/>
      <c r="G96" s="233" cm="1">
        <f t="array" ref="G96">IF(SUM($I18:$AG18)=0,0,(INDEX(I$6:AG$6,MATCH(TRUE,INDEX($I18:$AG18&lt;&gt;0,),0))))</f>
        <v>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/>
    </row>
    <row r="97" spans="1:43" x14ac:dyDescent="0.3">
      <c r="C97" s="82"/>
      <c r="D97" s="234"/>
      <c r="E97" s="231"/>
      <c r="F97" s="231"/>
      <c r="G97" s="233"/>
    </row>
    <row r="98" spans="1:43" x14ac:dyDescent="0.3">
      <c r="C98" s="235" t="s">
        <v>191</v>
      </c>
      <c r="D98" s="236"/>
      <c r="E98" s="236"/>
      <c r="F98" s="236"/>
      <c r="G98" s="237" t="str">
        <f>IF(_xlfn.MINIFS($G$96:$G$97, $G$96:$G$97, "&gt;"&amp;0)=0, $A$4, _xlfn.MINIFS($G$96:$G$97, $G$96:$G$97, "&gt;"&amp;0))</f>
        <v>Not used</v>
      </c>
    </row>
    <row r="100" spans="1:43" x14ac:dyDescent="0.3">
      <c r="G100" s="12"/>
    </row>
    <row r="108" spans="1:43" ht="14.4" x14ac:dyDescent="0.3">
      <c r="A108" s="89" t="s">
        <v>216</v>
      </c>
      <c r="B108" s="89"/>
      <c r="C108" s="89"/>
      <c r="D108" s="89"/>
      <c r="E108" s="89"/>
      <c r="F108" s="89"/>
      <c r="G108" s="204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/>
      <c r="AI108"/>
      <c r="AJ108"/>
      <c r="AK108"/>
      <c r="AL108"/>
      <c r="AM108"/>
      <c r="AN108"/>
      <c r="AO108"/>
      <c r="AP108"/>
      <c r="AQ108"/>
    </row>
    <row r="110" spans="1:43" x14ac:dyDescent="0.3"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</row>
    <row r="111" spans="1:43" x14ac:dyDescent="0.3"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</row>
    <row r="112" spans="1:43" x14ac:dyDescent="0.3">
      <c r="A112" s="1" t="s">
        <v>119</v>
      </c>
      <c r="C112" s="1" t="s">
        <v>186</v>
      </c>
      <c r="D112"/>
      <c r="E112"/>
      <c r="F112"/>
      <c r="G112" s="38" t="str">
        <f>PROPER($A$3)&amp;A112</f>
        <v>Option 3NPV</v>
      </c>
      <c r="I112" s="31">
        <f>I93</f>
        <v>0</v>
      </c>
      <c r="J112" s="31">
        <f t="shared" ref="J112:AG112" si="20">J93</f>
        <v>0</v>
      </c>
      <c r="K112" s="31">
        <f t="shared" si="20"/>
        <v>0</v>
      </c>
      <c r="L112" s="31">
        <f t="shared" si="20"/>
        <v>0</v>
      </c>
      <c r="M112" s="31">
        <f t="shared" si="20"/>
        <v>0</v>
      </c>
      <c r="N112" s="31">
        <f t="shared" si="20"/>
        <v>0</v>
      </c>
      <c r="O112" s="31">
        <f t="shared" si="20"/>
        <v>0</v>
      </c>
      <c r="P112" s="31">
        <f t="shared" si="20"/>
        <v>0</v>
      </c>
      <c r="Q112" s="31">
        <f t="shared" si="20"/>
        <v>0</v>
      </c>
      <c r="R112" s="31">
        <f t="shared" si="20"/>
        <v>0</v>
      </c>
      <c r="S112" s="31">
        <f t="shared" si="20"/>
        <v>0</v>
      </c>
      <c r="T112" s="31">
        <f t="shared" si="20"/>
        <v>0</v>
      </c>
      <c r="U112" s="31">
        <f t="shared" si="20"/>
        <v>0</v>
      </c>
      <c r="V112" s="31">
        <f t="shared" si="20"/>
        <v>0</v>
      </c>
      <c r="W112" s="31">
        <f t="shared" si="20"/>
        <v>0</v>
      </c>
      <c r="X112" s="31">
        <f t="shared" si="20"/>
        <v>0</v>
      </c>
      <c r="Y112" s="31">
        <f t="shared" si="20"/>
        <v>0</v>
      </c>
      <c r="Z112" s="31">
        <f t="shared" si="20"/>
        <v>0</v>
      </c>
      <c r="AA112" s="31">
        <f t="shared" si="20"/>
        <v>0</v>
      </c>
      <c r="AB112" s="31">
        <f t="shared" si="20"/>
        <v>0</v>
      </c>
      <c r="AC112" s="31">
        <f t="shared" si="20"/>
        <v>0</v>
      </c>
      <c r="AD112" s="31">
        <f t="shared" si="20"/>
        <v>0</v>
      </c>
      <c r="AE112" s="31">
        <f t="shared" si="20"/>
        <v>0</v>
      </c>
      <c r="AF112" s="31">
        <f t="shared" si="20"/>
        <v>0</v>
      </c>
      <c r="AG112" s="31">
        <f t="shared" si="20"/>
        <v>0</v>
      </c>
    </row>
    <row r="113" spans="1:33" x14ac:dyDescent="0.3">
      <c r="C113" s="1" t="s">
        <v>156</v>
      </c>
      <c r="D113"/>
      <c r="E113"/>
      <c r="F113"/>
      <c r="G113"/>
      <c r="I113" s="31">
        <f>I88</f>
        <v>0</v>
      </c>
      <c r="J113" s="31">
        <f t="shared" ref="J113:AG113" si="21">J88</f>
        <v>0</v>
      </c>
      <c r="K113" s="31">
        <f t="shared" si="21"/>
        <v>0</v>
      </c>
      <c r="L113" s="31">
        <f t="shared" si="21"/>
        <v>0</v>
      </c>
      <c r="M113" s="31">
        <f t="shared" si="21"/>
        <v>0</v>
      </c>
      <c r="N113" s="31">
        <f t="shared" si="21"/>
        <v>0</v>
      </c>
      <c r="O113" s="31">
        <f t="shared" si="21"/>
        <v>0</v>
      </c>
      <c r="P113" s="31">
        <f t="shared" si="21"/>
        <v>0</v>
      </c>
      <c r="Q113" s="31">
        <f t="shared" si="21"/>
        <v>0</v>
      </c>
      <c r="R113" s="31">
        <f t="shared" si="21"/>
        <v>0</v>
      </c>
      <c r="S113" s="31">
        <f t="shared" si="21"/>
        <v>0</v>
      </c>
      <c r="T113" s="31">
        <f t="shared" si="21"/>
        <v>0</v>
      </c>
      <c r="U113" s="31">
        <f t="shared" si="21"/>
        <v>0</v>
      </c>
      <c r="V113" s="31">
        <f t="shared" si="21"/>
        <v>0</v>
      </c>
      <c r="W113" s="31">
        <f t="shared" si="21"/>
        <v>0</v>
      </c>
      <c r="X113" s="31">
        <f t="shared" si="21"/>
        <v>0</v>
      </c>
      <c r="Y113" s="31">
        <f t="shared" si="21"/>
        <v>0</v>
      </c>
      <c r="Z113" s="31">
        <f t="shared" si="21"/>
        <v>0</v>
      </c>
      <c r="AA113" s="31">
        <f t="shared" si="21"/>
        <v>0</v>
      </c>
      <c r="AB113" s="31">
        <f t="shared" si="21"/>
        <v>0</v>
      </c>
      <c r="AC113" s="31">
        <f t="shared" si="21"/>
        <v>0</v>
      </c>
      <c r="AD113" s="31">
        <f t="shared" si="21"/>
        <v>0</v>
      </c>
      <c r="AE113" s="31">
        <f t="shared" si="21"/>
        <v>0</v>
      </c>
      <c r="AF113" s="31">
        <f t="shared" si="21"/>
        <v>0</v>
      </c>
      <c r="AG113" s="31">
        <f t="shared" si="21"/>
        <v>0</v>
      </c>
    </row>
    <row r="114" spans="1:33" x14ac:dyDescent="0.3">
      <c r="C114" s="1" t="s">
        <v>239</v>
      </c>
      <c r="D114"/>
      <c r="E114"/>
      <c r="F114"/>
      <c r="G114"/>
      <c r="I114" s="31">
        <f>SUM(I90:I91)</f>
        <v>0</v>
      </c>
      <c r="J114" s="31">
        <f t="shared" ref="J114:AG114" si="22">SUM(J90:J91)</f>
        <v>0</v>
      </c>
      <c r="K114" s="31">
        <f t="shared" si="22"/>
        <v>0</v>
      </c>
      <c r="L114" s="31">
        <f t="shared" si="22"/>
        <v>0</v>
      </c>
      <c r="M114" s="31">
        <f t="shared" si="22"/>
        <v>0</v>
      </c>
      <c r="N114" s="31">
        <f t="shared" si="22"/>
        <v>0</v>
      </c>
      <c r="O114" s="31">
        <f t="shared" si="22"/>
        <v>0</v>
      </c>
      <c r="P114" s="31">
        <f t="shared" si="22"/>
        <v>0</v>
      </c>
      <c r="Q114" s="31">
        <f t="shared" si="22"/>
        <v>0</v>
      </c>
      <c r="R114" s="31">
        <f t="shared" si="22"/>
        <v>0</v>
      </c>
      <c r="S114" s="31">
        <f t="shared" si="22"/>
        <v>0</v>
      </c>
      <c r="T114" s="31">
        <f t="shared" si="22"/>
        <v>0</v>
      </c>
      <c r="U114" s="31">
        <f t="shared" si="22"/>
        <v>0</v>
      </c>
      <c r="V114" s="31">
        <f t="shared" si="22"/>
        <v>0</v>
      </c>
      <c r="W114" s="31">
        <f t="shared" si="22"/>
        <v>0</v>
      </c>
      <c r="X114" s="31">
        <f t="shared" si="22"/>
        <v>0</v>
      </c>
      <c r="Y114" s="31">
        <f t="shared" si="22"/>
        <v>0</v>
      </c>
      <c r="Z114" s="31">
        <f t="shared" si="22"/>
        <v>0</v>
      </c>
      <c r="AA114" s="31">
        <f t="shared" si="22"/>
        <v>0</v>
      </c>
      <c r="AB114" s="31">
        <f t="shared" si="22"/>
        <v>0</v>
      </c>
      <c r="AC114" s="31">
        <f t="shared" si="22"/>
        <v>0</v>
      </c>
      <c r="AD114" s="31">
        <f t="shared" si="22"/>
        <v>0</v>
      </c>
      <c r="AE114" s="31">
        <f t="shared" si="22"/>
        <v>0</v>
      </c>
      <c r="AF114" s="31">
        <f t="shared" si="22"/>
        <v>0</v>
      </c>
      <c r="AG114" s="31">
        <f t="shared" si="22"/>
        <v>0</v>
      </c>
    </row>
    <row r="115" spans="1:33" x14ac:dyDescent="0.3">
      <c r="D115" s="301" t="str">
        <f>Assumptions!G110</f>
        <v>Capex</v>
      </c>
      <c r="E115" s="301" t="str">
        <f>Assumptions!H110</f>
        <v>Total benefits</v>
      </c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</row>
    <row r="116" spans="1:33" x14ac:dyDescent="0.3">
      <c r="A116" s="1" t="str">
        <f>"sens"&amp;Assumptions!B111</f>
        <v>sens1</v>
      </c>
      <c r="C116" s="300" t="str">
        <f>Assumptions!C111</f>
        <v>Capex 10% higher</v>
      </c>
      <c r="D116" s="301">
        <f>Assumptions!G111</f>
        <v>0.1</v>
      </c>
      <c r="E116" s="301">
        <f>Assumptions!H111</f>
        <v>0</v>
      </c>
      <c r="G116" s="38" t="str">
        <f>PROPER($A$3)&amp;A116</f>
        <v>Option 3sens1</v>
      </c>
      <c r="I116" s="31" cm="1">
        <f t="array" ref="I116">I$112+IF($C116&lt;&gt;0,SUMPRODUCT((I$113:I$114)*TRANSPOSE(($D116:$E116))),0)</f>
        <v>0</v>
      </c>
      <c r="J116" s="31" cm="1">
        <f t="array" ref="J116">J$112+IF($C116&lt;&gt;0,SUMPRODUCT((J$113:J$114)*TRANSPOSE(($D116:$E116))),0)</f>
        <v>0</v>
      </c>
      <c r="K116" s="31" cm="1">
        <f t="array" ref="K116">K$112+IF($C116&lt;&gt;0,SUMPRODUCT((K$113:K$114)*TRANSPOSE(($D116:$E116))),0)</f>
        <v>0</v>
      </c>
      <c r="L116" s="31" cm="1">
        <f t="array" ref="L116">L$112+IF($C116&lt;&gt;0,SUMPRODUCT((L$113:L$114)*TRANSPOSE(($D116:$E116))),0)</f>
        <v>0</v>
      </c>
      <c r="M116" s="31" cm="1">
        <f t="array" ref="M116">M$112+IF($C116&lt;&gt;0,SUMPRODUCT((M$113:M$114)*TRANSPOSE(($D116:$E116))),0)</f>
        <v>0</v>
      </c>
      <c r="N116" s="31" cm="1">
        <f t="array" ref="N116">N$112+IF($C116&lt;&gt;0,SUMPRODUCT((N$113:N$114)*TRANSPOSE(($D116:$E116))),0)</f>
        <v>0</v>
      </c>
      <c r="O116" s="31" cm="1">
        <f t="array" ref="O116">O$112+IF($C116&lt;&gt;0,SUMPRODUCT((O$113:O$114)*TRANSPOSE(($D116:$E116))),0)</f>
        <v>0</v>
      </c>
      <c r="P116" s="31" cm="1">
        <f t="array" ref="P116">P$112+IF($C116&lt;&gt;0,SUMPRODUCT((P$113:P$114)*TRANSPOSE(($D116:$E116))),0)</f>
        <v>0</v>
      </c>
      <c r="Q116" s="31" cm="1">
        <f t="array" ref="Q116">Q$112+IF($C116&lt;&gt;0,SUMPRODUCT((Q$113:Q$114)*TRANSPOSE(($D116:$E116))),0)</f>
        <v>0</v>
      </c>
      <c r="R116" s="31" cm="1">
        <f t="array" ref="R116">R$112+IF($C116&lt;&gt;0,SUMPRODUCT((R$113:R$114)*TRANSPOSE(($D116:$E116))),0)</f>
        <v>0</v>
      </c>
      <c r="S116" s="31" cm="1">
        <f t="array" ref="S116">S$112+IF($C116&lt;&gt;0,SUMPRODUCT((S$113:S$114)*TRANSPOSE(($D116:$E116))),0)</f>
        <v>0</v>
      </c>
      <c r="T116" s="31" cm="1">
        <f t="array" ref="T116">T$112+IF($C116&lt;&gt;0,SUMPRODUCT((T$113:T$114)*TRANSPOSE(($D116:$E116))),0)</f>
        <v>0</v>
      </c>
      <c r="U116" s="31" cm="1">
        <f t="array" ref="U116">U$112+IF($C116&lt;&gt;0,SUMPRODUCT((U$113:U$114)*TRANSPOSE(($D116:$E116))),0)</f>
        <v>0</v>
      </c>
      <c r="V116" s="31" cm="1">
        <f t="array" ref="V116">V$112+IF($C116&lt;&gt;0,SUMPRODUCT((V$113:V$114)*TRANSPOSE(($D116:$E116))),0)</f>
        <v>0</v>
      </c>
      <c r="W116" s="31" cm="1">
        <f t="array" ref="W116">W$112+IF($C116&lt;&gt;0,SUMPRODUCT((W$113:W$114)*TRANSPOSE(($D116:$E116))),0)</f>
        <v>0</v>
      </c>
      <c r="X116" s="31" cm="1">
        <f t="array" ref="X116">X$112+IF($C116&lt;&gt;0,SUMPRODUCT((X$113:X$114)*TRANSPOSE(($D116:$E116))),0)</f>
        <v>0</v>
      </c>
      <c r="Y116" s="31" cm="1">
        <f t="array" ref="Y116">Y$112+IF($C116&lt;&gt;0,SUMPRODUCT((Y$113:Y$114)*TRANSPOSE(($D116:$E116))),0)</f>
        <v>0</v>
      </c>
      <c r="Z116" s="31" cm="1">
        <f t="array" ref="Z116">Z$112+IF($C116&lt;&gt;0,SUMPRODUCT((Z$113:Z$114)*TRANSPOSE(($D116:$E116))),0)</f>
        <v>0</v>
      </c>
      <c r="AA116" s="31" cm="1">
        <f t="array" ref="AA116">AA$112+IF($C116&lt;&gt;0,SUMPRODUCT((AA$113:AA$114)*TRANSPOSE(($D116:$E116))),0)</f>
        <v>0</v>
      </c>
      <c r="AB116" s="31" cm="1">
        <f t="array" ref="AB116">AB$112+IF($C116&lt;&gt;0,SUMPRODUCT((AB$113:AB$114)*TRANSPOSE(($D116:$E116))),0)</f>
        <v>0</v>
      </c>
      <c r="AC116" s="31" cm="1">
        <f t="array" ref="AC116">AC$112+IF($C116&lt;&gt;0,SUMPRODUCT((AC$113:AC$114)*TRANSPOSE(($D116:$E116))),0)</f>
        <v>0</v>
      </c>
      <c r="AD116" s="31" cm="1">
        <f t="array" ref="AD116">AD$112+IF($C116&lt;&gt;0,SUMPRODUCT((AD$113:AD$114)*TRANSPOSE(($D116:$E116))),0)</f>
        <v>0</v>
      </c>
      <c r="AE116" s="31" cm="1">
        <f t="array" ref="AE116">AE$112+IF($C116&lt;&gt;0,SUMPRODUCT((AE$113:AE$114)*TRANSPOSE(($D116:$E116))),0)</f>
        <v>0</v>
      </c>
      <c r="AF116" s="31" cm="1">
        <f t="array" ref="AF116">AF$112+IF($C116&lt;&gt;0,SUMPRODUCT((AF$113:AF$114)*TRANSPOSE(($D116:$E116))),0)</f>
        <v>0</v>
      </c>
      <c r="AG116" s="31" cm="1">
        <f t="array" ref="AG116">AG$112+IF($C116&lt;&gt;0,SUMPRODUCT((AG$113:AG$114)*TRANSPOSE(($D116:$E116))),0)</f>
        <v>0</v>
      </c>
    </row>
    <row r="117" spans="1:33" x14ac:dyDescent="0.3">
      <c r="A117" s="1" t="str">
        <f>"sens"&amp;Assumptions!B112</f>
        <v>sens2</v>
      </c>
      <c r="C117" s="300" t="str">
        <f>Assumptions!C112</f>
        <v>Capex 10% lower</v>
      </c>
      <c r="D117" s="301">
        <f>Assumptions!G112</f>
        <v>-0.1</v>
      </c>
      <c r="E117" s="301">
        <f>Assumptions!H112</f>
        <v>0</v>
      </c>
      <c r="G117" s="38" t="str">
        <f t="shared" ref="G117:G123" si="23">PROPER($A$3)&amp;A117</f>
        <v>Option 3sens2</v>
      </c>
      <c r="I117" s="31" cm="1">
        <f t="array" ref="I117">I$112+IF($C117&lt;&gt;0,SUMPRODUCT((I$113:I$114)*TRANSPOSE(($D117:$E117))),0)</f>
        <v>0</v>
      </c>
      <c r="J117" s="31" cm="1">
        <f t="array" ref="J117">J$112+IF($C117&lt;&gt;0,SUMPRODUCT((J$113:J$114)*TRANSPOSE(($D117:$E117))),0)</f>
        <v>0</v>
      </c>
      <c r="K117" s="31" cm="1">
        <f t="array" ref="K117">K$112+IF($C117&lt;&gt;0,SUMPRODUCT((K$113:K$114)*TRANSPOSE(($D117:$E117))),0)</f>
        <v>0</v>
      </c>
      <c r="L117" s="31" cm="1">
        <f t="array" ref="L117">L$112+IF($C117&lt;&gt;0,SUMPRODUCT((L$113:L$114)*TRANSPOSE(($D117:$E117))),0)</f>
        <v>0</v>
      </c>
      <c r="M117" s="31" cm="1">
        <f t="array" ref="M117">M$112+IF($C117&lt;&gt;0,SUMPRODUCT((M$113:M$114)*TRANSPOSE(($D117:$E117))),0)</f>
        <v>0</v>
      </c>
      <c r="N117" s="31" cm="1">
        <f t="array" ref="N117">N$112+IF($C117&lt;&gt;0,SUMPRODUCT((N$113:N$114)*TRANSPOSE(($D117:$E117))),0)</f>
        <v>0</v>
      </c>
      <c r="O117" s="31" cm="1">
        <f t="array" ref="O117">O$112+IF($C117&lt;&gt;0,SUMPRODUCT((O$113:O$114)*TRANSPOSE(($D117:$E117))),0)</f>
        <v>0</v>
      </c>
      <c r="P117" s="31" cm="1">
        <f t="array" ref="P117">P$112+IF($C117&lt;&gt;0,SUMPRODUCT((P$113:P$114)*TRANSPOSE(($D117:$E117))),0)</f>
        <v>0</v>
      </c>
      <c r="Q117" s="31" cm="1">
        <f t="array" ref="Q117">Q$112+IF($C117&lt;&gt;0,SUMPRODUCT((Q$113:Q$114)*TRANSPOSE(($D117:$E117))),0)</f>
        <v>0</v>
      </c>
      <c r="R117" s="31" cm="1">
        <f t="array" ref="R117">R$112+IF($C117&lt;&gt;0,SUMPRODUCT((R$113:R$114)*TRANSPOSE(($D117:$E117))),0)</f>
        <v>0</v>
      </c>
      <c r="S117" s="31" cm="1">
        <f t="array" ref="S117">S$112+IF($C117&lt;&gt;0,SUMPRODUCT((S$113:S$114)*TRANSPOSE(($D117:$E117))),0)</f>
        <v>0</v>
      </c>
      <c r="T117" s="31" cm="1">
        <f t="array" ref="T117">T$112+IF($C117&lt;&gt;0,SUMPRODUCT((T$113:T$114)*TRANSPOSE(($D117:$E117))),0)</f>
        <v>0</v>
      </c>
      <c r="U117" s="31" cm="1">
        <f t="array" ref="U117">U$112+IF($C117&lt;&gt;0,SUMPRODUCT((U$113:U$114)*TRANSPOSE(($D117:$E117))),0)</f>
        <v>0</v>
      </c>
      <c r="V117" s="31" cm="1">
        <f t="array" ref="V117">V$112+IF($C117&lt;&gt;0,SUMPRODUCT((V$113:V$114)*TRANSPOSE(($D117:$E117))),0)</f>
        <v>0</v>
      </c>
      <c r="W117" s="31" cm="1">
        <f t="array" ref="W117">W$112+IF($C117&lt;&gt;0,SUMPRODUCT((W$113:W$114)*TRANSPOSE(($D117:$E117))),0)</f>
        <v>0</v>
      </c>
      <c r="X117" s="31" cm="1">
        <f t="array" ref="X117">X$112+IF($C117&lt;&gt;0,SUMPRODUCT((X$113:X$114)*TRANSPOSE(($D117:$E117))),0)</f>
        <v>0</v>
      </c>
      <c r="Y117" s="31" cm="1">
        <f t="array" ref="Y117">Y$112+IF($C117&lt;&gt;0,SUMPRODUCT((Y$113:Y$114)*TRANSPOSE(($D117:$E117))),0)</f>
        <v>0</v>
      </c>
      <c r="Z117" s="31" cm="1">
        <f t="array" ref="Z117">Z$112+IF($C117&lt;&gt;0,SUMPRODUCT((Z$113:Z$114)*TRANSPOSE(($D117:$E117))),0)</f>
        <v>0</v>
      </c>
      <c r="AA117" s="31" cm="1">
        <f t="array" ref="AA117">AA$112+IF($C117&lt;&gt;0,SUMPRODUCT((AA$113:AA$114)*TRANSPOSE(($D117:$E117))),0)</f>
        <v>0</v>
      </c>
      <c r="AB117" s="31" cm="1">
        <f t="array" ref="AB117">AB$112+IF($C117&lt;&gt;0,SUMPRODUCT((AB$113:AB$114)*TRANSPOSE(($D117:$E117))),0)</f>
        <v>0</v>
      </c>
      <c r="AC117" s="31" cm="1">
        <f t="array" ref="AC117">AC$112+IF($C117&lt;&gt;0,SUMPRODUCT((AC$113:AC$114)*TRANSPOSE(($D117:$E117))),0)</f>
        <v>0</v>
      </c>
      <c r="AD117" s="31" cm="1">
        <f t="array" ref="AD117">AD$112+IF($C117&lt;&gt;0,SUMPRODUCT((AD$113:AD$114)*TRANSPOSE(($D117:$E117))),0)</f>
        <v>0</v>
      </c>
      <c r="AE117" s="31" cm="1">
        <f t="array" ref="AE117">AE$112+IF($C117&lt;&gt;0,SUMPRODUCT((AE$113:AE$114)*TRANSPOSE(($D117:$E117))),0)</f>
        <v>0</v>
      </c>
      <c r="AF117" s="31" cm="1">
        <f t="array" ref="AF117">AF$112+IF($C117&lt;&gt;0,SUMPRODUCT((AF$113:AF$114)*TRANSPOSE(($D117:$E117))),0)</f>
        <v>0</v>
      </c>
      <c r="AG117" s="31" cm="1">
        <f t="array" ref="AG117">AG$112+IF($C117&lt;&gt;0,SUMPRODUCT((AG$113:AG$114)*TRANSPOSE(($D117:$E117))),0)</f>
        <v>0</v>
      </c>
    </row>
    <row r="118" spans="1:33" x14ac:dyDescent="0.3">
      <c r="A118" s="1" t="str">
        <f>"sens"&amp;Assumptions!B113</f>
        <v>sens3</v>
      </c>
      <c r="C118" s="300" t="str">
        <f>Assumptions!C113</f>
        <v>Total benefits 10% higher</v>
      </c>
      <c r="D118" s="301">
        <f>Assumptions!G113</f>
        <v>0</v>
      </c>
      <c r="E118" s="301">
        <f>Assumptions!H113</f>
        <v>0.1</v>
      </c>
      <c r="G118" s="38" t="str">
        <f t="shared" si="23"/>
        <v>Option 3sens3</v>
      </c>
      <c r="I118" s="31" cm="1">
        <f t="array" ref="I118">I$112+IF($C118&lt;&gt;0,SUMPRODUCT((I$113:I$114)*TRANSPOSE(($D118:$E118))),0)</f>
        <v>0</v>
      </c>
      <c r="J118" s="31" cm="1">
        <f t="array" ref="J118">J$112+IF($C118&lt;&gt;0,SUMPRODUCT((J$113:J$114)*TRANSPOSE(($D118:$E118))),0)</f>
        <v>0</v>
      </c>
      <c r="K118" s="31" cm="1">
        <f t="array" ref="K118">K$112+IF($C118&lt;&gt;0,SUMPRODUCT((K$113:K$114)*TRANSPOSE(($D118:$E118))),0)</f>
        <v>0</v>
      </c>
      <c r="L118" s="31" cm="1">
        <f t="array" ref="L118">L$112+IF($C118&lt;&gt;0,SUMPRODUCT((L$113:L$114)*TRANSPOSE(($D118:$E118))),0)</f>
        <v>0</v>
      </c>
      <c r="M118" s="31" cm="1">
        <f t="array" ref="M118">M$112+IF($C118&lt;&gt;0,SUMPRODUCT((M$113:M$114)*TRANSPOSE(($D118:$E118))),0)</f>
        <v>0</v>
      </c>
      <c r="N118" s="31" cm="1">
        <f t="array" ref="N118">N$112+IF($C118&lt;&gt;0,SUMPRODUCT((N$113:N$114)*TRANSPOSE(($D118:$E118))),0)</f>
        <v>0</v>
      </c>
      <c r="O118" s="31" cm="1">
        <f t="array" ref="O118">O$112+IF($C118&lt;&gt;0,SUMPRODUCT((O$113:O$114)*TRANSPOSE(($D118:$E118))),0)</f>
        <v>0</v>
      </c>
      <c r="P118" s="31" cm="1">
        <f t="array" ref="P118">P$112+IF($C118&lt;&gt;0,SUMPRODUCT((P$113:P$114)*TRANSPOSE(($D118:$E118))),0)</f>
        <v>0</v>
      </c>
      <c r="Q118" s="31" cm="1">
        <f t="array" ref="Q118">Q$112+IF($C118&lt;&gt;0,SUMPRODUCT((Q$113:Q$114)*TRANSPOSE(($D118:$E118))),0)</f>
        <v>0</v>
      </c>
      <c r="R118" s="31" cm="1">
        <f t="array" ref="R118">R$112+IF($C118&lt;&gt;0,SUMPRODUCT((R$113:R$114)*TRANSPOSE(($D118:$E118))),0)</f>
        <v>0</v>
      </c>
      <c r="S118" s="31" cm="1">
        <f t="array" ref="S118">S$112+IF($C118&lt;&gt;0,SUMPRODUCT((S$113:S$114)*TRANSPOSE(($D118:$E118))),0)</f>
        <v>0</v>
      </c>
      <c r="T118" s="31" cm="1">
        <f t="array" ref="T118">T$112+IF($C118&lt;&gt;0,SUMPRODUCT((T$113:T$114)*TRANSPOSE(($D118:$E118))),0)</f>
        <v>0</v>
      </c>
      <c r="U118" s="31" cm="1">
        <f t="array" ref="U118">U$112+IF($C118&lt;&gt;0,SUMPRODUCT((U$113:U$114)*TRANSPOSE(($D118:$E118))),0)</f>
        <v>0</v>
      </c>
      <c r="V118" s="31" cm="1">
        <f t="array" ref="V118">V$112+IF($C118&lt;&gt;0,SUMPRODUCT((V$113:V$114)*TRANSPOSE(($D118:$E118))),0)</f>
        <v>0</v>
      </c>
      <c r="W118" s="31" cm="1">
        <f t="array" ref="W118">W$112+IF($C118&lt;&gt;0,SUMPRODUCT((W$113:W$114)*TRANSPOSE(($D118:$E118))),0)</f>
        <v>0</v>
      </c>
      <c r="X118" s="31" cm="1">
        <f t="array" ref="X118">X$112+IF($C118&lt;&gt;0,SUMPRODUCT((X$113:X$114)*TRANSPOSE(($D118:$E118))),0)</f>
        <v>0</v>
      </c>
      <c r="Y118" s="31" cm="1">
        <f t="array" ref="Y118">Y$112+IF($C118&lt;&gt;0,SUMPRODUCT((Y$113:Y$114)*TRANSPOSE(($D118:$E118))),0)</f>
        <v>0</v>
      </c>
      <c r="Z118" s="31" cm="1">
        <f t="array" ref="Z118">Z$112+IF($C118&lt;&gt;0,SUMPRODUCT((Z$113:Z$114)*TRANSPOSE(($D118:$E118))),0)</f>
        <v>0</v>
      </c>
      <c r="AA118" s="31" cm="1">
        <f t="array" ref="AA118">AA$112+IF($C118&lt;&gt;0,SUMPRODUCT((AA$113:AA$114)*TRANSPOSE(($D118:$E118))),0)</f>
        <v>0</v>
      </c>
      <c r="AB118" s="31" cm="1">
        <f t="array" ref="AB118">AB$112+IF($C118&lt;&gt;0,SUMPRODUCT((AB$113:AB$114)*TRANSPOSE(($D118:$E118))),0)</f>
        <v>0</v>
      </c>
      <c r="AC118" s="31" cm="1">
        <f t="array" ref="AC118">AC$112+IF($C118&lt;&gt;0,SUMPRODUCT((AC$113:AC$114)*TRANSPOSE(($D118:$E118))),0)</f>
        <v>0</v>
      </c>
      <c r="AD118" s="31" cm="1">
        <f t="array" ref="AD118">AD$112+IF($C118&lt;&gt;0,SUMPRODUCT((AD$113:AD$114)*TRANSPOSE(($D118:$E118))),0)</f>
        <v>0</v>
      </c>
      <c r="AE118" s="31" cm="1">
        <f t="array" ref="AE118">AE$112+IF($C118&lt;&gt;0,SUMPRODUCT((AE$113:AE$114)*TRANSPOSE(($D118:$E118))),0)</f>
        <v>0</v>
      </c>
      <c r="AF118" s="31" cm="1">
        <f t="array" ref="AF118">AF$112+IF($C118&lt;&gt;0,SUMPRODUCT((AF$113:AF$114)*TRANSPOSE(($D118:$E118))),0)</f>
        <v>0</v>
      </c>
      <c r="AG118" s="31" cm="1">
        <f t="array" ref="AG118">AG$112+IF($C118&lt;&gt;0,SUMPRODUCT((AG$113:AG$114)*TRANSPOSE(($D118:$E118))),0)</f>
        <v>0</v>
      </c>
    </row>
    <row r="119" spans="1:33" x14ac:dyDescent="0.3">
      <c r="A119" s="1" t="str">
        <f>"sens"&amp;Assumptions!B114</f>
        <v>sens4</v>
      </c>
      <c r="C119" s="300" t="str">
        <f>Assumptions!C114</f>
        <v>Total benefits 10% lower</v>
      </c>
      <c r="D119" s="301">
        <f>Assumptions!G114</f>
        <v>0</v>
      </c>
      <c r="E119" s="301">
        <f>Assumptions!H114</f>
        <v>-0.1</v>
      </c>
      <c r="G119" s="38" t="str">
        <f t="shared" si="23"/>
        <v>Option 3sens4</v>
      </c>
      <c r="I119" s="31" cm="1">
        <f t="array" ref="I119">I$112+IF($C119&lt;&gt;0,SUMPRODUCT((I$113:I$114)*TRANSPOSE(($D119:$E119))),0)</f>
        <v>0</v>
      </c>
      <c r="J119" s="31" cm="1">
        <f t="array" ref="J119">J$112+IF($C119&lt;&gt;0,SUMPRODUCT((J$113:J$114)*TRANSPOSE(($D119:$E119))),0)</f>
        <v>0</v>
      </c>
      <c r="K119" s="31" cm="1">
        <f t="array" ref="K119">K$112+IF($C119&lt;&gt;0,SUMPRODUCT((K$113:K$114)*TRANSPOSE(($D119:$E119))),0)</f>
        <v>0</v>
      </c>
      <c r="L119" s="31" cm="1">
        <f t="array" ref="L119">L$112+IF($C119&lt;&gt;0,SUMPRODUCT((L$113:L$114)*TRANSPOSE(($D119:$E119))),0)</f>
        <v>0</v>
      </c>
      <c r="M119" s="31" cm="1">
        <f t="array" ref="M119">M$112+IF($C119&lt;&gt;0,SUMPRODUCT((M$113:M$114)*TRANSPOSE(($D119:$E119))),0)</f>
        <v>0</v>
      </c>
      <c r="N119" s="31" cm="1">
        <f t="array" ref="N119">N$112+IF($C119&lt;&gt;0,SUMPRODUCT((N$113:N$114)*TRANSPOSE(($D119:$E119))),0)</f>
        <v>0</v>
      </c>
      <c r="O119" s="31" cm="1">
        <f t="array" ref="O119">O$112+IF($C119&lt;&gt;0,SUMPRODUCT((O$113:O$114)*TRANSPOSE(($D119:$E119))),0)</f>
        <v>0</v>
      </c>
      <c r="P119" s="31" cm="1">
        <f t="array" ref="P119">P$112+IF($C119&lt;&gt;0,SUMPRODUCT((P$113:P$114)*TRANSPOSE(($D119:$E119))),0)</f>
        <v>0</v>
      </c>
      <c r="Q119" s="31" cm="1">
        <f t="array" ref="Q119">Q$112+IF($C119&lt;&gt;0,SUMPRODUCT((Q$113:Q$114)*TRANSPOSE(($D119:$E119))),0)</f>
        <v>0</v>
      </c>
      <c r="R119" s="31" cm="1">
        <f t="array" ref="R119">R$112+IF($C119&lt;&gt;0,SUMPRODUCT((R$113:R$114)*TRANSPOSE(($D119:$E119))),0)</f>
        <v>0</v>
      </c>
      <c r="S119" s="31" cm="1">
        <f t="array" ref="S119">S$112+IF($C119&lt;&gt;0,SUMPRODUCT((S$113:S$114)*TRANSPOSE(($D119:$E119))),0)</f>
        <v>0</v>
      </c>
      <c r="T119" s="31" cm="1">
        <f t="array" ref="T119">T$112+IF($C119&lt;&gt;0,SUMPRODUCT((T$113:T$114)*TRANSPOSE(($D119:$E119))),0)</f>
        <v>0</v>
      </c>
      <c r="U119" s="31" cm="1">
        <f t="array" ref="U119">U$112+IF($C119&lt;&gt;0,SUMPRODUCT((U$113:U$114)*TRANSPOSE(($D119:$E119))),0)</f>
        <v>0</v>
      </c>
      <c r="V119" s="31" cm="1">
        <f t="array" ref="V119">V$112+IF($C119&lt;&gt;0,SUMPRODUCT((V$113:V$114)*TRANSPOSE(($D119:$E119))),0)</f>
        <v>0</v>
      </c>
      <c r="W119" s="31" cm="1">
        <f t="array" ref="W119">W$112+IF($C119&lt;&gt;0,SUMPRODUCT((W$113:W$114)*TRANSPOSE(($D119:$E119))),0)</f>
        <v>0</v>
      </c>
      <c r="X119" s="31" cm="1">
        <f t="array" ref="X119">X$112+IF($C119&lt;&gt;0,SUMPRODUCT((X$113:X$114)*TRANSPOSE(($D119:$E119))),0)</f>
        <v>0</v>
      </c>
      <c r="Y119" s="31" cm="1">
        <f t="array" ref="Y119">Y$112+IF($C119&lt;&gt;0,SUMPRODUCT((Y$113:Y$114)*TRANSPOSE(($D119:$E119))),0)</f>
        <v>0</v>
      </c>
      <c r="Z119" s="31" cm="1">
        <f t="array" ref="Z119">Z$112+IF($C119&lt;&gt;0,SUMPRODUCT((Z$113:Z$114)*TRANSPOSE(($D119:$E119))),0)</f>
        <v>0</v>
      </c>
      <c r="AA119" s="31" cm="1">
        <f t="array" ref="AA119">AA$112+IF($C119&lt;&gt;0,SUMPRODUCT((AA$113:AA$114)*TRANSPOSE(($D119:$E119))),0)</f>
        <v>0</v>
      </c>
      <c r="AB119" s="31" cm="1">
        <f t="array" ref="AB119">AB$112+IF($C119&lt;&gt;0,SUMPRODUCT((AB$113:AB$114)*TRANSPOSE(($D119:$E119))),0)</f>
        <v>0</v>
      </c>
      <c r="AC119" s="31" cm="1">
        <f t="array" ref="AC119">AC$112+IF($C119&lt;&gt;0,SUMPRODUCT((AC$113:AC$114)*TRANSPOSE(($D119:$E119))),0)</f>
        <v>0</v>
      </c>
      <c r="AD119" s="31" cm="1">
        <f t="array" ref="AD119">AD$112+IF($C119&lt;&gt;0,SUMPRODUCT((AD$113:AD$114)*TRANSPOSE(($D119:$E119))),0)</f>
        <v>0</v>
      </c>
      <c r="AE119" s="31" cm="1">
        <f t="array" ref="AE119">AE$112+IF($C119&lt;&gt;0,SUMPRODUCT((AE$113:AE$114)*TRANSPOSE(($D119:$E119))),0)</f>
        <v>0</v>
      </c>
      <c r="AF119" s="31" cm="1">
        <f t="array" ref="AF119">AF$112+IF($C119&lt;&gt;0,SUMPRODUCT((AF$113:AF$114)*TRANSPOSE(($D119:$E119))),0)</f>
        <v>0</v>
      </c>
      <c r="AG119" s="31" cm="1">
        <f t="array" ref="AG119">AG$112+IF($C119&lt;&gt;0,SUMPRODUCT((AG$113:AG$114)*TRANSPOSE(($D119:$E119))),0)</f>
        <v>0</v>
      </c>
    </row>
    <row r="120" spans="1:33" x14ac:dyDescent="0.3">
      <c r="A120" s="1" t="str">
        <f>"sens"&amp;Assumptions!B115</f>
        <v>sens5</v>
      </c>
      <c r="C120" s="300" t="str">
        <f>Assumptions!C115</f>
        <v>Capex 10% higher &amp; Total benefits 10% lower</v>
      </c>
      <c r="D120" s="301">
        <f>Assumptions!G115</f>
        <v>0.1</v>
      </c>
      <c r="E120" s="301">
        <f>Assumptions!H115</f>
        <v>-0.1</v>
      </c>
      <c r="G120" s="38" t="str">
        <f t="shared" si="23"/>
        <v>Option 3sens5</v>
      </c>
      <c r="I120" s="31" cm="1">
        <f t="array" ref="I120">I$112+IF($C120&lt;&gt;0,SUMPRODUCT((I$113:I$114)*TRANSPOSE(($D120:$E120))),0)</f>
        <v>0</v>
      </c>
      <c r="J120" s="31" cm="1">
        <f t="array" ref="J120">J$112+IF($C120&lt;&gt;0,SUMPRODUCT((J$113:J$114)*TRANSPOSE(($D120:$E120))),0)</f>
        <v>0</v>
      </c>
      <c r="K120" s="31" cm="1">
        <f t="array" ref="K120">K$112+IF($C120&lt;&gt;0,SUMPRODUCT((K$113:K$114)*TRANSPOSE(($D120:$E120))),0)</f>
        <v>0</v>
      </c>
      <c r="L120" s="31" cm="1">
        <f t="array" ref="L120">L$112+IF($C120&lt;&gt;0,SUMPRODUCT((L$113:L$114)*TRANSPOSE(($D120:$E120))),0)</f>
        <v>0</v>
      </c>
      <c r="M120" s="31" cm="1">
        <f t="array" ref="M120">M$112+IF($C120&lt;&gt;0,SUMPRODUCT((M$113:M$114)*TRANSPOSE(($D120:$E120))),0)</f>
        <v>0</v>
      </c>
      <c r="N120" s="31" cm="1">
        <f t="array" ref="N120">N$112+IF($C120&lt;&gt;0,SUMPRODUCT((N$113:N$114)*TRANSPOSE(($D120:$E120))),0)</f>
        <v>0</v>
      </c>
      <c r="O120" s="31" cm="1">
        <f t="array" ref="O120">O$112+IF($C120&lt;&gt;0,SUMPRODUCT((O$113:O$114)*TRANSPOSE(($D120:$E120))),0)</f>
        <v>0</v>
      </c>
      <c r="P120" s="31" cm="1">
        <f t="array" ref="P120">P$112+IF($C120&lt;&gt;0,SUMPRODUCT((P$113:P$114)*TRANSPOSE(($D120:$E120))),0)</f>
        <v>0</v>
      </c>
      <c r="Q120" s="31" cm="1">
        <f t="array" ref="Q120">Q$112+IF($C120&lt;&gt;0,SUMPRODUCT((Q$113:Q$114)*TRANSPOSE(($D120:$E120))),0)</f>
        <v>0</v>
      </c>
      <c r="R120" s="31" cm="1">
        <f t="array" ref="R120">R$112+IF($C120&lt;&gt;0,SUMPRODUCT((R$113:R$114)*TRANSPOSE(($D120:$E120))),0)</f>
        <v>0</v>
      </c>
      <c r="S120" s="31" cm="1">
        <f t="array" ref="S120">S$112+IF($C120&lt;&gt;0,SUMPRODUCT((S$113:S$114)*TRANSPOSE(($D120:$E120))),0)</f>
        <v>0</v>
      </c>
      <c r="T120" s="31" cm="1">
        <f t="array" ref="T120">T$112+IF($C120&lt;&gt;0,SUMPRODUCT((T$113:T$114)*TRANSPOSE(($D120:$E120))),0)</f>
        <v>0</v>
      </c>
      <c r="U120" s="31" cm="1">
        <f t="array" ref="U120">U$112+IF($C120&lt;&gt;0,SUMPRODUCT((U$113:U$114)*TRANSPOSE(($D120:$E120))),0)</f>
        <v>0</v>
      </c>
      <c r="V120" s="31" cm="1">
        <f t="array" ref="V120">V$112+IF($C120&lt;&gt;0,SUMPRODUCT((V$113:V$114)*TRANSPOSE(($D120:$E120))),0)</f>
        <v>0</v>
      </c>
      <c r="W120" s="31" cm="1">
        <f t="array" ref="W120">W$112+IF($C120&lt;&gt;0,SUMPRODUCT((W$113:W$114)*TRANSPOSE(($D120:$E120))),0)</f>
        <v>0</v>
      </c>
      <c r="X120" s="31" cm="1">
        <f t="array" ref="X120">X$112+IF($C120&lt;&gt;0,SUMPRODUCT((X$113:X$114)*TRANSPOSE(($D120:$E120))),0)</f>
        <v>0</v>
      </c>
      <c r="Y120" s="31" cm="1">
        <f t="array" ref="Y120">Y$112+IF($C120&lt;&gt;0,SUMPRODUCT((Y$113:Y$114)*TRANSPOSE(($D120:$E120))),0)</f>
        <v>0</v>
      </c>
      <c r="Z120" s="31" cm="1">
        <f t="array" ref="Z120">Z$112+IF($C120&lt;&gt;0,SUMPRODUCT((Z$113:Z$114)*TRANSPOSE(($D120:$E120))),0)</f>
        <v>0</v>
      </c>
      <c r="AA120" s="31" cm="1">
        <f t="array" ref="AA120">AA$112+IF($C120&lt;&gt;0,SUMPRODUCT((AA$113:AA$114)*TRANSPOSE(($D120:$E120))),0)</f>
        <v>0</v>
      </c>
      <c r="AB120" s="31" cm="1">
        <f t="array" ref="AB120">AB$112+IF($C120&lt;&gt;0,SUMPRODUCT((AB$113:AB$114)*TRANSPOSE(($D120:$E120))),0)</f>
        <v>0</v>
      </c>
      <c r="AC120" s="31" cm="1">
        <f t="array" ref="AC120">AC$112+IF($C120&lt;&gt;0,SUMPRODUCT((AC$113:AC$114)*TRANSPOSE(($D120:$E120))),0)</f>
        <v>0</v>
      </c>
      <c r="AD120" s="31" cm="1">
        <f t="array" ref="AD120">AD$112+IF($C120&lt;&gt;0,SUMPRODUCT((AD$113:AD$114)*TRANSPOSE(($D120:$E120))),0)</f>
        <v>0</v>
      </c>
      <c r="AE120" s="31" cm="1">
        <f t="array" ref="AE120">AE$112+IF($C120&lt;&gt;0,SUMPRODUCT((AE$113:AE$114)*TRANSPOSE(($D120:$E120))),0)</f>
        <v>0</v>
      </c>
      <c r="AF120" s="31" cm="1">
        <f t="array" ref="AF120">AF$112+IF($C120&lt;&gt;0,SUMPRODUCT((AF$113:AF$114)*TRANSPOSE(($D120:$E120))),0)</f>
        <v>0</v>
      </c>
      <c r="AG120" s="31" cm="1">
        <f t="array" ref="AG120">AG$112+IF($C120&lt;&gt;0,SUMPRODUCT((AG$113:AG$114)*TRANSPOSE(($D120:$E120))),0)</f>
        <v>0</v>
      </c>
    </row>
    <row r="121" spans="1:33" x14ac:dyDescent="0.3">
      <c r="A121" s="1" t="str">
        <f>"sens"&amp;Assumptions!B116</f>
        <v>sens</v>
      </c>
      <c r="C121" s="300">
        <f>Assumptions!C116</f>
        <v>0</v>
      </c>
      <c r="D121" s="301">
        <f>Assumptions!G116</f>
        <v>0</v>
      </c>
      <c r="E121" s="301">
        <f>Assumptions!H116</f>
        <v>0</v>
      </c>
      <c r="G121" s="38" t="str">
        <f t="shared" si="23"/>
        <v>Option 3sens</v>
      </c>
      <c r="I121" s="31" cm="1">
        <f t="array" ref="I121">I$112+IF($C121&lt;&gt;0,SUMPRODUCT((I$113:I$114)*TRANSPOSE(($D121:$E121))),0)</f>
        <v>0</v>
      </c>
      <c r="J121" s="31" cm="1">
        <f t="array" ref="J121">J$112+IF($C121&lt;&gt;0,SUMPRODUCT((J$113:J$114)*TRANSPOSE(($D121:$E121))),0)</f>
        <v>0</v>
      </c>
      <c r="K121" s="31" cm="1">
        <f t="array" ref="K121">K$112+IF($C121&lt;&gt;0,SUMPRODUCT((K$113:K$114)*TRANSPOSE(($D121:$E121))),0)</f>
        <v>0</v>
      </c>
      <c r="L121" s="31" cm="1">
        <f t="array" ref="L121">L$112+IF($C121&lt;&gt;0,SUMPRODUCT((L$113:L$114)*TRANSPOSE(($D121:$E121))),0)</f>
        <v>0</v>
      </c>
      <c r="M121" s="31" cm="1">
        <f t="array" ref="M121">M$112+IF($C121&lt;&gt;0,SUMPRODUCT((M$113:M$114)*TRANSPOSE(($D121:$E121))),0)</f>
        <v>0</v>
      </c>
      <c r="N121" s="31" cm="1">
        <f t="array" ref="N121">N$112+IF($C121&lt;&gt;0,SUMPRODUCT((N$113:N$114)*TRANSPOSE(($D121:$E121))),0)</f>
        <v>0</v>
      </c>
      <c r="O121" s="31" cm="1">
        <f t="array" ref="O121">O$112+IF($C121&lt;&gt;0,SUMPRODUCT((O$113:O$114)*TRANSPOSE(($D121:$E121))),0)</f>
        <v>0</v>
      </c>
      <c r="P121" s="31" cm="1">
        <f t="array" ref="P121">P$112+IF($C121&lt;&gt;0,SUMPRODUCT((P$113:P$114)*TRANSPOSE(($D121:$E121))),0)</f>
        <v>0</v>
      </c>
      <c r="Q121" s="31" cm="1">
        <f t="array" ref="Q121">Q$112+IF($C121&lt;&gt;0,SUMPRODUCT((Q$113:Q$114)*TRANSPOSE(($D121:$E121))),0)</f>
        <v>0</v>
      </c>
      <c r="R121" s="31" cm="1">
        <f t="array" ref="R121">R$112+IF($C121&lt;&gt;0,SUMPRODUCT((R$113:R$114)*TRANSPOSE(($D121:$E121))),0)</f>
        <v>0</v>
      </c>
      <c r="S121" s="31" cm="1">
        <f t="array" ref="S121">S$112+IF($C121&lt;&gt;0,SUMPRODUCT((S$113:S$114)*TRANSPOSE(($D121:$E121))),0)</f>
        <v>0</v>
      </c>
      <c r="T121" s="31" cm="1">
        <f t="array" ref="T121">T$112+IF($C121&lt;&gt;0,SUMPRODUCT((T$113:T$114)*TRANSPOSE(($D121:$E121))),0)</f>
        <v>0</v>
      </c>
      <c r="U121" s="31" cm="1">
        <f t="array" ref="U121">U$112+IF($C121&lt;&gt;0,SUMPRODUCT((U$113:U$114)*TRANSPOSE(($D121:$E121))),0)</f>
        <v>0</v>
      </c>
      <c r="V121" s="31" cm="1">
        <f t="array" ref="V121">V$112+IF($C121&lt;&gt;0,SUMPRODUCT((V$113:V$114)*TRANSPOSE(($D121:$E121))),0)</f>
        <v>0</v>
      </c>
      <c r="W121" s="31" cm="1">
        <f t="array" ref="W121">W$112+IF($C121&lt;&gt;0,SUMPRODUCT((W$113:W$114)*TRANSPOSE(($D121:$E121))),0)</f>
        <v>0</v>
      </c>
      <c r="X121" s="31" cm="1">
        <f t="array" ref="X121">X$112+IF($C121&lt;&gt;0,SUMPRODUCT((X$113:X$114)*TRANSPOSE(($D121:$E121))),0)</f>
        <v>0</v>
      </c>
      <c r="Y121" s="31" cm="1">
        <f t="array" ref="Y121">Y$112+IF($C121&lt;&gt;0,SUMPRODUCT((Y$113:Y$114)*TRANSPOSE(($D121:$E121))),0)</f>
        <v>0</v>
      </c>
      <c r="Z121" s="31" cm="1">
        <f t="array" ref="Z121">Z$112+IF($C121&lt;&gt;0,SUMPRODUCT((Z$113:Z$114)*TRANSPOSE(($D121:$E121))),0)</f>
        <v>0</v>
      </c>
      <c r="AA121" s="31" cm="1">
        <f t="array" ref="AA121">AA$112+IF($C121&lt;&gt;0,SUMPRODUCT((AA$113:AA$114)*TRANSPOSE(($D121:$E121))),0)</f>
        <v>0</v>
      </c>
      <c r="AB121" s="31" cm="1">
        <f t="array" ref="AB121">AB$112+IF($C121&lt;&gt;0,SUMPRODUCT((AB$113:AB$114)*TRANSPOSE(($D121:$E121))),0)</f>
        <v>0</v>
      </c>
      <c r="AC121" s="31" cm="1">
        <f t="array" ref="AC121">AC$112+IF($C121&lt;&gt;0,SUMPRODUCT((AC$113:AC$114)*TRANSPOSE(($D121:$E121))),0)</f>
        <v>0</v>
      </c>
      <c r="AD121" s="31" cm="1">
        <f t="array" ref="AD121">AD$112+IF($C121&lt;&gt;0,SUMPRODUCT((AD$113:AD$114)*TRANSPOSE(($D121:$E121))),0)</f>
        <v>0</v>
      </c>
      <c r="AE121" s="31" cm="1">
        <f t="array" ref="AE121">AE$112+IF($C121&lt;&gt;0,SUMPRODUCT((AE$113:AE$114)*TRANSPOSE(($D121:$E121))),0)</f>
        <v>0</v>
      </c>
      <c r="AF121" s="31" cm="1">
        <f t="array" ref="AF121">AF$112+IF($C121&lt;&gt;0,SUMPRODUCT((AF$113:AF$114)*TRANSPOSE(($D121:$E121))),0)</f>
        <v>0</v>
      </c>
      <c r="AG121" s="31" cm="1">
        <f t="array" ref="AG121">AG$112+IF($C121&lt;&gt;0,SUMPRODUCT((AG$113:AG$114)*TRANSPOSE(($D121:$E121))),0)</f>
        <v>0</v>
      </c>
    </row>
    <row r="122" spans="1:33" x14ac:dyDescent="0.3">
      <c r="A122" s="1" t="str">
        <f>"sens"&amp;Assumptions!B117</f>
        <v>sens</v>
      </c>
      <c r="C122" s="300">
        <f>Assumptions!C117</f>
        <v>0</v>
      </c>
      <c r="D122" s="301">
        <f>Assumptions!G117</f>
        <v>0</v>
      </c>
      <c r="E122" s="301">
        <f>Assumptions!H117</f>
        <v>0</v>
      </c>
      <c r="G122" s="38" t="str">
        <f t="shared" si="23"/>
        <v>Option 3sens</v>
      </c>
      <c r="I122" s="31" cm="1">
        <f t="array" ref="I122">I$112+IF($C122&lt;&gt;0,SUMPRODUCT((I$113:I$114)*TRANSPOSE(($D122:$E122))),0)</f>
        <v>0</v>
      </c>
      <c r="J122" s="31" cm="1">
        <f t="array" ref="J122">J$112+IF($C122&lt;&gt;0,SUMPRODUCT((J$113:J$114)*TRANSPOSE(($D122:$E122))),0)</f>
        <v>0</v>
      </c>
      <c r="K122" s="31" cm="1">
        <f t="array" ref="K122">K$112+IF($C122&lt;&gt;0,SUMPRODUCT((K$113:K$114)*TRANSPOSE(($D122:$E122))),0)</f>
        <v>0</v>
      </c>
      <c r="L122" s="31" cm="1">
        <f t="array" ref="L122">L$112+IF($C122&lt;&gt;0,SUMPRODUCT((L$113:L$114)*TRANSPOSE(($D122:$E122))),0)</f>
        <v>0</v>
      </c>
      <c r="M122" s="31" cm="1">
        <f t="array" ref="M122">M$112+IF($C122&lt;&gt;0,SUMPRODUCT((M$113:M$114)*TRANSPOSE(($D122:$E122))),0)</f>
        <v>0</v>
      </c>
      <c r="N122" s="31" cm="1">
        <f t="array" ref="N122">N$112+IF($C122&lt;&gt;0,SUMPRODUCT((N$113:N$114)*TRANSPOSE(($D122:$E122))),0)</f>
        <v>0</v>
      </c>
      <c r="O122" s="31" cm="1">
        <f t="array" ref="O122">O$112+IF($C122&lt;&gt;0,SUMPRODUCT((O$113:O$114)*TRANSPOSE(($D122:$E122))),0)</f>
        <v>0</v>
      </c>
      <c r="P122" s="31" cm="1">
        <f t="array" ref="P122">P$112+IF($C122&lt;&gt;0,SUMPRODUCT((P$113:P$114)*TRANSPOSE(($D122:$E122))),0)</f>
        <v>0</v>
      </c>
      <c r="Q122" s="31" cm="1">
        <f t="array" ref="Q122">Q$112+IF($C122&lt;&gt;0,SUMPRODUCT((Q$113:Q$114)*TRANSPOSE(($D122:$E122))),0)</f>
        <v>0</v>
      </c>
      <c r="R122" s="31" cm="1">
        <f t="array" ref="R122">R$112+IF($C122&lt;&gt;0,SUMPRODUCT((R$113:R$114)*TRANSPOSE(($D122:$E122))),0)</f>
        <v>0</v>
      </c>
      <c r="S122" s="31" cm="1">
        <f t="array" ref="S122">S$112+IF($C122&lt;&gt;0,SUMPRODUCT((S$113:S$114)*TRANSPOSE(($D122:$E122))),0)</f>
        <v>0</v>
      </c>
      <c r="T122" s="31" cm="1">
        <f t="array" ref="T122">T$112+IF($C122&lt;&gt;0,SUMPRODUCT((T$113:T$114)*TRANSPOSE(($D122:$E122))),0)</f>
        <v>0</v>
      </c>
      <c r="U122" s="31" cm="1">
        <f t="array" ref="U122">U$112+IF($C122&lt;&gt;0,SUMPRODUCT((U$113:U$114)*TRANSPOSE(($D122:$E122))),0)</f>
        <v>0</v>
      </c>
      <c r="V122" s="31" cm="1">
        <f t="array" ref="V122">V$112+IF($C122&lt;&gt;0,SUMPRODUCT((V$113:V$114)*TRANSPOSE(($D122:$E122))),0)</f>
        <v>0</v>
      </c>
      <c r="W122" s="31" cm="1">
        <f t="array" ref="W122">W$112+IF($C122&lt;&gt;0,SUMPRODUCT((W$113:W$114)*TRANSPOSE(($D122:$E122))),0)</f>
        <v>0</v>
      </c>
      <c r="X122" s="31" cm="1">
        <f t="array" ref="X122">X$112+IF($C122&lt;&gt;0,SUMPRODUCT((X$113:X$114)*TRANSPOSE(($D122:$E122))),0)</f>
        <v>0</v>
      </c>
      <c r="Y122" s="31" cm="1">
        <f t="array" ref="Y122">Y$112+IF($C122&lt;&gt;0,SUMPRODUCT((Y$113:Y$114)*TRANSPOSE(($D122:$E122))),0)</f>
        <v>0</v>
      </c>
      <c r="Z122" s="31" cm="1">
        <f t="array" ref="Z122">Z$112+IF($C122&lt;&gt;0,SUMPRODUCT((Z$113:Z$114)*TRANSPOSE(($D122:$E122))),0)</f>
        <v>0</v>
      </c>
      <c r="AA122" s="31" cm="1">
        <f t="array" ref="AA122">AA$112+IF($C122&lt;&gt;0,SUMPRODUCT((AA$113:AA$114)*TRANSPOSE(($D122:$E122))),0)</f>
        <v>0</v>
      </c>
      <c r="AB122" s="31" cm="1">
        <f t="array" ref="AB122">AB$112+IF($C122&lt;&gt;0,SUMPRODUCT((AB$113:AB$114)*TRANSPOSE(($D122:$E122))),0)</f>
        <v>0</v>
      </c>
      <c r="AC122" s="31" cm="1">
        <f t="array" ref="AC122">AC$112+IF($C122&lt;&gt;0,SUMPRODUCT((AC$113:AC$114)*TRANSPOSE(($D122:$E122))),0)</f>
        <v>0</v>
      </c>
      <c r="AD122" s="31" cm="1">
        <f t="array" ref="AD122">AD$112+IF($C122&lt;&gt;0,SUMPRODUCT((AD$113:AD$114)*TRANSPOSE(($D122:$E122))),0)</f>
        <v>0</v>
      </c>
      <c r="AE122" s="31" cm="1">
        <f t="array" ref="AE122">AE$112+IF($C122&lt;&gt;0,SUMPRODUCT((AE$113:AE$114)*TRANSPOSE(($D122:$E122))),0)</f>
        <v>0</v>
      </c>
      <c r="AF122" s="31" cm="1">
        <f t="array" ref="AF122">AF$112+IF($C122&lt;&gt;0,SUMPRODUCT((AF$113:AF$114)*TRANSPOSE(($D122:$E122))),0)</f>
        <v>0</v>
      </c>
      <c r="AG122" s="31" cm="1">
        <f t="array" ref="AG122">AG$112+IF($C122&lt;&gt;0,SUMPRODUCT((AG$113:AG$114)*TRANSPOSE(($D122:$E122))),0)</f>
        <v>0</v>
      </c>
    </row>
    <row r="123" spans="1:33" x14ac:dyDescent="0.3">
      <c r="A123" s="1" t="str">
        <f>"sens"&amp;Assumptions!B118</f>
        <v>sens</v>
      </c>
      <c r="C123" s="300">
        <f>Assumptions!C118</f>
        <v>0</v>
      </c>
      <c r="D123" s="301">
        <f>Assumptions!G118</f>
        <v>0</v>
      </c>
      <c r="E123" s="301">
        <f>Assumptions!H118</f>
        <v>0</v>
      </c>
      <c r="G123" s="38" t="str">
        <f t="shared" si="23"/>
        <v>Option 3sens</v>
      </c>
      <c r="I123" s="31" cm="1">
        <f t="array" ref="I123">I$112+IF($C123&lt;&gt;0,SUMPRODUCT((I$113:I$114)*TRANSPOSE(($D123:$E123))),0)</f>
        <v>0</v>
      </c>
      <c r="J123" s="31" cm="1">
        <f t="array" ref="J123">J$112+IF($C123&lt;&gt;0,SUMPRODUCT((J$113:J$114)*TRANSPOSE(($D123:$E123))),0)</f>
        <v>0</v>
      </c>
      <c r="K123" s="31" cm="1">
        <f t="array" ref="K123">K$112+IF($C123&lt;&gt;0,SUMPRODUCT((K$113:K$114)*TRANSPOSE(($D123:$E123))),0)</f>
        <v>0</v>
      </c>
      <c r="L123" s="31" cm="1">
        <f t="array" ref="L123">L$112+IF($C123&lt;&gt;0,SUMPRODUCT((L$113:L$114)*TRANSPOSE(($D123:$E123))),0)</f>
        <v>0</v>
      </c>
      <c r="M123" s="31" cm="1">
        <f t="array" ref="M123">M$112+IF($C123&lt;&gt;0,SUMPRODUCT((M$113:M$114)*TRANSPOSE(($D123:$E123))),0)</f>
        <v>0</v>
      </c>
      <c r="N123" s="31" cm="1">
        <f t="array" ref="N123">N$112+IF($C123&lt;&gt;0,SUMPRODUCT((N$113:N$114)*TRANSPOSE(($D123:$E123))),0)</f>
        <v>0</v>
      </c>
      <c r="O123" s="31" cm="1">
        <f t="array" ref="O123">O$112+IF($C123&lt;&gt;0,SUMPRODUCT((O$113:O$114)*TRANSPOSE(($D123:$E123))),0)</f>
        <v>0</v>
      </c>
      <c r="P123" s="31" cm="1">
        <f t="array" ref="P123">P$112+IF($C123&lt;&gt;0,SUMPRODUCT((P$113:P$114)*TRANSPOSE(($D123:$E123))),0)</f>
        <v>0</v>
      </c>
      <c r="Q123" s="31" cm="1">
        <f t="array" ref="Q123">Q$112+IF($C123&lt;&gt;0,SUMPRODUCT((Q$113:Q$114)*TRANSPOSE(($D123:$E123))),0)</f>
        <v>0</v>
      </c>
      <c r="R123" s="31" cm="1">
        <f t="array" ref="R123">R$112+IF($C123&lt;&gt;0,SUMPRODUCT((R$113:R$114)*TRANSPOSE(($D123:$E123))),0)</f>
        <v>0</v>
      </c>
      <c r="S123" s="31" cm="1">
        <f t="array" ref="S123">S$112+IF($C123&lt;&gt;0,SUMPRODUCT((S$113:S$114)*TRANSPOSE(($D123:$E123))),0)</f>
        <v>0</v>
      </c>
      <c r="T123" s="31" cm="1">
        <f t="array" ref="T123">T$112+IF($C123&lt;&gt;0,SUMPRODUCT((T$113:T$114)*TRANSPOSE(($D123:$E123))),0)</f>
        <v>0</v>
      </c>
      <c r="U123" s="31" cm="1">
        <f t="array" ref="U123">U$112+IF($C123&lt;&gt;0,SUMPRODUCT((U$113:U$114)*TRANSPOSE(($D123:$E123))),0)</f>
        <v>0</v>
      </c>
      <c r="V123" s="31" cm="1">
        <f t="array" ref="V123">V$112+IF($C123&lt;&gt;0,SUMPRODUCT((V$113:V$114)*TRANSPOSE(($D123:$E123))),0)</f>
        <v>0</v>
      </c>
      <c r="W123" s="31" cm="1">
        <f t="array" ref="W123">W$112+IF($C123&lt;&gt;0,SUMPRODUCT((W$113:W$114)*TRANSPOSE(($D123:$E123))),0)</f>
        <v>0</v>
      </c>
      <c r="X123" s="31" cm="1">
        <f t="array" ref="X123">X$112+IF($C123&lt;&gt;0,SUMPRODUCT((X$113:X$114)*TRANSPOSE(($D123:$E123))),0)</f>
        <v>0</v>
      </c>
      <c r="Y123" s="31" cm="1">
        <f t="array" ref="Y123">Y$112+IF($C123&lt;&gt;0,SUMPRODUCT((Y$113:Y$114)*TRANSPOSE(($D123:$E123))),0)</f>
        <v>0</v>
      </c>
      <c r="Z123" s="31" cm="1">
        <f t="array" ref="Z123">Z$112+IF($C123&lt;&gt;0,SUMPRODUCT((Z$113:Z$114)*TRANSPOSE(($D123:$E123))),0)</f>
        <v>0</v>
      </c>
      <c r="AA123" s="31" cm="1">
        <f t="array" ref="AA123">AA$112+IF($C123&lt;&gt;0,SUMPRODUCT((AA$113:AA$114)*TRANSPOSE(($D123:$E123))),0)</f>
        <v>0</v>
      </c>
      <c r="AB123" s="31" cm="1">
        <f t="array" ref="AB123">AB$112+IF($C123&lt;&gt;0,SUMPRODUCT((AB$113:AB$114)*TRANSPOSE(($D123:$E123))),0)</f>
        <v>0</v>
      </c>
      <c r="AC123" s="31" cm="1">
        <f t="array" ref="AC123">AC$112+IF($C123&lt;&gt;0,SUMPRODUCT((AC$113:AC$114)*TRANSPOSE(($D123:$E123))),0)</f>
        <v>0</v>
      </c>
      <c r="AD123" s="31" cm="1">
        <f t="array" ref="AD123">AD$112+IF($C123&lt;&gt;0,SUMPRODUCT((AD$113:AD$114)*TRANSPOSE(($D123:$E123))),0)</f>
        <v>0</v>
      </c>
      <c r="AE123" s="31" cm="1">
        <f t="array" ref="AE123">AE$112+IF($C123&lt;&gt;0,SUMPRODUCT((AE$113:AE$114)*TRANSPOSE(($D123:$E123))),0)</f>
        <v>0</v>
      </c>
      <c r="AF123" s="31" cm="1">
        <f t="array" ref="AF123">AF$112+IF($C123&lt;&gt;0,SUMPRODUCT((AF$113:AF$114)*TRANSPOSE(($D123:$E123))),0)</f>
        <v>0</v>
      </c>
      <c r="AG123" s="31" cm="1">
        <f t="array" ref="AG123">AG$112+IF($C123&lt;&gt;0,SUMPRODUCT((AG$113:AG$114)*TRANSPOSE(($D123:$E123))),0)</f>
        <v>0</v>
      </c>
    </row>
  </sheetData>
  <conditionalFormatting sqref="E14:E17">
    <cfRule type="expression" dxfId="10" priority="2">
      <formula>AND(SUM($I14:$AB14)&lt;&gt;0, E14=0)</formula>
    </cfRule>
  </conditionalFormatting>
  <conditionalFormatting sqref="E31">
    <cfRule type="expression" dxfId="9" priority="6">
      <formula>AND(SUM($I$30:$AG$30)&gt;0, $E$31=0)</formula>
    </cfRule>
  </conditionalFormatting>
  <conditionalFormatting sqref="E20:E21">
    <cfRule type="expression" dxfId="8" priority="1">
      <formula>AND(SUM($I20:$AB20)&lt;&gt;0, E20=0)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5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23"/>
  <sheetViews>
    <sheetView showGridLines="0" zoomScale="90" zoomScaleNormal="90" workbookViewId="0">
      <pane xSplit="7" ySplit="10" topLeftCell="H11" activePane="bottomRight" state="frozen"/>
      <selection activeCell="E8" sqref="E8:H8"/>
      <selection pane="topRight" activeCell="E8" sqref="E8:H8"/>
      <selection pane="bottomLeft" activeCell="E8" sqref="E8:H8"/>
      <selection pane="bottomRight" activeCell="E8" sqref="E8:H8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SAPS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3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3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57" t="s">
        <v>57</v>
      </c>
      <c r="D17"/>
      <c r="E17" s="148">
        <v>0</v>
      </c>
      <c r="G17" s="207">
        <f>input_dollars</f>
        <v>45291</v>
      </c>
      <c r="H17" s="2"/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3">
      <c r="C18" s="1" t="s">
        <v>30</v>
      </c>
      <c r="G18" s="207">
        <f>input_dollars</f>
        <v>45291</v>
      </c>
      <c r="H18" s="107"/>
      <c r="I18" s="106">
        <f t="shared" ref="I18:Q18" si="0">SUM(I14:I17)</f>
        <v>0</v>
      </c>
      <c r="J18" s="106">
        <f t="shared" si="0"/>
        <v>0</v>
      </c>
      <c r="K18" s="106">
        <f t="shared" si="0"/>
        <v>0</v>
      </c>
      <c r="L18" s="106">
        <f t="shared" si="0"/>
        <v>0</v>
      </c>
      <c r="M18" s="106">
        <f t="shared" si="0"/>
        <v>0</v>
      </c>
      <c r="N18" s="106">
        <f t="shared" si="0"/>
        <v>0</v>
      </c>
      <c r="O18" s="106">
        <f t="shared" si="0"/>
        <v>0</v>
      </c>
      <c r="P18" s="106">
        <f t="shared" si="0"/>
        <v>0</v>
      </c>
      <c r="Q18" s="106">
        <f t="shared" si="0"/>
        <v>0</v>
      </c>
      <c r="R18" s="106">
        <f t="shared" ref="R18:AG18" si="1">SUM(R14:R17)</f>
        <v>0</v>
      </c>
      <c r="S18" s="106">
        <f t="shared" si="1"/>
        <v>0</v>
      </c>
      <c r="T18" s="106">
        <f t="shared" si="1"/>
        <v>0</v>
      </c>
      <c r="U18" s="106">
        <f t="shared" si="1"/>
        <v>0</v>
      </c>
      <c r="V18" s="106">
        <f t="shared" si="1"/>
        <v>0</v>
      </c>
      <c r="W18" s="106">
        <f t="shared" si="1"/>
        <v>0</v>
      </c>
      <c r="X18" s="106">
        <f t="shared" si="1"/>
        <v>0</v>
      </c>
      <c r="Y18" s="106">
        <f t="shared" si="1"/>
        <v>0</v>
      </c>
      <c r="Z18" s="106">
        <f t="shared" si="1"/>
        <v>0</v>
      </c>
      <c r="AA18" s="106">
        <f t="shared" si="1"/>
        <v>0</v>
      </c>
      <c r="AB18" s="106">
        <f t="shared" si="1"/>
        <v>0</v>
      </c>
      <c r="AC18" s="106">
        <f t="shared" si="1"/>
        <v>0</v>
      </c>
      <c r="AD18" s="106">
        <f t="shared" si="1"/>
        <v>0</v>
      </c>
      <c r="AE18" s="106">
        <f t="shared" si="1"/>
        <v>0</v>
      </c>
      <c r="AF18" s="106">
        <f t="shared" si="1"/>
        <v>0</v>
      </c>
      <c r="AG18" s="106">
        <f t="shared" si="1"/>
        <v>0</v>
      </c>
      <c r="AH18"/>
      <c r="AI18"/>
      <c r="AJ18"/>
      <c r="AK18"/>
      <c r="AL18"/>
      <c r="AM18"/>
    </row>
    <row r="19" spans="1:43" x14ac:dyDescent="0.3">
      <c r="C19"/>
      <c r="D19"/>
      <c r="E19"/>
      <c r="G19" s="20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3">
      <c r="C20" s="57" t="s">
        <v>251</v>
      </c>
      <c r="D20"/>
      <c r="E20" s="148">
        <v>0</v>
      </c>
      <c r="G20" s="207">
        <f>input_dollars</f>
        <v>45291</v>
      </c>
      <c r="H20" s="2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/>
      <c r="AI20"/>
      <c r="AJ20"/>
      <c r="AK20"/>
      <c r="AL20"/>
      <c r="AM20"/>
      <c r="AN20"/>
      <c r="AO20"/>
      <c r="AP20"/>
      <c r="AQ20"/>
    </row>
    <row r="21" spans="1:43" x14ac:dyDescent="0.3">
      <c r="C21" s="57" t="s">
        <v>252</v>
      </c>
      <c r="D21"/>
      <c r="E21" s="148">
        <v>0</v>
      </c>
      <c r="G21" s="207">
        <f>input_dollars</f>
        <v>45291</v>
      </c>
      <c r="H21" s="2"/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/>
      <c r="AI21"/>
      <c r="AJ21"/>
      <c r="AK21"/>
      <c r="AL21"/>
      <c r="AM21"/>
      <c r="AN21"/>
      <c r="AO21"/>
      <c r="AP21"/>
      <c r="AQ21"/>
    </row>
    <row r="22" spans="1:43" x14ac:dyDescent="0.3">
      <c r="C22" s="1" t="s">
        <v>31</v>
      </c>
      <c r="D22"/>
      <c r="E22"/>
      <c r="F22" s="107"/>
      <c r="G22" s="207">
        <f>input_dollars</f>
        <v>45291</v>
      </c>
      <c r="H22" s="107"/>
      <c r="I22" s="106">
        <f>SUM(I20:I21)</f>
        <v>0</v>
      </c>
      <c r="J22" s="106">
        <f t="shared" ref="J22:AG22" si="2">SUM(J20:J21)</f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06">
        <f t="shared" si="2"/>
        <v>0</v>
      </c>
      <c r="P22" s="106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6">
        <f t="shared" si="2"/>
        <v>0</v>
      </c>
      <c r="AH22"/>
      <c r="AI22"/>
      <c r="AJ22"/>
      <c r="AK22"/>
      <c r="AL22"/>
      <c r="AM22"/>
    </row>
    <row r="23" spans="1:43" x14ac:dyDescent="0.3">
      <c r="G23" s="205"/>
      <c r="AH23"/>
      <c r="AI23"/>
      <c r="AJ23"/>
      <c r="AK23"/>
      <c r="AL23"/>
      <c r="AM23"/>
    </row>
    <row r="24" spans="1:43" x14ac:dyDescent="0.3">
      <c r="C24"/>
      <c r="D24"/>
      <c r="E24"/>
      <c r="G24" s="20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4.4" x14ac:dyDescent="0.3">
      <c r="A25" s="89" t="s">
        <v>149</v>
      </c>
      <c r="B25" s="89"/>
      <c r="C25" s="89"/>
      <c r="D25" s="89"/>
      <c r="E25" s="89"/>
      <c r="F25" s="89"/>
      <c r="G25" s="204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111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3">
      <c r="A27" s="111"/>
      <c r="B27" s="111"/>
      <c r="C27" s="1" t="s">
        <v>150</v>
      </c>
      <c r="D27" s="111"/>
      <c r="E27" s="111"/>
      <c r="F27" s="111"/>
      <c r="G27" s="208"/>
      <c r="H27" s="111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ht="12.75" customHeight="1" x14ac:dyDescent="0.3">
      <c r="A28" s="111"/>
      <c r="B28" s="111"/>
      <c r="C28" s="1" t="s">
        <v>151</v>
      </c>
      <c r="D28" s="208"/>
      <c r="E28" s="111"/>
      <c r="F28" s="111"/>
      <c r="G28" s="208"/>
      <c r="H28" s="111"/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/>
      <c r="AI28"/>
      <c r="AJ28"/>
      <c r="AK28"/>
      <c r="AL28"/>
      <c r="AM28"/>
      <c r="AN28"/>
      <c r="AO28"/>
      <c r="AP28"/>
      <c r="AQ28"/>
    </row>
    <row r="29" spans="1:43" ht="12.75" customHeight="1" x14ac:dyDescent="0.3">
      <c r="A29" s="111"/>
      <c r="B29" s="111"/>
      <c r="C29" s="111"/>
      <c r="D29" s="208"/>
      <c r="E29" s="111"/>
      <c r="F29" s="111"/>
      <c r="G29" s="208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123</v>
      </c>
      <c r="D30" s="205"/>
      <c r="E30"/>
      <c r="G30" s="207" t="s">
        <v>40</v>
      </c>
      <c r="H30"/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124</v>
      </c>
      <c r="D31" s="205" t="s">
        <v>63</v>
      </c>
      <c r="E31" s="113">
        <f>Assumptions!H41*vcr_esc</f>
        <v>43815.486225173103</v>
      </c>
      <c r="F31" s="238" t="str">
        <f>IF(AND(SUM(I30:AG30)&lt;&gt;0, E31=0), "!", "")</f>
        <v/>
      </c>
      <c r="G31" s="207">
        <f>input_dollars</f>
        <v>45291</v>
      </c>
      <c r="H31"/>
      <c r="I31" s="119">
        <f>I30*$E$31</f>
        <v>0</v>
      </c>
      <c r="J31" s="119">
        <f t="shared" ref="J31:AG31" si="3">J30*$E$31</f>
        <v>0</v>
      </c>
      <c r="K31" s="119">
        <f t="shared" si="3"/>
        <v>0</v>
      </c>
      <c r="L31" s="119">
        <f t="shared" si="3"/>
        <v>0</v>
      </c>
      <c r="M31" s="119">
        <f t="shared" si="3"/>
        <v>0</v>
      </c>
      <c r="N31" s="119">
        <f t="shared" si="3"/>
        <v>0</v>
      </c>
      <c r="O31" s="119">
        <f t="shared" si="3"/>
        <v>0</v>
      </c>
      <c r="P31" s="119">
        <f t="shared" si="3"/>
        <v>0</v>
      </c>
      <c r="Q31" s="119">
        <f t="shared" si="3"/>
        <v>0</v>
      </c>
      <c r="R31" s="119">
        <f t="shared" si="3"/>
        <v>0</v>
      </c>
      <c r="S31" s="119">
        <f t="shared" si="3"/>
        <v>0</v>
      </c>
      <c r="T31" s="119">
        <f t="shared" si="3"/>
        <v>0</v>
      </c>
      <c r="U31" s="119">
        <f t="shared" si="3"/>
        <v>0</v>
      </c>
      <c r="V31" s="119">
        <f t="shared" si="3"/>
        <v>0</v>
      </c>
      <c r="W31" s="119">
        <f t="shared" si="3"/>
        <v>0</v>
      </c>
      <c r="X31" s="119">
        <f t="shared" si="3"/>
        <v>0</v>
      </c>
      <c r="Y31" s="119">
        <f t="shared" si="3"/>
        <v>0</v>
      </c>
      <c r="Z31" s="119">
        <f t="shared" si="3"/>
        <v>0</v>
      </c>
      <c r="AA31" s="119">
        <f t="shared" si="3"/>
        <v>0</v>
      </c>
      <c r="AB31" s="119">
        <f t="shared" si="3"/>
        <v>0</v>
      </c>
      <c r="AC31" s="119">
        <f t="shared" si="3"/>
        <v>0</v>
      </c>
      <c r="AD31" s="119">
        <f t="shared" si="3"/>
        <v>0</v>
      </c>
      <c r="AE31" s="119">
        <f t="shared" si="3"/>
        <v>0</v>
      </c>
      <c r="AF31" s="119">
        <f t="shared" si="3"/>
        <v>0</v>
      </c>
      <c r="AG31" s="119">
        <f t="shared" si="3"/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D32" s="206"/>
      <c r="E32"/>
      <c r="G32" s="20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114</v>
      </c>
      <c r="D33" s="205" t="s">
        <v>206</v>
      </c>
      <c r="G33" s="207">
        <f>input_dollars</f>
        <v>45291</v>
      </c>
      <c r="H33" s="149"/>
      <c r="I33" s="170" cm="1">
        <f t="array" ref="I33">SUMPRODUCT((Assumptions!$H$70:$H$71)*(Assumptions!$G$70:$G$71)*(Assumptions!$I$70:$I$71)*(I$27:I$28))</f>
        <v>0</v>
      </c>
      <c r="J33" s="170" cm="1">
        <f t="array" ref="J33">SUMPRODUCT((Assumptions!$H$70:$H$71)*(Assumptions!$G$70:$G$71)*(Assumptions!$I$70:$I$71)*(J$27:J$28))</f>
        <v>0</v>
      </c>
      <c r="K33" s="170" cm="1">
        <f t="array" ref="K33">SUMPRODUCT((Assumptions!$H$70:$H$71)*(Assumptions!$G$70:$G$71)*(Assumptions!$I$70:$I$71)*(K$27:K$28))</f>
        <v>0</v>
      </c>
      <c r="L33" s="170" cm="1">
        <f t="array" ref="L33">SUMPRODUCT((Assumptions!$H$70:$H$71)*(Assumptions!$G$70:$G$71)*(Assumptions!$I$70:$I$71)*(L$27:L$28))</f>
        <v>0</v>
      </c>
      <c r="M33" s="170" cm="1">
        <f t="array" ref="M33">SUMPRODUCT((Assumptions!$H$70:$H$71)*(Assumptions!$G$70:$G$71)*(Assumptions!$I$70:$I$71)*(M$27:M$28))</f>
        <v>0</v>
      </c>
      <c r="N33" s="170" cm="1">
        <f t="array" ref="N33">SUMPRODUCT((Assumptions!$H$70:$H$71)*(Assumptions!$G$70:$G$71)*(Assumptions!$I$70:$I$71)*(N$27:N$28))</f>
        <v>0</v>
      </c>
      <c r="O33" s="170" cm="1">
        <f t="array" ref="O33">SUMPRODUCT((Assumptions!$H$70:$H$71)*(Assumptions!$G$70:$G$71)*(Assumptions!$I$70:$I$71)*(O$27:O$28))</f>
        <v>0</v>
      </c>
      <c r="P33" s="170" cm="1">
        <f t="array" ref="P33">SUMPRODUCT((Assumptions!$H$70:$H$71)*(Assumptions!$G$70:$G$71)*(Assumptions!$I$70:$I$71)*(P$27:P$28))</f>
        <v>0</v>
      </c>
      <c r="Q33" s="170" cm="1">
        <f t="array" ref="Q33">SUMPRODUCT((Assumptions!$H$70:$H$71)*(Assumptions!$G$70:$G$71)*(Assumptions!$I$70:$I$71)*(Q$27:Q$28))</f>
        <v>0</v>
      </c>
      <c r="R33" s="170" cm="1">
        <f t="array" ref="R33">SUMPRODUCT((Assumptions!$H$70:$H$71)*(Assumptions!$G$70:$G$71)*(Assumptions!$I$70:$I$71)*(R$27:R$28))</f>
        <v>0</v>
      </c>
      <c r="S33" s="170" cm="1">
        <f t="array" ref="S33">SUMPRODUCT((Assumptions!$H$70:$H$71)*(Assumptions!$G$70:$G$71)*(Assumptions!$I$70:$I$71)*(S$27:S$28))</f>
        <v>0</v>
      </c>
      <c r="T33" s="170" cm="1">
        <f t="array" ref="T33">SUMPRODUCT((Assumptions!$H$70:$H$71)*(Assumptions!$G$70:$G$71)*(Assumptions!$I$70:$I$71)*(T$27:T$28))</f>
        <v>0</v>
      </c>
      <c r="U33" s="170" cm="1">
        <f t="array" ref="U33">SUMPRODUCT((Assumptions!$H$70:$H$71)*(Assumptions!$G$70:$G$71)*(Assumptions!$I$70:$I$71)*(U$27:U$28))</f>
        <v>0</v>
      </c>
      <c r="V33" s="170" cm="1">
        <f t="array" ref="V33">SUMPRODUCT((Assumptions!$H$70:$H$71)*(Assumptions!$G$70:$G$71)*(Assumptions!$I$70:$I$71)*(V$27:V$28))</f>
        <v>0</v>
      </c>
      <c r="W33" s="170" cm="1">
        <f t="array" ref="W33">SUMPRODUCT((Assumptions!$H$70:$H$71)*(Assumptions!$G$70:$G$71)*(Assumptions!$I$70:$I$71)*(W$27:W$28))</f>
        <v>0</v>
      </c>
      <c r="X33" s="170" cm="1">
        <f t="array" ref="X33">SUMPRODUCT((Assumptions!$H$70:$H$71)*(Assumptions!$G$70:$G$71)*(Assumptions!$I$70:$I$71)*(X$27:X$28))</f>
        <v>0</v>
      </c>
      <c r="Y33" s="170" cm="1">
        <f t="array" ref="Y33">SUMPRODUCT((Assumptions!$H$70:$H$71)*(Assumptions!$G$70:$G$71)*(Assumptions!$I$70:$I$71)*(Y$27:Y$28))</f>
        <v>0</v>
      </c>
      <c r="Z33" s="170" cm="1">
        <f t="array" ref="Z33">SUMPRODUCT((Assumptions!$H$70:$H$71)*(Assumptions!$G$70:$G$71)*(Assumptions!$I$70:$I$71)*(Z$27:Z$28))</f>
        <v>0</v>
      </c>
      <c r="AA33" s="170" cm="1">
        <f t="array" ref="AA33">SUMPRODUCT((Assumptions!$H$70:$H$71)*(Assumptions!$G$70:$G$71)*(Assumptions!$I$70:$I$71)*(AA$27:AA$28))</f>
        <v>0</v>
      </c>
      <c r="AB33" s="170" cm="1">
        <f t="array" ref="AB33">SUMPRODUCT((Assumptions!$H$70:$H$71)*(Assumptions!$G$70:$G$71)*(Assumptions!$I$70:$I$71)*(AB$27:AB$28))</f>
        <v>0</v>
      </c>
      <c r="AC33" s="170" cm="1">
        <f t="array" ref="AC33">SUMPRODUCT((Assumptions!$H$70:$H$71)*(Assumptions!$G$70:$G$71)*(Assumptions!$I$70:$I$71)*(AC$27:AC$28))</f>
        <v>0</v>
      </c>
      <c r="AD33" s="170" cm="1">
        <f t="array" ref="AD33">SUMPRODUCT((Assumptions!$H$70:$H$71)*(Assumptions!$G$70:$G$71)*(Assumptions!$I$70:$I$71)*(AD$27:AD$28))</f>
        <v>0</v>
      </c>
      <c r="AE33" s="170" cm="1">
        <f t="array" ref="AE33">SUMPRODUCT((Assumptions!$H$70:$H$71)*(Assumptions!$G$70:$G$71)*(Assumptions!$I$70:$I$71)*(AE$27:AE$28))</f>
        <v>0</v>
      </c>
      <c r="AF33" s="170" cm="1">
        <f t="array" ref="AF33">SUMPRODUCT((Assumptions!$H$70:$H$71)*(Assumptions!$G$70:$G$71)*(Assumptions!$I$70:$I$71)*(AF$27:AF$28))</f>
        <v>0</v>
      </c>
      <c r="AG33" s="170" cm="1">
        <f t="array" ref="AG33">SUMPRODUCT((Assumptions!$H$70:$H$71)*(Assumptions!$G$70:$G$71)*(Assumptions!$I$70:$I$71)*(AG$27:AG$28))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1" t="s">
        <v>116</v>
      </c>
      <c r="D34" s="206"/>
      <c r="E34"/>
      <c r="G34" s="207">
        <f>input_dollars</f>
        <v>45291</v>
      </c>
      <c r="H34" s="149"/>
      <c r="I34" s="170" cm="1">
        <f t="array" ref="I34">(1+Assumptions!$G$81)*SUMPRODUCT((Assumptions!$G$78:$G$79)*(I$27:I$28))</f>
        <v>0</v>
      </c>
      <c r="J34" s="170" cm="1">
        <f t="array" ref="J34">(1+Assumptions!$G$81)*SUMPRODUCT((Assumptions!$G$78:$G$79)*(J$27:J$28))</f>
        <v>0</v>
      </c>
      <c r="K34" s="170" cm="1">
        <f t="array" ref="K34">(1+Assumptions!$G$81)*SUMPRODUCT((Assumptions!$G$78:$G$79)*(K$27:K$28))</f>
        <v>0</v>
      </c>
      <c r="L34" s="170" cm="1">
        <f t="array" ref="L34">(1+Assumptions!$G$81)*SUMPRODUCT((Assumptions!$G$78:$G$79)*(L$27:L$28))</f>
        <v>0</v>
      </c>
      <c r="M34" s="170" cm="1">
        <f t="array" ref="M34">(1+Assumptions!$G$81)*SUMPRODUCT((Assumptions!$G$78:$G$79)*(M$27:M$28))</f>
        <v>0</v>
      </c>
      <c r="N34" s="170" cm="1">
        <f t="array" ref="N34">(1+Assumptions!$G$81)*SUMPRODUCT((Assumptions!$G$78:$G$79)*(N$27:N$28))</f>
        <v>0</v>
      </c>
      <c r="O34" s="170" cm="1">
        <f t="array" ref="O34">(1+Assumptions!$G$81)*SUMPRODUCT((Assumptions!$G$78:$G$79)*(O$27:O$28))</f>
        <v>0</v>
      </c>
      <c r="P34" s="170" cm="1">
        <f t="array" ref="P34">(1+Assumptions!$G$81)*SUMPRODUCT((Assumptions!$G$78:$G$79)*(P$27:P$28))</f>
        <v>0</v>
      </c>
      <c r="Q34" s="170" cm="1">
        <f t="array" ref="Q34">(1+Assumptions!$G$81)*SUMPRODUCT((Assumptions!$G$78:$G$79)*(Q$27:Q$28))</f>
        <v>0</v>
      </c>
      <c r="R34" s="170" cm="1">
        <f t="array" ref="R34">(1+Assumptions!$G$81)*SUMPRODUCT((Assumptions!$G$78:$G$79)*(R$27:R$28))</f>
        <v>0</v>
      </c>
      <c r="S34" s="170" cm="1">
        <f t="array" ref="S34">(1+Assumptions!$G$81)*SUMPRODUCT((Assumptions!$G$78:$G$79)*(S$27:S$28))</f>
        <v>0</v>
      </c>
      <c r="T34" s="170" cm="1">
        <f t="array" ref="T34">(1+Assumptions!$G$81)*SUMPRODUCT((Assumptions!$G$78:$G$79)*(T$27:T$28))</f>
        <v>0</v>
      </c>
      <c r="U34" s="170" cm="1">
        <f t="array" ref="U34">(1+Assumptions!$G$81)*SUMPRODUCT((Assumptions!$G$78:$G$79)*(U$27:U$28))</f>
        <v>0</v>
      </c>
      <c r="V34" s="170" cm="1">
        <f t="array" ref="V34">(1+Assumptions!$G$81)*SUMPRODUCT((Assumptions!$G$78:$G$79)*(V$27:V$28))</f>
        <v>0</v>
      </c>
      <c r="W34" s="170" cm="1">
        <f t="array" ref="W34">(1+Assumptions!$G$81)*SUMPRODUCT((Assumptions!$G$78:$G$79)*(W$27:W$28))</f>
        <v>0</v>
      </c>
      <c r="X34" s="170" cm="1">
        <f t="array" ref="X34">(1+Assumptions!$G$81)*SUMPRODUCT((Assumptions!$G$78:$G$79)*(X$27:X$28))</f>
        <v>0</v>
      </c>
      <c r="Y34" s="170" cm="1">
        <f t="array" ref="Y34">(1+Assumptions!$G$81)*SUMPRODUCT((Assumptions!$G$78:$G$79)*(Y$27:Y$28))</f>
        <v>0</v>
      </c>
      <c r="Z34" s="170" cm="1">
        <f t="array" ref="Z34">(1+Assumptions!$G$81)*SUMPRODUCT((Assumptions!$G$78:$G$79)*(Z$27:Z$28))</f>
        <v>0</v>
      </c>
      <c r="AA34" s="170" cm="1">
        <f t="array" ref="AA34">(1+Assumptions!$G$81)*SUMPRODUCT((Assumptions!$G$78:$G$79)*(AA$27:AA$28))</f>
        <v>0</v>
      </c>
      <c r="AB34" s="170" cm="1">
        <f t="array" ref="AB34">(1+Assumptions!$G$81)*SUMPRODUCT((Assumptions!$G$78:$G$79)*(AB$27:AB$28))</f>
        <v>0</v>
      </c>
      <c r="AC34" s="170" cm="1">
        <f t="array" ref="AC34">(1+Assumptions!$G$81)*SUMPRODUCT((Assumptions!$G$78:$G$79)*(AC$27:AC$28))</f>
        <v>0</v>
      </c>
      <c r="AD34" s="170" cm="1">
        <f t="array" ref="AD34">(1+Assumptions!$G$81)*SUMPRODUCT((Assumptions!$G$78:$G$79)*(AD$27:AD$28))</f>
        <v>0</v>
      </c>
      <c r="AE34" s="170" cm="1">
        <f t="array" ref="AE34">(1+Assumptions!$G$81)*SUMPRODUCT((Assumptions!$G$78:$G$79)*(AE$27:AE$28))</f>
        <v>0</v>
      </c>
      <c r="AF34" s="170" cm="1">
        <f t="array" ref="AF34">(1+Assumptions!$G$81)*SUMPRODUCT((Assumptions!$G$78:$G$79)*(AF$27:AF$28))</f>
        <v>0</v>
      </c>
      <c r="AG34" s="170" cm="1">
        <f t="array" ref="AG34">(1+Assumptions!$G$81)*SUMPRODUCT((Assumptions!$G$78:$G$79)*(AG$27:AG$28))</f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C35" s="1" t="s">
        <v>115</v>
      </c>
      <c r="D35" s="205" t="s">
        <v>206</v>
      </c>
      <c r="E35"/>
      <c r="G35" s="207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W35" s="136">
        <v>0</v>
      </c>
      <c r="X35" s="136">
        <v>0</v>
      </c>
      <c r="Y35" s="136">
        <v>0</v>
      </c>
      <c r="Z35" s="136">
        <v>0</v>
      </c>
      <c r="AA35" s="136">
        <v>0</v>
      </c>
      <c r="AB35" s="136">
        <v>0</v>
      </c>
      <c r="AC35" s="136">
        <v>0</v>
      </c>
      <c r="AD35" s="136">
        <v>0</v>
      </c>
      <c r="AE35" s="136">
        <v>0</v>
      </c>
      <c r="AF35" s="136">
        <v>0</v>
      </c>
      <c r="AG35" s="136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3">
      <c r="C36" s="284" t="s">
        <v>171</v>
      </c>
      <c r="D36" s="219"/>
      <c r="E36"/>
      <c r="G36" s="207">
        <f>input_dollars</f>
        <v>45291</v>
      </c>
      <c r="H36"/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H36"/>
      <c r="AI36"/>
      <c r="AJ36"/>
      <c r="AK36"/>
      <c r="AL36"/>
      <c r="AM36"/>
      <c r="AN36"/>
      <c r="AO36"/>
      <c r="AP36"/>
      <c r="AQ36"/>
    </row>
    <row r="37" spans="1:16372" x14ac:dyDescent="0.3">
      <c r="C37" s="284" t="s">
        <v>171</v>
      </c>
      <c r="D37" s="206"/>
      <c r="E37"/>
      <c r="G37" s="207">
        <f>input_dollars</f>
        <v>45291</v>
      </c>
      <c r="H37"/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/>
      <c r="AI37"/>
      <c r="AJ37"/>
      <c r="AK37"/>
      <c r="AL37"/>
      <c r="AM37"/>
      <c r="AN37"/>
      <c r="AO37"/>
      <c r="AP37"/>
      <c r="AQ37"/>
    </row>
    <row r="38" spans="1:16372" x14ac:dyDescent="0.3">
      <c r="D38" s="206"/>
      <c r="E38"/>
      <c r="G38" s="207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x14ac:dyDescent="0.3">
      <c r="C39" s="3" t="s">
        <v>170</v>
      </c>
      <c r="D39" s="218"/>
      <c r="E39" s="107"/>
      <c r="F39" s="3"/>
      <c r="G39" s="209"/>
      <c r="H39" s="107"/>
      <c r="I39" s="170">
        <f>SUM(I31:I37)</f>
        <v>0</v>
      </c>
      <c r="J39" s="170">
        <f t="shared" ref="J39:AG39" si="4">SUM(J31:J37)</f>
        <v>0</v>
      </c>
      <c r="K39" s="170">
        <f t="shared" si="4"/>
        <v>0</v>
      </c>
      <c r="L39" s="170">
        <f t="shared" si="4"/>
        <v>0</v>
      </c>
      <c r="M39" s="170">
        <f t="shared" si="4"/>
        <v>0</v>
      </c>
      <c r="N39" s="170">
        <f t="shared" si="4"/>
        <v>0</v>
      </c>
      <c r="O39" s="170">
        <f t="shared" si="4"/>
        <v>0</v>
      </c>
      <c r="P39" s="170">
        <f t="shared" si="4"/>
        <v>0</v>
      </c>
      <c r="Q39" s="170">
        <f t="shared" si="4"/>
        <v>0</v>
      </c>
      <c r="R39" s="170">
        <f t="shared" si="4"/>
        <v>0</v>
      </c>
      <c r="S39" s="170">
        <f t="shared" si="4"/>
        <v>0</v>
      </c>
      <c r="T39" s="170">
        <f t="shared" si="4"/>
        <v>0</v>
      </c>
      <c r="U39" s="170">
        <f t="shared" si="4"/>
        <v>0</v>
      </c>
      <c r="V39" s="170">
        <f t="shared" si="4"/>
        <v>0</v>
      </c>
      <c r="W39" s="170">
        <f t="shared" si="4"/>
        <v>0</v>
      </c>
      <c r="X39" s="170">
        <f t="shared" si="4"/>
        <v>0</v>
      </c>
      <c r="Y39" s="170">
        <f t="shared" si="4"/>
        <v>0</v>
      </c>
      <c r="Z39" s="170">
        <f t="shared" si="4"/>
        <v>0</v>
      </c>
      <c r="AA39" s="170">
        <f t="shared" si="4"/>
        <v>0</v>
      </c>
      <c r="AB39" s="170">
        <f t="shared" si="4"/>
        <v>0</v>
      </c>
      <c r="AC39" s="170">
        <f t="shared" si="4"/>
        <v>0</v>
      </c>
      <c r="AD39" s="170">
        <f t="shared" si="4"/>
        <v>0</v>
      </c>
      <c r="AE39" s="170">
        <f t="shared" si="4"/>
        <v>0</v>
      </c>
      <c r="AF39" s="170">
        <f t="shared" si="4"/>
        <v>0</v>
      </c>
      <c r="AG39" s="170">
        <f t="shared" si="4"/>
        <v>0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</row>
    <row r="41" spans="1:16372" ht="14.4" x14ac:dyDescent="0.3">
      <c r="A41" s="89" t="s">
        <v>56</v>
      </c>
      <c r="B41" s="89"/>
      <c r="C41" s="89"/>
      <c r="D41" s="89"/>
      <c r="E41" s="89"/>
      <c r="F41" s="89"/>
      <c r="G41" s="204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/>
      <c r="AI41"/>
      <c r="AJ41"/>
      <c r="AK41"/>
      <c r="AL41"/>
      <c r="AM41"/>
      <c r="AN41"/>
      <c r="AO41"/>
      <c r="AP41"/>
      <c r="AQ41"/>
    </row>
    <row r="42" spans="1:16372" x14ac:dyDescent="0.3">
      <c r="D42"/>
      <c r="E42"/>
      <c r="G42" s="207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C44" s="1" t="s">
        <v>59</v>
      </c>
      <c r="G44" s="205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16372" x14ac:dyDescent="0.3">
      <c r="C45" s="1" t="s">
        <v>129</v>
      </c>
      <c r="G45" s="205" t="s">
        <v>104</v>
      </c>
      <c r="I45" s="85">
        <f t="shared" ref="I45:AG45" si="5">I44*I7</f>
        <v>0</v>
      </c>
      <c r="J45" s="85">
        <f t="shared" si="5"/>
        <v>0</v>
      </c>
      <c r="K45" s="85">
        <f t="shared" si="5"/>
        <v>0</v>
      </c>
      <c r="L45" s="85">
        <f t="shared" si="5"/>
        <v>0</v>
      </c>
      <c r="M45" s="85">
        <f t="shared" si="5"/>
        <v>0</v>
      </c>
      <c r="N45" s="85">
        <f t="shared" si="5"/>
        <v>0</v>
      </c>
      <c r="O45" s="85">
        <f t="shared" si="5"/>
        <v>0</v>
      </c>
      <c r="P45" s="85">
        <f t="shared" si="5"/>
        <v>0</v>
      </c>
      <c r="Q45" s="85">
        <f t="shared" si="5"/>
        <v>0</v>
      </c>
      <c r="R45" s="85">
        <f t="shared" si="5"/>
        <v>0</v>
      </c>
      <c r="S45" s="85">
        <f t="shared" si="5"/>
        <v>0</v>
      </c>
      <c r="T45" s="85">
        <f t="shared" si="5"/>
        <v>0</v>
      </c>
      <c r="U45" s="85">
        <f t="shared" si="5"/>
        <v>0</v>
      </c>
      <c r="V45" s="85">
        <f t="shared" si="5"/>
        <v>0</v>
      </c>
      <c r="W45" s="85">
        <f t="shared" si="5"/>
        <v>0</v>
      </c>
      <c r="X45" s="85">
        <f t="shared" si="5"/>
        <v>0</v>
      </c>
      <c r="Y45" s="85">
        <f t="shared" si="5"/>
        <v>0</v>
      </c>
      <c r="Z45" s="85">
        <f t="shared" si="5"/>
        <v>0</v>
      </c>
      <c r="AA45" s="85">
        <f t="shared" si="5"/>
        <v>0</v>
      </c>
      <c r="AB45" s="85">
        <f t="shared" si="5"/>
        <v>0</v>
      </c>
      <c r="AC45" s="85">
        <f t="shared" si="5"/>
        <v>0</v>
      </c>
      <c r="AD45" s="85">
        <f t="shared" si="5"/>
        <v>0</v>
      </c>
      <c r="AE45" s="85">
        <f t="shared" si="5"/>
        <v>0</v>
      </c>
      <c r="AF45" s="85">
        <f t="shared" si="5"/>
        <v>0</v>
      </c>
      <c r="AG45" s="85">
        <f t="shared" si="5"/>
        <v>0</v>
      </c>
    </row>
    <row r="46" spans="1:16372" x14ac:dyDescent="0.3">
      <c r="D46"/>
      <c r="E46"/>
      <c r="G46" s="20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16372" x14ac:dyDescent="0.3">
      <c r="D47" s="206"/>
      <c r="E47"/>
      <c r="G47" s="20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16372" x14ac:dyDescent="0.3">
      <c r="C48" s="1" t="s">
        <v>14</v>
      </c>
      <c r="D48" s="205" t="s">
        <v>63</v>
      </c>
      <c r="E48" s="113">
        <f>Assumptions!G94</f>
        <v>151432.81740793545</v>
      </c>
      <c r="G48" s="207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4</v>
      </c>
      <c r="D49" s="205" t="s">
        <v>63</v>
      </c>
      <c r="E49" s="113">
        <f>Assumptions!G95</f>
        <v>24590</v>
      </c>
      <c r="G49" s="207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5</v>
      </c>
      <c r="D50" s="205" t="s">
        <v>63</v>
      </c>
      <c r="E50" s="112">
        <f>Assumptions!G96</f>
        <v>88.357719508603083</v>
      </c>
      <c r="G50" s="207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15</v>
      </c>
      <c r="D51" s="205" t="s">
        <v>126</v>
      </c>
      <c r="E51" s="112">
        <f>Assumptions!G97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201</v>
      </c>
      <c r="D52" s="205" t="s">
        <v>204</v>
      </c>
      <c r="E52" s="112">
        <f>Assumptions!G98</f>
        <v>0.35181336539087127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C53" s="1" t="s">
        <v>202</v>
      </c>
      <c r="D53" s="205" t="s">
        <v>204</v>
      </c>
      <c r="E53" s="112">
        <f>Assumptions!G99</f>
        <v>0.35181336539087127</v>
      </c>
      <c r="G53" s="207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3">
      <c r="C54" s="1" t="s">
        <v>6</v>
      </c>
      <c r="D54" s="205" t="s">
        <v>126</v>
      </c>
      <c r="E54" s="112">
        <f>Assumptions!G100</f>
        <v>0</v>
      </c>
      <c r="G54" s="207" t="s">
        <v>203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7</v>
      </c>
      <c r="D55" s="205" t="s">
        <v>126</v>
      </c>
      <c r="E55" s="112">
        <f>Assumptions!G101</f>
        <v>0</v>
      </c>
      <c r="G55" s="207" t="s">
        <v>203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7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</row>
    <row r="57" spans="1:43" x14ac:dyDescent="0.3">
      <c r="C57" s="1" t="s">
        <v>117</v>
      </c>
      <c r="D57" s="205"/>
      <c r="G57" s="207">
        <f>input_dollars</f>
        <v>45291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</row>
    <row r="58" spans="1:43" x14ac:dyDescent="0.3">
      <c r="C58" s="1" t="s">
        <v>118</v>
      </c>
      <c r="D58" s="205"/>
      <c r="G58" s="207">
        <f>input_dollars</f>
        <v>45291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</row>
    <row r="59" spans="1:43" x14ac:dyDescent="0.3">
      <c r="D59" s="205"/>
      <c r="G59" s="205"/>
    </row>
    <row r="60" spans="1:43" x14ac:dyDescent="0.3">
      <c r="C60" s="3" t="s">
        <v>125</v>
      </c>
      <c r="D60" s="218"/>
      <c r="E60" s="107"/>
      <c r="F60" s="3"/>
      <c r="G60" s="207">
        <f>input_dollars</f>
        <v>45291</v>
      </c>
      <c r="H60" s="107"/>
      <c r="I60" s="170" cm="1">
        <f t="array" ref="I60">SUMPRODUCT((I$48:I$55)*($E$48:$E$55))+SUM(I57:I58)+I45</f>
        <v>0</v>
      </c>
      <c r="J60" s="170" cm="1">
        <f t="array" ref="J60">SUMPRODUCT((J$48:J$55)*($E$48:$E$55))+SUM(J57:J58)+J45</f>
        <v>0</v>
      </c>
      <c r="K60" s="170" cm="1">
        <f t="array" ref="K60">SUMPRODUCT((K$48:K$55)*($E$48:$E$55))+SUM(K57:K58)+K45</f>
        <v>0</v>
      </c>
      <c r="L60" s="170" cm="1">
        <f t="array" ref="L60">SUMPRODUCT((L$48:L$55)*($E$48:$E$55))+SUM(L57:L58)+L45</f>
        <v>0</v>
      </c>
      <c r="M60" s="170" cm="1">
        <f t="array" ref="M60">SUMPRODUCT((M$48:M$55)*($E$48:$E$55))+SUM(M57:M58)+M45</f>
        <v>0</v>
      </c>
      <c r="N60" s="170" cm="1">
        <f t="array" ref="N60">SUMPRODUCT((N$48:N$55)*($E$48:$E$55))+SUM(N57:N58)+N45</f>
        <v>0</v>
      </c>
      <c r="O60" s="170" cm="1">
        <f t="array" ref="O60">SUMPRODUCT((O$48:O$55)*($E$48:$E$55))+SUM(O57:O58)+O45</f>
        <v>0</v>
      </c>
      <c r="P60" s="170" cm="1">
        <f t="array" ref="P60">SUMPRODUCT((P$48:P$55)*($E$48:$E$55))+SUM(P57:P58)+P45</f>
        <v>0</v>
      </c>
      <c r="Q60" s="170" cm="1">
        <f t="array" ref="Q60">SUMPRODUCT((Q$48:Q$55)*($E$48:$E$55))+SUM(Q57:Q58)+Q45</f>
        <v>0</v>
      </c>
      <c r="R60" s="170" cm="1">
        <f t="array" ref="R60">SUMPRODUCT((R$48:R$55)*($E$48:$E$55))+SUM(R57:R58)+R45</f>
        <v>0</v>
      </c>
      <c r="S60" s="170" cm="1">
        <f t="array" ref="S60">SUMPRODUCT((S$48:S$55)*($E$48:$E$55))+SUM(S57:S58)+S45</f>
        <v>0</v>
      </c>
      <c r="T60" s="170" cm="1">
        <f t="array" ref="T60">SUMPRODUCT((T$48:T$55)*($E$48:$E$55))+SUM(T57:T58)+T45</f>
        <v>0</v>
      </c>
      <c r="U60" s="170" cm="1">
        <f t="array" ref="U60">SUMPRODUCT((U$48:U$55)*($E$48:$E$55))+SUM(U57:U58)+U45</f>
        <v>0</v>
      </c>
      <c r="V60" s="170" cm="1">
        <f t="array" ref="V60">SUMPRODUCT((V$48:V$55)*($E$48:$E$55))+SUM(V57:V58)+V45</f>
        <v>0</v>
      </c>
      <c r="W60" s="170" cm="1">
        <f t="array" ref="W60">SUMPRODUCT((W$48:W$55)*($E$48:$E$55))+SUM(W57:W58)+W45</f>
        <v>0</v>
      </c>
      <c r="X60" s="170" cm="1">
        <f t="array" ref="X60">SUMPRODUCT((X$48:X$55)*($E$48:$E$55))+SUM(X57:X58)+X45</f>
        <v>0</v>
      </c>
      <c r="Y60" s="170" cm="1">
        <f t="array" ref="Y60">SUMPRODUCT((Y$48:Y$55)*($E$48:$E$55))+SUM(Y57:Y58)+Y45</f>
        <v>0</v>
      </c>
      <c r="Z60" s="170" cm="1">
        <f t="array" ref="Z60">SUMPRODUCT((Z$48:Z$55)*($E$48:$E$55))+SUM(Z57:Z58)+Z45</f>
        <v>0</v>
      </c>
      <c r="AA60" s="170" cm="1">
        <f t="array" ref="AA60">SUMPRODUCT((AA$48:AA$55)*($E$48:$E$55))+SUM(AA57:AA58)+AA45</f>
        <v>0</v>
      </c>
      <c r="AB60" s="170" cm="1">
        <f t="array" ref="AB60">SUMPRODUCT((AB$48:AB$55)*($E$48:$E$55))+SUM(AB57:AB58)+AB45</f>
        <v>0</v>
      </c>
      <c r="AC60" s="170" cm="1">
        <f t="array" ref="AC60">SUMPRODUCT((AC$48:AC$55)*($E$48:$E$55))+SUM(AC57:AC58)+AC45</f>
        <v>0</v>
      </c>
      <c r="AD60" s="170" cm="1">
        <f t="array" ref="AD60">SUMPRODUCT((AD$48:AD$55)*($E$48:$E$55))+SUM(AD57:AD58)+AD45</f>
        <v>0</v>
      </c>
      <c r="AE60" s="170" cm="1">
        <f t="array" ref="AE60">SUMPRODUCT((AE$48:AE$55)*($E$48:$E$55))+SUM(AE57:AE58)+AE45</f>
        <v>0</v>
      </c>
      <c r="AF60" s="170" cm="1">
        <f t="array" ref="AF60">SUMPRODUCT((AF$48:AF$55)*($E$48:$E$55))+SUM(AF57:AF58)+AF45</f>
        <v>0</v>
      </c>
      <c r="AG60" s="170" cm="1">
        <f t="array" ref="AG60">SUMPRODUCT((AG$48:AG$55)*($E$48:$E$55))+SUM(AG57:AG58)+AG45</f>
        <v>0</v>
      </c>
    </row>
    <row r="61" spans="1:43" x14ac:dyDescent="0.3">
      <c r="D61" s="205"/>
      <c r="G61" s="205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43" x14ac:dyDescent="0.3">
      <c r="G62" s="205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43" ht="14.4" x14ac:dyDescent="0.3">
      <c r="A63" s="89" t="s">
        <v>16</v>
      </c>
      <c r="B63" s="89"/>
      <c r="C63" s="89"/>
      <c r="D63" s="89"/>
      <c r="E63" s="89"/>
      <c r="F63" s="89"/>
      <c r="G63" s="204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/>
      <c r="AI63"/>
      <c r="AJ63"/>
      <c r="AK63"/>
      <c r="AL63"/>
      <c r="AM63"/>
      <c r="AN63"/>
      <c r="AO63"/>
      <c r="AP63"/>
      <c r="AQ63"/>
    </row>
    <row r="64" spans="1:43" ht="14.4" x14ac:dyDescent="0.3">
      <c r="A64" s="111"/>
      <c r="B64" s="111"/>
      <c r="C64" s="111"/>
      <c r="D64" s="111"/>
      <c r="E64" s="111"/>
      <c r="F64" s="111"/>
      <c r="G64" s="208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/>
      <c r="AI64"/>
      <c r="AJ64"/>
      <c r="AK64"/>
      <c r="AL64"/>
      <c r="AM64"/>
      <c r="AN64"/>
      <c r="AO64"/>
      <c r="AP64"/>
      <c r="AQ64"/>
    </row>
    <row r="65" spans="1:41" ht="12.75" customHeight="1" x14ac:dyDescent="0.3">
      <c r="A65" s="111"/>
      <c r="B65" s="111"/>
      <c r="C65" s="111"/>
      <c r="D65" s="111"/>
      <c r="E65" s="111"/>
      <c r="F65"/>
      <c r="G65" s="2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x14ac:dyDescent="0.3">
      <c r="F66" s="2"/>
      <c r="G66" s="212"/>
    </row>
    <row r="67" spans="1:41" x14ac:dyDescent="0.3">
      <c r="C67" s="4" t="str">
        <f>'Option1 (base case)'!C67</f>
        <v>Risks mitigated vs base case</v>
      </c>
      <c r="G67" s="210">
        <f>input_dollars</f>
        <v>45291</v>
      </c>
      <c r="I67" s="132">
        <f>(1-INDEX(Data!$C$9:$C$13, MATCH($A$3, options,0)))*('Option1 (base case)'!I39-I39)</f>
        <v>0</v>
      </c>
      <c r="J67" s="132">
        <f>(1-INDEX(Data!$C$9:$C$13, MATCH($A$3, options,0)))*('Option1 (base case)'!J39-J39)</f>
        <v>0</v>
      </c>
      <c r="K67" s="132">
        <f>(1-INDEX(Data!$C$9:$C$13, MATCH($A$3, options,0)))*('Option1 (base case)'!K39-K39)</f>
        <v>0</v>
      </c>
      <c r="L67" s="132">
        <f>(1-INDEX(Data!$C$9:$C$13, MATCH($A$3, options,0)))*('Option1 (base case)'!L39-L39)</f>
        <v>0</v>
      </c>
      <c r="M67" s="132">
        <f>(1-INDEX(Data!$C$9:$C$13, MATCH($A$3, options,0)))*('Option1 (base case)'!M39-M39)</f>
        <v>0</v>
      </c>
      <c r="N67" s="132">
        <f>(1-INDEX(Data!$C$9:$C$13, MATCH($A$3, options,0)))*('Option1 (base case)'!N39-N39)</f>
        <v>0</v>
      </c>
      <c r="O67" s="132">
        <f>(1-INDEX(Data!$C$9:$C$13, MATCH($A$3, options,0)))*('Option1 (base case)'!O39-O39)</f>
        <v>0</v>
      </c>
      <c r="P67" s="132">
        <f>(1-INDEX(Data!$C$9:$C$13, MATCH($A$3, options,0)))*('Option1 (base case)'!P39-P39)</f>
        <v>0</v>
      </c>
      <c r="Q67" s="132">
        <f>(1-INDEX(Data!$C$9:$C$13, MATCH($A$3, options,0)))*('Option1 (base case)'!Q39-Q39)</f>
        <v>0</v>
      </c>
      <c r="R67" s="132">
        <f>(1-INDEX(Data!$C$9:$C$13, MATCH($A$3, options,0)))*('Option1 (base case)'!R39-R39)</f>
        <v>0</v>
      </c>
      <c r="S67" s="132">
        <f>(1-INDEX(Data!$C$9:$C$13, MATCH($A$3, options,0)))*('Option1 (base case)'!S39-S39)</f>
        <v>0</v>
      </c>
      <c r="T67" s="132">
        <f>(1-INDEX(Data!$C$9:$C$13, MATCH($A$3, options,0)))*('Option1 (base case)'!T39-T39)</f>
        <v>0</v>
      </c>
      <c r="U67" s="132">
        <f>(1-INDEX(Data!$C$9:$C$13, MATCH($A$3, options,0)))*('Option1 (base case)'!U39-U39)</f>
        <v>0</v>
      </c>
      <c r="V67" s="132">
        <f>(1-INDEX(Data!$C$9:$C$13, MATCH($A$3, options,0)))*('Option1 (base case)'!V39-V39)</f>
        <v>0</v>
      </c>
      <c r="W67" s="132">
        <f>(1-INDEX(Data!$C$9:$C$13, MATCH($A$3, options,0)))*('Option1 (base case)'!W39-W39)</f>
        <v>0</v>
      </c>
      <c r="X67" s="132">
        <f>(1-INDEX(Data!$C$9:$C$13, MATCH($A$3, options,0)))*('Option1 (base case)'!X39-X39)</f>
        <v>0</v>
      </c>
      <c r="Y67" s="132">
        <f>(1-INDEX(Data!$C$9:$C$13, MATCH($A$3, options,0)))*('Option1 (base case)'!Y39-Y39)</f>
        <v>0</v>
      </c>
      <c r="Z67" s="132">
        <f>(1-INDEX(Data!$C$9:$C$13, MATCH($A$3, options,0)))*('Option1 (base case)'!Z39-Z39)</f>
        <v>0</v>
      </c>
      <c r="AA67" s="132">
        <f>(1-INDEX(Data!$C$9:$C$13, MATCH($A$3, options,0)))*('Option1 (base case)'!AA39-AA39)</f>
        <v>0</v>
      </c>
      <c r="AB67" s="132">
        <f>(1-INDEX(Data!$C$9:$C$13, MATCH($A$3, options,0)))*('Option1 (base case)'!AB39-AB39)</f>
        <v>0</v>
      </c>
      <c r="AC67" s="132">
        <f>(1-INDEX(Data!$C$9:$C$13, MATCH($A$3, options,0)))*('Option1 (base case)'!AC39-AC39)</f>
        <v>0</v>
      </c>
      <c r="AD67" s="132">
        <f>(1-INDEX(Data!$C$9:$C$13, MATCH($A$3, options,0)))*('Option1 (base case)'!AD39-AD39)</f>
        <v>0</v>
      </c>
      <c r="AE67" s="132">
        <f>(1-INDEX(Data!$C$9:$C$13, MATCH($A$3, options,0)))*('Option1 (base case)'!AE39-AE39)</f>
        <v>0</v>
      </c>
      <c r="AF67" s="132">
        <f>(1-INDEX(Data!$C$9:$C$13, MATCH($A$3, options,0)))*('Option1 (base case)'!AF39-AF39)</f>
        <v>0</v>
      </c>
      <c r="AG67" s="132">
        <f>(1-INDEX(Data!$C$9:$C$13, MATCH($A$3, options,0)))*('Option1 (base case)'!AG39-AG39)</f>
        <v>0</v>
      </c>
    </row>
    <row r="68" spans="1:41" x14ac:dyDescent="0.3">
      <c r="G68" s="212"/>
    </row>
    <row r="69" spans="1:41" x14ac:dyDescent="0.3">
      <c r="A69" s="8"/>
      <c r="B69" s="8"/>
      <c r="C69" s="147" t="s">
        <v>30</v>
      </c>
      <c r="D69" s="38"/>
      <c r="F69" s="97"/>
      <c r="G69" s="213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41" x14ac:dyDescent="0.3">
      <c r="A70" s="8"/>
      <c r="B70" s="8"/>
      <c r="C70" s="4" t="str">
        <f>C14</f>
        <v>&lt; Enter description &gt;</v>
      </c>
      <c r="D70" s="38"/>
      <c r="F70" s="97"/>
      <c r="G70" s="210">
        <f>input_dollars</f>
        <v>45291</v>
      </c>
      <c r="H70" s="31"/>
      <c r="I70" s="119">
        <f t="shared" ref="I70:AG70" si="6">-I14</f>
        <v>0</v>
      </c>
      <c r="J70" s="119">
        <f t="shared" si="6"/>
        <v>0</v>
      </c>
      <c r="K70" s="119">
        <f t="shared" si="6"/>
        <v>0</v>
      </c>
      <c r="L70" s="119">
        <f t="shared" si="6"/>
        <v>0</v>
      </c>
      <c r="M70" s="119">
        <f t="shared" si="6"/>
        <v>0</v>
      </c>
      <c r="N70" s="119">
        <f t="shared" si="6"/>
        <v>0</v>
      </c>
      <c r="O70" s="119">
        <f t="shared" si="6"/>
        <v>0</v>
      </c>
      <c r="P70" s="119">
        <f t="shared" si="6"/>
        <v>0</v>
      </c>
      <c r="Q70" s="119">
        <f t="shared" si="6"/>
        <v>0</v>
      </c>
      <c r="R70" s="119">
        <f t="shared" si="6"/>
        <v>0</v>
      </c>
      <c r="S70" s="119">
        <f t="shared" si="6"/>
        <v>0</v>
      </c>
      <c r="T70" s="119">
        <f t="shared" si="6"/>
        <v>0</v>
      </c>
      <c r="U70" s="119">
        <f t="shared" si="6"/>
        <v>0</v>
      </c>
      <c r="V70" s="119">
        <f t="shared" si="6"/>
        <v>0</v>
      </c>
      <c r="W70" s="119">
        <f t="shared" si="6"/>
        <v>0</v>
      </c>
      <c r="X70" s="119">
        <f t="shared" si="6"/>
        <v>0</v>
      </c>
      <c r="Y70" s="119">
        <f t="shared" si="6"/>
        <v>0</v>
      </c>
      <c r="Z70" s="119">
        <f t="shared" si="6"/>
        <v>0</v>
      </c>
      <c r="AA70" s="119">
        <f t="shared" si="6"/>
        <v>0</v>
      </c>
      <c r="AB70" s="119">
        <f t="shared" si="6"/>
        <v>0</v>
      </c>
      <c r="AC70" s="119">
        <f t="shared" si="6"/>
        <v>0</v>
      </c>
      <c r="AD70" s="119">
        <f t="shared" si="6"/>
        <v>0</v>
      </c>
      <c r="AE70" s="119">
        <f t="shared" si="6"/>
        <v>0</v>
      </c>
      <c r="AF70" s="119">
        <f t="shared" si="6"/>
        <v>0</v>
      </c>
      <c r="AG70" s="119">
        <f t="shared" si="6"/>
        <v>0</v>
      </c>
    </row>
    <row r="71" spans="1:41" x14ac:dyDescent="0.3">
      <c r="A71" s="8"/>
      <c r="B71" s="8"/>
      <c r="C71" s="4" t="str">
        <f>C15</f>
        <v>&lt; Enter description &gt;</v>
      </c>
      <c r="D71" s="38"/>
      <c r="F71" s="97"/>
      <c r="G71" s="210">
        <f>input_dollars</f>
        <v>45291</v>
      </c>
      <c r="H71" s="31"/>
      <c r="I71" s="119">
        <f t="shared" ref="I71:AG71" si="7">-I15</f>
        <v>0</v>
      </c>
      <c r="J71" s="119">
        <f t="shared" si="7"/>
        <v>0</v>
      </c>
      <c r="K71" s="119">
        <f t="shared" si="7"/>
        <v>0</v>
      </c>
      <c r="L71" s="119">
        <f t="shared" si="7"/>
        <v>0</v>
      </c>
      <c r="M71" s="119">
        <f t="shared" si="7"/>
        <v>0</v>
      </c>
      <c r="N71" s="119">
        <f t="shared" si="7"/>
        <v>0</v>
      </c>
      <c r="O71" s="119">
        <f t="shared" si="7"/>
        <v>0</v>
      </c>
      <c r="P71" s="119">
        <f t="shared" si="7"/>
        <v>0</v>
      </c>
      <c r="Q71" s="119">
        <f t="shared" si="7"/>
        <v>0</v>
      </c>
      <c r="R71" s="119">
        <f t="shared" si="7"/>
        <v>0</v>
      </c>
      <c r="S71" s="119">
        <f t="shared" si="7"/>
        <v>0</v>
      </c>
      <c r="T71" s="119">
        <f t="shared" si="7"/>
        <v>0</v>
      </c>
      <c r="U71" s="119">
        <f t="shared" si="7"/>
        <v>0</v>
      </c>
      <c r="V71" s="119">
        <f t="shared" si="7"/>
        <v>0</v>
      </c>
      <c r="W71" s="119">
        <f t="shared" si="7"/>
        <v>0</v>
      </c>
      <c r="X71" s="119">
        <f t="shared" si="7"/>
        <v>0</v>
      </c>
      <c r="Y71" s="119">
        <f t="shared" si="7"/>
        <v>0</v>
      </c>
      <c r="Z71" s="119">
        <f t="shared" si="7"/>
        <v>0</v>
      </c>
      <c r="AA71" s="119">
        <f t="shared" si="7"/>
        <v>0</v>
      </c>
      <c r="AB71" s="119">
        <f t="shared" si="7"/>
        <v>0</v>
      </c>
      <c r="AC71" s="119">
        <f t="shared" si="7"/>
        <v>0</v>
      </c>
      <c r="AD71" s="119">
        <f t="shared" si="7"/>
        <v>0</v>
      </c>
      <c r="AE71" s="119">
        <f t="shared" si="7"/>
        <v>0</v>
      </c>
      <c r="AF71" s="119">
        <f t="shared" si="7"/>
        <v>0</v>
      </c>
      <c r="AG71" s="119">
        <f t="shared" si="7"/>
        <v>0</v>
      </c>
    </row>
    <row r="72" spans="1:41" x14ac:dyDescent="0.3">
      <c r="A72" s="8"/>
      <c r="B72" s="8"/>
      <c r="C72" s="4" t="str">
        <f t="shared" ref="C72:C73" si="8">C16</f>
        <v>&lt; Enter description &gt;</v>
      </c>
      <c r="D72" s="38"/>
      <c r="F72" s="97"/>
      <c r="G72" s="210">
        <f>input_dollars</f>
        <v>45291</v>
      </c>
      <c r="H72" s="31"/>
      <c r="I72" s="119">
        <f t="shared" ref="I72:AG72" si="9">-I16</f>
        <v>0</v>
      </c>
      <c r="J72" s="119">
        <f t="shared" si="9"/>
        <v>0</v>
      </c>
      <c r="K72" s="119">
        <f t="shared" si="9"/>
        <v>0</v>
      </c>
      <c r="L72" s="119">
        <f t="shared" si="9"/>
        <v>0</v>
      </c>
      <c r="M72" s="119">
        <f t="shared" si="9"/>
        <v>0</v>
      </c>
      <c r="N72" s="119">
        <f t="shared" si="9"/>
        <v>0</v>
      </c>
      <c r="O72" s="119">
        <f t="shared" si="9"/>
        <v>0</v>
      </c>
      <c r="P72" s="119">
        <f t="shared" si="9"/>
        <v>0</v>
      </c>
      <c r="Q72" s="119">
        <f t="shared" si="9"/>
        <v>0</v>
      </c>
      <c r="R72" s="119">
        <f t="shared" si="9"/>
        <v>0</v>
      </c>
      <c r="S72" s="119">
        <f t="shared" si="9"/>
        <v>0</v>
      </c>
      <c r="T72" s="119">
        <f t="shared" si="9"/>
        <v>0</v>
      </c>
      <c r="U72" s="119">
        <f t="shared" si="9"/>
        <v>0</v>
      </c>
      <c r="V72" s="119">
        <f t="shared" si="9"/>
        <v>0</v>
      </c>
      <c r="W72" s="119">
        <f t="shared" si="9"/>
        <v>0</v>
      </c>
      <c r="X72" s="119">
        <f t="shared" si="9"/>
        <v>0</v>
      </c>
      <c r="Y72" s="119">
        <f t="shared" si="9"/>
        <v>0</v>
      </c>
      <c r="Z72" s="119">
        <f t="shared" si="9"/>
        <v>0</v>
      </c>
      <c r="AA72" s="119">
        <f t="shared" si="9"/>
        <v>0</v>
      </c>
      <c r="AB72" s="119">
        <f t="shared" si="9"/>
        <v>0</v>
      </c>
      <c r="AC72" s="119">
        <f t="shared" si="9"/>
        <v>0</v>
      </c>
      <c r="AD72" s="119">
        <f t="shared" si="9"/>
        <v>0</v>
      </c>
      <c r="AE72" s="119">
        <f t="shared" si="9"/>
        <v>0</v>
      </c>
      <c r="AF72" s="119">
        <f t="shared" si="9"/>
        <v>0</v>
      </c>
      <c r="AG72" s="119">
        <f t="shared" si="9"/>
        <v>0</v>
      </c>
    </row>
    <row r="73" spans="1:41" x14ac:dyDescent="0.3">
      <c r="A73" s="8"/>
      <c r="B73" s="8"/>
      <c r="C73" s="4" t="str">
        <f t="shared" si="8"/>
        <v>&lt; Enter description &gt;</v>
      </c>
      <c r="D73" s="38"/>
      <c r="F73" s="97"/>
      <c r="G73" s="210">
        <f>input_dollars</f>
        <v>45291</v>
      </c>
      <c r="H73" s="31"/>
      <c r="I73" s="119">
        <f t="shared" ref="I73:AG73" si="10">-I17</f>
        <v>0</v>
      </c>
      <c r="J73" s="119">
        <f t="shared" si="10"/>
        <v>0</v>
      </c>
      <c r="K73" s="119">
        <f t="shared" si="10"/>
        <v>0</v>
      </c>
      <c r="L73" s="119">
        <f t="shared" si="10"/>
        <v>0</v>
      </c>
      <c r="M73" s="119">
        <f t="shared" si="10"/>
        <v>0</v>
      </c>
      <c r="N73" s="119">
        <f t="shared" si="10"/>
        <v>0</v>
      </c>
      <c r="O73" s="119">
        <f t="shared" si="10"/>
        <v>0</v>
      </c>
      <c r="P73" s="119">
        <f t="shared" si="10"/>
        <v>0</v>
      </c>
      <c r="Q73" s="119">
        <f t="shared" si="10"/>
        <v>0</v>
      </c>
      <c r="R73" s="119">
        <f t="shared" si="10"/>
        <v>0</v>
      </c>
      <c r="S73" s="119">
        <f t="shared" si="10"/>
        <v>0</v>
      </c>
      <c r="T73" s="119">
        <f t="shared" si="10"/>
        <v>0</v>
      </c>
      <c r="U73" s="119">
        <f t="shared" si="10"/>
        <v>0</v>
      </c>
      <c r="V73" s="119">
        <f t="shared" si="10"/>
        <v>0</v>
      </c>
      <c r="W73" s="119">
        <f t="shared" si="10"/>
        <v>0</v>
      </c>
      <c r="X73" s="119">
        <f t="shared" si="10"/>
        <v>0</v>
      </c>
      <c r="Y73" s="119">
        <f t="shared" si="10"/>
        <v>0</v>
      </c>
      <c r="Z73" s="119">
        <f t="shared" si="10"/>
        <v>0</v>
      </c>
      <c r="AA73" s="119">
        <f t="shared" si="10"/>
        <v>0</v>
      </c>
      <c r="AB73" s="119">
        <f t="shared" si="10"/>
        <v>0</v>
      </c>
      <c r="AC73" s="119">
        <f t="shared" si="10"/>
        <v>0</v>
      </c>
      <c r="AD73" s="119">
        <f t="shared" si="10"/>
        <v>0</v>
      </c>
      <c r="AE73" s="119">
        <f t="shared" si="10"/>
        <v>0</v>
      </c>
      <c r="AF73" s="119">
        <f t="shared" si="10"/>
        <v>0</v>
      </c>
      <c r="AG73" s="119">
        <f t="shared" si="10"/>
        <v>0</v>
      </c>
    </row>
    <row r="74" spans="1:41" x14ac:dyDescent="0.3">
      <c r="A74" s="8"/>
      <c r="B74" s="8"/>
      <c r="C74" s="4"/>
      <c r="D74" s="38"/>
      <c r="F74" s="97"/>
      <c r="G74" s="214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41" x14ac:dyDescent="0.3">
      <c r="A75" s="8"/>
      <c r="B75" s="8"/>
      <c r="C75" s="147" t="s">
        <v>155</v>
      </c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41" x14ac:dyDescent="0.3">
      <c r="A76" s="8"/>
      <c r="B76" s="8"/>
      <c r="C76" s="4" t="str">
        <f>C14</f>
        <v>&lt; Enter description &gt;</v>
      </c>
      <c r="D76" s="38"/>
      <c r="F76" s="97"/>
      <c r="G76" s="210">
        <f>input_dollars</f>
        <v>45291</v>
      </c>
      <c r="H76" s="31"/>
      <c r="I76" s="119" cm="1">
        <f t="array" ref="I76">SUMPRODUCT(($I70:I70))-SUMPRODUCT(($I70:I70)*($I$6:I$6&lt;=(I$6-$E14)))</f>
        <v>0</v>
      </c>
      <c r="J76" s="119" cm="1">
        <f t="array" ref="J76">SUMPRODUCT(($I70:J70))-SUMPRODUCT(($I70:J70)*($I$6:J$6&lt;=(J$6-$E14)))</f>
        <v>0</v>
      </c>
      <c r="K76" s="119" cm="1">
        <f t="array" ref="K76">SUMPRODUCT(($I70:K70))-SUMPRODUCT(($I70:K70)*($I$6:K$6&lt;=(K$6-$E14)))</f>
        <v>0</v>
      </c>
      <c r="L76" s="119" cm="1">
        <f t="array" ref="L76">SUMPRODUCT(($I70:L70))-SUMPRODUCT(($I70:L70)*($I$6:L$6&lt;=(L$6-$E14)))</f>
        <v>0</v>
      </c>
      <c r="M76" s="119" cm="1">
        <f t="array" ref="M76">SUMPRODUCT(($I70:M70))-SUMPRODUCT(($I70:M70)*($I$6:M$6&lt;=(M$6-$E14)))</f>
        <v>0</v>
      </c>
      <c r="N76" s="119" cm="1">
        <f t="array" ref="N76">SUMPRODUCT(($I70:N70))-SUMPRODUCT(($I70:N70)*($I$6:N$6&lt;=(N$6-$E14)))</f>
        <v>0</v>
      </c>
      <c r="O76" s="119" cm="1">
        <f t="array" ref="O76">SUMPRODUCT(($I70:O70))-SUMPRODUCT(($I70:O70)*($I$6:O$6&lt;=(O$6-$E14)))</f>
        <v>0</v>
      </c>
      <c r="P76" s="119" cm="1">
        <f t="array" ref="P76">SUMPRODUCT(($I70:P70))-SUMPRODUCT(($I70:P70)*($I$6:P$6&lt;=(P$6-$E14)))</f>
        <v>0</v>
      </c>
      <c r="Q76" s="119" cm="1">
        <f t="array" ref="Q76">SUMPRODUCT(($I70:Q70))-SUMPRODUCT(($I70:Q70)*($I$6:Q$6&lt;=(Q$6-$E14)))</f>
        <v>0</v>
      </c>
      <c r="R76" s="119" cm="1">
        <f t="array" ref="R76">SUMPRODUCT(($I70:R70))-SUMPRODUCT(($I70:R70)*($I$6:R$6&lt;=(R$6-$E14)))</f>
        <v>0</v>
      </c>
      <c r="S76" s="119" cm="1">
        <f t="array" ref="S76">SUMPRODUCT(($I70:S70))-SUMPRODUCT(($I70:S70)*($I$6:S$6&lt;=(S$6-$E14)))</f>
        <v>0</v>
      </c>
      <c r="T76" s="119" cm="1">
        <f t="array" ref="T76">SUMPRODUCT(($I70:T70))-SUMPRODUCT(($I70:T70)*($I$6:T$6&lt;=(T$6-$E14)))</f>
        <v>0</v>
      </c>
      <c r="U76" s="119" cm="1">
        <f t="array" ref="U76">SUMPRODUCT(($I70:U70))-SUMPRODUCT(($I70:U70)*($I$6:U$6&lt;=(U$6-$E14)))</f>
        <v>0</v>
      </c>
      <c r="V76" s="119" cm="1">
        <f t="array" ref="V76">SUMPRODUCT(($I70:V70))-SUMPRODUCT(($I70:V70)*($I$6:V$6&lt;=(V$6-$E14)))</f>
        <v>0</v>
      </c>
      <c r="W76" s="119" cm="1">
        <f t="array" ref="W76">SUMPRODUCT(($I70:W70))-SUMPRODUCT(($I70:W70)*($I$6:W$6&lt;=(W$6-$E14)))</f>
        <v>0</v>
      </c>
      <c r="X76" s="119" cm="1">
        <f t="array" ref="X76">SUMPRODUCT(($I70:X70))-SUMPRODUCT(($I70:X70)*($I$6:X$6&lt;=(X$6-$E14)))</f>
        <v>0</v>
      </c>
      <c r="Y76" s="119" cm="1">
        <f t="array" ref="Y76">SUMPRODUCT(($I70:Y70))-SUMPRODUCT(($I70:Y70)*($I$6:Y$6&lt;=(Y$6-$E14)))</f>
        <v>0</v>
      </c>
      <c r="Z76" s="119" cm="1">
        <f t="array" ref="Z76">SUMPRODUCT(($I70:Z70))-SUMPRODUCT(($I70:Z70)*($I$6:Z$6&lt;=(Z$6-$E14)))</f>
        <v>0</v>
      </c>
      <c r="AA76" s="119" cm="1">
        <f t="array" ref="AA76">SUMPRODUCT(($I70:AA70))-SUMPRODUCT(($I70:AA70)*($I$6:AA$6&lt;=(AA$6-$E14)))</f>
        <v>0</v>
      </c>
      <c r="AB76" s="119" cm="1">
        <f t="array" ref="AB76">SUMPRODUCT(($I70:AB70))-SUMPRODUCT(($I70:AB70)*($I$6:AB$6&lt;=(AB$6-$E14)))</f>
        <v>0</v>
      </c>
      <c r="AC76" s="119" cm="1">
        <f t="array" ref="AC76">SUMPRODUCT(($I70:AC70))-SUMPRODUCT(($I70:AC70)*($I$6:AC$6&lt;=(AC$6-$E14)))</f>
        <v>0</v>
      </c>
      <c r="AD76" s="119" cm="1">
        <f t="array" ref="AD76">SUMPRODUCT(($I70:AD70))-SUMPRODUCT(($I70:AD70)*($I$6:AD$6&lt;=(AD$6-$E14)))</f>
        <v>0</v>
      </c>
      <c r="AE76" s="119" cm="1">
        <f t="array" ref="AE76">SUMPRODUCT(($I70:AE70))-SUMPRODUCT(($I70:AE70)*($I$6:AE$6&lt;=(AE$6-$E14)))</f>
        <v>0</v>
      </c>
      <c r="AF76" s="119" cm="1">
        <f t="array" ref="AF76">SUMPRODUCT(($I70:AF70))-SUMPRODUCT(($I70:AF70)*($I$6:AF$6&lt;=(AF$6-$E14)))</f>
        <v>0</v>
      </c>
      <c r="AG76" s="119" cm="1">
        <f t="array" ref="AG76">SUMPRODUCT(($I70:AG70))-SUMPRODUCT(($I70:AG70)*($I$6:AG$6&lt;=(AG$6-$E14)))</f>
        <v>0</v>
      </c>
    </row>
    <row r="77" spans="1:41" x14ac:dyDescent="0.3">
      <c r="A77" s="8"/>
      <c r="B77" s="8"/>
      <c r="C77" s="4" t="str">
        <f>C15</f>
        <v>&lt; Enter description &gt;</v>
      </c>
      <c r="D77" s="38"/>
      <c r="F77" s="97"/>
      <c r="G77" s="210">
        <f>input_dollars</f>
        <v>45291</v>
      </c>
      <c r="H77" s="31"/>
      <c r="I77" s="119" cm="1">
        <f t="array" ref="I77">SUMPRODUCT(($I71:I71))-SUMPRODUCT(($I71:I71)*($I$6:I$6&lt;=(I$6-$E15)))</f>
        <v>0</v>
      </c>
      <c r="J77" s="119" cm="1">
        <f t="array" ref="J77">SUMPRODUCT(($I71:J71))-SUMPRODUCT(($I71:J71)*($I$6:J$6&lt;=(J$6-$E15)))</f>
        <v>0</v>
      </c>
      <c r="K77" s="119" cm="1">
        <f t="array" ref="K77">SUMPRODUCT(($I71:K71))-SUMPRODUCT(($I71:K71)*($I$6:K$6&lt;=(K$6-$E15)))</f>
        <v>0</v>
      </c>
      <c r="L77" s="119" cm="1">
        <f t="array" ref="L77">SUMPRODUCT(($I71:L71))-SUMPRODUCT(($I71:L71)*($I$6:L$6&lt;=(L$6-$E15)))</f>
        <v>0</v>
      </c>
      <c r="M77" s="119" cm="1">
        <f t="array" ref="M77">SUMPRODUCT(($I71:M71))-SUMPRODUCT(($I71:M71)*($I$6:M$6&lt;=(M$6-$E15)))</f>
        <v>0</v>
      </c>
      <c r="N77" s="119" cm="1">
        <f t="array" ref="N77">SUMPRODUCT(($I71:N71))-SUMPRODUCT(($I71:N71)*($I$6:N$6&lt;=(N$6-$E15)))</f>
        <v>0</v>
      </c>
      <c r="O77" s="119" cm="1">
        <f t="array" ref="O77">SUMPRODUCT(($I71:O71))-SUMPRODUCT(($I71:O71)*($I$6:O$6&lt;=(O$6-$E15)))</f>
        <v>0</v>
      </c>
      <c r="P77" s="119" cm="1">
        <f t="array" ref="P77">SUMPRODUCT(($I71:P71))-SUMPRODUCT(($I71:P71)*($I$6:P$6&lt;=(P$6-$E15)))</f>
        <v>0</v>
      </c>
      <c r="Q77" s="119" cm="1">
        <f t="array" ref="Q77">SUMPRODUCT(($I71:Q71))-SUMPRODUCT(($I71:Q71)*($I$6:Q$6&lt;=(Q$6-$E15)))</f>
        <v>0</v>
      </c>
      <c r="R77" s="119" cm="1">
        <f t="array" ref="R77">SUMPRODUCT(($I71:R71))-SUMPRODUCT(($I71:R71)*($I$6:R$6&lt;=(R$6-$E15)))</f>
        <v>0</v>
      </c>
      <c r="S77" s="119" cm="1">
        <f t="array" ref="S77">SUMPRODUCT(($I71:S71))-SUMPRODUCT(($I71:S71)*($I$6:S$6&lt;=(S$6-$E15)))</f>
        <v>0</v>
      </c>
      <c r="T77" s="119" cm="1">
        <f t="array" ref="T77">SUMPRODUCT(($I71:T71))-SUMPRODUCT(($I71:T71)*($I$6:T$6&lt;=(T$6-$E15)))</f>
        <v>0</v>
      </c>
      <c r="U77" s="119" cm="1">
        <f t="array" ref="U77">SUMPRODUCT(($I71:U71))-SUMPRODUCT(($I71:U71)*($I$6:U$6&lt;=(U$6-$E15)))</f>
        <v>0</v>
      </c>
      <c r="V77" s="119" cm="1">
        <f t="array" ref="V77">SUMPRODUCT(($I71:V71))-SUMPRODUCT(($I71:V71)*($I$6:V$6&lt;=(V$6-$E15)))</f>
        <v>0</v>
      </c>
      <c r="W77" s="119" cm="1">
        <f t="array" ref="W77">SUMPRODUCT(($I71:W71))-SUMPRODUCT(($I71:W71)*($I$6:W$6&lt;=(W$6-$E15)))</f>
        <v>0</v>
      </c>
      <c r="X77" s="119" cm="1">
        <f t="array" ref="X77">SUMPRODUCT(($I71:X71))-SUMPRODUCT(($I71:X71)*($I$6:X$6&lt;=(X$6-$E15)))</f>
        <v>0</v>
      </c>
      <c r="Y77" s="119" cm="1">
        <f t="array" ref="Y77">SUMPRODUCT(($I71:Y71))-SUMPRODUCT(($I71:Y71)*($I$6:Y$6&lt;=(Y$6-$E15)))</f>
        <v>0</v>
      </c>
      <c r="Z77" s="119" cm="1">
        <f t="array" ref="Z77">SUMPRODUCT(($I71:Z71))-SUMPRODUCT(($I71:Z71)*($I$6:Z$6&lt;=(Z$6-$E15)))</f>
        <v>0</v>
      </c>
      <c r="AA77" s="119" cm="1">
        <f t="array" ref="AA77">SUMPRODUCT(($I71:AA71))-SUMPRODUCT(($I71:AA71)*($I$6:AA$6&lt;=(AA$6-$E15)))</f>
        <v>0</v>
      </c>
      <c r="AB77" s="119" cm="1">
        <f t="array" ref="AB77">SUMPRODUCT(($I71:AB71))-SUMPRODUCT(($I71:AB71)*($I$6:AB$6&lt;=(AB$6-$E15)))</f>
        <v>0</v>
      </c>
      <c r="AC77" s="119" cm="1">
        <f t="array" ref="AC77">SUMPRODUCT(($I71:AC71))-SUMPRODUCT(($I71:AC71)*($I$6:AC$6&lt;=(AC$6-$E15)))</f>
        <v>0</v>
      </c>
      <c r="AD77" s="119" cm="1">
        <f t="array" ref="AD77">SUMPRODUCT(($I71:AD71))-SUMPRODUCT(($I71:AD71)*($I$6:AD$6&lt;=(AD$6-$E15)))</f>
        <v>0</v>
      </c>
      <c r="AE77" s="119" cm="1">
        <f t="array" ref="AE77">SUMPRODUCT(($I71:AE71))-SUMPRODUCT(($I71:AE71)*($I$6:AE$6&lt;=(AE$6-$E15)))</f>
        <v>0</v>
      </c>
      <c r="AF77" s="119" cm="1">
        <f t="array" ref="AF77">SUMPRODUCT(($I71:AF71))-SUMPRODUCT(($I71:AF71)*($I$6:AF$6&lt;=(AF$6-$E15)))</f>
        <v>0</v>
      </c>
      <c r="AG77" s="119" cm="1">
        <f t="array" ref="AG77">SUMPRODUCT(($I71:AG71))-SUMPRODUCT(($I71:AG71)*($I$6:AG$6&lt;=(AG$6-$E15)))</f>
        <v>0</v>
      </c>
    </row>
    <row r="78" spans="1:41" x14ac:dyDescent="0.3">
      <c r="A78" s="8"/>
      <c r="B78" s="8"/>
      <c r="C78" s="4" t="str">
        <f t="shared" ref="C78:C79" si="11">C16</f>
        <v>&lt; Enter description &gt;</v>
      </c>
      <c r="D78" s="38"/>
      <c r="F78" s="97"/>
      <c r="G78" s="210">
        <f>input_dollars</f>
        <v>45291</v>
      </c>
      <c r="H78" s="31"/>
      <c r="I78" s="119" cm="1">
        <f t="array" ref="I78">SUMPRODUCT(($I72:I72))-SUMPRODUCT(($I72:I72)*($I$6:I$6&lt;=(I$6-$E16)))</f>
        <v>0</v>
      </c>
      <c r="J78" s="119" cm="1">
        <f t="array" ref="J78">SUMPRODUCT(($I72:J72))-SUMPRODUCT(($I72:J72)*($I$6:J$6&lt;=(J$6-$E16)))</f>
        <v>0</v>
      </c>
      <c r="K78" s="119" cm="1">
        <f t="array" ref="K78">SUMPRODUCT(($I72:K72))-SUMPRODUCT(($I72:K72)*($I$6:K$6&lt;=(K$6-$E16)))</f>
        <v>0</v>
      </c>
      <c r="L78" s="119" cm="1">
        <f t="array" ref="L78">SUMPRODUCT(($I72:L72))-SUMPRODUCT(($I72:L72)*($I$6:L$6&lt;=(L$6-$E16)))</f>
        <v>0</v>
      </c>
      <c r="M78" s="119" cm="1">
        <f t="array" ref="M78">SUMPRODUCT(($I72:M72))-SUMPRODUCT(($I72:M72)*($I$6:M$6&lt;=(M$6-$E16)))</f>
        <v>0</v>
      </c>
      <c r="N78" s="119" cm="1">
        <f t="array" ref="N78">SUMPRODUCT(($I72:N72))-SUMPRODUCT(($I72:N72)*($I$6:N$6&lt;=(N$6-$E16)))</f>
        <v>0</v>
      </c>
      <c r="O78" s="119" cm="1">
        <f t="array" ref="O78">SUMPRODUCT(($I72:O72))-SUMPRODUCT(($I72:O72)*($I$6:O$6&lt;=(O$6-$E16)))</f>
        <v>0</v>
      </c>
      <c r="P78" s="119" cm="1">
        <f t="array" ref="P78">SUMPRODUCT(($I72:P72))-SUMPRODUCT(($I72:P72)*($I$6:P$6&lt;=(P$6-$E16)))</f>
        <v>0</v>
      </c>
      <c r="Q78" s="119" cm="1">
        <f t="array" ref="Q78">SUMPRODUCT(($I72:Q72))-SUMPRODUCT(($I72:Q72)*($I$6:Q$6&lt;=(Q$6-$E16)))</f>
        <v>0</v>
      </c>
      <c r="R78" s="119" cm="1">
        <f t="array" ref="R78">SUMPRODUCT(($I72:R72))-SUMPRODUCT(($I72:R72)*($I$6:R$6&lt;=(R$6-$E16)))</f>
        <v>0</v>
      </c>
      <c r="S78" s="119" cm="1">
        <f t="array" ref="S78">SUMPRODUCT(($I72:S72))-SUMPRODUCT(($I72:S72)*($I$6:S$6&lt;=(S$6-$E16)))</f>
        <v>0</v>
      </c>
      <c r="T78" s="119" cm="1">
        <f t="array" ref="T78">SUMPRODUCT(($I72:T72))-SUMPRODUCT(($I72:T72)*($I$6:T$6&lt;=(T$6-$E16)))</f>
        <v>0</v>
      </c>
      <c r="U78" s="119" cm="1">
        <f t="array" ref="U78">SUMPRODUCT(($I72:U72))-SUMPRODUCT(($I72:U72)*($I$6:U$6&lt;=(U$6-$E16)))</f>
        <v>0</v>
      </c>
      <c r="V78" s="119" cm="1">
        <f t="array" ref="V78">SUMPRODUCT(($I72:V72))-SUMPRODUCT(($I72:V72)*($I$6:V$6&lt;=(V$6-$E16)))</f>
        <v>0</v>
      </c>
      <c r="W78" s="119" cm="1">
        <f t="array" ref="W78">SUMPRODUCT(($I72:W72))-SUMPRODUCT(($I72:W72)*($I$6:W$6&lt;=(W$6-$E16)))</f>
        <v>0</v>
      </c>
      <c r="X78" s="119" cm="1">
        <f t="array" ref="X78">SUMPRODUCT(($I72:X72))-SUMPRODUCT(($I72:X72)*($I$6:X$6&lt;=(X$6-$E16)))</f>
        <v>0</v>
      </c>
      <c r="Y78" s="119" cm="1">
        <f t="array" ref="Y78">SUMPRODUCT(($I72:Y72))-SUMPRODUCT(($I72:Y72)*($I$6:Y$6&lt;=(Y$6-$E16)))</f>
        <v>0</v>
      </c>
      <c r="Z78" s="119" cm="1">
        <f t="array" ref="Z78">SUMPRODUCT(($I72:Z72))-SUMPRODUCT(($I72:Z72)*($I$6:Z$6&lt;=(Z$6-$E16)))</f>
        <v>0</v>
      </c>
      <c r="AA78" s="119" cm="1">
        <f t="array" ref="AA78">SUMPRODUCT(($I72:AA72))-SUMPRODUCT(($I72:AA72)*($I$6:AA$6&lt;=(AA$6-$E16)))</f>
        <v>0</v>
      </c>
      <c r="AB78" s="119" cm="1">
        <f t="array" ref="AB78">SUMPRODUCT(($I72:AB72))-SUMPRODUCT(($I72:AB72)*($I$6:AB$6&lt;=(AB$6-$E16)))</f>
        <v>0</v>
      </c>
      <c r="AC78" s="119" cm="1">
        <f t="array" ref="AC78">SUMPRODUCT(($I72:AC72))-SUMPRODUCT(($I72:AC72)*($I$6:AC$6&lt;=(AC$6-$E16)))</f>
        <v>0</v>
      </c>
      <c r="AD78" s="119" cm="1">
        <f t="array" ref="AD78">SUMPRODUCT(($I72:AD72))-SUMPRODUCT(($I72:AD72)*($I$6:AD$6&lt;=(AD$6-$E16)))</f>
        <v>0</v>
      </c>
      <c r="AE78" s="119" cm="1">
        <f t="array" ref="AE78">SUMPRODUCT(($I72:AE72))-SUMPRODUCT(($I72:AE72)*($I$6:AE$6&lt;=(AE$6-$E16)))</f>
        <v>0</v>
      </c>
      <c r="AF78" s="119" cm="1">
        <f t="array" ref="AF78">SUMPRODUCT(($I72:AF72))-SUMPRODUCT(($I72:AF72)*($I$6:AF$6&lt;=(AF$6-$E16)))</f>
        <v>0</v>
      </c>
      <c r="AG78" s="119" cm="1">
        <f t="array" ref="AG78">SUMPRODUCT(($I72:AG72))-SUMPRODUCT(($I72:AG72)*($I$6:AG$6&lt;=(AG$6-$E16)))</f>
        <v>0</v>
      </c>
    </row>
    <row r="79" spans="1:41" x14ac:dyDescent="0.3">
      <c r="A79" s="8"/>
      <c r="B79" s="8"/>
      <c r="C79" s="4" t="str">
        <f t="shared" si="11"/>
        <v>&lt; Enter description &gt;</v>
      </c>
      <c r="D79" s="38"/>
      <c r="F79" s="97"/>
      <c r="G79" s="210">
        <f>input_dollars</f>
        <v>45291</v>
      </c>
      <c r="H79" s="31"/>
      <c r="I79" s="119" cm="1">
        <f t="array" ref="I79">SUMPRODUCT(($I73:I73))-SUMPRODUCT(($I73:I73)*($I$6:I$6&lt;=(I$6-$E17)))</f>
        <v>0</v>
      </c>
      <c r="J79" s="119" cm="1">
        <f t="array" ref="J79">SUMPRODUCT(($I73:J73))-SUMPRODUCT(($I73:J73)*($I$6:J$6&lt;=(J$6-$E17)))</f>
        <v>0</v>
      </c>
      <c r="K79" s="119" cm="1">
        <f t="array" ref="K79">SUMPRODUCT(($I73:K73))-SUMPRODUCT(($I73:K73)*($I$6:K$6&lt;=(K$6-$E17)))</f>
        <v>0</v>
      </c>
      <c r="L79" s="119" cm="1">
        <f t="array" ref="L79">SUMPRODUCT(($I73:L73))-SUMPRODUCT(($I73:L73)*($I$6:L$6&lt;=(L$6-$E17)))</f>
        <v>0</v>
      </c>
      <c r="M79" s="119" cm="1">
        <f t="array" ref="M79">SUMPRODUCT(($I73:M73))-SUMPRODUCT(($I73:M73)*($I$6:M$6&lt;=(M$6-$E17)))</f>
        <v>0</v>
      </c>
      <c r="N79" s="119" cm="1">
        <f t="array" ref="N79">SUMPRODUCT(($I73:N73))-SUMPRODUCT(($I73:N73)*($I$6:N$6&lt;=(N$6-$E17)))</f>
        <v>0</v>
      </c>
      <c r="O79" s="119" cm="1">
        <f t="array" ref="O79">SUMPRODUCT(($I73:O73))-SUMPRODUCT(($I73:O73)*($I$6:O$6&lt;=(O$6-$E17)))</f>
        <v>0</v>
      </c>
      <c r="P79" s="119" cm="1">
        <f t="array" ref="P79">SUMPRODUCT(($I73:P73))-SUMPRODUCT(($I73:P73)*($I$6:P$6&lt;=(P$6-$E17)))</f>
        <v>0</v>
      </c>
      <c r="Q79" s="119" cm="1">
        <f t="array" ref="Q79">SUMPRODUCT(($I73:Q73))-SUMPRODUCT(($I73:Q73)*($I$6:Q$6&lt;=(Q$6-$E17)))</f>
        <v>0</v>
      </c>
      <c r="R79" s="119" cm="1">
        <f t="array" ref="R79">SUMPRODUCT(($I73:R73))-SUMPRODUCT(($I73:R73)*($I$6:R$6&lt;=(R$6-$E17)))</f>
        <v>0</v>
      </c>
      <c r="S79" s="119" cm="1">
        <f t="array" ref="S79">SUMPRODUCT(($I73:S73))-SUMPRODUCT(($I73:S73)*($I$6:S$6&lt;=(S$6-$E17)))</f>
        <v>0</v>
      </c>
      <c r="T79" s="119" cm="1">
        <f t="array" ref="T79">SUMPRODUCT(($I73:T73))-SUMPRODUCT(($I73:T73)*($I$6:T$6&lt;=(T$6-$E17)))</f>
        <v>0</v>
      </c>
      <c r="U79" s="119" cm="1">
        <f t="array" ref="U79">SUMPRODUCT(($I73:U73))-SUMPRODUCT(($I73:U73)*($I$6:U$6&lt;=(U$6-$E17)))</f>
        <v>0</v>
      </c>
      <c r="V79" s="119" cm="1">
        <f t="array" ref="V79">SUMPRODUCT(($I73:V73))-SUMPRODUCT(($I73:V73)*($I$6:V$6&lt;=(V$6-$E17)))</f>
        <v>0</v>
      </c>
      <c r="W79" s="119" cm="1">
        <f t="array" ref="W79">SUMPRODUCT(($I73:W73))-SUMPRODUCT(($I73:W73)*($I$6:W$6&lt;=(W$6-$E17)))</f>
        <v>0</v>
      </c>
      <c r="X79" s="119" cm="1">
        <f t="array" ref="X79">SUMPRODUCT(($I73:X73))-SUMPRODUCT(($I73:X73)*($I$6:X$6&lt;=(X$6-$E17)))</f>
        <v>0</v>
      </c>
      <c r="Y79" s="119" cm="1">
        <f t="array" ref="Y79">SUMPRODUCT(($I73:Y73))-SUMPRODUCT(($I73:Y73)*($I$6:Y$6&lt;=(Y$6-$E17)))</f>
        <v>0</v>
      </c>
      <c r="Z79" s="119" cm="1">
        <f t="array" ref="Z79">SUMPRODUCT(($I73:Z73))-SUMPRODUCT(($I73:Z73)*($I$6:Z$6&lt;=(Z$6-$E17)))</f>
        <v>0</v>
      </c>
      <c r="AA79" s="119" cm="1">
        <f t="array" ref="AA79">SUMPRODUCT(($I73:AA73))-SUMPRODUCT(($I73:AA73)*($I$6:AA$6&lt;=(AA$6-$E17)))</f>
        <v>0</v>
      </c>
      <c r="AB79" s="119" cm="1">
        <f t="array" ref="AB79">SUMPRODUCT(($I73:AB73))-SUMPRODUCT(($I73:AB73)*($I$6:AB$6&lt;=(AB$6-$E17)))</f>
        <v>0</v>
      </c>
      <c r="AC79" s="119" cm="1">
        <f t="array" ref="AC79">SUMPRODUCT(($I73:AC73))-SUMPRODUCT(($I73:AC73)*($I$6:AC$6&lt;=(AC$6-$E17)))</f>
        <v>0</v>
      </c>
      <c r="AD79" s="119" cm="1">
        <f t="array" ref="AD79">SUMPRODUCT(($I73:AD73))-SUMPRODUCT(($I73:AD73)*($I$6:AD$6&lt;=(AD$6-$E17)))</f>
        <v>0</v>
      </c>
      <c r="AE79" s="119" cm="1">
        <f t="array" ref="AE79">SUMPRODUCT(($I73:AE73))-SUMPRODUCT(($I73:AE73)*($I$6:AE$6&lt;=(AE$6-$E17)))</f>
        <v>0</v>
      </c>
      <c r="AF79" s="119" cm="1">
        <f t="array" ref="AF79">SUMPRODUCT(($I73:AF73))-SUMPRODUCT(($I73:AF73)*($I$6:AF$6&lt;=(AF$6-$E17)))</f>
        <v>0</v>
      </c>
      <c r="AG79" s="119" cm="1">
        <f t="array" ref="AG79">SUMPRODUCT(($I73:AG73))-SUMPRODUCT(($I73:AG73)*($I$6:AG$6&lt;=(AG$6-$E17)))</f>
        <v>0</v>
      </c>
    </row>
    <row r="80" spans="1:41" x14ac:dyDescent="0.3">
      <c r="A80" s="8"/>
      <c r="B80" s="8"/>
      <c r="C80" s="4"/>
      <c r="D80" s="38"/>
      <c r="F80" s="97"/>
      <c r="G80" s="214"/>
      <c r="H80" s="31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</row>
    <row r="81" spans="1:33" x14ac:dyDescent="0.3">
      <c r="A81" s="8"/>
      <c r="B81" s="8"/>
      <c r="C81" s="147" t="s">
        <v>91</v>
      </c>
      <c r="D81" s="38"/>
      <c r="F81" s="97"/>
      <c r="G81" s="213"/>
      <c r="H81" s="31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</row>
    <row r="82" spans="1:33" x14ac:dyDescent="0.3">
      <c r="A82" s="8"/>
      <c r="B82" s="8"/>
      <c r="C82" s="4" t="str">
        <f>$C$81&amp;" - "&amp;C14</f>
        <v>Annualised capex - &lt; Enter description &gt;</v>
      </c>
      <c r="D82" s="38"/>
      <c r="F82" s="97"/>
      <c r="G82" s="210">
        <f>input_dollars</f>
        <v>45291</v>
      </c>
      <c r="H82" s="31"/>
      <c r="I82" s="119">
        <f t="shared" ref="I82:AG82" si="12">IF($E14=0,0,-PMT(real_disc, $E14,H76,))</f>
        <v>0</v>
      </c>
      <c r="J82" s="119">
        <f t="shared" si="12"/>
        <v>0</v>
      </c>
      <c r="K82" s="119">
        <f t="shared" si="12"/>
        <v>0</v>
      </c>
      <c r="L82" s="119">
        <f t="shared" si="12"/>
        <v>0</v>
      </c>
      <c r="M82" s="119">
        <f t="shared" si="12"/>
        <v>0</v>
      </c>
      <c r="N82" s="119">
        <f t="shared" si="12"/>
        <v>0</v>
      </c>
      <c r="O82" s="119">
        <f t="shared" si="12"/>
        <v>0</v>
      </c>
      <c r="P82" s="119">
        <f t="shared" si="12"/>
        <v>0</v>
      </c>
      <c r="Q82" s="119">
        <f t="shared" si="12"/>
        <v>0</v>
      </c>
      <c r="R82" s="119">
        <f t="shared" si="12"/>
        <v>0</v>
      </c>
      <c r="S82" s="119">
        <f t="shared" si="12"/>
        <v>0</v>
      </c>
      <c r="T82" s="119">
        <f t="shared" si="12"/>
        <v>0</v>
      </c>
      <c r="U82" s="119">
        <f t="shared" si="12"/>
        <v>0</v>
      </c>
      <c r="V82" s="119">
        <f t="shared" si="12"/>
        <v>0</v>
      </c>
      <c r="W82" s="119">
        <f t="shared" si="12"/>
        <v>0</v>
      </c>
      <c r="X82" s="119">
        <f t="shared" si="12"/>
        <v>0</v>
      </c>
      <c r="Y82" s="119">
        <f t="shared" si="12"/>
        <v>0</v>
      </c>
      <c r="Z82" s="119">
        <f t="shared" si="12"/>
        <v>0</v>
      </c>
      <c r="AA82" s="119">
        <f t="shared" si="12"/>
        <v>0</v>
      </c>
      <c r="AB82" s="119">
        <f t="shared" si="12"/>
        <v>0</v>
      </c>
      <c r="AC82" s="119">
        <f t="shared" si="12"/>
        <v>0</v>
      </c>
      <c r="AD82" s="119">
        <f t="shared" si="12"/>
        <v>0</v>
      </c>
      <c r="AE82" s="119">
        <f t="shared" si="12"/>
        <v>0</v>
      </c>
      <c r="AF82" s="119">
        <f t="shared" si="12"/>
        <v>0</v>
      </c>
      <c r="AG82" s="119">
        <f t="shared" si="12"/>
        <v>0</v>
      </c>
    </row>
    <row r="83" spans="1:33" x14ac:dyDescent="0.3">
      <c r="A83" s="8"/>
      <c r="B83" s="8"/>
      <c r="C83" s="4" t="str">
        <f>$C$81&amp;" - "&amp;C15</f>
        <v>Annualised capex - &lt; Enter description &gt;</v>
      </c>
      <c r="D83" s="38"/>
      <c r="F83" s="97"/>
      <c r="G83" s="210">
        <f>input_dollars</f>
        <v>45291</v>
      </c>
      <c r="H83" s="31"/>
      <c r="I83" s="119">
        <f>IF($E15=0,0,-PMT(real_disc, $E15,H77,))</f>
        <v>0</v>
      </c>
      <c r="J83" s="119">
        <f>IF($E15=0,0,-PMT(real_disc, $E15,I77,))</f>
        <v>0</v>
      </c>
      <c r="K83" s="119">
        <f>IF($E15=0,0,-PMT(real_disc, $E15,J77,))</f>
        <v>0</v>
      </c>
      <c r="L83" s="119">
        <f>IF($E15=0,0,-PMT(real_disc, $E15,K77,))</f>
        <v>0</v>
      </c>
      <c r="M83" s="119">
        <f>IF($E15=0,0,-PMT(real_disc, $E15,L77,))</f>
        <v>0</v>
      </c>
      <c r="N83" s="119">
        <f>IF($E15=0,0,-PMT(real_disc, $E15,M77,))</f>
        <v>0</v>
      </c>
      <c r="O83" s="119">
        <f>IF($E15=0,0,-PMT(real_disc, $E15,N77,))</f>
        <v>0</v>
      </c>
      <c r="P83" s="119">
        <f>IF($E15=0,0,-PMT(real_disc, $E15,O77,))</f>
        <v>0</v>
      </c>
      <c r="Q83" s="119">
        <f>IF($E15=0,0,-PMT(real_disc, $E15,P77,))</f>
        <v>0</v>
      </c>
      <c r="R83" s="119">
        <f>IF($E15=0,0,-PMT(real_disc, $E15,Q77,))</f>
        <v>0</v>
      </c>
      <c r="S83" s="119">
        <f>IF($E15=0,0,-PMT(real_disc, $E15,R77,))</f>
        <v>0</v>
      </c>
      <c r="T83" s="119">
        <f>IF($E15=0,0,-PMT(real_disc, $E15,S77,))</f>
        <v>0</v>
      </c>
      <c r="U83" s="119">
        <f>IF($E15=0,0,-PMT(real_disc, $E15,T77,))</f>
        <v>0</v>
      </c>
      <c r="V83" s="119">
        <f>IF($E15=0,0,-PMT(real_disc, $E15,U77,))</f>
        <v>0</v>
      </c>
      <c r="W83" s="119">
        <f>IF($E15=0,0,-PMT(real_disc, $E15,V77,))</f>
        <v>0</v>
      </c>
      <c r="X83" s="119">
        <f>IF($E15=0,0,-PMT(real_disc, $E15,W77,))</f>
        <v>0</v>
      </c>
      <c r="Y83" s="119">
        <f>IF($E15=0,0,-PMT(real_disc, $E15,X77,))</f>
        <v>0</v>
      </c>
      <c r="Z83" s="119">
        <f>IF($E15=0,0,-PMT(real_disc, $E15,Y77,))</f>
        <v>0</v>
      </c>
      <c r="AA83" s="119">
        <f>IF($E15=0,0,-PMT(real_disc, $E15,Z77,))</f>
        <v>0</v>
      </c>
      <c r="AB83" s="119">
        <f>IF($E15=0,0,-PMT(real_disc, $E15,AA77,))</f>
        <v>0</v>
      </c>
      <c r="AC83" s="119">
        <f>IF($E15=0,0,-PMT(real_disc, $E15,AB77,))</f>
        <v>0</v>
      </c>
      <c r="AD83" s="119">
        <f>IF($E15=0,0,-PMT(real_disc, $E15,AC77,))</f>
        <v>0</v>
      </c>
      <c r="AE83" s="119">
        <f>IF($E15=0,0,-PMT(real_disc, $E15,AD77,))</f>
        <v>0</v>
      </c>
      <c r="AF83" s="119">
        <f>IF($E15=0,0,-PMT(real_disc, $E15,AE77,))</f>
        <v>0</v>
      </c>
      <c r="AG83" s="119">
        <f>IF($E15=0,0,-PMT(real_disc, $E15,AF77,))</f>
        <v>0</v>
      </c>
    </row>
    <row r="84" spans="1:33" x14ac:dyDescent="0.3">
      <c r="A84" s="8"/>
      <c r="B84" s="8"/>
      <c r="C84" s="4" t="str">
        <f>$C$81&amp;" - "&amp;C16</f>
        <v>Annualised capex - &lt; Enter description &gt;</v>
      </c>
      <c r="D84" s="38"/>
      <c r="F84" s="97"/>
      <c r="G84" s="210">
        <f>input_dollars</f>
        <v>45291</v>
      </c>
      <c r="H84" s="31"/>
      <c r="I84" s="119">
        <f>IF($E16=0,0,-PMT(real_disc, $E16,H78,))</f>
        <v>0</v>
      </c>
      <c r="J84" s="119">
        <f>IF($E16=0,0,-PMT(real_disc, $E16,I78,))</f>
        <v>0</v>
      </c>
      <c r="K84" s="119">
        <f>IF($E16=0,0,-PMT(real_disc, $E16,J78,))</f>
        <v>0</v>
      </c>
      <c r="L84" s="119">
        <f>IF($E16=0,0,-PMT(real_disc, $E16,K78,))</f>
        <v>0</v>
      </c>
      <c r="M84" s="119">
        <f>IF($E16=0,0,-PMT(real_disc, $E16,L78,))</f>
        <v>0</v>
      </c>
      <c r="N84" s="119">
        <f>IF($E16=0,0,-PMT(real_disc, $E16,M78,))</f>
        <v>0</v>
      </c>
      <c r="O84" s="119">
        <f>IF($E16=0,0,-PMT(real_disc, $E16,N78,))</f>
        <v>0</v>
      </c>
      <c r="P84" s="119">
        <f>IF($E16=0,0,-PMT(real_disc, $E16,O78,))</f>
        <v>0</v>
      </c>
      <c r="Q84" s="119">
        <f>IF($E16=0,0,-PMT(real_disc, $E16,P78,))</f>
        <v>0</v>
      </c>
      <c r="R84" s="119">
        <f>IF($E16=0,0,-PMT(real_disc, $E16,Q78,))</f>
        <v>0</v>
      </c>
      <c r="S84" s="119">
        <f>IF($E16=0,0,-PMT(real_disc, $E16,R78,))</f>
        <v>0</v>
      </c>
      <c r="T84" s="119">
        <f>IF($E16=0,0,-PMT(real_disc, $E16,S78,))</f>
        <v>0</v>
      </c>
      <c r="U84" s="119">
        <f>IF($E16=0,0,-PMT(real_disc, $E16,T78,))</f>
        <v>0</v>
      </c>
      <c r="V84" s="119">
        <f>IF($E16=0,0,-PMT(real_disc, $E16,U78,))</f>
        <v>0</v>
      </c>
      <c r="W84" s="119">
        <f>IF($E16=0,0,-PMT(real_disc, $E16,V78,))</f>
        <v>0</v>
      </c>
      <c r="X84" s="119">
        <f>IF($E16=0,0,-PMT(real_disc, $E16,W78,))</f>
        <v>0</v>
      </c>
      <c r="Y84" s="119">
        <f>IF($E16=0,0,-PMT(real_disc, $E16,X78,))</f>
        <v>0</v>
      </c>
      <c r="Z84" s="119">
        <f>IF($E16=0,0,-PMT(real_disc, $E16,Y78,))</f>
        <v>0</v>
      </c>
      <c r="AA84" s="119">
        <f>IF($E16=0,0,-PMT(real_disc, $E16,Z78,))</f>
        <v>0</v>
      </c>
      <c r="AB84" s="119">
        <f>IF($E16=0,0,-PMT(real_disc, $E16,AA78,))</f>
        <v>0</v>
      </c>
      <c r="AC84" s="119">
        <f>IF($E16=0,0,-PMT(real_disc, $E16,AB78,))</f>
        <v>0</v>
      </c>
      <c r="AD84" s="119">
        <f>IF($E16=0,0,-PMT(real_disc, $E16,AC78,))</f>
        <v>0</v>
      </c>
      <c r="AE84" s="119">
        <f>IF($E16=0,0,-PMT(real_disc, $E16,AD78,))</f>
        <v>0</v>
      </c>
      <c r="AF84" s="119">
        <f>IF($E16=0,0,-PMT(real_disc, $E16,AE78,))</f>
        <v>0</v>
      </c>
      <c r="AG84" s="119">
        <f>IF($E16=0,0,-PMT(real_disc, $E16,AF78,))</f>
        <v>0</v>
      </c>
    </row>
    <row r="85" spans="1:33" x14ac:dyDescent="0.3">
      <c r="A85" s="8"/>
      <c r="B85" s="8"/>
      <c r="C85" s="4" t="str">
        <f>$C$81&amp;" - "&amp;C17</f>
        <v>Annualised capex - &lt; Enter description &gt;</v>
      </c>
      <c r="D85" s="38"/>
      <c r="F85" s="97"/>
      <c r="G85" s="210">
        <f>input_dollars</f>
        <v>45291</v>
      </c>
      <c r="H85" s="31"/>
      <c r="I85" s="119">
        <f>IF($E17=0,0,-PMT(real_disc, $E17,H79,))</f>
        <v>0</v>
      </c>
      <c r="J85" s="119">
        <f>IF($E17=0,0,-PMT(real_disc, $E17,I79,))</f>
        <v>0</v>
      </c>
      <c r="K85" s="119">
        <f>IF($E17=0,0,-PMT(real_disc, $E17,J79,))</f>
        <v>0</v>
      </c>
      <c r="L85" s="119">
        <f>IF($E17=0,0,-PMT(real_disc, $E17,K79,))</f>
        <v>0</v>
      </c>
      <c r="M85" s="119">
        <f>IF($E17=0,0,-PMT(real_disc, $E17,L79,))</f>
        <v>0</v>
      </c>
      <c r="N85" s="119">
        <f>IF($E17=0,0,-PMT(real_disc, $E17,M79,))</f>
        <v>0</v>
      </c>
      <c r="O85" s="119">
        <f>IF($E17=0,0,-PMT(real_disc, $E17,N79,))</f>
        <v>0</v>
      </c>
      <c r="P85" s="119">
        <f>IF($E17=0,0,-PMT(real_disc, $E17,O79,))</f>
        <v>0</v>
      </c>
      <c r="Q85" s="119">
        <f>IF($E17=0,0,-PMT(real_disc, $E17,P79,))</f>
        <v>0</v>
      </c>
      <c r="R85" s="119">
        <f>IF($E17=0,0,-PMT(real_disc, $E17,Q79,))</f>
        <v>0</v>
      </c>
      <c r="S85" s="119">
        <f>IF($E17=0,0,-PMT(real_disc, $E17,R79,))</f>
        <v>0</v>
      </c>
      <c r="T85" s="119">
        <f>IF($E17=0,0,-PMT(real_disc, $E17,S79,))</f>
        <v>0</v>
      </c>
      <c r="U85" s="119">
        <f>IF($E17=0,0,-PMT(real_disc, $E17,T79,))</f>
        <v>0</v>
      </c>
      <c r="V85" s="119">
        <f>IF($E17=0,0,-PMT(real_disc, $E17,U79,))</f>
        <v>0</v>
      </c>
      <c r="W85" s="119">
        <f>IF($E17=0,0,-PMT(real_disc, $E17,V79,))</f>
        <v>0</v>
      </c>
      <c r="X85" s="119">
        <f>IF($E17=0,0,-PMT(real_disc, $E17,W79,))</f>
        <v>0</v>
      </c>
      <c r="Y85" s="119">
        <f>IF($E17=0,0,-PMT(real_disc, $E17,X79,))</f>
        <v>0</v>
      </c>
      <c r="Z85" s="119">
        <f>IF($E17=0,0,-PMT(real_disc, $E17,Y79,))</f>
        <v>0</v>
      </c>
      <c r="AA85" s="119">
        <f>IF($E17=0,0,-PMT(real_disc, $E17,Z79,))</f>
        <v>0</v>
      </c>
      <c r="AB85" s="119">
        <f>IF($E17=0,0,-PMT(real_disc, $E17,AA79,))</f>
        <v>0</v>
      </c>
      <c r="AC85" s="119">
        <f>IF($E17=0,0,-PMT(real_disc, $E17,AB79,))</f>
        <v>0</v>
      </c>
      <c r="AD85" s="119">
        <f>IF($E17=0,0,-PMT(real_disc, $E17,AC79,))</f>
        <v>0</v>
      </c>
      <c r="AE85" s="119">
        <f>IF($E17=0,0,-PMT(real_disc, $E17,AD79,))</f>
        <v>0</v>
      </c>
      <c r="AF85" s="119">
        <f>IF($E17=0,0,-PMT(real_disc, $E17,AE79,))</f>
        <v>0</v>
      </c>
      <c r="AG85" s="119">
        <f>IF($E17=0,0,-PMT(real_disc, $E17,AF79,))</f>
        <v>0</v>
      </c>
    </row>
    <row r="86" spans="1:33" x14ac:dyDescent="0.3">
      <c r="A86" s="8"/>
      <c r="B86" s="8"/>
      <c r="C86" s="172" t="s">
        <v>156</v>
      </c>
      <c r="D86" s="172"/>
      <c r="E86" s="173"/>
      <c r="F86" s="174"/>
      <c r="G86" s="215">
        <f>input_dollars</f>
        <v>45291</v>
      </c>
      <c r="H86" s="175"/>
      <c r="I86" s="176">
        <f>SUM(I82:I85)</f>
        <v>0</v>
      </c>
      <c r="J86" s="176">
        <f t="shared" ref="J86:AB86" si="13">SUM(J82:J85)</f>
        <v>0</v>
      </c>
      <c r="K86" s="176">
        <f t="shared" si="13"/>
        <v>0</v>
      </c>
      <c r="L86" s="176">
        <f t="shared" si="13"/>
        <v>0</v>
      </c>
      <c r="M86" s="176">
        <f t="shared" si="13"/>
        <v>0</v>
      </c>
      <c r="N86" s="176">
        <f t="shared" si="13"/>
        <v>0</v>
      </c>
      <c r="O86" s="176">
        <f t="shared" si="13"/>
        <v>0</v>
      </c>
      <c r="P86" s="176">
        <f t="shared" si="13"/>
        <v>0</v>
      </c>
      <c r="Q86" s="176">
        <f t="shared" si="13"/>
        <v>0</v>
      </c>
      <c r="R86" s="176">
        <f t="shared" si="13"/>
        <v>0</v>
      </c>
      <c r="S86" s="176">
        <f t="shared" si="13"/>
        <v>0</v>
      </c>
      <c r="T86" s="176">
        <f t="shared" si="13"/>
        <v>0</v>
      </c>
      <c r="U86" s="176">
        <f t="shared" si="13"/>
        <v>0</v>
      </c>
      <c r="V86" s="176">
        <f t="shared" si="13"/>
        <v>0</v>
      </c>
      <c r="W86" s="176">
        <f t="shared" si="13"/>
        <v>0</v>
      </c>
      <c r="X86" s="176">
        <f t="shared" si="13"/>
        <v>0</v>
      </c>
      <c r="Y86" s="176">
        <f t="shared" si="13"/>
        <v>0</v>
      </c>
      <c r="Z86" s="176">
        <f t="shared" si="13"/>
        <v>0</v>
      </c>
      <c r="AA86" s="176">
        <f t="shared" si="13"/>
        <v>0</v>
      </c>
      <c r="AB86" s="176">
        <f t="shared" si="13"/>
        <v>0</v>
      </c>
      <c r="AC86" s="176">
        <f>SUM(AC82:AC85)</f>
        <v>0</v>
      </c>
      <c r="AD86" s="176">
        <f>SUM(AD82:AD85)</f>
        <v>0</v>
      </c>
      <c r="AE86" s="176">
        <f>SUM(AE82:AE85)</f>
        <v>0</v>
      </c>
      <c r="AF86" s="176">
        <f>SUM(AF82:AF85)</f>
        <v>0</v>
      </c>
      <c r="AG86" s="176">
        <f>SUM(AG82:AG85)</f>
        <v>0</v>
      </c>
    </row>
    <row r="87" spans="1:33" x14ac:dyDescent="0.3">
      <c r="A87" s="8"/>
      <c r="B87" s="8"/>
      <c r="C87" s="75"/>
      <c r="D87" s="38"/>
      <c r="F87"/>
      <c r="G87" s="2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3">
      <c r="A88" s="8"/>
      <c r="B88" s="8"/>
      <c r="C88" s="4" t="s">
        <v>91</v>
      </c>
      <c r="D88" s="38"/>
      <c r="F88" s="97"/>
      <c r="G88" s="210">
        <f t="shared" ref="G88:G93" si="14">input_dollars</f>
        <v>45291</v>
      </c>
      <c r="H88" s="31"/>
      <c r="I88" s="119">
        <f>I86</f>
        <v>0</v>
      </c>
      <c r="J88" s="119">
        <f t="shared" ref="J88:AB88" si="15">J86</f>
        <v>0</v>
      </c>
      <c r="K88" s="119">
        <f t="shared" si="15"/>
        <v>0</v>
      </c>
      <c r="L88" s="119">
        <f t="shared" si="15"/>
        <v>0</v>
      </c>
      <c r="M88" s="119">
        <f t="shared" si="15"/>
        <v>0</v>
      </c>
      <c r="N88" s="119">
        <f t="shared" si="15"/>
        <v>0</v>
      </c>
      <c r="O88" s="119">
        <f t="shared" si="15"/>
        <v>0</v>
      </c>
      <c r="P88" s="119">
        <f t="shared" si="15"/>
        <v>0</v>
      </c>
      <c r="Q88" s="119">
        <f t="shared" si="15"/>
        <v>0</v>
      </c>
      <c r="R88" s="119">
        <f t="shared" si="15"/>
        <v>0</v>
      </c>
      <c r="S88" s="119">
        <f t="shared" si="15"/>
        <v>0</v>
      </c>
      <c r="T88" s="119">
        <f t="shared" si="15"/>
        <v>0</v>
      </c>
      <c r="U88" s="119">
        <f t="shared" si="15"/>
        <v>0</v>
      </c>
      <c r="V88" s="119">
        <f t="shared" si="15"/>
        <v>0</v>
      </c>
      <c r="W88" s="119">
        <f t="shared" si="15"/>
        <v>0</v>
      </c>
      <c r="X88" s="119">
        <f t="shared" si="15"/>
        <v>0</v>
      </c>
      <c r="Y88" s="119">
        <f t="shared" si="15"/>
        <v>0</v>
      </c>
      <c r="Z88" s="119">
        <f t="shared" si="15"/>
        <v>0</v>
      </c>
      <c r="AA88" s="119">
        <f t="shared" si="15"/>
        <v>0</v>
      </c>
      <c r="AB88" s="119">
        <f t="shared" si="15"/>
        <v>0</v>
      </c>
      <c r="AC88" s="119">
        <f>AC86</f>
        <v>0</v>
      </c>
      <c r="AD88" s="119">
        <f>AD86</f>
        <v>0</v>
      </c>
      <c r="AE88" s="119">
        <f>AE86</f>
        <v>0</v>
      </c>
      <c r="AF88" s="119">
        <f>AF86</f>
        <v>0</v>
      </c>
      <c r="AG88" s="119">
        <f>AG86</f>
        <v>0</v>
      </c>
    </row>
    <row r="89" spans="1:33" x14ac:dyDescent="0.3">
      <c r="A89" s="8"/>
      <c r="B89" s="8"/>
      <c r="C89" s="4" t="s">
        <v>31</v>
      </c>
      <c r="D89" s="38"/>
      <c r="F89" s="97"/>
      <c r="G89" s="210">
        <f t="shared" si="14"/>
        <v>45291</v>
      </c>
      <c r="H89" s="31"/>
      <c r="I89" s="31">
        <f t="shared" ref="I89:AG89" si="16">-I22</f>
        <v>0</v>
      </c>
      <c r="J89" s="31">
        <f t="shared" si="16"/>
        <v>0</v>
      </c>
      <c r="K89" s="31">
        <f t="shared" si="16"/>
        <v>0</v>
      </c>
      <c r="L89" s="31">
        <f t="shared" si="16"/>
        <v>0</v>
      </c>
      <c r="M89" s="31">
        <f t="shared" si="16"/>
        <v>0</v>
      </c>
      <c r="N89" s="31">
        <f t="shared" si="16"/>
        <v>0</v>
      </c>
      <c r="O89" s="31">
        <f t="shared" si="16"/>
        <v>0</v>
      </c>
      <c r="P89" s="31">
        <f t="shared" si="16"/>
        <v>0</v>
      </c>
      <c r="Q89" s="31">
        <f t="shared" si="16"/>
        <v>0</v>
      </c>
      <c r="R89" s="31">
        <f t="shared" si="16"/>
        <v>0</v>
      </c>
      <c r="S89" s="31">
        <f t="shared" si="16"/>
        <v>0</v>
      </c>
      <c r="T89" s="31">
        <f t="shared" si="16"/>
        <v>0</v>
      </c>
      <c r="U89" s="31">
        <f t="shared" si="16"/>
        <v>0</v>
      </c>
      <c r="V89" s="31">
        <f t="shared" si="16"/>
        <v>0</v>
      </c>
      <c r="W89" s="31">
        <f t="shared" si="16"/>
        <v>0</v>
      </c>
      <c r="X89" s="31">
        <f t="shared" si="16"/>
        <v>0</v>
      </c>
      <c r="Y89" s="31">
        <f t="shared" si="16"/>
        <v>0</v>
      </c>
      <c r="Z89" s="31">
        <f t="shared" si="16"/>
        <v>0</v>
      </c>
      <c r="AA89" s="31">
        <f t="shared" si="16"/>
        <v>0</v>
      </c>
      <c r="AB89" s="31">
        <f t="shared" si="16"/>
        <v>0</v>
      </c>
      <c r="AC89" s="31">
        <f t="shared" si="16"/>
        <v>0</v>
      </c>
      <c r="AD89" s="31">
        <f t="shared" si="16"/>
        <v>0</v>
      </c>
      <c r="AE89" s="31">
        <f t="shared" si="16"/>
        <v>0</v>
      </c>
      <c r="AF89" s="31">
        <f t="shared" si="16"/>
        <v>0</v>
      </c>
      <c r="AG89" s="31">
        <f t="shared" si="16"/>
        <v>0</v>
      </c>
    </row>
    <row r="90" spans="1:33" x14ac:dyDescent="0.3">
      <c r="A90" s="8"/>
      <c r="B90" s="8"/>
      <c r="C90" s="4" t="s">
        <v>139</v>
      </c>
      <c r="D90" s="38"/>
      <c r="F90" s="97"/>
      <c r="G90" s="210">
        <f t="shared" si="14"/>
        <v>45291</v>
      </c>
      <c r="H90" s="31"/>
      <c r="I90" s="31">
        <f>I67</f>
        <v>0</v>
      </c>
      <c r="J90" s="31">
        <f t="shared" ref="J90:AB90" si="17">J67</f>
        <v>0</v>
      </c>
      <c r="K90" s="31">
        <f t="shared" si="17"/>
        <v>0</v>
      </c>
      <c r="L90" s="31">
        <f t="shared" si="17"/>
        <v>0</v>
      </c>
      <c r="M90" s="31">
        <f t="shared" si="17"/>
        <v>0</v>
      </c>
      <c r="N90" s="31">
        <f t="shared" si="17"/>
        <v>0</v>
      </c>
      <c r="O90" s="31">
        <f t="shared" si="17"/>
        <v>0</v>
      </c>
      <c r="P90" s="31">
        <f t="shared" si="17"/>
        <v>0</v>
      </c>
      <c r="Q90" s="31">
        <f t="shared" si="17"/>
        <v>0</v>
      </c>
      <c r="R90" s="31">
        <f t="shared" si="17"/>
        <v>0</v>
      </c>
      <c r="S90" s="31">
        <f t="shared" si="17"/>
        <v>0</v>
      </c>
      <c r="T90" s="31">
        <f t="shared" si="17"/>
        <v>0</v>
      </c>
      <c r="U90" s="31">
        <f t="shared" si="17"/>
        <v>0</v>
      </c>
      <c r="V90" s="31">
        <f t="shared" si="17"/>
        <v>0</v>
      </c>
      <c r="W90" s="31">
        <f t="shared" si="17"/>
        <v>0</v>
      </c>
      <c r="X90" s="31">
        <f t="shared" si="17"/>
        <v>0</v>
      </c>
      <c r="Y90" s="31">
        <f t="shared" si="17"/>
        <v>0</v>
      </c>
      <c r="Z90" s="31">
        <f t="shared" si="17"/>
        <v>0</v>
      </c>
      <c r="AA90" s="31">
        <f t="shared" si="17"/>
        <v>0</v>
      </c>
      <c r="AB90" s="31">
        <f t="shared" si="17"/>
        <v>0</v>
      </c>
      <c r="AC90" s="31">
        <f>AC67</f>
        <v>0</v>
      </c>
      <c r="AD90" s="31">
        <f>AD67</f>
        <v>0</v>
      </c>
      <c r="AE90" s="31">
        <f>AE67</f>
        <v>0</v>
      </c>
      <c r="AF90" s="31">
        <f>AF67</f>
        <v>0</v>
      </c>
      <c r="AG90" s="31">
        <f>AG67</f>
        <v>0</v>
      </c>
    </row>
    <row r="91" spans="1:33" x14ac:dyDescent="0.3">
      <c r="A91" s="8"/>
      <c r="B91" s="8"/>
      <c r="C91" s="4" t="s">
        <v>122</v>
      </c>
      <c r="D91" s="38"/>
      <c r="F91" s="97"/>
      <c r="G91" s="210">
        <f t="shared" si="14"/>
        <v>45291</v>
      </c>
      <c r="H91" s="31"/>
      <c r="I91" s="31">
        <f t="shared" ref="I91:AG91" si="18">I60</f>
        <v>0</v>
      </c>
      <c r="J91" s="31">
        <f t="shared" si="18"/>
        <v>0</v>
      </c>
      <c r="K91" s="31">
        <f t="shared" si="18"/>
        <v>0</v>
      </c>
      <c r="L91" s="31">
        <f t="shared" si="18"/>
        <v>0</v>
      </c>
      <c r="M91" s="31">
        <f t="shared" si="18"/>
        <v>0</v>
      </c>
      <c r="N91" s="31">
        <f t="shared" si="18"/>
        <v>0</v>
      </c>
      <c r="O91" s="31">
        <f t="shared" si="18"/>
        <v>0</v>
      </c>
      <c r="P91" s="31">
        <f t="shared" si="18"/>
        <v>0</v>
      </c>
      <c r="Q91" s="31">
        <f t="shared" si="18"/>
        <v>0</v>
      </c>
      <c r="R91" s="31">
        <f t="shared" si="18"/>
        <v>0</v>
      </c>
      <c r="S91" s="31">
        <f t="shared" si="18"/>
        <v>0</v>
      </c>
      <c r="T91" s="31">
        <f t="shared" si="18"/>
        <v>0</v>
      </c>
      <c r="U91" s="31">
        <f t="shared" si="18"/>
        <v>0</v>
      </c>
      <c r="V91" s="31">
        <f t="shared" si="18"/>
        <v>0</v>
      </c>
      <c r="W91" s="31">
        <f t="shared" si="18"/>
        <v>0</v>
      </c>
      <c r="X91" s="31">
        <f t="shared" si="18"/>
        <v>0</v>
      </c>
      <c r="Y91" s="31">
        <f t="shared" si="18"/>
        <v>0</v>
      </c>
      <c r="Z91" s="31">
        <f t="shared" si="18"/>
        <v>0</v>
      </c>
      <c r="AA91" s="31">
        <f t="shared" si="18"/>
        <v>0</v>
      </c>
      <c r="AB91" s="31">
        <f t="shared" si="18"/>
        <v>0</v>
      </c>
      <c r="AC91" s="31">
        <f t="shared" si="18"/>
        <v>0</v>
      </c>
      <c r="AD91" s="31">
        <f t="shared" si="18"/>
        <v>0</v>
      </c>
      <c r="AE91" s="31">
        <f t="shared" si="18"/>
        <v>0</v>
      </c>
      <c r="AF91" s="31">
        <f t="shared" si="18"/>
        <v>0</v>
      </c>
      <c r="AG91" s="31">
        <f t="shared" si="18"/>
        <v>0</v>
      </c>
    </row>
    <row r="92" spans="1:33" x14ac:dyDescent="0.3">
      <c r="A92" s="8"/>
      <c r="B92" s="8"/>
      <c r="C92" s="4"/>
      <c r="D92" s="38"/>
      <c r="F92" s="31"/>
      <c r="G92" s="21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 x14ac:dyDescent="0.3">
      <c r="A93" s="8"/>
      <c r="B93" s="8"/>
      <c r="C93" s="177" t="s">
        <v>186</v>
      </c>
      <c r="D93" s="178"/>
      <c r="E93" s="173"/>
      <c r="F93" s="179"/>
      <c r="G93" s="215">
        <f t="shared" si="14"/>
        <v>45291</v>
      </c>
      <c r="H93" s="179"/>
      <c r="I93" s="179">
        <f t="shared" ref="I93:AB93" si="19">SUM(I88:I92)</f>
        <v>0</v>
      </c>
      <c r="J93" s="179">
        <f t="shared" si="19"/>
        <v>0</v>
      </c>
      <c r="K93" s="179">
        <f t="shared" si="19"/>
        <v>0</v>
      </c>
      <c r="L93" s="179">
        <f t="shared" si="19"/>
        <v>0</v>
      </c>
      <c r="M93" s="179">
        <f t="shared" si="19"/>
        <v>0</v>
      </c>
      <c r="N93" s="179">
        <f t="shared" si="19"/>
        <v>0</v>
      </c>
      <c r="O93" s="179">
        <f t="shared" si="19"/>
        <v>0</v>
      </c>
      <c r="P93" s="179">
        <f t="shared" si="19"/>
        <v>0</v>
      </c>
      <c r="Q93" s="179">
        <f t="shared" si="19"/>
        <v>0</v>
      </c>
      <c r="R93" s="179">
        <f t="shared" si="19"/>
        <v>0</v>
      </c>
      <c r="S93" s="179">
        <f t="shared" si="19"/>
        <v>0</v>
      </c>
      <c r="T93" s="179">
        <f t="shared" si="19"/>
        <v>0</v>
      </c>
      <c r="U93" s="179">
        <f t="shared" si="19"/>
        <v>0</v>
      </c>
      <c r="V93" s="179">
        <f t="shared" si="19"/>
        <v>0</v>
      </c>
      <c r="W93" s="179">
        <f t="shared" si="19"/>
        <v>0</v>
      </c>
      <c r="X93" s="179">
        <f t="shared" si="19"/>
        <v>0</v>
      </c>
      <c r="Y93" s="179">
        <f t="shared" si="19"/>
        <v>0</v>
      </c>
      <c r="Z93" s="179">
        <f t="shared" si="19"/>
        <v>0</v>
      </c>
      <c r="AA93" s="179">
        <f t="shared" si="19"/>
        <v>0</v>
      </c>
      <c r="AB93" s="179">
        <f t="shared" si="19"/>
        <v>0</v>
      </c>
      <c r="AC93" s="179">
        <f>SUM(AC88:AC92)</f>
        <v>0</v>
      </c>
      <c r="AD93" s="179">
        <f>SUM(AD88:AD92)</f>
        <v>0</v>
      </c>
      <c r="AE93" s="179">
        <f>SUM(AE88:AE92)</f>
        <v>0</v>
      </c>
      <c r="AF93" s="179">
        <f>SUM(AF88:AF92)</f>
        <v>0</v>
      </c>
      <c r="AG93" s="179">
        <f>SUM(AG88:AG92)</f>
        <v>0</v>
      </c>
    </row>
    <row r="94" spans="1:33" x14ac:dyDescent="0.3">
      <c r="A94" s="8"/>
      <c r="B94" s="8"/>
      <c r="C94" s="75"/>
      <c r="D94" s="138"/>
      <c r="E94" s="64"/>
      <c r="F94" s="141"/>
      <c r="G94" s="217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</row>
    <row r="95" spans="1:33" x14ac:dyDescent="0.3">
      <c r="A95" s="8"/>
      <c r="B95" s="8"/>
      <c r="C95" s="75"/>
      <c r="D95" s="138"/>
      <c r="E95" s="64"/>
      <c r="F95" s="141"/>
      <c r="G95" s="217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</row>
    <row r="96" spans="1:33" x14ac:dyDescent="0.3">
      <c r="A96" s="8"/>
      <c r="B96" s="8"/>
      <c r="C96" s="230" t="s">
        <v>196</v>
      </c>
      <c r="D96" s="82"/>
      <c r="E96" s="231"/>
      <c r="F96" s="232"/>
      <c r="G96" s="233" cm="1">
        <f t="array" ref="G96">IF(SUM($I18:$AG18)=0,0,(INDEX(I$6:AG$6,MATCH(TRUE,INDEX($I18:$AG18&lt;&gt;0,),0))))</f>
        <v>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43" x14ac:dyDescent="0.3">
      <c r="C97" s="82"/>
      <c r="D97" s="234"/>
      <c r="E97" s="231"/>
      <c r="F97" s="231"/>
      <c r="G97" s="233"/>
    </row>
    <row r="98" spans="1:43" x14ac:dyDescent="0.3">
      <c r="C98" s="235" t="s">
        <v>191</v>
      </c>
      <c r="D98" s="236"/>
      <c r="E98" s="236"/>
      <c r="F98" s="236"/>
      <c r="G98" s="237" t="str">
        <f>IF(_xlfn.MINIFS($G$96:$G$97, $G$96:$G$97, "&gt;"&amp;0)=0, $A$4, _xlfn.MINIFS($G$96:$G$97, $G$96:$G$97, "&gt;"&amp;0))</f>
        <v>Not used</v>
      </c>
    </row>
    <row r="100" spans="1:43" x14ac:dyDescent="0.3">
      <c r="G100" s="12"/>
    </row>
    <row r="108" spans="1:43" ht="14.4" x14ac:dyDescent="0.3">
      <c r="A108" s="89" t="s">
        <v>216</v>
      </c>
      <c r="B108" s="89"/>
      <c r="C108" s="89"/>
      <c r="D108" s="89"/>
      <c r="E108" s="89"/>
      <c r="F108" s="89"/>
      <c r="G108" s="204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/>
      <c r="AI108"/>
      <c r="AJ108"/>
      <c r="AK108"/>
      <c r="AL108"/>
      <c r="AM108"/>
      <c r="AN108"/>
      <c r="AO108"/>
      <c r="AP108"/>
      <c r="AQ108"/>
    </row>
    <row r="110" spans="1:43" x14ac:dyDescent="0.3"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</row>
    <row r="111" spans="1:43" x14ac:dyDescent="0.3"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</row>
    <row r="112" spans="1:43" x14ac:dyDescent="0.3">
      <c r="A112" s="1" t="s">
        <v>119</v>
      </c>
      <c r="C112" s="1" t="s">
        <v>186</v>
      </c>
      <c r="D112"/>
      <c r="E112"/>
      <c r="F112"/>
      <c r="G112" s="38" t="str">
        <f>PROPER($A$3)&amp;A112</f>
        <v>Option 4NPV</v>
      </c>
      <c r="I112" s="31">
        <f>I93</f>
        <v>0</v>
      </c>
      <c r="J112" s="31">
        <f t="shared" ref="J112:AG112" si="20">J93</f>
        <v>0</v>
      </c>
      <c r="K112" s="31">
        <f t="shared" si="20"/>
        <v>0</v>
      </c>
      <c r="L112" s="31">
        <f t="shared" si="20"/>
        <v>0</v>
      </c>
      <c r="M112" s="31">
        <f t="shared" si="20"/>
        <v>0</v>
      </c>
      <c r="N112" s="31">
        <f t="shared" si="20"/>
        <v>0</v>
      </c>
      <c r="O112" s="31">
        <f t="shared" si="20"/>
        <v>0</v>
      </c>
      <c r="P112" s="31">
        <f t="shared" si="20"/>
        <v>0</v>
      </c>
      <c r="Q112" s="31">
        <f t="shared" si="20"/>
        <v>0</v>
      </c>
      <c r="R112" s="31">
        <f t="shared" si="20"/>
        <v>0</v>
      </c>
      <c r="S112" s="31">
        <f t="shared" si="20"/>
        <v>0</v>
      </c>
      <c r="T112" s="31">
        <f t="shared" si="20"/>
        <v>0</v>
      </c>
      <c r="U112" s="31">
        <f t="shared" si="20"/>
        <v>0</v>
      </c>
      <c r="V112" s="31">
        <f t="shared" si="20"/>
        <v>0</v>
      </c>
      <c r="W112" s="31">
        <f t="shared" si="20"/>
        <v>0</v>
      </c>
      <c r="X112" s="31">
        <f t="shared" si="20"/>
        <v>0</v>
      </c>
      <c r="Y112" s="31">
        <f t="shared" si="20"/>
        <v>0</v>
      </c>
      <c r="Z112" s="31">
        <f t="shared" si="20"/>
        <v>0</v>
      </c>
      <c r="AA112" s="31">
        <f t="shared" si="20"/>
        <v>0</v>
      </c>
      <c r="AB112" s="31">
        <f t="shared" si="20"/>
        <v>0</v>
      </c>
      <c r="AC112" s="31">
        <f t="shared" si="20"/>
        <v>0</v>
      </c>
      <c r="AD112" s="31">
        <f t="shared" si="20"/>
        <v>0</v>
      </c>
      <c r="AE112" s="31">
        <f t="shared" si="20"/>
        <v>0</v>
      </c>
      <c r="AF112" s="31">
        <f t="shared" si="20"/>
        <v>0</v>
      </c>
      <c r="AG112" s="31">
        <f t="shared" si="20"/>
        <v>0</v>
      </c>
    </row>
    <row r="113" spans="1:33" x14ac:dyDescent="0.3">
      <c r="C113" s="1" t="s">
        <v>156</v>
      </c>
      <c r="D113"/>
      <c r="E113"/>
      <c r="F113"/>
      <c r="G113"/>
      <c r="I113" s="31">
        <f>I88</f>
        <v>0</v>
      </c>
      <c r="J113" s="31">
        <f t="shared" ref="J113:AG113" si="21">J88</f>
        <v>0</v>
      </c>
      <c r="K113" s="31">
        <f t="shared" si="21"/>
        <v>0</v>
      </c>
      <c r="L113" s="31">
        <f t="shared" si="21"/>
        <v>0</v>
      </c>
      <c r="M113" s="31">
        <f t="shared" si="21"/>
        <v>0</v>
      </c>
      <c r="N113" s="31">
        <f t="shared" si="21"/>
        <v>0</v>
      </c>
      <c r="O113" s="31">
        <f t="shared" si="21"/>
        <v>0</v>
      </c>
      <c r="P113" s="31">
        <f t="shared" si="21"/>
        <v>0</v>
      </c>
      <c r="Q113" s="31">
        <f t="shared" si="21"/>
        <v>0</v>
      </c>
      <c r="R113" s="31">
        <f t="shared" si="21"/>
        <v>0</v>
      </c>
      <c r="S113" s="31">
        <f t="shared" si="21"/>
        <v>0</v>
      </c>
      <c r="T113" s="31">
        <f t="shared" si="21"/>
        <v>0</v>
      </c>
      <c r="U113" s="31">
        <f t="shared" si="21"/>
        <v>0</v>
      </c>
      <c r="V113" s="31">
        <f t="shared" si="21"/>
        <v>0</v>
      </c>
      <c r="W113" s="31">
        <f t="shared" si="21"/>
        <v>0</v>
      </c>
      <c r="X113" s="31">
        <f t="shared" si="21"/>
        <v>0</v>
      </c>
      <c r="Y113" s="31">
        <f t="shared" si="21"/>
        <v>0</v>
      </c>
      <c r="Z113" s="31">
        <f t="shared" si="21"/>
        <v>0</v>
      </c>
      <c r="AA113" s="31">
        <f t="shared" si="21"/>
        <v>0</v>
      </c>
      <c r="AB113" s="31">
        <f t="shared" si="21"/>
        <v>0</v>
      </c>
      <c r="AC113" s="31">
        <f t="shared" si="21"/>
        <v>0</v>
      </c>
      <c r="AD113" s="31">
        <f t="shared" si="21"/>
        <v>0</v>
      </c>
      <c r="AE113" s="31">
        <f t="shared" si="21"/>
        <v>0</v>
      </c>
      <c r="AF113" s="31">
        <f t="shared" si="21"/>
        <v>0</v>
      </c>
      <c r="AG113" s="31">
        <f t="shared" si="21"/>
        <v>0</v>
      </c>
    </row>
    <row r="114" spans="1:33" x14ac:dyDescent="0.3">
      <c r="C114" s="1" t="s">
        <v>239</v>
      </c>
      <c r="D114"/>
      <c r="E114"/>
      <c r="F114"/>
      <c r="G114"/>
      <c r="I114" s="31">
        <f>SUM(I90:I91)</f>
        <v>0</v>
      </c>
      <c r="J114" s="31">
        <f t="shared" ref="J114:AG114" si="22">SUM(J90:J91)</f>
        <v>0</v>
      </c>
      <c r="K114" s="31">
        <f t="shared" si="22"/>
        <v>0</v>
      </c>
      <c r="L114" s="31">
        <f t="shared" si="22"/>
        <v>0</v>
      </c>
      <c r="M114" s="31">
        <f t="shared" si="22"/>
        <v>0</v>
      </c>
      <c r="N114" s="31">
        <f t="shared" si="22"/>
        <v>0</v>
      </c>
      <c r="O114" s="31">
        <f t="shared" si="22"/>
        <v>0</v>
      </c>
      <c r="P114" s="31">
        <f t="shared" si="22"/>
        <v>0</v>
      </c>
      <c r="Q114" s="31">
        <f t="shared" si="22"/>
        <v>0</v>
      </c>
      <c r="R114" s="31">
        <f t="shared" si="22"/>
        <v>0</v>
      </c>
      <c r="S114" s="31">
        <f t="shared" si="22"/>
        <v>0</v>
      </c>
      <c r="T114" s="31">
        <f t="shared" si="22"/>
        <v>0</v>
      </c>
      <c r="U114" s="31">
        <f t="shared" si="22"/>
        <v>0</v>
      </c>
      <c r="V114" s="31">
        <f t="shared" si="22"/>
        <v>0</v>
      </c>
      <c r="W114" s="31">
        <f t="shared" si="22"/>
        <v>0</v>
      </c>
      <c r="X114" s="31">
        <f t="shared" si="22"/>
        <v>0</v>
      </c>
      <c r="Y114" s="31">
        <f t="shared" si="22"/>
        <v>0</v>
      </c>
      <c r="Z114" s="31">
        <f t="shared" si="22"/>
        <v>0</v>
      </c>
      <c r="AA114" s="31">
        <f t="shared" si="22"/>
        <v>0</v>
      </c>
      <c r="AB114" s="31">
        <f t="shared" si="22"/>
        <v>0</v>
      </c>
      <c r="AC114" s="31">
        <f t="shared" si="22"/>
        <v>0</v>
      </c>
      <c r="AD114" s="31">
        <f t="shared" si="22"/>
        <v>0</v>
      </c>
      <c r="AE114" s="31">
        <f t="shared" si="22"/>
        <v>0</v>
      </c>
      <c r="AF114" s="31">
        <f t="shared" si="22"/>
        <v>0</v>
      </c>
      <c r="AG114" s="31">
        <f t="shared" si="22"/>
        <v>0</v>
      </c>
    </row>
    <row r="115" spans="1:33" x14ac:dyDescent="0.3">
      <c r="D115" s="301" t="str">
        <f>Assumptions!G110</f>
        <v>Capex</v>
      </c>
      <c r="E115" s="301" t="str">
        <f>Assumptions!H110</f>
        <v>Total benefits</v>
      </c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</row>
    <row r="116" spans="1:33" x14ac:dyDescent="0.3">
      <c r="A116" s="1" t="str">
        <f>"sens"&amp;Assumptions!B111</f>
        <v>sens1</v>
      </c>
      <c r="C116" s="300" t="str">
        <f>Assumptions!C111</f>
        <v>Capex 10% higher</v>
      </c>
      <c r="D116" s="301">
        <f>Assumptions!G111</f>
        <v>0.1</v>
      </c>
      <c r="E116" s="301">
        <f>Assumptions!H111</f>
        <v>0</v>
      </c>
      <c r="G116" s="38" t="str">
        <f>PROPER($A$3)&amp;A116</f>
        <v>Option 4sens1</v>
      </c>
      <c r="I116" s="31" cm="1">
        <f t="array" ref="I116">I$112+IF($C116&lt;&gt;0,SUMPRODUCT((I$113:I$114)*TRANSPOSE(($D116:$E116))),0)</f>
        <v>0</v>
      </c>
      <c r="J116" s="31" cm="1">
        <f t="array" ref="J116">J$112+IF($C116&lt;&gt;0,SUMPRODUCT((J$113:J$114)*TRANSPOSE(($D116:$E116))),0)</f>
        <v>0</v>
      </c>
      <c r="K116" s="31" cm="1">
        <f t="array" ref="K116">K$112+IF($C116&lt;&gt;0,SUMPRODUCT((K$113:K$114)*TRANSPOSE(($D116:$E116))),0)</f>
        <v>0</v>
      </c>
      <c r="L116" s="31" cm="1">
        <f t="array" ref="L116">L$112+IF($C116&lt;&gt;0,SUMPRODUCT((L$113:L$114)*TRANSPOSE(($D116:$E116))),0)</f>
        <v>0</v>
      </c>
      <c r="M116" s="31" cm="1">
        <f t="array" ref="M116">M$112+IF($C116&lt;&gt;0,SUMPRODUCT((M$113:M$114)*TRANSPOSE(($D116:$E116))),0)</f>
        <v>0</v>
      </c>
      <c r="N116" s="31" cm="1">
        <f t="array" ref="N116">N$112+IF($C116&lt;&gt;0,SUMPRODUCT((N$113:N$114)*TRANSPOSE(($D116:$E116))),0)</f>
        <v>0</v>
      </c>
      <c r="O116" s="31" cm="1">
        <f t="array" ref="O116">O$112+IF($C116&lt;&gt;0,SUMPRODUCT((O$113:O$114)*TRANSPOSE(($D116:$E116))),0)</f>
        <v>0</v>
      </c>
      <c r="P116" s="31" cm="1">
        <f t="array" ref="P116">P$112+IF($C116&lt;&gt;0,SUMPRODUCT((P$113:P$114)*TRANSPOSE(($D116:$E116))),0)</f>
        <v>0</v>
      </c>
      <c r="Q116" s="31" cm="1">
        <f t="array" ref="Q116">Q$112+IF($C116&lt;&gt;0,SUMPRODUCT((Q$113:Q$114)*TRANSPOSE(($D116:$E116))),0)</f>
        <v>0</v>
      </c>
      <c r="R116" s="31" cm="1">
        <f t="array" ref="R116">R$112+IF($C116&lt;&gt;0,SUMPRODUCT((R$113:R$114)*TRANSPOSE(($D116:$E116))),0)</f>
        <v>0</v>
      </c>
      <c r="S116" s="31" cm="1">
        <f t="array" ref="S116">S$112+IF($C116&lt;&gt;0,SUMPRODUCT((S$113:S$114)*TRANSPOSE(($D116:$E116))),0)</f>
        <v>0</v>
      </c>
      <c r="T116" s="31" cm="1">
        <f t="array" ref="T116">T$112+IF($C116&lt;&gt;0,SUMPRODUCT((T$113:T$114)*TRANSPOSE(($D116:$E116))),0)</f>
        <v>0</v>
      </c>
      <c r="U116" s="31" cm="1">
        <f t="array" ref="U116">U$112+IF($C116&lt;&gt;0,SUMPRODUCT((U$113:U$114)*TRANSPOSE(($D116:$E116))),0)</f>
        <v>0</v>
      </c>
      <c r="V116" s="31" cm="1">
        <f t="array" ref="V116">V$112+IF($C116&lt;&gt;0,SUMPRODUCT((V$113:V$114)*TRANSPOSE(($D116:$E116))),0)</f>
        <v>0</v>
      </c>
      <c r="W116" s="31" cm="1">
        <f t="array" ref="W116">W$112+IF($C116&lt;&gt;0,SUMPRODUCT((W$113:W$114)*TRANSPOSE(($D116:$E116))),0)</f>
        <v>0</v>
      </c>
      <c r="X116" s="31" cm="1">
        <f t="array" ref="X116">X$112+IF($C116&lt;&gt;0,SUMPRODUCT((X$113:X$114)*TRANSPOSE(($D116:$E116))),0)</f>
        <v>0</v>
      </c>
      <c r="Y116" s="31" cm="1">
        <f t="array" ref="Y116">Y$112+IF($C116&lt;&gt;0,SUMPRODUCT((Y$113:Y$114)*TRANSPOSE(($D116:$E116))),0)</f>
        <v>0</v>
      </c>
      <c r="Z116" s="31" cm="1">
        <f t="array" ref="Z116">Z$112+IF($C116&lt;&gt;0,SUMPRODUCT((Z$113:Z$114)*TRANSPOSE(($D116:$E116))),0)</f>
        <v>0</v>
      </c>
      <c r="AA116" s="31" cm="1">
        <f t="array" ref="AA116">AA$112+IF($C116&lt;&gt;0,SUMPRODUCT((AA$113:AA$114)*TRANSPOSE(($D116:$E116))),0)</f>
        <v>0</v>
      </c>
      <c r="AB116" s="31" cm="1">
        <f t="array" ref="AB116">AB$112+IF($C116&lt;&gt;0,SUMPRODUCT((AB$113:AB$114)*TRANSPOSE(($D116:$E116))),0)</f>
        <v>0</v>
      </c>
      <c r="AC116" s="31" cm="1">
        <f t="array" ref="AC116">AC$112+IF($C116&lt;&gt;0,SUMPRODUCT((AC$113:AC$114)*TRANSPOSE(($D116:$E116))),0)</f>
        <v>0</v>
      </c>
      <c r="AD116" s="31" cm="1">
        <f t="array" ref="AD116">AD$112+IF($C116&lt;&gt;0,SUMPRODUCT((AD$113:AD$114)*TRANSPOSE(($D116:$E116))),0)</f>
        <v>0</v>
      </c>
      <c r="AE116" s="31" cm="1">
        <f t="array" ref="AE116">AE$112+IF($C116&lt;&gt;0,SUMPRODUCT((AE$113:AE$114)*TRANSPOSE(($D116:$E116))),0)</f>
        <v>0</v>
      </c>
      <c r="AF116" s="31" cm="1">
        <f t="array" ref="AF116">AF$112+IF($C116&lt;&gt;0,SUMPRODUCT((AF$113:AF$114)*TRANSPOSE(($D116:$E116))),0)</f>
        <v>0</v>
      </c>
      <c r="AG116" s="31" cm="1">
        <f t="array" ref="AG116">AG$112+IF($C116&lt;&gt;0,SUMPRODUCT((AG$113:AG$114)*TRANSPOSE(($D116:$E116))),0)</f>
        <v>0</v>
      </c>
    </row>
    <row r="117" spans="1:33" x14ac:dyDescent="0.3">
      <c r="A117" s="1" t="str">
        <f>"sens"&amp;Assumptions!B112</f>
        <v>sens2</v>
      </c>
      <c r="C117" s="300" t="str">
        <f>Assumptions!C112</f>
        <v>Capex 10% lower</v>
      </c>
      <c r="D117" s="301">
        <f>Assumptions!G112</f>
        <v>-0.1</v>
      </c>
      <c r="E117" s="301">
        <f>Assumptions!H112</f>
        <v>0</v>
      </c>
      <c r="G117" s="38" t="str">
        <f t="shared" ref="G117:G123" si="23">PROPER($A$3)&amp;A117</f>
        <v>Option 4sens2</v>
      </c>
      <c r="I117" s="31" cm="1">
        <f t="array" ref="I117">I$112+IF($C117&lt;&gt;0,SUMPRODUCT((I$113:I$114)*TRANSPOSE(($D117:$E117))),0)</f>
        <v>0</v>
      </c>
      <c r="J117" s="31" cm="1">
        <f t="array" ref="J117">J$112+IF($C117&lt;&gt;0,SUMPRODUCT((J$113:J$114)*TRANSPOSE(($D117:$E117))),0)</f>
        <v>0</v>
      </c>
      <c r="K117" s="31" cm="1">
        <f t="array" ref="K117">K$112+IF($C117&lt;&gt;0,SUMPRODUCT((K$113:K$114)*TRANSPOSE(($D117:$E117))),0)</f>
        <v>0</v>
      </c>
      <c r="L117" s="31" cm="1">
        <f t="array" ref="L117">L$112+IF($C117&lt;&gt;0,SUMPRODUCT((L$113:L$114)*TRANSPOSE(($D117:$E117))),0)</f>
        <v>0</v>
      </c>
      <c r="M117" s="31" cm="1">
        <f t="array" ref="M117">M$112+IF($C117&lt;&gt;0,SUMPRODUCT((M$113:M$114)*TRANSPOSE(($D117:$E117))),0)</f>
        <v>0</v>
      </c>
      <c r="N117" s="31" cm="1">
        <f t="array" ref="N117">N$112+IF($C117&lt;&gt;0,SUMPRODUCT((N$113:N$114)*TRANSPOSE(($D117:$E117))),0)</f>
        <v>0</v>
      </c>
      <c r="O117" s="31" cm="1">
        <f t="array" ref="O117">O$112+IF($C117&lt;&gt;0,SUMPRODUCT((O$113:O$114)*TRANSPOSE(($D117:$E117))),0)</f>
        <v>0</v>
      </c>
      <c r="P117" s="31" cm="1">
        <f t="array" ref="P117">P$112+IF($C117&lt;&gt;0,SUMPRODUCT((P$113:P$114)*TRANSPOSE(($D117:$E117))),0)</f>
        <v>0</v>
      </c>
      <c r="Q117" s="31" cm="1">
        <f t="array" ref="Q117">Q$112+IF($C117&lt;&gt;0,SUMPRODUCT((Q$113:Q$114)*TRANSPOSE(($D117:$E117))),0)</f>
        <v>0</v>
      </c>
      <c r="R117" s="31" cm="1">
        <f t="array" ref="R117">R$112+IF($C117&lt;&gt;0,SUMPRODUCT((R$113:R$114)*TRANSPOSE(($D117:$E117))),0)</f>
        <v>0</v>
      </c>
      <c r="S117" s="31" cm="1">
        <f t="array" ref="S117">S$112+IF($C117&lt;&gt;0,SUMPRODUCT((S$113:S$114)*TRANSPOSE(($D117:$E117))),0)</f>
        <v>0</v>
      </c>
      <c r="T117" s="31" cm="1">
        <f t="array" ref="T117">T$112+IF($C117&lt;&gt;0,SUMPRODUCT((T$113:T$114)*TRANSPOSE(($D117:$E117))),0)</f>
        <v>0</v>
      </c>
      <c r="U117" s="31" cm="1">
        <f t="array" ref="U117">U$112+IF($C117&lt;&gt;0,SUMPRODUCT((U$113:U$114)*TRANSPOSE(($D117:$E117))),0)</f>
        <v>0</v>
      </c>
      <c r="V117" s="31" cm="1">
        <f t="array" ref="V117">V$112+IF($C117&lt;&gt;0,SUMPRODUCT((V$113:V$114)*TRANSPOSE(($D117:$E117))),0)</f>
        <v>0</v>
      </c>
      <c r="W117" s="31" cm="1">
        <f t="array" ref="W117">W$112+IF($C117&lt;&gt;0,SUMPRODUCT((W$113:W$114)*TRANSPOSE(($D117:$E117))),0)</f>
        <v>0</v>
      </c>
      <c r="X117" s="31" cm="1">
        <f t="array" ref="X117">X$112+IF($C117&lt;&gt;0,SUMPRODUCT((X$113:X$114)*TRANSPOSE(($D117:$E117))),0)</f>
        <v>0</v>
      </c>
      <c r="Y117" s="31" cm="1">
        <f t="array" ref="Y117">Y$112+IF($C117&lt;&gt;0,SUMPRODUCT((Y$113:Y$114)*TRANSPOSE(($D117:$E117))),0)</f>
        <v>0</v>
      </c>
      <c r="Z117" s="31" cm="1">
        <f t="array" ref="Z117">Z$112+IF($C117&lt;&gt;0,SUMPRODUCT((Z$113:Z$114)*TRANSPOSE(($D117:$E117))),0)</f>
        <v>0</v>
      </c>
      <c r="AA117" s="31" cm="1">
        <f t="array" ref="AA117">AA$112+IF($C117&lt;&gt;0,SUMPRODUCT((AA$113:AA$114)*TRANSPOSE(($D117:$E117))),0)</f>
        <v>0</v>
      </c>
      <c r="AB117" s="31" cm="1">
        <f t="array" ref="AB117">AB$112+IF($C117&lt;&gt;0,SUMPRODUCT((AB$113:AB$114)*TRANSPOSE(($D117:$E117))),0)</f>
        <v>0</v>
      </c>
      <c r="AC117" s="31" cm="1">
        <f t="array" ref="AC117">AC$112+IF($C117&lt;&gt;0,SUMPRODUCT((AC$113:AC$114)*TRANSPOSE(($D117:$E117))),0)</f>
        <v>0</v>
      </c>
      <c r="AD117" s="31" cm="1">
        <f t="array" ref="AD117">AD$112+IF($C117&lt;&gt;0,SUMPRODUCT((AD$113:AD$114)*TRANSPOSE(($D117:$E117))),0)</f>
        <v>0</v>
      </c>
      <c r="AE117" s="31" cm="1">
        <f t="array" ref="AE117">AE$112+IF($C117&lt;&gt;0,SUMPRODUCT((AE$113:AE$114)*TRANSPOSE(($D117:$E117))),0)</f>
        <v>0</v>
      </c>
      <c r="AF117" s="31" cm="1">
        <f t="array" ref="AF117">AF$112+IF($C117&lt;&gt;0,SUMPRODUCT((AF$113:AF$114)*TRANSPOSE(($D117:$E117))),0)</f>
        <v>0</v>
      </c>
      <c r="AG117" s="31" cm="1">
        <f t="array" ref="AG117">AG$112+IF($C117&lt;&gt;0,SUMPRODUCT((AG$113:AG$114)*TRANSPOSE(($D117:$E117))),0)</f>
        <v>0</v>
      </c>
    </row>
    <row r="118" spans="1:33" x14ac:dyDescent="0.3">
      <c r="A118" s="1" t="str">
        <f>"sens"&amp;Assumptions!B113</f>
        <v>sens3</v>
      </c>
      <c r="C118" s="300" t="str">
        <f>Assumptions!C113</f>
        <v>Total benefits 10% higher</v>
      </c>
      <c r="D118" s="301">
        <f>Assumptions!G113</f>
        <v>0</v>
      </c>
      <c r="E118" s="301">
        <f>Assumptions!H113</f>
        <v>0.1</v>
      </c>
      <c r="G118" s="38" t="str">
        <f t="shared" si="23"/>
        <v>Option 4sens3</v>
      </c>
      <c r="I118" s="31" cm="1">
        <f t="array" ref="I118">I$112+IF($C118&lt;&gt;0,SUMPRODUCT((I$113:I$114)*TRANSPOSE(($D118:$E118))),0)</f>
        <v>0</v>
      </c>
      <c r="J118" s="31" cm="1">
        <f t="array" ref="J118">J$112+IF($C118&lt;&gt;0,SUMPRODUCT((J$113:J$114)*TRANSPOSE(($D118:$E118))),0)</f>
        <v>0</v>
      </c>
      <c r="K118" s="31" cm="1">
        <f t="array" ref="K118">K$112+IF($C118&lt;&gt;0,SUMPRODUCT((K$113:K$114)*TRANSPOSE(($D118:$E118))),0)</f>
        <v>0</v>
      </c>
      <c r="L118" s="31" cm="1">
        <f t="array" ref="L118">L$112+IF($C118&lt;&gt;0,SUMPRODUCT((L$113:L$114)*TRANSPOSE(($D118:$E118))),0)</f>
        <v>0</v>
      </c>
      <c r="M118" s="31" cm="1">
        <f t="array" ref="M118">M$112+IF($C118&lt;&gt;0,SUMPRODUCT((M$113:M$114)*TRANSPOSE(($D118:$E118))),0)</f>
        <v>0</v>
      </c>
      <c r="N118" s="31" cm="1">
        <f t="array" ref="N118">N$112+IF($C118&lt;&gt;0,SUMPRODUCT((N$113:N$114)*TRANSPOSE(($D118:$E118))),0)</f>
        <v>0</v>
      </c>
      <c r="O118" s="31" cm="1">
        <f t="array" ref="O118">O$112+IF($C118&lt;&gt;0,SUMPRODUCT((O$113:O$114)*TRANSPOSE(($D118:$E118))),0)</f>
        <v>0</v>
      </c>
      <c r="P118" s="31" cm="1">
        <f t="array" ref="P118">P$112+IF($C118&lt;&gt;0,SUMPRODUCT((P$113:P$114)*TRANSPOSE(($D118:$E118))),0)</f>
        <v>0</v>
      </c>
      <c r="Q118" s="31" cm="1">
        <f t="array" ref="Q118">Q$112+IF($C118&lt;&gt;0,SUMPRODUCT((Q$113:Q$114)*TRANSPOSE(($D118:$E118))),0)</f>
        <v>0</v>
      </c>
      <c r="R118" s="31" cm="1">
        <f t="array" ref="R118">R$112+IF($C118&lt;&gt;0,SUMPRODUCT((R$113:R$114)*TRANSPOSE(($D118:$E118))),0)</f>
        <v>0</v>
      </c>
      <c r="S118" s="31" cm="1">
        <f t="array" ref="S118">S$112+IF($C118&lt;&gt;0,SUMPRODUCT((S$113:S$114)*TRANSPOSE(($D118:$E118))),0)</f>
        <v>0</v>
      </c>
      <c r="T118" s="31" cm="1">
        <f t="array" ref="T118">T$112+IF($C118&lt;&gt;0,SUMPRODUCT((T$113:T$114)*TRANSPOSE(($D118:$E118))),0)</f>
        <v>0</v>
      </c>
      <c r="U118" s="31" cm="1">
        <f t="array" ref="U118">U$112+IF($C118&lt;&gt;0,SUMPRODUCT((U$113:U$114)*TRANSPOSE(($D118:$E118))),0)</f>
        <v>0</v>
      </c>
      <c r="V118" s="31" cm="1">
        <f t="array" ref="V118">V$112+IF($C118&lt;&gt;0,SUMPRODUCT((V$113:V$114)*TRANSPOSE(($D118:$E118))),0)</f>
        <v>0</v>
      </c>
      <c r="W118" s="31" cm="1">
        <f t="array" ref="W118">W$112+IF($C118&lt;&gt;0,SUMPRODUCT((W$113:W$114)*TRANSPOSE(($D118:$E118))),0)</f>
        <v>0</v>
      </c>
      <c r="X118" s="31" cm="1">
        <f t="array" ref="X118">X$112+IF($C118&lt;&gt;0,SUMPRODUCT((X$113:X$114)*TRANSPOSE(($D118:$E118))),0)</f>
        <v>0</v>
      </c>
      <c r="Y118" s="31" cm="1">
        <f t="array" ref="Y118">Y$112+IF($C118&lt;&gt;0,SUMPRODUCT((Y$113:Y$114)*TRANSPOSE(($D118:$E118))),0)</f>
        <v>0</v>
      </c>
      <c r="Z118" s="31" cm="1">
        <f t="array" ref="Z118">Z$112+IF($C118&lt;&gt;0,SUMPRODUCT((Z$113:Z$114)*TRANSPOSE(($D118:$E118))),0)</f>
        <v>0</v>
      </c>
      <c r="AA118" s="31" cm="1">
        <f t="array" ref="AA118">AA$112+IF($C118&lt;&gt;0,SUMPRODUCT((AA$113:AA$114)*TRANSPOSE(($D118:$E118))),0)</f>
        <v>0</v>
      </c>
      <c r="AB118" s="31" cm="1">
        <f t="array" ref="AB118">AB$112+IF($C118&lt;&gt;0,SUMPRODUCT((AB$113:AB$114)*TRANSPOSE(($D118:$E118))),0)</f>
        <v>0</v>
      </c>
      <c r="AC118" s="31" cm="1">
        <f t="array" ref="AC118">AC$112+IF($C118&lt;&gt;0,SUMPRODUCT((AC$113:AC$114)*TRANSPOSE(($D118:$E118))),0)</f>
        <v>0</v>
      </c>
      <c r="AD118" s="31" cm="1">
        <f t="array" ref="AD118">AD$112+IF($C118&lt;&gt;0,SUMPRODUCT((AD$113:AD$114)*TRANSPOSE(($D118:$E118))),0)</f>
        <v>0</v>
      </c>
      <c r="AE118" s="31" cm="1">
        <f t="array" ref="AE118">AE$112+IF($C118&lt;&gt;0,SUMPRODUCT((AE$113:AE$114)*TRANSPOSE(($D118:$E118))),0)</f>
        <v>0</v>
      </c>
      <c r="AF118" s="31" cm="1">
        <f t="array" ref="AF118">AF$112+IF($C118&lt;&gt;0,SUMPRODUCT((AF$113:AF$114)*TRANSPOSE(($D118:$E118))),0)</f>
        <v>0</v>
      </c>
      <c r="AG118" s="31" cm="1">
        <f t="array" ref="AG118">AG$112+IF($C118&lt;&gt;0,SUMPRODUCT((AG$113:AG$114)*TRANSPOSE(($D118:$E118))),0)</f>
        <v>0</v>
      </c>
    </row>
    <row r="119" spans="1:33" x14ac:dyDescent="0.3">
      <c r="A119" s="1" t="str">
        <f>"sens"&amp;Assumptions!B114</f>
        <v>sens4</v>
      </c>
      <c r="C119" s="300" t="str">
        <f>Assumptions!C114</f>
        <v>Total benefits 10% lower</v>
      </c>
      <c r="D119" s="301">
        <f>Assumptions!G114</f>
        <v>0</v>
      </c>
      <c r="E119" s="301">
        <f>Assumptions!H114</f>
        <v>-0.1</v>
      </c>
      <c r="G119" s="38" t="str">
        <f t="shared" si="23"/>
        <v>Option 4sens4</v>
      </c>
      <c r="I119" s="31" cm="1">
        <f t="array" ref="I119">I$112+IF($C119&lt;&gt;0,SUMPRODUCT((I$113:I$114)*TRANSPOSE(($D119:$E119))),0)</f>
        <v>0</v>
      </c>
      <c r="J119" s="31" cm="1">
        <f t="array" ref="J119">J$112+IF($C119&lt;&gt;0,SUMPRODUCT((J$113:J$114)*TRANSPOSE(($D119:$E119))),0)</f>
        <v>0</v>
      </c>
      <c r="K119" s="31" cm="1">
        <f t="array" ref="K119">K$112+IF($C119&lt;&gt;0,SUMPRODUCT((K$113:K$114)*TRANSPOSE(($D119:$E119))),0)</f>
        <v>0</v>
      </c>
      <c r="L119" s="31" cm="1">
        <f t="array" ref="L119">L$112+IF($C119&lt;&gt;0,SUMPRODUCT((L$113:L$114)*TRANSPOSE(($D119:$E119))),0)</f>
        <v>0</v>
      </c>
      <c r="M119" s="31" cm="1">
        <f t="array" ref="M119">M$112+IF($C119&lt;&gt;0,SUMPRODUCT((M$113:M$114)*TRANSPOSE(($D119:$E119))),0)</f>
        <v>0</v>
      </c>
      <c r="N119" s="31" cm="1">
        <f t="array" ref="N119">N$112+IF($C119&lt;&gt;0,SUMPRODUCT((N$113:N$114)*TRANSPOSE(($D119:$E119))),0)</f>
        <v>0</v>
      </c>
      <c r="O119" s="31" cm="1">
        <f t="array" ref="O119">O$112+IF($C119&lt;&gt;0,SUMPRODUCT((O$113:O$114)*TRANSPOSE(($D119:$E119))),0)</f>
        <v>0</v>
      </c>
      <c r="P119" s="31" cm="1">
        <f t="array" ref="P119">P$112+IF($C119&lt;&gt;0,SUMPRODUCT((P$113:P$114)*TRANSPOSE(($D119:$E119))),0)</f>
        <v>0</v>
      </c>
      <c r="Q119" s="31" cm="1">
        <f t="array" ref="Q119">Q$112+IF($C119&lt;&gt;0,SUMPRODUCT((Q$113:Q$114)*TRANSPOSE(($D119:$E119))),0)</f>
        <v>0</v>
      </c>
      <c r="R119" s="31" cm="1">
        <f t="array" ref="R119">R$112+IF($C119&lt;&gt;0,SUMPRODUCT((R$113:R$114)*TRANSPOSE(($D119:$E119))),0)</f>
        <v>0</v>
      </c>
      <c r="S119" s="31" cm="1">
        <f t="array" ref="S119">S$112+IF($C119&lt;&gt;0,SUMPRODUCT((S$113:S$114)*TRANSPOSE(($D119:$E119))),0)</f>
        <v>0</v>
      </c>
      <c r="T119" s="31" cm="1">
        <f t="array" ref="T119">T$112+IF($C119&lt;&gt;0,SUMPRODUCT((T$113:T$114)*TRANSPOSE(($D119:$E119))),0)</f>
        <v>0</v>
      </c>
      <c r="U119" s="31" cm="1">
        <f t="array" ref="U119">U$112+IF($C119&lt;&gt;0,SUMPRODUCT((U$113:U$114)*TRANSPOSE(($D119:$E119))),0)</f>
        <v>0</v>
      </c>
      <c r="V119" s="31" cm="1">
        <f t="array" ref="V119">V$112+IF($C119&lt;&gt;0,SUMPRODUCT((V$113:V$114)*TRANSPOSE(($D119:$E119))),0)</f>
        <v>0</v>
      </c>
      <c r="W119" s="31" cm="1">
        <f t="array" ref="W119">W$112+IF($C119&lt;&gt;0,SUMPRODUCT((W$113:W$114)*TRANSPOSE(($D119:$E119))),0)</f>
        <v>0</v>
      </c>
      <c r="X119" s="31" cm="1">
        <f t="array" ref="X119">X$112+IF($C119&lt;&gt;0,SUMPRODUCT((X$113:X$114)*TRANSPOSE(($D119:$E119))),0)</f>
        <v>0</v>
      </c>
      <c r="Y119" s="31" cm="1">
        <f t="array" ref="Y119">Y$112+IF($C119&lt;&gt;0,SUMPRODUCT((Y$113:Y$114)*TRANSPOSE(($D119:$E119))),0)</f>
        <v>0</v>
      </c>
      <c r="Z119" s="31" cm="1">
        <f t="array" ref="Z119">Z$112+IF($C119&lt;&gt;0,SUMPRODUCT((Z$113:Z$114)*TRANSPOSE(($D119:$E119))),0)</f>
        <v>0</v>
      </c>
      <c r="AA119" s="31" cm="1">
        <f t="array" ref="AA119">AA$112+IF($C119&lt;&gt;0,SUMPRODUCT((AA$113:AA$114)*TRANSPOSE(($D119:$E119))),0)</f>
        <v>0</v>
      </c>
      <c r="AB119" s="31" cm="1">
        <f t="array" ref="AB119">AB$112+IF($C119&lt;&gt;0,SUMPRODUCT((AB$113:AB$114)*TRANSPOSE(($D119:$E119))),0)</f>
        <v>0</v>
      </c>
      <c r="AC119" s="31" cm="1">
        <f t="array" ref="AC119">AC$112+IF($C119&lt;&gt;0,SUMPRODUCT((AC$113:AC$114)*TRANSPOSE(($D119:$E119))),0)</f>
        <v>0</v>
      </c>
      <c r="AD119" s="31" cm="1">
        <f t="array" ref="AD119">AD$112+IF($C119&lt;&gt;0,SUMPRODUCT((AD$113:AD$114)*TRANSPOSE(($D119:$E119))),0)</f>
        <v>0</v>
      </c>
      <c r="AE119" s="31" cm="1">
        <f t="array" ref="AE119">AE$112+IF($C119&lt;&gt;0,SUMPRODUCT((AE$113:AE$114)*TRANSPOSE(($D119:$E119))),0)</f>
        <v>0</v>
      </c>
      <c r="AF119" s="31" cm="1">
        <f t="array" ref="AF119">AF$112+IF($C119&lt;&gt;0,SUMPRODUCT((AF$113:AF$114)*TRANSPOSE(($D119:$E119))),0)</f>
        <v>0</v>
      </c>
      <c r="AG119" s="31" cm="1">
        <f t="array" ref="AG119">AG$112+IF($C119&lt;&gt;0,SUMPRODUCT((AG$113:AG$114)*TRANSPOSE(($D119:$E119))),0)</f>
        <v>0</v>
      </c>
    </row>
    <row r="120" spans="1:33" x14ac:dyDescent="0.3">
      <c r="A120" s="1" t="str">
        <f>"sens"&amp;Assumptions!B115</f>
        <v>sens5</v>
      </c>
      <c r="C120" s="300" t="str">
        <f>Assumptions!C115</f>
        <v>Capex 10% higher &amp; Total benefits 10% lower</v>
      </c>
      <c r="D120" s="301">
        <f>Assumptions!G115</f>
        <v>0.1</v>
      </c>
      <c r="E120" s="301">
        <f>Assumptions!H115</f>
        <v>-0.1</v>
      </c>
      <c r="G120" s="38" t="str">
        <f t="shared" si="23"/>
        <v>Option 4sens5</v>
      </c>
      <c r="I120" s="31" cm="1">
        <f t="array" ref="I120">I$112+IF($C120&lt;&gt;0,SUMPRODUCT((I$113:I$114)*TRANSPOSE(($D120:$E120))),0)</f>
        <v>0</v>
      </c>
      <c r="J120" s="31" cm="1">
        <f t="array" ref="J120">J$112+IF($C120&lt;&gt;0,SUMPRODUCT((J$113:J$114)*TRANSPOSE(($D120:$E120))),0)</f>
        <v>0</v>
      </c>
      <c r="K120" s="31" cm="1">
        <f t="array" ref="K120">K$112+IF($C120&lt;&gt;0,SUMPRODUCT((K$113:K$114)*TRANSPOSE(($D120:$E120))),0)</f>
        <v>0</v>
      </c>
      <c r="L120" s="31" cm="1">
        <f t="array" ref="L120">L$112+IF($C120&lt;&gt;0,SUMPRODUCT((L$113:L$114)*TRANSPOSE(($D120:$E120))),0)</f>
        <v>0</v>
      </c>
      <c r="M120" s="31" cm="1">
        <f t="array" ref="M120">M$112+IF($C120&lt;&gt;0,SUMPRODUCT((M$113:M$114)*TRANSPOSE(($D120:$E120))),0)</f>
        <v>0</v>
      </c>
      <c r="N120" s="31" cm="1">
        <f t="array" ref="N120">N$112+IF($C120&lt;&gt;0,SUMPRODUCT((N$113:N$114)*TRANSPOSE(($D120:$E120))),0)</f>
        <v>0</v>
      </c>
      <c r="O120" s="31" cm="1">
        <f t="array" ref="O120">O$112+IF($C120&lt;&gt;0,SUMPRODUCT((O$113:O$114)*TRANSPOSE(($D120:$E120))),0)</f>
        <v>0</v>
      </c>
      <c r="P120" s="31" cm="1">
        <f t="array" ref="P120">P$112+IF($C120&lt;&gt;0,SUMPRODUCT((P$113:P$114)*TRANSPOSE(($D120:$E120))),0)</f>
        <v>0</v>
      </c>
      <c r="Q120" s="31" cm="1">
        <f t="array" ref="Q120">Q$112+IF($C120&lt;&gt;0,SUMPRODUCT((Q$113:Q$114)*TRANSPOSE(($D120:$E120))),0)</f>
        <v>0</v>
      </c>
      <c r="R120" s="31" cm="1">
        <f t="array" ref="R120">R$112+IF($C120&lt;&gt;0,SUMPRODUCT((R$113:R$114)*TRANSPOSE(($D120:$E120))),0)</f>
        <v>0</v>
      </c>
      <c r="S120" s="31" cm="1">
        <f t="array" ref="S120">S$112+IF($C120&lt;&gt;0,SUMPRODUCT((S$113:S$114)*TRANSPOSE(($D120:$E120))),0)</f>
        <v>0</v>
      </c>
      <c r="T120" s="31" cm="1">
        <f t="array" ref="T120">T$112+IF($C120&lt;&gt;0,SUMPRODUCT((T$113:T$114)*TRANSPOSE(($D120:$E120))),0)</f>
        <v>0</v>
      </c>
      <c r="U120" s="31" cm="1">
        <f t="array" ref="U120">U$112+IF($C120&lt;&gt;0,SUMPRODUCT((U$113:U$114)*TRANSPOSE(($D120:$E120))),0)</f>
        <v>0</v>
      </c>
      <c r="V120" s="31" cm="1">
        <f t="array" ref="V120">V$112+IF($C120&lt;&gt;0,SUMPRODUCT((V$113:V$114)*TRANSPOSE(($D120:$E120))),0)</f>
        <v>0</v>
      </c>
      <c r="W120" s="31" cm="1">
        <f t="array" ref="W120">W$112+IF($C120&lt;&gt;0,SUMPRODUCT((W$113:W$114)*TRANSPOSE(($D120:$E120))),0)</f>
        <v>0</v>
      </c>
      <c r="X120" s="31" cm="1">
        <f t="array" ref="X120">X$112+IF($C120&lt;&gt;0,SUMPRODUCT((X$113:X$114)*TRANSPOSE(($D120:$E120))),0)</f>
        <v>0</v>
      </c>
      <c r="Y120" s="31" cm="1">
        <f t="array" ref="Y120">Y$112+IF($C120&lt;&gt;0,SUMPRODUCT((Y$113:Y$114)*TRANSPOSE(($D120:$E120))),0)</f>
        <v>0</v>
      </c>
      <c r="Z120" s="31" cm="1">
        <f t="array" ref="Z120">Z$112+IF($C120&lt;&gt;0,SUMPRODUCT((Z$113:Z$114)*TRANSPOSE(($D120:$E120))),0)</f>
        <v>0</v>
      </c>
      <c r="AA120" s="31" cm="1">
        <f t="array" ref="AA120">AA$112+IF($C120&lt;&gt;0,SUMPRODUCT((AA$113:AA$114)*TRANSPOSE(($D120:$E120))),0)</f>
        <v>0</v>
      </c>
      <c r="AB120" s="31" cm="1">
        <f t="array" ref="AB120">AB$112+IF($C120&lt;&gt;0,SUMPRODUCT((AB$113:AB$114)*TRANSPOSE(($D120:$E120))),0)</f>
        <v>0</v>
      </c>
      <c r="AC120" s="31" cm="1">
        <f t="array" ref="AC120">AC$112+IF($C120&lt;&gt;0,SUMPRODUCT((AC$113:AC$114)*TRANSPOSE(($D120:$E120))),0)</f>
        <v>0</v>
      </c>
      <c r="AD120" s="31" cm="1">
        <f t="array" ref="AD120">AD$112+IF($C120&lt;&gt;0,SUMPRODUCT((AD$113:AD$114)*TRANSPOSE(($D120:$E120))),0)</f>
        <v>0</v>
      </c>
      <c r="AE120" s="31" cm="1">
        <f t="array" ref="AE120">AE$112+IF($C120&lt;&gt;0,SUMPRODUCT((AE$113:AE$114)*TRANSPOSE(($D120:$E120))),0)</f>
        <v>0</v>
      </c>
      <c r="AF120" s="31" cm="1">
        <f t="array" ref="AF120">AF$112+IF($C120&lt;&gt;0,SUMPRODUCT((AF$113:AF$114)*TRANSPOSE(($D120:$E120))),0)</f>
        <v>0</v>
      </c>
      <c r="AG120" s="31" cm="1">
        <f t="array" ref="AG120">AG$112+IF($C120&lt;&gt;0,SUMPRODUCT((AG$113:AG$114)*TRANSPOSE(($D120:$E120))),0)</f>
        <v>0</v>
      </c>
    </row>
    <row r="121" spans="1:33" x14ac:dyDescent="0.3">
      <c r="A121" s="1" t="str">
        <f>"sens"&amp;Assumptions!B116</f>
        <v>sens</v>
      </c>
      <c r="C121" s="300">
        <f>Assumptions!C116</f>
        <v>0</v>
      </c>
      <c r="D121" s="301">
        <f>Assumptions!G116</f>
        <v>0</v>
      </c>
      <c r="E121" s="301">
        <f>Assumptions!H116</f>
        <v>0</v>
      </c>
      <c r="G121" s="38" t="str">
        <f t="shared" si="23"/>
        <v>Option 4sens</v>
      </c>
      <c r="I121" s="31" cm="1">
        <f t="array" ref="I121">I$112+IF($C121&lt;&gt;0,SUMPRODUCT((I$113:I$114)*TRANSPOSE(($D121:$E121))),0)</f>
        <v>0</v>
      </c>
      <c r="J121" s="31" cm="1">
        <f t="array" ref="J121">J$112+IF($C121&lt;&gt;0,SUMPRODUCT((J$113:J$114)*TRANSPOSE(($D121:$E121))),0)</f>
        <v>0</v>
      </c>
      <c r="K121" s="31" cm="1">
        <f t="array" ref="K121">K$112+IF($C121&lt;&gt;0,SUMPRODUCT((K$113:K$114)*TRANSPOSE(($D121:$E121))),0)</f>
        <v>0</v>
      </c>
      <c r="L121" s="31" cm="1">
        <f t="array" ref="L121">L$112+IF($C121&lt;&gt;0,SUMPRODUCT((L$113:L$114)*TRANSPOSE(($D121:$E121))),0)</f>
        <v>0</v>
      </c>
      <c r="M121" s="31" cm="1">
        <f t="array" ref="M121">M$112+IF($C121&lt;&gt;0,SUMPRODUCT((M$113:M$114)*TRANSPOSE(($D121:$E121))),0)</f>
        <v>0</v>
      </c>
      <c r="N121" s="31" cm="1">
        <f t="array" ref="N121">N$112+IF($C121&lt;&gt;0,SUMPRODUCT((N$113:N$114)*TRANSPOSE(($D121:$E121))),0)</f>
        <v>0</v>
      </c>
      <c r="O121" s="31" cm="1">
        <f t="array" ref="O121">O$112+IF($C121&lt;&gt;0,SUMPRODUCT((O$113:O$114)*TRANSPOSE(($D121:$E121))),0)</f>
        <v>0</v>
      </c>
      <c r="P121" s="31" cm="1">
        <f t="array" ref="P121">P$112+IF($C121&lt;&gt;0,SUMPRODUCT((P$113:P$114)*TRANSPOSE(($D121:$E121))),0)</f>
        <v>0</v>
      </c>
      <c r="Q121" s="31" cm="1">
        <f t="array" ref="Q121">Q$112+IF($C121&lt;&gt;0,SUMPRODUCT((Q$113:Q$114)*TRANSPOSE(($D121:$E121))),0)</f>
        <v>0</v>
      </c>
      <c r="R121" s="31" cm="1">
        <f t="array" ref="R121">R$112+IF($C121&lt;&gt;0,SUMPRODUCT((R$113:R$114)*TRANSPOSE(($D121:$E121))),0)</f>
        <v>0</v>
      </c>
      <c r="S121" s="31" cm="1">
        <f t="array" ref="S121">S$112+IF($C121&lt;&gt;0,SUMPRODUCT((S$113:S$114)*TRANSPOSE(($D121:$E121))),0)</f>
        <v>0</v>
      </c>
      <c r="T121" s="31" cm="1">
        <f t="array" ref="T121">T$112+IF($C121&lt;&gt;0,SUMPRODUCT((T$113:T$114)*TRANSPOSE(($D121:$E121))),0)</f>
        <v>0</v>
      </c>
      <c r="U121" s="31" cm="1">
        <f t="array" ref="U121">U$112+IF($C121&lt;&gt;0,SUMPRODUCT((U$113:U$114)*TRANSPOSE(($D121:$E121))),0)</f>
        <v>0</v>
      </c>
      <c r="V121" s="31" cm="1">
        <f t="array" ref="V121">V$112+IF($C121&lt;&gt;0,SUMPRODUCT((V$113:V$114)*TRANSPOSE(($D121:$E121))),0)</f>
        <v>0</v>
      </c>
      <c r="W121" s="31" cm="1">
        <f t="array" ref="W121">W$112+IF($C121&lt;&gt;0,SUMPRODUCT((W$113:W$114)*TRANSPOSE(($D121:$E121))),0)</f>
        <v>0</v>
      </c>
      <c r="X121" s="31" cm="1">
        <f t="array" ref="X121">X$112+IF($C121&lt;&gt;0,SUMPRODUCT((X$113:X$114)*TRANSPOSE(($D121:$E121))),0)</f>
        <v>0</v>
      </c>
      <c r="Y121" s="31" cm="1">
        <f t="array" ref="Y121">Y$112+IF($C121&lt;&gt;0,SUMPRODUCT((Y$113:Y$114)*TRANSPOSE(($D121:$E121))),0)</f>
        <v>0</v>
      </c>
      <c r="Z121" s="31" cm="1">
        <f t="array" ref="Z121">Z$112+IF($C121&lt;&gt;0,SUMPRODUCT((Z$113:Z$114)*TRANSPOSE(($D121:$E121))),0)</f>
        <v>0</v>
      </c>
      <c r="AA121" s="31" cm="1">
        <f t="array" ref="AA121">AA$112+IF($C121&lt;&gt;0,SUMPRODUCT((AA$113:AA$114)*TRANSPOSE(($D121:$E121))),0)</f>
        <v>0</v>
      </c>
      <c r="AB121" s="31" cm="1">
        <f t="array" ref="AB121">AB$112+IF($C121&lt;&gt;0,SUMPRODUCT((AB$113:AB$114)*TRANSPOSE(($D121:$E121))),0)</f>
        <v>0</v>
      </c>
      <c r="AC121" s="31" cm="1">
        <f t="array" ref="AC121">AC$112+IF($C121&lt;&gt;0,SUMPRODUCT((AC$113:AC$114)*TRANSPOSE(($D121:$E121))),0)</f>
        <v>0</v>
      </c>
      <c r="AD121" s="31" cm="1">
        <f t="array" ref="AD121">AD$112+IF($C121&lt;&gt;0,SUMPRODUCT((AD$113:AD$114)*TRANSPOSE(($D121:$E121))),0)</f>
        <v>0</v>
      </c>
      <c r="AE121" s="31" cm="1">
        <f t="array" ref="AE121">AE$112+IF($C121&lt;&gt;0,SUMPRODUCT((AE$113:AE$114)*TRANSPOSE(($D121:$E121))),0)</f>
        <v>0</v>
      </c>
      <c r="AF121" s="31" cm="1">
        <f t="array" ref="AF121">AF$112+IF($C121&lt;&gt;0,SUMPRODUCT((AF$113:AF$114)*TRANSPOSE(($D121:$E121))),0)</f>
        <v>0</v>
      </c>
      <c r="AG121" s="31" cm="1">
        <f t="array" ref="AG121">AG$112+IF($C121&lt;&gt;0,SUMPRODUCT((AG$113:AG$114)*TRANSPOSE(($D121:$E121))),0)</f>
        <v>0</v>
      </c>
    </row>
    <row r="122" spans="1:33" x14ac:dyDescent="0.3">
      <c r="A122" s="1" t="str">
        <f>"sens"&amp;Assumptions!B117</f>
        <v>sens</v>
      </c>
      <c r="C122" s="300">
        <f>Assumptions!C117</f>
        <v>0</v>
      </c>
      <c r="D122" s="301">
        <f>Assumptions!G117</f>
        <v>0</v>
      </c>
      <c r="E122" s="301">
        <f>Assumptions!H117</f>
        <v>0</v>
      </c>
      <c r="G122" s="38" t="str">
        <f t="shared" si="23"/>
        <v>Option 4sens</v>
      </c>
      <c r="I122" s="31" cm="1">
        <f t="array" ref="I122">I$112+IF($C122&lt;&gt;0,SUMPRODUCT((I$113:I$114)*TRANSPOSE(($D122:$E122))),0)</f>
        <v>0</v>
      </c>
      <c r="J122" s="31" cm="1">
        <f t="array" ref="J122">J$112+IF($C122&lt;&gt;0,SUMPRODUCT((J$113:J$114)*TRANSPOSE(($D122:$E122))),0)</f>
        <v>0</v>
      </c>
      <c r="K122" s="31" cm="1">
        <f t="array" ref="K122">K$112+IF($C122&lt;&gt;0,SUMPRODUCT((K$113:K$114)*TRANSPOSE(($D122:$E122))),0)</f>
        <v>0</v>
      </c>
      <c r="L122" s="31" cm="1">
        <f t="array" ref="L122">L$112+IF($C122&lt;&gt;0,SUMPRODUCT((L$113:L$114)*TRANSPOSE(($D122:$E122))),0)</f>
        <v>0</v>
      </c>
      <c r="M122" s="31" cm="1">
        <f t="array" ref="M122">M$112+IF($C122&lt;&gt;0,SUMPRODUCT((M$113:M$114)*TRANSPOSE(($D122:$E122))),0)</f>
        <v>0</v>
      </c>
      <c r="N122" s="31" cm="1">
        <f t="array" ref="N122">N$112+IF($C122&lt;&gt;0,SUMPRODUCT((N$113:N$114)*TRANSPOSE(($D122:$E122))),0)</f>
        <v>0</v>
      </c>
      <c r="O122" s="31" cm="1">
        <f t="array" ref="O122">O$112+IF($C122&lt;&gt;0,SUMPRODUCT((O$113:O$114)*TRANSPOSE(($D122:$E122))),0)</f>
        <v>0</v>
      </c>
      <c r="P122" s="31" cm="1">
        <f t="array" ref="P122">P$112+IF($C122&lt;&gt;0,SUMPRODUCT((P$113:P$114)*TRANSPOSE(($D122:$E122))),0)</f>
        <v>0</v>
      </c>
      <c r="Q122" s="31" cm="1">
        <f t="array" ref="Q122">Q$112+IF($C122&lt;&gt;0,SUMPRODUCT((Q$113:Q$114)*TRANSPOSE(($D122:$E122))),0)</f>
        <v>0</v>
      </c>
      <c r="R122" s="31" cm="1">
        <f t="array" ref="R122">R$112+IF($C122&lt;&gt;0,SUMPRODUCT((R$113:R$114)*TRANSPOSE(($D122:$E122))),0)</f>
        <v>0</v>
      </c>
      <c r="S122" s="31" cm="1">
        <f t="array" ref="S122">S$112+IF($C122&lt;&gt;0,SUMPRODUCT((S$113:S$114)*TRANSPOSE(($D122:$E122))),0)</f>
        <v>0</v>
      </c>
      <c r="T122" s="31" cm="1">
        <f t="array" ref="T122">T$112+IF($C122&lt;&gt;0,SUMPRODUCT((T$113:T$114)*TRANSPOSE(($D122:$E122))),0)</f>
        <v>0</v>
      </c>
      <c r="U122" s="31" cm="1">
        <f t="array" ref="U122">U$112+IF($C122&lt;&gt;0,SUMPRODUCT((U$113:U$114)*TRANSPOSE(($D122:$E122))),0)</f>
        <v>0</v>
      </c>
      <c r="V122" s="31" cm="1">
        <f t="array" ref="V122">V$112+IF($C122&lt;&gt;0,SUMPRODUCT((V$113:V$114)*TRANSPOSE(($D122:$E122))),0)</f>
        <v>0</v>
      </c>
      <c r="W122" s="31" cm="1">
        <f t="array" ref="W122">W$112+IF($C122&lt;&gt;0,SUMPRODUCT((W$113:W$114)*TRANSPOSE(($D122:$E122))),0)</f>
        <v>0</v>
      </c>
      <c r="X122" s="31" cm="1">
        <f t="array" ref="X122">X$112+IF($C122&lt;&gt;0,SUMPRODUCT((X$113:X$114)*TRANSPOSE(($D122:$E122))),0)</f>
        <v>0</v>
      </c>
      <c r="Y122" s="31" cm="1">
        <f t="array" ref="Y122">Y$112+IF($C122&lt;&gt;0,SUMPRODUCT((Y$113:Y$114)*TRANSPOSE(($D122:$E122))),0)</f>
        <v>0</v>
      </c>
      <c r="Z122" s="31" cm="1">
        <f t="array" ref="Z122">Z$112+IF($C122&lt;&gt;0,SUMPRODUCT((Z$113:Z$114)*TRANSPOSE(($D122:$E122))),0)</f>
        <v>0</v>
      </c>
      <c r="AA122" s="31" cm="1">
        <f t="array" ref="AA122">AA$112+IF($C122&lt;&gt;0,SUMPRODUCT((AA$113:AA$114)*TRANSPOSE(($D122:$E122))),0)</f>
        <v>0</v>
      </c>
      <c r="AB122" s="31" cm="1">
        <f t="array" ref="AB122">AB$112+IF($C122&lt;&gt;0,SUMPRODUCT((AB$113:AB$114)*TRANSPOSE(($D122:$E122))),0)</f>
        <v>0</v>
      </c>
      <c r="AC122" s="31" cm="1">
        <f t="array" ref="AC122">AC$112+IF($C122&lt;&gt;0,SUMPRODUCT((AC$113:AC$114)*TRANSPOSE(($D122:$E122))),0)</f>
        <v>0</v>
      </c>
      <c r="AD122" s="31" cm="1">
        <f t="array" ref="AD122">AD$112+IF($C122&lt;&gt;0,SUMPRODUCT((AD$113:AD$114)*TRANSPOSE(($D122:$E122))),0)</f>
        <v>0</v>
      </c>
      <c r="AE122" s="31" cm="1">
        <f t="array" ref="AE122">AE$112+IF($C122&lt;&gt;0,SUMPRODUCT((AE$113:AE$114)*TRANSPOSE(($D122:$E122))),0)</f>
        <v>0</v>
      </c>
      <c r="AF122" s="31" cm="1">
        <f t="array" ref="AF122">AF$112+IF($C122&lt;&gt;0,SUMPRODUCT((AF$113:AF$114)*TRANSPOSE(($D122:$E122))),0)</f>
        <v>0</v>
      </c>
      <c r="AG122" s="31" cm="1">
        <f t="array" ref="AG122">AG$112+IF($C122&lt;&gt;0,SUMPRODUCT((AG$113:AG$114)*TRANSPOSE(($D122:$E122))),0)</f>
        <v>0</v>
      </c>
    </row>
    <row r="123" spans="1:33" x14ac:dyDescent="0.3">
      <c r="A123" s="1" t="str">
        <f>"sens"&amp;Assumptions!B118</f>
        <v>sens</v>
      </c>
      <c r="C123" s="300">
        <f>Assumptions!C118</f>
        <v>0</v>
      </c>
      <c r="D123" s="301">
        <f>Assumptions!G118</f>
        <v>0</v>
      </c>
      <c r="E123" s="301">
        <f>Assumptions!H118</f>
        <v>0</v>
      </c>
      <c r="G123" s="38" t="str">
        <f t="shared" si="23"/>
        <v>Option 4sens</v>
      </c>
      <c r="I123" s="31" cm="1">
        <f t="array" ref="I123">I$112+IF($C123&lt;&gt;0,SUMPRODUCT((I$113:I$114)*TRANSPOSE(($D123:$E123))),0)</f>
        <v>0</v>
      </c>
      <c r="J123" s="31" cm="1">
        <f t="array" ref="J123">J$112+IF($C123&lt;&gt;0,SUMPRODUCT((J$113:J$114)*TRANSPOSE(($D123:$E123))),0)</f>
        <v>0</v>
      </c>
      <c r="K123" s="31" cm="1">
        <f t="array" ref="K123">K$112+IF($C123&lt;&gt;0,SUMPRODUCT((K$113:K$114)*TRANSPOSE(($D123:$E123))),0)</f>
        <v>0</v>
      </c>
      <c r="L123" s="31" cm="1">
        <f t="array" ref="L123">L$112+IF($C123&lt;&gt;0,SUMPRODUCT((L$113:L$114)*TRANSPOSE(($D123:$E123))),0)</f>
        <v>0</v>
      </c>
      <c r="M123" s="31" cm="1">
        <f t="array" ref="M123">M$112+IF($C123&lt;&gt;0,SUMPRODUCT((M$113:M$114)*TRANSPOSE(($D123:$E123))),0)</f>
        <v>0</v>
      </c>
      <c r="N123" s="31" cm="1">
        <f t="array" ref="N123">N$112+IF($C123&lt;&gt;0,SUMPRODUCT((N$113:N$114)*TRANSPOSE(($D123:$E123))),0)</f>
        <v>0</v>
      </c>
      <c r="O123" s="31" cm="1">
        <f t="array" ref="O123">O$112+IF($C123&lt;&gt;0,SUMPRODUCT((O$113:O$114)*TRANSPOSE(($D123:$E123))),0)</f>
        <v>0</v>
      </c>
      <c r="P123" s="31" cm="1">
        <f t="array" ref="P123">P$112+IF($C123&lt;&gt;0,SUMPRODUCT((P$113:P$114)*TRANSPOSE(($D123:$E123))),0)</f>
        <v>0</v>
      </c>
      <c r="Q123" s="31" cm="1">
        <f t="array" ref="Q123">Q$112+IF($C123&lt;&gt;0,SUMPRODUCT((Q$113:Q$114)*TRANSPOSE(($D123:$E123))),0)</f>
        <v>0</v>
      </c>
      <c r="R123" s="31" cm="1">
        <f t="array" ref="R123">R$112+IF($C123&lt;&gt;0,SUMPRODUCT((R$113:R$114)*TRANSPOSE(($D123:$E123))),0)</f>
        <v>0</v>
      </c>
      <c r="S123" s="31" cm="1">
        <f t="array" ref="S123">S$112+IF($C123&lt;&gt;0,SUMPRODUCT((S$113:S$114)*TRANSPOSE(($D123:$E123))),0)</f>
        <v>0</v>
      </c>
      <c r="T123" s="31" cm="1">
        <f t="array" ref="T123">T$112+IF($C123&lt;&gt;0,SUMPRODUCT((T$113:T$114)*TRANSPOSE(($D123:$E123))),0)</f>
        <v>0</v>
      </c>
      <c r="U123" s="31" cm="1">
        <f t="array" ref="U123">U$112+IF($C123&lt;&gt;0,SUMPRODUCT((U$113:U$114)*TRANSPOSE(($D123:$E123))),0)</f>
        <v>0</v>
      </c>
      <c r="V123" s="31" cm="1">
        <f t="array" ref="V123">V$112+IF($C123&lt;&gt;0,SUMPRODUCT((V$113:V$114)*TRANSPOSE(($D123:$E123))),0)</f>
        <v>0</v>
      </c>
      <c r="W123" s="31" cm="1">
        <f t="array" ref="W123">W$112+IF($C123&lt;&gt;0,SUMPRODUCT((W$113:W$114)*TRANSPOSE(($D123:$E123))),0)</f>
        <v>0</v>
      </c>
      <c r="X123" s="31" cm="1">
        <f t="array" ref="X123">X$112+IF($C123&lt;&gt;0,SUMPRODUCT((X$113:X$114)*TRANSPOSE(($D123:$E123))),0)</f>
        <v>0</v>
      </c>
      <c r="Y123" s="31" cm="1">
        <f t="array" ref="Y123">Y$112+IF($C123&lt;&gt;0,SUMPRODUCT((Y$113:Y$114)*TRANSPOSE(($D123:$E123))),0)</f>
        <v>0</v>
      </c>
      <c r="Z123" s="31" cm="1">
        <f t="array" ref="Z123">Z$112+IF($C123&lt;&gt;0,SUMPRODUCT((Z$113:Z$114)*TRANSPOSE(($D123:$E123))),0)</f>
        <v>0</v>
      </c>
      <c r="AA123" s="31" cm="1">
        <f t="array" ref="AA123">AA$112+IF($C123&lt;&gt;0,SUMPRODUCT((AA$113:AA$114)*TRANSPOSE(($D123:$E123))),0)</f>
        <v>0</v>
      </c>
      <c r="AB123" s="31" cm="1">
        <f t="array" ref="AB123">AB$112+IF($C123&lt;&gt;0,SUMPRODUCT((AB$113:AB$114)*TRANSPOSE(($D123:$E123))),0)</f>
        <v>0</v>
      </c>
      <c r="AC123" s="31" cm="1">
        <f t="array" ref="AC123">AC$112+IF($C123&lt;&gt;0,SUMPRODUCT((AC$113:AC$114)*TRANSPOSE(($D123:$E123))),0)</f>
        <v>0</v>
      </c>
      <c r="AD123" s="31" cm="1">
        <f t="array" ref="AD123">AD$112+IF($C123&lt;&gt;0,SUMPRODUCT((AD$113:AD$114)*TRANSPOSE(($D123:$E123))),0)</f>
        <v>0</v>
      </c>
      <c r="AE123" s="31" cm="1">
        <f t="array" ref="AE123">AE$112+IF($C123&lt;&gt;0,SUMPRODUCT((AE$113:AE$114)*TRANSPOSE(($D123:$E123))),0)</f>
        <v>0</v>
      </c>
      <c r="AF123" s="31" cm="1">
        <f t="array" ref="AF123">AF$112+IF($C123&lt;&gt;0,SUMPRODUCT((AF$113:AF$114)*TRANSPOSE(($D123:$E123))),0)</f>
        <v>0</v>
      </c>
      <c r="AG123" s="31" cm="1">
        <f t="array" ref="AG123">AG$112+IF($C123&lt;&gt;0,SUMPRODUCT((AG$113:AG$114)*TRANSPOSE(($D123:$E123))),0)</f>
        <v>0</v>
      </c>
    </row>
  </sheetData>
  <conditionalFormatting sqref="E14:E17">
    <cfRule type="expression" dxfId="6" priority="54">
      <formula>AND(SUM($I14:$AB14)&lt;&gt;0, E14=0)</formula>
    </cfRule>
  </conditionalFormatting>
  <conditionalFormatting sqref="E31">
    <cfRule type="expression" dxfId="5" priority="2">
      <formula>AND(SUM($I$30:$AG$30)&gt;0, $E$31=0)</formula>
    </cfRule>
  </conditionalFormatting>
  <conditionalFormatting sqref="E20:E21">
    <cfRule type="expression" dxfId="4" priority="1">
      <formula>AND(SUM($I20:$AB20)&lt;&gt;0, E20=0)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23"/>
  <sheetViews>
    <sheetView showGridLines="0" zoomScale="90" zoomScaleNormal="90" workbookViewId="0">
      <pane xSplit="7" ySplit="10" topLeftCell="H11" activePane="bottomRight" state="frozen"/>
      <selection activeCell="E8" sqref="E8:H8"/>
      <selection pane="topRight" activeCell="E8" sqref="E8:H8"/>
      <selection pane="bottomLeft" activeCell="E8" sqref="E8:H8"/>
      <selection pane="bottomRight" activeCell="E8" sqref="E8:H8"/>
    </sheetView>
  </sheetViews>
  <sheetFormatPr defaultColWidth="8" defaultRowHeight="13.8" outlineLevelRow="1" x14ac:dyDescent="0.3"/>
  <cols>
    <col min="1" max="1" width="5.453125" style="1" customWidth="1"/>
    <col min="2" max="2" width="4.08984375" style="1" customWidth="1"/>
    <col min="3" max="3" width="24.36328125" style="1" customWidth="1"/>
    <col min="4" max="4" width="12.36328125" style="1" customWidth="1"/>
    <col min="5" max="5" width="12.453125" style="1" customWidth="1"/>
    <col min="6" max="6" width="3.90625" style="1" customWidth="1"/>
    <col min="7" max="7" width="9.90625" style="1" customWidth="1"/>
    <col min="8" max="8" width="3.36328125" style="1" customWidth="1"/>
    <col min="9" max="33" width="12.08984375" style="1" customWidth="1"/>
    <col min="34" max="16384" width="8" style="1"/>
  </cols>
  <sheetData>
    <row r="1" spans="1:43" ht="18" x14ac:dyDescent="0.35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" x14ac:dyDescent="0.35">
      <c r="A2" s="56" t="str">
        <f>proj</f>
        <v>SAPS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6" x14ac:dyDescent="0.3">
      <c r="A3" s="203" t="s">
        <v>183</v>
      </c>
      <c r="B3" s="5"/>
      <c r="C3" s="200">
        <f>INDEX(Assumptions!$E$14:$E$18, MATCH(A3,_xlfn.ANCHORARRAY( Assumptions!$C$14),0))</f>
        <v>0</v>
      </c>
    </row>
    <row r="4" spans="1:43" x14ac:dyDescent="0.3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3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3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3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3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4.4" x14ac:dyDescent="0.3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3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4.4" x14ac:dyDescent="0.3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3">
      <c r="A12" s="3"/>
      <c r="B12" s="3"/>
      <c r="C12" s="3"/>
      <c r="D12" s="3"/>
      <c r="G12" s="205"/>
      <c r="AH12"/>
      <c r="AI12"/>
      <c r="AJ12"/>
      <c r="AK12"/>
    </row>
    <row r="13" spans="1:43" x14ac:dyDescent="0.3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3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3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3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3">
      <c r="C17" s="57" t="s">
        <v>57</v>
      </c>
      <c r="D17"/>
      <c r="E17" s="148">
        <v>0</v>
      </c>
      <c r="G17" s="207">
        <f>input_dollars</f>
        <v>45291</v>
      </c>
      <c r="H17" s="2"/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/>
      <c r="AI17"/>
      <c r="AJ17"/>
      <c r="AK17"/>
      <c r="AL17"/>
      <c r="AM17"/>
      <c r="AN17"/>
      <c r="AO17"/>
      <c r="AP17"/>
      <c r="AQ17"/>
    </row>
    <row r="18" spans="1:43" x14ac:dyDescent="0.3">
      <c r="C18" s="1" t="s">
        <v>30</v>
      </c>
      <c r="G18" s="207">
        <f>input_dollars</f>
        <v>45291</v>
      </c>
      <c r="H18" s="107"/>
      <c r="I18" s="106">
        <f t="shared" ref="I18:Q18" si="0">SUM(I14:I17)</f>
        <v>0</v>
      </c>
      <c r="J18" s="106">
        <f t="shared" si="0"/>
        <v>0</v>
      </c>
      <c r="K18" s="106">
        <f>SUM(K14:K17)</f>
        <v>0</v>
      </c>
      <c r="L18" s="106">
        <f t="shared" si="0"/>
        <v>0</v>
      </c>
      <c r="M18" s="106">
        <f t="shared" si="0"/>
        <v>0</v>
      </c>
      <c r="N18" s="106">
        <f t="shared" si="0"/>
        <v>0</v>
      </c>
      <c r="O18" s="106">
        <f t="shared" si="0"/>
        <v>0</v>
      </c>
      <c r="P18" s="106">
        <f t="shared" si="0"/>
        <v>0</v>
      </c>
      <c r="Q18" s="106">
        <f t="shared" si="0"/>
        <v>0</v>
      </c>
      <c r="R18" s="106">
        <f t="shared" ref="R18:AG18" si="1">SUM(R14:R17)</f>
        <v>0</v>
      </c>
      <c r="S18" s="106">
        <f t="shared" si="1"/>
        <v>0</v>
      </c>
      <c r="T18" s="106">
        <f t="shared" si="1"/>
        <v>0</v>
      </c>
      <c r="U18" s="106">
        <f t="shared" si="1"/>
        <v>0</v>
      </c>
      <c r="V18" s="106">
        <f t="shared" si="1"/>
        <v>0</v>
      </c>
      <c r="W18" s="106">
        <f t="shared" si="1"/>
        <v>0</v>
      </c>
      <c r="X18" s="106">
        <f t="shared" si="1"/>
        <v>0</v>
      </c>
      <c r="Y18" s="106">
        <f t="shared" si="1"/>
        <v>0</v>
      </c>
      <c r="Z18" s="106">
        <f t="shared" si="1"/>
        <v>0</v>
      </c>
      <c r="AA18" s="106">
        <f t="shared" si="1"/>
        <v>0</v>
      </c>
      <c r="AB18" s="106">
        <f t="shared" si="1"/>
        <v>0</v>
      </c>
      <c r="AC18" s="106">
        <f t="shared" si="1"/>
        <v>0</v>
      </c>
      <c r="AD18" s="106">
        <f t="shared" si="1"/>
        <v>0</v>
      </c>
      <c r="AE18" s="106">
        <f t="shared" si="1"/>
        <v>0</v>
      </c>
      <c r="AF18" s="106">
        <f t="shared" si="1"/>
        <v>0</v>
      </c>
      <c r="AG18" s="106">
        <f t="shared" si="1"/>
        <v>0</v>
      </c>
      <c r="AH18"/>
      <c r="AI18"/>
      <c r="AJ18"/>
      <c r="AK18"/>
    </row>
    <row r="19" spans="1:43" x14ac:dyDescent="0.3">
      <c r="C19"/>
      <c r="D19"/>
      <c r="E19"/>
      <c r="G19" s="20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x14ac:dyDescent="0.3">
      <c r="C20" s="57" t="s">
        <v>251</v>
      </c>
      <c r="D20"/>
      <c r="E20" s="148">
        <v>0</v>
      </c>
      <c r="G20" s="207">
        <f>input_dollars</f>
        <v>45291</v>
      </c>
      <c r="H20" s="2"/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/>
      <c r="AI20"/>
      <c r="AJ20"/>
      <c r="AK20"/>
      <c r="AL20"/>
      <c r="AM20"/>
      <c r="AN20"/>
      <c r="AO20"/>
      <c r="AP20"/>
      <c r="AQ20"/>
    </row>
    <row r="21" spans="1:43" x14ac:dyDescent="0.3">
      <c r="C21" s="57" t="s">
        <v>252</v>
      </c>
      <c r="D21"/>
      <c r="E21" s="148">
        <v>0</v>
      </c>
      <c r="G21" s="207">
        <f>input_dollars</f>
        <v>45291</v>
      </c>
      <c r="H21" s="2"/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/>
      <c r="AI21"/>
      <c r="AJ21"/>
      <c r="AK21"/>
      <c r="AL21"/>
      <c r="AM21"/>
      <c r="AN21"/>
      <c r="AO21"/>
      <c r="AP21"/>
      <c r="AQ21"/>
    </row>
    <row r="22" spans="1:43" x14ac:dyDescent="0.3">
      <c r="C22" s="1" t="s">
        <v>31</v>
      </c>
      <c r="D22"/>
      <c r="E22"/>
      <c r="F22" s="107"/>
      <c r="G22" s="207">
        <f>input_dollars</f>
        <v>45291</v>
      </c>
      <c r="H22" s="107"/>
      <c r="I22" s="106">
        <f>SUM(I20:I21)</f>
        <v>0</v>
      </c>
      <c r="J22" s="106">
        <f t="shared" ref="J22:AG22" si="2">SUM(J20:J21)</f>
        <v>0</v>
      </c>
      <c r="K22" s="106">
        <f t="shared" si="2"/>
        <v>0</v>
      </c>
      <c r="L22" s="106">
        <f t="shared" si="2"/>
        <v>0</v>
      </c>
      <c r="M22" s="106">
        <f t="shared" si="2"/>
        <v>0</v>
      </c>
      <c r="N22" s="106">
        <f t="shared" si="2"/>
        <v>0</v>
      </c>
      <c r="O22" s="106">
        <f t="shared" si="2"/>
        <v>0</v>
      </c>
      <c r="P22" s="106">
        <f t="shared" si="2"/>
        <v>0</v>
      </c>
      <c r="Q22" s="106">
        <f t="shared" si="2"/>
        <v>0</v>
      </c>
      <c r="R22" s="106">
        <f t="shared" si="2"/>
        <v>0</v>
      </c>
      <c r="S22" s="106">
        <f t="shared" si="2"/>
        <v>0</v>
      </c>
      <c r="T22" s="106">
        <f t="shared" si="2"/>
        <v>0</v>
      </c>
      <c r="U22" s="106">
        <f t="shared" si="2"/>
        <v>0</v>
      </c>
      <c r="V22" s="106">
        <f t="shared" si="2"/>
        <v>0</v>
      </c>
      <c r="W22" s="106">
        <f t="shared" si="2"/>
        <v>0</v>
      </c>
      <c r="X22" s="106">
        <f t="shared" si="2"/>
        <v>0</v>
      </c>
      <c r="Y22" s="106">
        <f t="shared" si="2"/>
        <v>0</v>
      </c>
      <c r="Z22" s="106">
        <f t="shared" si="2"/>
        <v>0</v>
      </c>
      <c r="AA22" s="106">
        <f t="shared" si="2"/>
        <v>0</v>
      </c>
      <c r="AB22" s="106">
        <f t="shared" si="2"/>
        <v>0</v>
      </c>
      <c r="AC22" s="106">
        <f t="shared" si="2"/>
        <v>0</v>
      </c>
      <c r="AD22" s="106">
        <f t="shared" si="2"/>
        <v>0</v>
      </c>
      <c r="AE22" s="106">
        <f t="shared" si="2"/>
        <v>0</v>
      </c>
      <c r="AF22" s="106">
        <f t="shared" si="2"/>
        <v>0</v>
      </c>
      <c r="AG22" s="106">
        <f t="shared" si="2"/>
        <v>0</v>
      </c>
      <c r="AH22"/>
      <c r="AI22"/>
      <c r="AJ22"/>
      <c r="AK22"/>
    </row>
    <row r="23" spans="1:43" x14ac:dyDescent="0.3">
      <c r="G23" s="205"/>
      <c r="AH23"/>
      <c r="AI23"/>
      <c r="AJ23"/>
      <c r="AK23"/>
    </row>
    <row r="24" spans="1:43" x14ac:dyDescent="0.3">
      <c r="C24"/>
      <c r="D24"/>
      <c r="E24"/>
      <c r="G24" s="20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4.4" x14ac:dyDescent="0.3">
      <c r="A25" s="89" t="s">
        <v>149</v>
      </c>
      <c r="B25" s="89"/>
      <c r="C25" s="89"/>
      <c r="D25" s="89"/>
      <c r="E25" s="89"/>
      <c r="F25" s="89"/>
      <c r="G25" s="204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3">
      <c r="A26" s="111"/>
      <c r="B26" s="111"/>
      <c r="C26" s="111"/>
      <c r="D26" s="111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ht="12.75" customHeight="1" x14ac:dyDescent="0.3">
      <c r="A27" s="111"/>
      <c r="B27" s="111"/>
      <c r="C27" s="1" t="s">
        <v>150</v>
      </c>
      <c r="D27" s="111"/>
      <c r="E27" s="111"/>
      <c r="F27" s="111"/>
      <c r="G27" s="208"/>
      <c r="H27" s="111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ht="12.75" customHeight="1" x14ac:dyDescent="0.3">
      <c r="A28" s="111"/>
      <c r="B28" s="111"/>
      <c r="C28" s="1" t="s">
        <v>151</v>
      </c>
      <c r="D28" s="208"/>
      <c r="E28" s="111"/>
      <c r="F28" s="111"/>
      <c r="G28" s="208"/>
      <c r="H28" s="111"/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/>
      <c r="AI28"/>
      <c r="AJ28"/>
      <c r="AK28"/>
      <c r="AL28"/>
      <c r="AM28"/>
      <c r="AN28"/>
      <c r="AO28"/>
      <c r="AP28"/>
      <c r="AQ28"/>
    </row>
    <row r="29" spans="1:43" ht="12.75" customHeight="1" x14ac:dyDescent="0.3">
      <c r="A29" s="111"/>
      <c r="B29" s="111"/>
      <c r="C29" s="111"/>
      <c r="D29" s="208"/>
      <c r="E29" s="111"/>
      <c r="F29" s="111"/>
      <c r="G29" s="208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/>
      <c r="AI29"/>
      <c r="AJ29"/>
      <c r="AK29"/>
      <c r="AL29"/>
      <c r="AM29"/>
      <c r="AN29"/>
      <c r="AO29"/>
      <c r="AP29"/>
      <c r="AQ29"/>
    </row>
    <row r="30" spans="1:43" x14ac:dyDescent="0.3">
      <c r="C30" s="1" t="s">
        <v>123</v>
      </c>
      <c r="D30" s="205"/>
      <c r="E30"/>
      <c r="G30" s="207" t="s">
        <v>40</v>
      </c>
      <c r="H30"/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168">
        <v>0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3">
      <c r="C31" s="1" t="s">
        <v>124</v>
      </c>
      <c r="D31" s="205" t="s">
        <v>63</v>
      </c>
      <c r="E31" s="113">
        <f>Assumptions!H41*vcr_esc</f>
        <v>43815.486225173103</v>
      </c>
      <c r="F31" s="238" t="str">
        <f>IF(AND(SUM(I30:AG30)&lt;&gt;0, E31=0), "!", "")</f>
        <v/>
      </c>
      <c r="G31" s="207">
        <f>input_dollars</f>
        <v>45291</v>
      </c>
      <c r="H31"/>
      <c r="I31" s="119">
        <f>I30*$E$31</f>
        <v>0</v>
      </c>
      <c r="J31" s="119">
        <f t="shared" ref="J31:AG31" si="3">J30*$E$31</f>
        <v>0</v>
      </c>
      <c r="K31" s="119">
        <f t="shared" si="3"/>
        <v>0</v>
      </c>
      <c r="L31" s="119">
        <f t="shared" si="3"/>
        <v>0</v>
      </c>
      <c r="M31" s="119">
        <f t="shared" si="3"/>
        <v>0</v>
      </c>
      <c r="N31" s="119">
        <f t="shared" si="3"/>
        <v>0</v>
      </c>
      <c r="O31" s="119">
        <f t="shared" si="3"/>
        <v>0</v>
      </c>
      <c r="P31" s="119">
        <f t="shared" si="3"/>
        <v>0</v>
      </c>
      <c r="Q31" s="119">
        <f t="shared" si="3"/>
        <v>0</v>
      </c>
      <c r="R31" s="119">
        <f t="shared" si="3"/>
        <v>0</v>
      </c>
      <c r="S31" s="119">
        <f t="shared" si="3"/>
        <v>0</v>
      </c>
      <c r="T31" s="119">
        <f t="shared" si="3"/>
        <v>0</v>
      </c>
      <c r="U31" s="119">
        <f t="shared" si="3"/>
        <v>0</v>
      </c>
      <c r="V31" s="119">
        <f t="shared" si="3"/>
        <v>0</v>
      </c>
      <c r="W31" s="119">
        <f t="shared" si="3"/>
        <v>0</v>
      </c>
      <c r="X31" s="119">
        <f t="shared" si="3"/>
        <v>0</v>
      </c>
      <c r="Y31" s="119">
        <f t="shared" si="3"/>
        <v>0</v>
      </c>
      <c r="Z31" s="119">
        <f t="shared" si="3"/>
        <v>0</v>
      </c>
      <c r="AA31" s="119">
        <f t="shared" si="3"/>
        <v>0</v>
      </c>
      <c r="AB31" s="119">
        <f t="shared" si="3"/>
        <v>0</v>
      </c>
      <c r="AC31" s="119">
        <f t="shared" si="3"/>
        <v>0</v>
      </c>
      <c r="AD31" s="119">
        <f t="shared" si="3"/>
        <v>0</v>
      </c>
      <c r="AE31" s="119">
        <f t="shared" si="3"/>
        <v>0</v>
      </c>
      <c r="AF31" s="119">
        <f t="shared" si="3"/>
        <v>0</v>
      </c>
      <c r="AG31" s="119">
        <f t="shared" si="3"/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3">
      <c r="D32" s="206"/>
      <c r="E32"/>
      <c r="G32" s="20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16372" x14ac:dyDescent="0.3">
      <c r="C33" s="1" t="s">
        <v>114</v>
      </c>
      <c r="D33" s="205" t="s">
        <v>206</v>
      </c>
      <c r="G33" s="207">
        <f>input_dollars</f>
        <v>45291</v>
      </c>
      <c r="H33" s="149"/>
      <c r="I33" s="170" cm="1">
        <f t="array" ref="I33">SUMPRODUCT((Assumptions!$H$70:$H$71)*(Assumptions!$G$70:$G$71)*(Assumptions!$I$70:$I$71)*(I$27:I$28))</f>
        <v>0</v>
      </c>
      <c r="J33" s="170" cm="1">
        <f t="array" ref="J33">SUMPRODUCT((Assumptions!$H$70:$H$71)*(Assumptions!$G$70:$G$71)*(Assumptions!$I$70:$I$71)*(J$27:J$28))</f>
        <v>0</v>
      </c>
      <c r="K33" s="170" cm="1">
        <f t="array" ref="K33">SUMPRODUCT((Assumptions!$H$70:$H$71)*(Assumptions!$G$70:$G$71)*(Assumptions!$I$70:$I$71)*(K$27:K$28))</f>
        <v>0</v>
      </c>
      <c r="L33" s="170" cm="1">
        <f t="array" ref="L33">SUMPRODUCT((Assumptions!$H$70:$H$71)*(Assumptions!$G$70:$G$71)*(Assumptions!$I$70:$I$71)*(L$27:L$28))</f>
        <v>0</v>
      </c>
      <c r="M33" s="170" cm="1">
        <f t="array" ref="M33">SUMPRODUCT((Assumptions!$H$70:$H$71)*(Assumptions!$G$70:$G$71)*(Assumptions!$I$70:$I$71)*(M$27:M$28))</f>
        <v>0</v>
      </c>
      <c r="N33" s="170" cm="1">
        <f t="array" ref="N33">SUMPRODUCT((Assumptions!$H$70:$H$71)*(Assumptions!$G$70:$G$71)*(Assumptions!$I$70:$I$71)*(N$27:N$28))</f>
        <v>0</v>
      </c>
      <c r="O33" s="170" cm="1">
        <f t="array" ref="O33">SUMPRODUCT((Assumptions!$H$70:$H$71)*(Assumptions!$G$70:$G$71)*(Assumptions!$I$70:$I$71)*(O$27:O$28))</f>
        <v>0</v>
      </c>
      <c r="P33" s="170" cm="1">
        <f t="array" ref="P33">SUMPRODUCT((Assumptions!$H$70:$H$71)*(Assumptions!$G$70:$G$71)*(Assumptions!$I$70:$I$71)*(P$27:P$28))</f>
        <v>0</v>
      </c>
      <c r="Q33" s="170" cm="1">
        <f t="array" ref="Q33">SUMPRODUCT((Assumptions!$H$70:$H$71)*(Assumptions!$G$70:$G$71)*(Assumptions!$I$70:$I$71)*(Q$27:Q$28))</f>
        <v>0</v>
      </c>
      <c r="R33" s="170" cm="1">
        <f t="array" ref="R33">SUMPRODUCT((Assumptions!$H$70:$H$71)*(Assumptions!$G$70:$G$71)*(Assumptions!$I$70:$I$71)*(R$27:R$28))</f>
        <v>0</v>
      </c>
      <c r="S33" s="170" cm="1">
        <f t="array" ref="S33">SUMPRODUCT((Assumptions!$H$70:$H$71)*(Assumptions!$G$70:$G$71)*(Assumptions!$I$70:$I$71)*(S$27:S$28))</f>
        <v>0</v>
      </c>
      <c r="T33" s="170" cm="1">
        <f t="array" ref="T33">SUMPRODUCT((Assumptions!$H$70:$H$71)*(Assumptions!$G$70:$G$71)*(Assumptions!$I$70:$I$71)*(T$27:T$28))</f>
        <v>0</v>
      </c>
      <c r="U33" s="170" cm="1">
        <f t="array" ref="U33">SUMPRODUCT((Assumptions!$H$70:$H$71)*(Assumptions!$G$70:$G$71)*(Assumptions!$I$70:$I$71)*(U$27:U$28))</f>
        <v>0</v>
      </c>
      <c r="V33" s="170" cm="1">
        <f t="array" ref="V33">SUMPRODUCT((Assumptions!$H$70:$H$71)*(Assumptions!$G$70:$G$71)*(Assumptions!$I$70:$I$71)*(V$27:V$28))</f>
        <v>0</v>
      </c>
      <c r="W33" s="170" cm="1">
        <f t="array" ref="W33">SUMPRODUCT((Assumptions!$H$70:$H$71)*(Assumptions!$G$70:$G$71)*(Assumptions!$I$70:$I$71)*(W$27:W$28))</f>
        <v>0</v>
      </c>
      <c r="X33" s="170" cm="1">
        <f t="array" ref="X33">SUMPRODUCT((Assumptions!$H$70:$H$71)*(Assumptions!$G$70:$G$71)*(Assumptions!$I$70:$I$71)*(X$27:X$28))</f>
        <v>0</v>
      </c>
      <c r="Y33" s="170" cm="1">
        <f t="array" ref="Y33">SUMPRODUCT((Assumptions!$H$70:$H$71)*(Assumptions!$G$70:$G$71)*(Assumptions!$I$70:$I$71)*(Y$27:Y$28))</f>
        <v>0</v>
      </c>
      <c r="Z33" s="170" cm="1">
        <f t="array" ref="Z33">SUMPRODUCT((Assumptions!$H$70:$H$71)*(Assumptions!$G$70:$G$71)*(Assumptions!$I$70:$I$71)*(Z$27:Z$28))</f>
        <v>0</v>
      </c>
      <c r="AA33" s="170" cm="1">
        <f t="array" ref="AA33">SUMPRODUCT((Assumptions!$H$70:$H$71)*(Assumptions!$G$70:$G$71)*(Assumptions!$I$70:$I$71)*(AA$27:AA$28))</f>
        <v>0</v>
      </c>
      <c r="AB33" s="170" cm="1">
        <f t="array" ref="AB33">SUMPRODUCT((Assumptions!$H$70:$H$71)*(Assumptions!$G$70:$G$71)*(Assumptions!$I$70:$I$71)*(AB$27:AB$28))</f>
        <v>0</v>
      </c>
      <c r="AC33" s="170" cm="1">
        <f t="array" ref="AC33">SUMPRODUCT((Assumptions!$H$70:$H$71)*(Assumptions!$G$70:$G$71)*(Assumptions!$I$70:$I$71)*(AC$27:AC$28))</f>
        <v>0</v>
      </c>
      <c r="AD33" s="170" cm="1">
        <f t="array" ref="AD33">SUMPRODUCT((Assumptions!$H$70:$H$71)*(Assumptions!$G$70:$G$71)*(Assumptions!$I$70:$I$71)*(AD$27:AD$28))</f>
        <v>0</v>
      </c>
      <c r="AE33" s="170" cm="1">
        <f t="array" ref="AE33">SUMPRODUCT((Assumptions!$H$70:$H$71)*(Assumptions!$G$70:$G$71)*(Assumptions!$I$70:$I$71)*(AE$27:AE$28))</f>
        <v>0</v>
      </c>
      <c r="AF33" s="170" cm="1">
        <f t="array" ref="AF33">SUMPRODUCT((Assumptions!$H$70:$H$71)*(Assumptions!$G$70:$G$71)*(Assumptions!$I$70:$I$71)*(AF$27:AF$28))</f>
        <v>0</v>
      </c>
      <c r="AG33" s="170" cm="1">
        <f t="array" ref="AG33">SUMPRODUCT((Assumptions!$H$70:$H$71)*(Assumptions!$G$70:$G$71)*(Assumptions!$I$70:$I$71)*(AG$27:AG$28))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3">
      <c r="C34" s="1" t="s">
        <v>116</v>
      </c>
      <c r="D34" s="206"/>
      <c r="E34"/>
      <c r="G34" s="207">
        <f>input_dollars</f>
        <v>45291</v>
      </c>
      <c r="H34" s="149"/>
      <c r="I34" s="170" cm="1">
        <f t="array" ref="I34">(1+Assumptions!$G$81)*SUMPRODUCT((Assumptions!$G$78:$G$79)*(I$27:I$28))</f>
        <v>0</v>
      </c>
      <c r="J34" s="170" cm="1">
        <f t="array" ref="J34">(1+Assumptions!$G$81)*SUMPRODUCT((Assumptions!$G$78:$G$79)*(J$27:J$28))</f>
        <v>0</v>
      </c>
      <c r="K34" s="170" cm="1">
        <f t="array" ref="K34">(1+Assumptions!$G$81)*SUMPRODUCT((Assumptions!$G$78:$G$79)*(K$27:K$28))</f>
        <v>0</v>
      </c>
      <c r="L34" s="170" cm="1">
        <f t="array" ref="L34">(1+Assumptions!$G$81)*SUMPRODUCT((Assumptions!$G$78:$G$79)*(L$27:L$28))</f>
        <v>0</v>
      </c>
      <c r="M34" s="170" cm="1">
        <f t="array" ref="M34">(1+Assumptions!$G$81)*SUMPRODUCT((Assumptions!$G$78:$G$79)*(M$27:M$28))</f>
        <v>0</v>
      </c>
      <c r="N34" s="170" cm="1">
        <f t="array" ref="N34">(1+Assumptions!$G$81)*SUMPRODUCT((Assumptions!$G$78:$G$79)*(N$27:N$28))</f>
        <v>0</v>
      </c>
      <c r="O34" s="170" cm="1">
        <f t="array" ref="O34">(1+Assumptions!$G$81)*SUMPRODUCT((Assumptions!$G$78:$G$79)*(O$27:O$28))</f>
        <v>0</v>
      </c>
      <c r="P34" s="170" cm="1">
        <f t="array" ref="P34">(1+Assumptions!$G$81)*SUMPRODUCT((Assumptions!$G$78:$G$79)*(P$27:P$28))</f>
        <v>0</v>
      </c>
      <c r="Q34" s="170" cm="1">
        <f t="array" ref="Q34">(1+Assumptions!$G$81)*SUMPRODUCT((Assumptions!$G$78:$G$79)*(Q$27:Q$28))</f>
        <v>0</v>
      </c>
      <c r="R34" s="170" cm="1">
        <f t="array" ref="R34">(1+Assumptions!$G$81)*SUMPRODUCT((Assumptions!$G$78:$G$79)*(R$27:R$28))</f>
        <v>0</v>
      </c>
      <c r="S34" s="170" cm="1">
        <f t="array" ref="S34">(1+Assumptions!$G$81)*SUMPRODUCT((Assumptions!$G$78:$G$79)*(S$27:S$28))</f>
        <v>0</v>
      </c>
      <c r="T34" s="170" cm="1">
        <f t="array" ref="T34">(1+Assumptions!$G$81)*SUMPRODUCT((Assumptions!$G$78:$G$79)*(T$27:T$28))</f>
        <v>0</v>
      </c>
      <c r="U34" s="170" cm="1">
        <f t="array" ref="U34">(1+Assumptions!$G$81)*SUMPRODUCT((Assumptions!$G$78:$G$79)*(U$27:U$28))</f>
        <v>0</v>
      </c>
      <c r="V34" s="170" cm="1">
        <f t="array" ref="V34">(1+Assumptions!$G$81)*SUMPRODUCT((Assumptions!$G$78:$G$79)*(V$27:V$28))</f>
        <v>0</v>
      </c>
      <c r="W34" s="170" cm="1">
        <f t="array" ref="W34">(1+Assumptions!$G$81)*SUMPRODUCT((Assumptions!$G$78:$G$79)*(W$27:W$28))</f>
        <v>0</v>
      </c>
      <c r="X34" s="170" cm="1">
        <f t="array" ref="X34">(1+Assumptions!$G$81)*SUMPRODUCT((Assumptions!$G$78:$G$79)*(X$27:X$28))</f>
        <v>0</v>
      </c>
      <c r="Y34" s="170" cm="1">
        <f t="array" ref="Y34">(1+Assumptions!$G$81)*SUMPRODUCT((Assumptions!$G$78:$G$79)*(Y$27:Y$28))</f>
        <v>0</v>
      </c>
      <c r="Z34" s="170" cm="1">
        <f t="array" ref="Z34">(1+Assumptions!$G$81)*SUMPRODUCT((Assumptions!$G$78:$G$79)*(Z$27:Z$28))</f>
        <v>0</v>
      </c>
      <c r="AA34" s="170" cm="1">
        <f t="array" ref="AA34">(1+Assumptions!$G$81)*SUMPRODUCT((Assumptions!$G$78:$G$79)*(AA$27:AA$28))</f>
        <v>0</v>
      </c>
      <c r="AB34" s="170" cm="1">
        <f t="array" ref="AB34">(1+Assumptions!$G$81)*SUMPRODUCT((Assumptions!$G$78:$G$79)*(AB$27:AB$28))</f>
        <v>0</v>
      </c>
      <c r="AC34" s="170" cm="1">
        <f t="array" ref="AC34">(1+Assumptions!$G$81)*SUMPRODUCT((Assumptions!$G$78:$G$79)*(AC$27:AC$28))</f>
        <v>0</v>
      </c>
      <c r="AD34" s="170" cm="1">
        <f t="array" ref="AD34">(1+Assumptions!$G$81)*SUMPRODUCT((Assumptions!$G$78:$G$79)*(AD$27:AD$28))</f>
        <v>0</v>
      </c>
      <c r="AE34" s="170" cm="1">
        <f t="array" ref="AE34">(1+Assumptions!$G$81)*SUMPRODUCT((Assumptions!$G$78:$G$79)*(AE$27:AE$28))</f>
        <v>0</v>
      </c>
      <c r="AF34" s="170" cm="1">
        <f t="array" ref="AF34">(1+Assumptions!$G$81)*SUMPRODUCT((Assumptions!$G$78:$G$79)*(AF$27:AF$28))</f>
        <v>0</v>
      </c>
      <c r="AG34" s="170" cm="1">
        <f t="array" ref="AG34">(1+Assumptions!$G$81)*SUMPRODUCT((Assumptions!$G$78:$G$79)*(AG$27:AG$28))</f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3">
      <c r="C35" s="1" t="s">
        <v>115</v>
      </c>
      <c r="D35" s="205" t="s">
        <v>206</v>
      </c>
      <c r="E35"/>
      <c r="G35" s="207">
        <f>input_dollars</f>
        <v>45291</v>
      </c>
      <c r="H35"/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W35" s="136">
        <v>0</v>
      </c>
      <c r="X35" s="136">
        <v>0</v>
      </c>
      <c r="Y35" s="136">
        <v>0</v>
      </c>
      <c r="Z35" s="136">
        <v>0</v>
      </c>
      <c r="AA35" s="136">
        <v>0</v>
      </c>
      <c r="AB35" s="136">
        <v>0</v>
      </c>
      <c r="AC35" s="136">
        <v>0</v>
      </c>
      <c r="AD35" s="136">
        <v>0</v>
      </c>
      <c r="AE35" s="136">
        <v>0</v>
      </c>
      <c r="AF35" s="136">
        <v>0</v>
      </c>
      <c r="AG35" s="136">
        <v>0</v>
      </c>
      <c r="AH35"/>
      <c r="AI35"/>
      <c r="AJ35"/>
      <c r="AK35"/>
      <c r="AL35"/>
      <c r="AM35"/>
      <c r="AN35"/>
      <c r="AO35"/>
      <c r="AP35"/>
      <c r="AQ35"/>
    </row>
    <row r="36" spans="1:16372" x14ac:dyDescent="0.3">
      <c r="C36" s="284" t="s">
        <v>171</v>
      </c>
      <c r="D36" s="219"/>
      <c r="E36"/>
      <c r="G36" s="207">
        <f>input_dollars</f>
        <v>45291</v>
      </c>
      <c r="H36"/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H36"/>
      <c r="AI36"/>
      <c r="AJ36"/>
      <c r="AK36"/>
      <c r="AL36"/>
      <c r="AM36"/>
      <c r="AN36"/>
      <c r="AO36"/>
      <c r="AP36"/>
      <c r="AQ36"/>
    </row>
    <row r="37" spans="1:16372" x14ac:dyDescent="0.3">
      <c r="C37" s="284" t="s">
        <v>171</v>
      </c>
      <c r="D37" s="206"/>
      <c r="E37"/>
      <c r="G37" s="207">
        <f>input_dollars</f>
        <v>45291</v>
      </c>
      <c r="H37"/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/>
      <c r="AI37"/>
      <c r="AJ37"/>
      <c r="AK37"/>
      <c r="AL37"/>
      <c r="AM37"/>
      <c r="AN37"/>
      <c r="AO37"/>
      <c r="AP37"/>
      <c r="AQ37"/>
    </row>
    <row r="38" spans="1:16372" x14ac:dyDescent="0.3">
      <c r="D38" s="206"/>
      <c r="E38"/>
      <c r="G38" s="207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</row>
    <row r="39" spans="1:16372" x14ac:dyDescent="0.3">
      <c r="C39" s="3" t="s">
        <v>170</v>
      </c>
      <c r="D39" s="218"/>
      <c r="E39" s="107"/>
      <c r="F39" s="3"/>
      <c r="G39" s="209"/>
      <c r="H39" s="107"/>
      <c r="I39" s="170">
        <f>SUM(I31:I37)</f>
        <v>0</v>
      </c>
      <c r="J39" s="170">
        <f t="shared" ref="J39:AG39" si="4">SUM(J31:J37)</f>
        <v>0</v>
      </c>
      <c r="K39" s="170">
        <f t="shared" si="4"/>
        <v>0</v>
      </c>
      <c r="L39" s="170">
        <f t="shared" si="4"/>
        <v>0</v>
      </c>
      <c r="M39" s="170">
        <f t="shared" si="4"/>
        <v>0</v>
      </c>
      <c r="N39" s="170">
        <f t="shared" si="4"/>
        <v>0</v>
      </c>
      <c r="O39" s="170">
        <f t="shared" si="4"/>
        <v>0</v>
      </c>
      <c r="P39" s="170">
        <f t="shared" si="4"/>
        <v>0</v>
      </c>
      <c r="Q39" s="170">
        <f t="shared" si="4"/>
        <v>0</v>
      </c>
      <c r="R39" s="170">
        <f t="shared" si="4"/>
        <v>0</v>
      </c>
      <c r="S39" s="170">
        <f t="shared" si="4"/>
        <v>0</v>
      </c>
      <c r="T39" s="170">
        <f t="shared" si="4"/>
        <v>0</v>
      </c>
      <c r="U39" s="170">
        <f t="shared" si="4"/>
        <v>0</v>
      </c>
      <c r="V39" s="170">
        <f t="shared" si="4"/>
        <v>0</v>
      </c>
      <c r="W39" s="170">
        <f t="shared" si="4"/>
        <v>0</v>
      </c>
      <c r="X39" s="170">
        <f t="shared" si="4"/>
        <v>0</v>
      </c>
      <c r="Y39" s="170">
        <f t="shared" si="4"/>
        <v>0</v>
      </c>
      <c r="Z39" s="170">
        <f t="shared" si="4"/>
        <v>0</v>
      </c>
      <c r="AA39" s="170">
        <f t="shared" si="4"/>
        <v>0</v>
      </c>
      <c r="AB39" s="170">
        <f t="shared" si="4"/>
        <v>0</v>
      </c>
      <c r="AC39" s="170">
        <f t="shared" si="4"/>
        <v>0</v>
      </c>
      <c r="AD39" s="170">
        <f t="shared" si="4"/>
        <v>0</v>
      </c>
      <c r="AE39" s="170">
        <f t="shared" si="4"/>
        <v>0</v>
      </c>
      <c r="AF39" s="170">
        <f t="shared" si="4"/>
        <v>0</v>
      </c>
      <c r="AG39" s="170">
        <f t="shared" si="4"/>
        <v>0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</row>
    <row r="40" spans="1:16372" x14ac:dyDescent="0.3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</row>
    <row r="41" spans="1:16372" ht="14.4" x14ac:dyDescent="0.3">
      <c r="A41" s="89" t="s">
        <v>56</v>
      </c>
      <c r="B41" s="89"/>
      <c r="C41" s="89"/>
      <c r="D41" s="89"/>
      <c r="E41" s="89"/>
      <c r="F41" s="89"/>
      <c r="G41" s="204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/>
      <c r="AI41"/>
      <c r="AJ41"/>
      <c r="AK41"/>
      <c r="AL41"/>
      <c r="AM41"/>
      <c r="AN41"/>
      <c r="AO41"/>
      <c r="AP41"/>
      <c r="AQ41"/>
    </row>
    <row r="42" spans="1:16372" x14ac:dyDescent="0.3">
      <c r="D42"/>
      <c r="E42"/>
      <c r="G42" s="207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3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3">
      <c r="C44" s="1" t="s">
        <v>59</v>
      </c>
      <c r="G44" s="205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/>
      <c r="AI44"/>
      <c r="AJ44"/>
      <c r="AK44"/>
    </row>
    <row r="45" spans="1:16372" x14ac:dyDescent="0.3">
      <c r="C45" s="1" t="s">
        <v>129</v>
      </c>
      <c r="G45" s="205" t="s">
        <v>104</v>
      </c>
      <c r="I45" s="85">
        <f t="shared" ref="I45:AG45" si="5">I44*I7</f>
        <v>0</v>
      </c>
      <c r="J45" s="85">
        <f t="shared" si="5"/>
        <v>0</v>
      </c>
      <c r="K45" s="85">
        <f t="shared" si="5"/>
        <v>0</v>
      </c>
      <c r="L45" s="85">
        <f t="shared" si="5"/>
        <v>0</v>
      </c>
      <c r="M45" s="85">
        <f t="shared" si="5"/>
        <v>0</v>
      </c>
      <c r="N45" s="85">
        <f t="shared" si="5"/>
        <v>0</v>
      </c>
      <c r="O45" s="85">
        <f t="shared" si="5"/>
        <v>0</v>
      </c>
      <c r="P45" s="85">
        <f t="shared" si="5"/>
        <v>0</v>
      </c>
      <c r="Q45" s="85">
        <f t="shared" si="5"/>
        <v>0</v>
      </c>
      <c r="R45" s="85">
        <f t="shared" si="5"/>
        <v>0</v>
      </c>
      <c r="S45" s="85">
        <f t="shared" si="5"/>
        <v>0</v>
      </c>
      <c r="T45" s="85">
        <f t="shared" si="5"/>
        <v>0</v>
      </c>
      <c r="U45" s="85">
        <f t="shared" si="5"/>
        <v>0</v>
      </c>
      <c r="V45" s="85">
        <f t="shared" si="5"/>
        <v>0</v>
      </c>
      <c r="W45" s="85">
        <f t="shared" si="5"/>
        <v>0</v>
      </c>
      <c r="X45" s="85">
        <f t="shared" si="5"/>
        <v>0</v>
      </c>
      <c r="Y45" s="85">
        <f t="shared" si="5"/>
        <v>0</v>
      </c>
      <c r="Z45" s="85">
        <f t="shared" si="5"/>
        <v>0</v>
      </c>
      <c r="AA45" s="85">
        <f t="shared" si="5"/>
        <v>0</v>
      </c>
      <c r="AB45" s="85">
        <f t="shared" si="5"/>
        <v>0</v>
      </c>
      <c r="AC45" s="85">
        <f t="shared" si="5"/>
        <v>0</v>
      </c>
      <c r="AD45" s="85">
        <f t="shared" si="5"/>
        <v>0</v>
      </c>
      <c r="AE45" s="85">
        <f t="shared" si="5"/>
        <v>0</v>
      </c>
      <c r="AF45" s="85">
        <f t="shared" si="5"/>
        <v>0</v>
      </c>
      <c r="AG45" s="85">
        <f t="shared" si="5"/>
        <v>0</v>
      </c>
      <c r="AH45"/>
      <c r="AI45"/>
      <c r="AJ45"/>
      <c r="AK45"/>
    </row>
    <row r="46" spans="1:16372" x14ac:dyDescent="0.3">
      <c r="D46"/>
      <c r="E46"/>
      <c r="G46" s="20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16372" x14ac:dyDescent="0.3">
      <c r="D47" s="206"/>
      <c r="E47"/>
      <c r="G47" s="20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16372" x14ac:dyDescent="0.3">
      <c r="C48" s="1" t="s">
        <v>14</v>
      </c>
      <c r="D48" s="205" t="s">
        <v>63</v>
      </c>
      <c r="E48" s="113">
        <f>Assumptions!G94</f>
        <v>151432.81740793545</v>
      </c>
      <c r="G48" s="207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3">
      <c r="C49" s="1" t="s">
        <v>4</v>
      </c>
      <c r="D49" s="205" t="s">
        <v>63</v>
      </c>
      <c r="E49" s="113">
        <f>Assumptions!G95</f>
        <v>24590</v>
      </c>
      <c r="G49" s="207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3">
      <c r="C50" s="1" t="s">
        <v>5</v>
      </c>
      <c r="D50" s="205" t="s">
        <v>63</v>
      </c>
      <c r="E50" s="112">
        <f>Assumptions!G96</f>
        <v>88.357719508603083</v>
      </c>
      <c r="G50" s="207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3">
      <c r="C51" s="1" t="s">
        <v>15</v>
      </c>
      <c r="D51" s="205" t="s">
        <v>126</v>
      </c>
      <c r="E51" s="112">
        <f>Assumptions!G97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3">
      <c r="C52" s="1" t="s">
        <v>201</v>
      </c>
      <c r="D52" s="205" t="s">
        <v>204</v>
      </c>
      <c r="E52" s="112">
        <f>Assumptions!G98</f>
        <v>0.35181336539087127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3">
      <c r="C53" s="1" t="s">
        <v>202</v>
      </c>
      <c r="D53" s="205" t="s">
        <v>204</v>
      </c>
      <c r="E53" s="112">
        <f>Assumptions!G99</f>
        <v>0.35181336539087127</v>
      </c>
      <c r="G53" s="207" t="s">
        <v>205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3">
      <c r="C54" s="1" t="s">
        <v>6</v>
      </c>
      <c r="D54" s="205" t="s">
        <v>126</v>
      </c>
      <c r="E54" s="112">
        <f>Assumptions!G100</f>
        <v>0</v>
      </c>
      <c r="G54" s="207" t="s">
        <v>203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3">
      <c r="C55" s="1" t="s">
        <v>7</v>
      </c>
      <c r="D55" s="205" t="s">
        <v>126</v>
      </c>
      <c r="E55" s="112">
        <f>Assumptions!G101</f>
        <v>0</v>
      </c>
      <c r="G55" s="207" t="s">
        <v>203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3">
      <c r="D56" s="205"/>
      <c r="G56" s="207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</row>
    <row r="57" spans="1:43" x14ac:dyDescent="0.3">
      <c r="C57" s="1" t="s">
        <v>117</v>
      </c>
      <c r="D57" s="205"/>
      <c r="G57" s="207">
        <f>input_dollars</f>
        <v>45291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</row>
    <row r="58" spans="1:43" x14ac:dyDescent="0.3">
      <c r="C58" s="1" t="s">
        <v>118</v>
      </c>
      <c r="D58" s="205"/>
      <c r="G58" s="207">
        <f>input_dollars</f>
        <v>45291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</row>
    <row r="59" spans="1:43" x14ac:dyDescent="0.3">
      <c r="D59" s="205"/>
      <c r="G59" s="205"/>
    </row>
    <row r="60" spans="1:43" x14ac:dyDescent="0.3">
      <c r="C60" s="3" t="s">
        <v>125</v>
      </c>
      <c r="D60" s="218"/>
      <c r="E60" s="107"/>
      <c r="F60" s="3"/>
      <c r="G60" s="210">
        <f>input_dollars</f>
        <v>45291</v>
      </c>
      <c r="H60" s="107"/>
      <c r="I60" s="170" cm="1">
        <f t="array" ref="I60">SUMPRODUCT((I$48:I$55)*($E$48:$E$55))+SUM(I57:I58)+I45</f>
        <v>0</v>
      </c>
      <c r="J60" s="170" cm="1">
        <f t="array" ref="J60">SUMPRODUCT((J$48:J$55)*($E$48:$E$55))+SUM(J57:J58)+J45</f>
        <v>0</v>
      </c>
      <c r="K60" s="170" cm="1">
        <f t="array" ref="K60">SUMPRODUCT((K$48:K$55)*($E$48:$E$55))+SUM(K57:K58)+K45</f>
        <v>0</v>
      </c>
      <c r="L60" s="170" cm="1">
        <f t="array" ref="L60">SUMPRODUCT((L$48:L$55)*($E$48:$E$55))+SUM(L57:L58)+L45</f>
        <v>0</v>
      </c>
      <c r="M60" s="170" cm="1">
        <f t="array" ref="M60">SUMPRODUCT((M$48:M$55)*($E$48:$E$55))+SUM(M57:M58)+M45</f>
        <v>0</v>
      </c>
      <c r="N60" s="170" cm="1">
        <f t="array" ref="N60">SUMPRODUCT((N$48:N$55)*($E$48:$E$55))+SUM(N57:N58)+N45</f>
        <v>0</v>
      </c>
      <c r="O60" s="170" cm="1">
        <f t="array" ref="O60">SUMPRODUCT((O$48:O$55)*($E$48:$E$55))+SUM(O57:O58)+O45</f>
        <v>0</v>
      </c>
      <c r="P60" s="170" cm="1">
        <f t="array" ref="P60">SUMPRODUCT((P$48:P$55)*($E$48:$E$55))+SUM(P57:P58)+P45</f>
        <v>0</v>
      </c>
      <c r="Q60" s="170" cm="1">
        <f t="array" ref="Q60">SUMPRODUCT((Q$48:Q$55)*($E$48:$E$55))+SUM(Q57:Q58)+Q45</f>
        <v>0</v>
      </c>
      <c r="R60" s="170" cm="1">
        <f t="array" ref="R60">SUMPRODUCT((R$48:R$55)*($E$48:$E$55))+SUM(R57:R58)+R45</f>
        <v>0</v>
      </c>
      <c r="S60" s="170" cm="1">
        <f t="array" ref="S60">SUMPRODUCT((S$48:S$55)*($E$48:$E$55))+SUM(S57:S58)+S45</f>
        <v>0</v>
      </c>
      <c r="T60" s="170" cm="1">
        <f t="array" ref="T60">SUMPRODUCT((T$48:T$55)*($E$48:$E$55))+SUM(T57:T58)+T45</f>
        <v>0</v>
      </c>
      <c r="U60" s="170" cm="1">
        <f t="array" ref="U60">SUMPRODUCT((U$48:U$55)*($E$48:$E$55))+SUM(U57:U58)+U45</f>
        <v>0</v>
      </c>
      <c r="V60" s="170" cm="1">
        <f t="array" ref="V60">SUMPRODUCT((V$48:V$55)*($E$48:$E$55))+SUM(V57:V58)+V45</f>
        <v>0</v>
      </c>
      <c r="W60" s="170" cm="1">
        <f t="array" ref="W60">SUMPRODUCT((W$48:W$55)*($E$48:$E$55))+SUM(W57:W58)+W45</f>
        <v>0</v>
      </c>
      <c r="X60" s="170" cm="1">
        <f t="array" ref="X60">SUMPRODUCT((X$48:X$55)*($E$48:$E$55))+SUM(X57:X58)+X45</f>
        <v>0</v>
      </c>
      <c r="Y60" s="170" cm="1">
        <f t="array" ref="Y60">SUMPRODUCT((Y$48:Y$55)*($E$48:$E$55))+SUM(Y57:Y58)+Y45</f>
        <v>0</v>
      </c>
      <c r="Z60" s="170" cm="1">
        <f t="array" ref="Z60">SUMPRODUCT((Z$48:Z$55)*($E$48:$E$55))+SUM(Z57:Z58)+Z45</f>
        <v>0</v>
      </c>
      <c r="AA60" s="170" cm="1">
        <f t="array" ref="AA60">SUMPRODUCT((AA$48:AA$55)*($E$48:$E$55))+SUM(AA57:AA58)+AA45</f>
        <v>0</v>
      </c>
      <c r="AB60" s="170" cm="1">
        <f t="array" ref="AB60">SUMPRODUCT((AB$48:AB$55)*($E$48:$E$55))+SUM(AB57:AB58)+AB45</f>
        <v>0</v>
      </c>
      <c r="AC60" s="170" cm="1">
        <f t="array" ref="AC60">SUMPRODUCT((AC$48:AC$55)*($E$48:$E$55))+SUM(AC57:AC58)+AC45</f>
        <v>0</v>
      </c>
      <c r="AD60" s="170" cm="1">
        <f t="array" ref="AD60">SUMPRODUCT((AD$48:AD$55)*($E$48:$E$55))+SUM(AD57:AD58)+AD45</f>
        <v>0</v>
      </c>
      <c r="AE60" s="170" cm="1">
        <f t="array" ref="AE60">SUMPRODUCT((AE$48:AE$55)*($E$48:$E$55))+SUM(AE57:AE58)+AE45</f>
        <v>0</v>
      </c>
      <c r="AF60" s="170" cm="1">
        <f t="array" ref="AF60">SUMPRODUCT((AF$48:AF$55)*($E$48:$E$55))+SUM(AF57:AF58)+AF45</f>
        <v>0</v>
      </c>
      <c r="AG60" s="170" cm="1">
        <f t="array" ref="AG60">SUMPRODUCT((AG$48:AG$55)*($E$48:$E$55))+SUM(AG57:AG58)+AG45</f>
        <v>0</v>
      </c>
    </row>
    <row r="61" spans="1:43" x14ac:dyDescent="0.3">
      <c r="D61" s="205"/>
      <c r="G61" s="205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43" x14ac:dyDescent="0.3">
      <c r="G62" s="205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43" ht="14.4" x14ac:dyDescent="0.3">
      <c r="A63" s="89" t="s">
        <v>16</v>
      </c>
      <c r="B63" s="89"/>
      <c r="C63" s="89"/>
      <c r="D63" s="89"/>
      <c r="E63" s="89"/>
      <c r="F63" s="89"/>
      <c r="G63" s="204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/>
      <c r="AI63"/>
      <c r="AJ63"/>
      <c r="AK63"/>
      <c r="AL63"/>
      <c r="AM63"/>
      <c r="AN63"/>
      <c r="AO63"/>
      <c r="AP63"/>
      <c r="AQ63"/>
    </row>
    <row r="64" spans="1:43" ht="14.4" x14ac:dyDescent="0.3">
      <c r="A64" s="111"/>
      <c r="B64" s="111"/>
      <c r="C64" s="111"/>
      <c r="D64" s="111"/>
      <c r="E64" s="111"/>
      <c r="F64" s="111"/>
      <c r="G64" s="208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/>
      <c r="AI64"/>
      <c r="AJ64"/>
      <c r="AK64"/>
      <c r="AL64"/>
      <c r="AM64"/>
      <c r="AN64"/>
      <c r="AO64"/>
      <c r="AP64"/>
      <c r="AQ64"/>
    </row>
    <row r="65" spans="1:41" ht="12.75" customHeight="1" x14ac:dyDescent="0.3">
      <c r="A65" s="111"/>
      <c r="B65" s="111"/>
      <c r="C65" s="111"/>
      <c r="D65" s="111"/>
      <c r="E65" s="111"/>
      <c r="F65"/>
      <c r="G65" s="2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x14ac:dyDescent="0.3">
      <c r="F66" s="2"/>
      <c r="G66" s="212"/>
    </row>
    <row r="67" spans="1:41" x14ac:dyDescent="0.3">
      <c r="C67" s="4" t="str">
        <f>'Option1 (base case)'!C67</f>
        <v>Risks mitigated vs base case</v>
      </c>
      <c r="G67" s="210">
        <f>input_dollars</f>
        <v>45291</v>
      </c>
      <c r="I67" s="132">
        <f>(1-INDEX(Data!$C$9:$C$13, MATCH($A$3, options,0)))*('Option1 (base case)'!I39-I39)</f>
        <v>0</v>
      </c>
      <c r="J67" s="132">
        <f>(1-INDEX(Data!$C$9:$C$13, MATCH($A$3, options,0)))*('Option1 (base case)'!J39-J39)</f>
        <v>0</v>
      </c>
      <c r="K67" s="132">
        <f>(1-INDEX(Data!$C$9:$C$13, MATCH($A$3, options,0)))*('Option1 (base case)'!K39-K39)</f>
        <v>0</v>
      </c>
      <c r="L67" s="132">
        <f>(1-INDEX(Data!$C$9:$C$13, MATCH($A$3, options,0)))*('Option1 (base case)'!L39-L39)</f>
        <v>0</v>
      </c>
      <c r="M67" s="132">
        <f>(1-INDEX(Data!$C$9:$C$13, MATCH($A$3, options,0)))*('Option1 (base case)'!M39-M39)</f>
        <v>0</v>
      </c>
      <c r="N67" s="132">
        <f>(1-INDEX(Data!$C$9:$C$13, MATCH($A$3, options,0)))*('Option1 (base case)'!N39-N39)</f>
        <v>0</v>
      </c>
      <c r="O67" s="132">
        <f>(1-INDEX(Data!$C$9:$C$13, MATCH($A$3, options,0)))*('Option1 (base case)'!O39-O39)</f>
        <v>0</v>
      </c>
      <c r="P67" s="132">
        <f>(1-INDEX(Data!$C$9:$C$13, MATCH($A$3, options,0)))*('Option1 (base case)'!P39-P39)</f>
        <v>0</v>
      </c>
      <c r="Q67" s="132">
        <f>(1-INDEX(Data!$C$9:$C$13, MATCH($A$3, options,0)))*('Option1 (base case)'!Q39-Q39)</f>
        <v>0</v>
      </c>
      <c r="R67" s="132">
        <f>(1-INDEX(Data!$C$9:$C$13, MATCH($A$3, options,0)))*('Option1 (base case)'!R39-R39)</f>
        <v>0</v>
      </c>
      <c r="S67" s="132">
        <f>(1-INDEX(Data!$C$9:$C$13, MATCH($A$3, options,0)))*('Option1 (base case)'!S39-S39)</f>
        <v>0</v>
      </c>
      <c r="T67" s="132">
        <f>(1-INDEX(Data!$C$9:$C$13, MATCH($A$3, options,0)))*('Option1 (base case)'!T39-T39)</f>
        <v>0</v>
      </c>
      <c r="U67" s="132">
        <f>(1-INDEX(Data!$C$9:$C$13, MATCH($A$3, options,0)))*('Option1 (base case)'!U39-U39)</f>
        <v>0</v>
      </c>
      <c r="V67" s="132">
        <f>(1-INDEX(Data!$C$9:$C$13, MATCH($A$3, options,0)))*('Option1 (base case)'!V39-V39)</f>
        <v>0</v>
      </c>
      <c r="W67" s="132">
        <f>(1-INDEX(Data!$C$9:$C$13, MATCH($A$3, options,0)))*('Option1 (base case)'!W39-W39)</f>
        <v>0</v>
      </c>
      <c r="X67" s="132">
        <f>(1-INDEX(Data!$C$9:$C$13, MATCH($A$3, options,0)))*('Option1 (base case)'!X39-X39)</f>
        <v>0</v>
      </c>
      <c r="Y67" s="132">
        <f>(1-INDEX(Data!$C$9:$C$13, MATCH($A$3, options,0)))*('Option1 (base case)'!Y39-Y39)</f>
        <v>0</v>
      </c>
      <c r="Z67" s="132">
        <f>(1-INDEX(Data!$C$9:$C$13, MATCH($A$3, options,0)))*('Option1 (base case)'!Z39-Z39)</f>
        <v>0</v>
      </c>
      <c r="AA67" s="132">
        <f>(1-INDEX(Data!$C$9:$C$13, MATCH($A$3, options,0)))*('Option1 (base case)'!AA39-AA39)</f>
        <v>0</v>
      </c>
      <c r="AB67" s="132">
        <f>(1-INDEX(Data!$C$9:$C$13, MATCH($A$3, options,0)))*('Option1 (base case)'!AB39-AB39)</f>
        <v>0</v>
      </c>
      <c r="AC67" s="132">
        <f>(1-INDEX(Data!$C$9:$C$13, MATCH($A$3, options,0)))*('Option1 (base case)'!AC39-AC39)</f>
        <v>0</v>
      </c>
      <c r="AD67" s="132">
        <f>(1-INDEX(Data!$C$9:$C$13, MATCH($A$3, options,0)))*('Option1 (base case)'!AD39-AD39)</f>
        <v>0</v>
      </c>
      <c r="AE67" s="132">
        <f>(1-INDEX(Data!$C$9:$C$13, MATCH($A$3, options,0)))*('Option1 (base case)'!AE39-AE39)</f>
        <v>0</v>
      </c>
      <c r="AF67" s="132">
        <f>(1-INDEX(Data!$C$9:$C$13, MATCH($A$3, options,0)))*('Option1 (base case)'!AF39-AF39)</f>
        <v>0</v>
      </c>
      <c r="AG67" s="132">
        <f>(1-INDEX(Data!$C$9:$C$13, MATCH($A$3, options,0)))*('Option1 (base case)'!AG39-AG39)</f>
        <v>0</v>
      </c>
    </row>
    <row r="68" spans="1:41" x14ac:dyDescent="0.3">
      <c r="G68" s="212"/>
    </row>
    <row r="69" spans="1:41" x14ac:dyDescent="0.3">
      <c r="A69" s="8"/>
      <c r="B69" s="8"/>
      <c r="C69" s="147" t="s">
        <v>30</v>
      </c>
      <c r="D69" s="38"/>
      <c r="F69" s="97"/>
      <c r="G69" s="213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41" x14ac:dyDescent="0.3">
      <c r="A70" s="8"/>
      <c r="B70" s="8"/>
      <c r="C70" s="4" t="str">
        <f>C14</f>
        <v>&lt; Enter description &gt;</v>
      </c>
      <c r="D70" s="38"/>
      <c r="F70" s="97"/>
      <c r="G70" s="210">
        <f>input_dollars</f>
        <v>45291</v>
      </c>
      <c r="H70" s="31"/>
      <c r="I70" s="119">
        <f t="shared" ref="I70:AG70" si="6">-I14</f>
        <v>0</v>
      </c>
      <c r="J70" s="119">
        <f t="shared" si="6"/>
        <v>0</v>
      </c>
      <c r="K70" s="119">
        <f t="shared" si="6"/>
        <v>0</v>
      </c>
      <c r="L70" s="119">
        <f t="shared" si="6"/>
        <v>0</v>
      </c>
      <c r="M70" s="119">
        <f t="shared" si="6"/>
        <v>0</v>
      </c>
      <c r="N70" s="119">
        <f t="shared" si="6"/>
        <v>0</v>
      </c>
      <c r="O70" s="119">
        <f t="shared" si="6"/>
        <v>0</v>
      </c>
      <c r="P70" s="119">
        <f t="shared" si="6"/>
        <v>0</v>
      </c>
      <c r="Q70" s="119">
        <f t="shared" si="6"/>
        <v>0</v>
      </c>
      <c r="R70" s="119">
        <f t="shared" si="6"/>
        <v>0</v>
      </c>
      <c r="S70" s="119">
        <f t="shared" si="6"/>
        <v>0</v>
      </c>
      <c r="T70" s="119">
        <f t="shared" si="6"/>
        <v>0</v>
      </c>
      <c r="U70" s="119">
        <f t="shared" si="6"/>
        <v>0</v>
      </c>
      <c r="V70" s="119">
        <f t="shared" si="6"/>
        <v>0</v>
      </c>
      <c r="W70" s="119">
        <f t="shared" si="6"/>
        <v>0</v>
      </c>
      <c r="X70" s="119">
        <f t="shared" si="6"/>
        <v>0</v>
      </c>
      <c r="Y70" s="119">
        <f t="shared" si="6"/>
        <v>0</v>
      </c>
      <c r="Z70" s="119">
        <f t="shared" si="6"/>
        <v>0</v>
      </c>
      <c r="AA70" s="119">
        <f t="shared" si="6"/>
        <v>0</v>
      </c>
      <c r="AB70" s="119">
        <f t="shared" si="6"/>
        <v>0</v>
      </c>
      <c r="AC70" s="119">
        <f t="shared" si="6"/>
        <v>0</v>
      </c>
      <c r="AD70" s="119">
        <f t="shared" si="6"/>
        <v>0</v>
      </c>
      <c r="AE70" s="119">
        <f t="shared" si="6"/>
        <v>0</v>
      </c>
      <c r="AF70" s="119">
        <f t="shared" si="6"/>
        <v>0</v>
      </c>
      <c r="AG70" s="119">
        <f t="shared" si="6"/>
        <v>0</v>
      </c>
    </row>
    <row r="71" spans="1:41" x14ac:dyDescent="0.3">
      <c r="A71" s="8"/>
      <c r="B71" s="8"/>
      <c r="C71" s="4" t="str">
        <f>C15</f>
        <v>&lt; Enter description &gt;</v>
      </c>
      <c r="D71" s="38"/>
      <c r="F71" s="97"/>
      <c r="G71" s="210">
        <f>input_dollars</f>
        <v>45291</v>
      </c>
      <c r="H71" s="31"/>
      <c r="I71" s="119">
        <f t="shared" ref="I71:AG71" si="7">-I15</f>
        <v>0</v>
      </c>
      <c r="J71" s="119">
        <f t="shared" si="7"/>
        <v>0</v>
      </c>
      <c r="K71" s="119">
        <f t="shared" si="7"/>
        <v>0</v>
      </c>
      <c r="L71" s="119">
        <f t="shared" si="7"/>
        <v>0</v>
      </c>
      <c r="M71" s="119">
        <f t="shared" si="7"/>
        <v>0</v>
      </c>
      <c r="N71" s="119">
        <f t="shared" si="7"/>
        <v>0</v>
      </c>
      <c r="O71" s="119">
        <f t="shared" si="7"/>
        <v>0</v>
      </c>
      <c r="P71" s="119">
        <f t="shared" si="7"/>
        <v>0</v>
      </c>
      <c r="Q71" s="119">
        <f t="shared" si="7"/>
        <v>0</v>
      </c>
      <c r="R71" s="119">
        <f t="shared" si="7"/>
        <v>0</v>
      </c>
      <c r="S71" s="119">
        <f t="shared" si="7"/>
        <v>0</v>
      </c>
      <c r="T71" s="119">
        <f t="shared" si="7"/>
        <v>0</v>
      </c>
      <c r="U71" s="119">
        <f t="shared" si="7"/>
        <v>0</v>
      </c>
      <c r="V71" s="119">
        <f t="shared" si="7"/>
        <v>0</v>
      </c>
      <c r="W71" s="119">
        <f t="shared" si="7"/>
        <v>0</v>
      </c>
      <c r="X71" s="119">
        <f t="shared" si="7"/>
        <v>0</v>
      </c>
      <c r="Y71" s="119">
        <f t="shared" si="7"/>
        <v>0</v>
      </c>
      <c r="Z71" s="119">
        <f t="shared" si="7"/>
        <v>0</v>
      </c>
      <c r="AA71" s="119">
        <f t="shared" si="7"/>
        <v>0</v>
      </c>
      <c r="AB71" s="119">
        <f t="shared" si="7"/>
        <v>0</v>
      </c>
      <c r="AC71" s="119">
        <f t="shared" si="7"/>
        <v>0</v>
      </c>
      <c r="AD71" s="119">
        <f t="shared" si="7"/>
        <v>0</v>
      </c>
      <c r="AE71" s="119">
        <f t="shared" si="7"/>
        <v>0</v>
      </c>
      <c r="AF71" s="119">
        <f t="shared" si="7"/>
        <v>0</v>
      </c>
      <c r="AG71" s="119">
        <f t="shared" si="7"/>
        <v>0</v>
      </c>
    </row>
    <row r="72" spans="1:41" x14ac:dyDescent="0.3">
      <c r="A72" s="8"/>
      <c r="B72" s="8"/>
      <c r="C72" s="4" t="str">
        <f t="shared" ref="C72:C73" si="8">C16</f>
        <v>&lt; Enter description &gt;</v>
      </c>
      <c r="D72" s="38"/>
      <c r="F72" s="97"/>
      <c r="G72" s="210">
        <f>input_dollars</f>
        <v>45291</v>
      </c>
      <c r="H72" s="31"/>
      <c r="I72" s="119">
        <f t="shared" ref="I72:AG72" si="9">-I16</f>
        <v>0</v>
      </c>
      <c r="J72" s="119">
        <f t="shared" si="9"/>
        <v>0</v>
      </c>
      <c r="K72" s="119">
        <f t="shared" si="9"/>
        <v>0</v>
      </c>
      <c r="L72" s="119">
        <f t="shared" si="9"/>
        <v>0</v>
      </c>
      <c r="M72" s="119">
        <f t="shared" si="9"/>
        <v>0</v>
      </c>
      <c r="N72" s="119">
        <f t="shared" si="9"/>
        <v>0</v>
      </c>
      <c r="O72" s="119">
        <f t="shared" si="9"/>
        <v>0</v>
      </c>
      <c r="P72" s="119">
        <f t="shared" si="9"/>
        <v>0</v>
      </c>
      <c r="Q72" s="119">
        <f t="shared" si="9"/>
        <v>0</v>
      </c>
      <c r="R72" s="119">
        <f t="shared" si="9"/>
        <v>0</v>
      </c>
      <c r="S72" s="119">
        <f t="shared" si="9"/>
        <v>0</v>
      </c>
      <c r="T72" s="119">
        <f t="shared" si="9"/>
        <v>0</v>
      </c>
      <c r="U72" s="119">
        <f t="shared" si="9"/>
        <v>0</v>
      </c>
      <c r="V72" s="119">
        <f t="shared" si="9"/>
        <v>0</v>
      </c>
      <c r="W72" s="119">
        <f t="shared" si="9"/>
        <v>0</v>
      </c>
      <c r="X72" s="119">
        <f t="shared" si="9"/>
        <v>0</v>
      </c>
      <c r="Y72" s="119">
        <f t="shared" si="9"/>
        <v>0</v>
      </c>
      <c r="Z72" s="119">
        <f t="shared" si="9"/>
        <v>0</v>
      </c>
      <c r="AA72" s="119">
        <f t="shared" si="9"/>
        <v>0</v>
      </c>
      <c r="AB72" s="119">
        <f t="shared" si="9"/>
        <v>0</v>
      </c>
      <c r="AC72" s="119">
        <f t="shared" si="9"/>
        <v>0</v>
      </c>
      <c r="AD72" s="119">
        <f t="shared" si="9"/>
        <v>0</v>
      </c>
      <c r="AE72" s="119">
        <f t="shared" si="9"/>
        <v>0</v>
      </c>
      <c r="AF72" s="119">
        <f t="shared" si="9"/>
        <v>0</v>
      </c>
      <c r="AG72" s="119">
        <f t="shared" si="9"/>
        <v>0</v>
      </c>
    </row>
    <row r="73" spans="1:41" x14ac:dyDescent="0.3">
      <c r="A73" s="8"/>
      <c r="B73" s="8"/>
      <c r="C73" s="4" t="str">
        <f t="shared" si="8"/>
        <v>&lt; Enter description &gt;</v>
      </c>
      <c r="D73" s="38"/>
      <c r="F73" s="97"/>
      <c r="G73" s="210">
        <f>input_dollars</f>
        <v>45291</v>
      </c>
      <c r="H73" s="31"/>
      <c r="I73" s="119">
        <f t="shared" ref="I73:AG73" si="10">-I17</f>
        <v>0</v>
      </c>
      <c r="J73" s="119">
        <f t="shared" si="10"/>
        <v>0</v>
      </c>
      <c r="K73" s="119">
        <f t="shared" si="10"/>
        <v>0</v>
      </c>
      <c r="L73" s="119">
        <f t="shared" si="10"/>
        <v>0</v>
      </c>
      <c r="M73" s="119">
        <f t="shared" si="10"/>
        <v>0</v>
      </c>
      <c r="N73" s="119">
        <f t="shared" si="10"/>
        <v>0</v>
      </c>
      <c r="O73" s="119">
        <f t="shared" si="10"/>
        <v>0</v>
      </c>
      <c r="P73" s="119">
        <f t="shared" si="10"/>
        <v>0</v>
      </c>
      <c r="Q73" s="119">
        <f t="shared" si="10"/>
        <v>0</v>
      </c>
      <c r="R73" s="119">
        <f t="shared" si="10"/>
        <v>0</v>
      </c>
      <c r="S73" s="119">
        <f t="shared" si="10"/>
        <v>0</v>
      </c>
      <c r="T73" s="119">
        <f t="shared" si="10"/>
        <v>0</v>
      </c>
      <c r="U73" s="119">
        <f t="shared" si="10"/>
        <v>0</v>
      </c>
      <c r="V73" s="119">
        <f t="shared" si="10"/>
        <v>0</v>
      </c>
      <c r="W73" s="119">
        <f t="shared" si="10"/>
        <v>0</v>
      </c>
      <c r="X73" s="119">
        <f t="shared" si="10"/>
        <v>0</v>
      </c>
      <c r="Y73" s="119">
        <f t="shared" si="10"/>
        <v>0</v>
      </c>
      <c r="Z73" s="119">
        <f t="shared" si="10"/>
        <v>0</v>
      </c>
      <c r="AA73" s="119">
        <f t="shared" si="10"/>
        <v>0</v>
      </c>
      <c r="AB73" s="119">
        <f t="shared" si="10"/>
        <v>0</v>
      </c>
      <c r="AC73" s="119">
        <f t="shared" si="10"/>
        <v>0</v>
      </c>
      <c r="AD73" s="119">
        <f t="shared" si="10"/>
        <v>0</v>
      </c>
      <c r="AE73" s="119">
        <f t="shared" si="10"/>
        <v>0</v>
      </c>
      <c r="AF73" s="119">
        <f t="shared" si="10"/>
        <v>0</v>
      </c>
      <c r="AG73" s="119">
        <f t="shared" si="10"/>
        <v>0</v>
      </c>
    </row>
    <row r="74" spans="1:41" x14ac:dyDescent="0.3">
      <c r="A74" s="8"/>
      <c r="B74" s="8"/>
      <c r="C74" s="4"/>
      <c r="D74" s="38"/>
      <c r="F74" s="97"/>
      <c r="G74" s="214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41" x14ac:dyDescent="0.3">
      <c r="A75" s="8"/>
      <c r="B75" s="8"/>
      <c r="C75" s="147" t="s">
        <v>155</v>
      </c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41" x14ac:dyDescent="0.3">
      <c r="A76" s="8"/>
      <c r="B76" s="8"/>
      <c r="C76" s="4" t="str">
        <f>C14</f>
        <v>&lt; Enter description &gt;</v>
      </c>
      <c r="D76" s="38"/>
      <c r="F76" s="97"/>
      <c r="G76" s="210">
        <f>input_dollars</f>
        <v>45291</v>
      </c>
      <c r="H76" s="31"/>
      <c r="I76" s="119" cm="1">
        <f t="array" ref="I76">SUMPRODUCT(($I70:I70))-SUMPRODUCT(($I70:I70)*($I$6:I$6&lt;=(I$6-$E14)))</f>
        <v>0</v>
      </c>
      <c r="J76" s="119" cm="1">
        <f t="array" ref="J76">SUMPRODUCT(($I70:J70))-SUMPRODUCT(($I70:J70)*($I$6:J$6&lt;=(J$6-$E14)))</f>
        <v>0</v>
      </c>
      <c r="K76" s="119" cm="1">
        <f t="array" ref="K76">SUMPRODUCT(($I70:K70))-SUMPRODUCT(($I70:K70)*($I$6:K$6&lt;=(K$6-$E14)))</f>
        <v>0</v>
      </c>
      <c r="L76" s="119" cm="1">
        <f t="array" ref="L76">SUMPRODUCT(($I70:L70))-SUMPRODUCT(($I70:L70)*($I$6:L$6&lt;=(L$6-$E14)))</f>
        <v>0</v>
      </c>
      <c r="M76" s="119" cm="1">
        <f t="array" ref="M76">SUMPRODUCT(($I70:M70))-SUMPRODUCT(($I70:M70)*($I$6:M$6&lt;=(M$6-$E14)))</f>
        <v>0</v>
      </c>
      <c r="N76" s="119" cm="1">
        <f t="array" ref="N76">SUMPRODUCT(($I70:N70))-SUMPRODUCT(($I70:N70)*($I$6:N$6&lt;=(N$6-$E14)))</f>
        <v>0</v>
      </c>
      <c r="O76" s="119" cm="1">
        <f t="array" ref="O76">SUMPRODUCT(($I70:O70))-SUMPRODUCT(($I70:O70)*($I$6:O$6&lt;=(O$6-$E14)))</f>
        <v>0</v>
      </c>
      <c r="P76" s="119" cm="1">
        <f t="array" ref="P76">SUMPRODUCT(($I70:P70))-SUMPRODUCT(($I70:P70)*($I$6:P$6&lt;=(P$6-$E14)))</f>
        <v>0</v>
      </c>
      <c r="Q76" s="119" cm="1">
        <f t="array" ref="Q76">SUMPRODUCT(($I70:Q70))-SUMPRODUCT(($I70:Q70)*($I$6:Q$6&lt;=(Q$6-$E14)))</f>
        <v>0</v>
      </c>
      <c r="R76" s="119" cm="1">
        <f t="array" ref="R76">SUMPRODUCT(($I70:R70))-SUMPRODUCT(($I70:R70)*($I$6:R$6&lt;=(R$6-$E14)))</f>
        <v>0</v>
      </c>
      <c r="S76" s="119" cm="1">
        <f t="array" ref="S76">SUMPRODUCT(($I70:S70))-SUMPRODUCT(($I70:S70)*($I$6:S$6&lt;=(S$6-$E14)))</f>
        <v>0</v>
      </c>
      <c r="T76" s="119" cm="1">
        <f t="array" ref="T76">SUMPRODUCT(($I70:T70))-SUMPRODUCT(($I70:T70)*($I$6:T$6&lt;=(T$6-$E14)))</f>
        <v>0</v>
      </c>
      <c r="U76" s="119" cm="1">
        <f t="array" ref="U76">SUMPRODUCT(($I70:U70))-SUMPRODUCT(($I70:U70)*($I$6:U$6&lt;=(U$6-$E14)))</f>
        <v>0</v>
      </c>
      <c r="V76" s="119" cm="1">
        <f t="array" ref="V76">SUMPRODUCT(($I70:V70))-SUMPRODUCT(($I70:V70)*($I$6:V$6&lt;=(V$6-$E14)))</f>
        <v>0</v>
      </c>
      <c r="W76" s="119" cm="1">
        <f t="array" ref="W76">SUMPRODUCT(($I70:W70))-SUMPRODUCT(($I70:W70)*($I$6:W$6&lt;=(W$6-$E14)))</f>
        <v>0</v>
      </c>
      <c r="X76" s="119" cm="1">
        <f t="array" ref="X76">SUMPRODUCT(($I70:X70))-SUMPRODUCT(($I70:X70)*($I$6:X$6&lt;=(X$6-$E14)))</f>
        <v>0</v>
      </c>
      <c r="Y76" s="119" cm="1">
        <f t="array" ref="Y76">SUMPRODUCT(($I70:Y70))-SUMPRODUCT(($I70:Y70)*($I$6:Y$6&lt;=(Y$6-$E14)))</f>
        <v>0</v>
      </c>
      <c r="Z76" s="119" cm="1">
        <f t="array" ref="Z76">SUMPRODUCT(($I70:Z70))-SUMPRODUCT(($I70:Z70)*($I$6:Z$6&lt;=(Z$6-$E14)))</f>
        <v>0</v>
      </c>
      <c r="AA76" s="119" cm="1">
        <f t="array" ref="AA76">SUMPRODUCT(($I70:AA70))-SUMPRODUCT(($I70:AA70)*($I$6:AA$6&lt;=(AA$6-$E14)))</f>
        <v>0</v>
      </c>
      <c r="AB76" s="119" cm="1">
        <f t="array" ref="AB76">SUMPRODUCT(($I70:AB70))-SUMPRODUCT(($I70:AB70)*($I$6:AB$6&lt;=(AB$6-$E14)))</f>
        <v>0</v>
      </c>
      <c r="AC76" s="119" cm="1">
        <f t="array" ref="AC76">SUMPRODUCT(($I70:AC70))-SUMPRODUCT(($I70:AC70)*($I$6:AC$6&lt;=(AC$6-$E14)))</f>
        <v>0</v>
      </c>
      <c r="AD76" s="119" cm="1">
        <f t="array" ref="AD76">SUMPRODUCT(($I70:AD70))-SUMPRODUCT(($I70:AD70)*($I$6:AD$6&lt;=(AD$6-$E14)))</f>
        <v>0</v>
      </c>
      <c r="AE76" s="119" cm="1">
        <f t="array" ref="AE76">SUMPRODUCT(($I70:AE70))-SUMPRODUCT(($I70:AE70)*($I$6:AE$6&lt;=(AE$6-$E14)))</f>
        <v>0</v>
      </c>
      <c r="AF76" s="119" cm="1">
        <f t="array" ref="AF76">SUMPRODUCT(($I70:AF70))-SUMPRODUCT(($I70:AF70)*($I$6:AF$6&lt;=(AF$6-$E14)))</f>
        <v>0</v>
      </c>
      <c r="AG76" s="119" cm="1">
        <f t="array" ref="AG76">SUMPRODUCT(($I70:AG70))-SUMPRODUCT(($I70:AG70)*($I$6:AG$6&lt;=(AG$6-$E14)))</f>
        <v>0</v>
      </c>
    </row>
    <row r="77" spans="1:41" x14ac:dyDescent="0.3">
      <c r="A77" s="8"/>
      <c r="B77" s="8"/>
      <c r="C77" s="4" t="str">
        <f>C15</f>
        <v>&lt; Enter description &gt;</v>
      </c>
      <c r="D77" s="38"/>
      <c r="F77" s="97"/>
      <c r="G77" s="210">
        <f>input_dollars</f>
        <v>45291</v>
      </c>
      <c r="H77" s="31"/>
      <c r="I77" s="119" cm="1">
        <f t="array" ref="I77">SUMPRODUCT(($I71:I71))-SUMPRODUCT(($I71:I71)*($I$6:I$6&lt;=(I$6-$E15)))</f>
        <v>0</v>
      </c>
      <c r="J77" s="119" cm="1">
        <f t="array" ref="J77">SUMPRODUCT(($I71:J71))-SUMPRODUCT(($I71:J71)*($I$6:J$6&lt;=(J$6-$E15)))</f>
        <v>0</v>
      </c>
      <c r="K77" s="119" cm="1">
        <f t="array" ref="K77">SUMPRODUCT(($I71:K71))-SUMPRODUCT(($I71:K71)*($I$6:K$6&lt;=(K$6-$E15)))</f>
        <v>0</v>
      </c>
      <c r="L77" s="119" cm="1">
        <f t="array" ref="L77">SUMPRODUCT(($I71:L71))-SUMPRODUCT(($I71:L71)*($I$6:L$6&lt;=(L$6-$E15)))</f>
        <v>0</v>
      </c>
      <c r="M77" s="119" cm="1">
        <f t="array" ref="M77">SUMPRODUCT(($I71:M71))-SUMPRODUCT(($I71:M71)*($I$6:M$6&lt;=(M$6-$E15)))</f>
        <v>0</v>
      </c>
      <c r="N77" s="119" cm="1">
        <f t="array" ref="N77">SUMPRODUCT(($I71:N71))-SUMPRODUCT(($I71:N71)*($I$6:N$6&lt;=(N$6-$E15)))</f>
        <v>0</v>
      </c>
      <c r="O77" s="119" cm="1">
        <f t="array" ref="O77">SUMPRODUCT(($I71:O71))-SUMPRODUCT(($I71:O71)*($I$6:O$6&lt;=(O$6-$E15)))</f>
        <v>0</v>
      </c>
      <c r="P77" s="119" cm="1">
        <f t="array" ref="P77">SUMPRODUCT(($I71:P71))-SUMPRODUCT(($I71:P71)*($I$6:P$6&lt;=(P$6-$E15)))</f>
        <v>0</v>
      </c>
      <c r="Q77" s="119" cm="1">
        <f t="array" ref="Q77">SUMPRODUCT(($I71:Q71))-SUMPRODUCT(($I71:Q71)*($I$6:Q$6&lt;=(Q$6-$E15)))</f>
        <v>0</v>
      </c>
      <c r="R77" s="119" cm="1">
        <f t="array" ref="R77">SUMPRODUCT(($I71:R71))-SUMPRODUCT(($I71:R71)*($I$6:R$6&lt;=(R$6-$E15)))</f>
        <v>0</v>
      </c>
      <c r="S77" s="119" cm="1">
        <f t="array" ref="S77">SUMPRODUCT(($I71:S71))-SUMPRODUCT(($I71:S71)*($I$6:S$6&lt;=(S$6-$E15)))</f>
        <v>0</v>
      </c>
      <c r="T77" s="119" cm="1">
        <f t="array" ref="T77">SUMPRODUCT(($I71:T71))-SUMPRODUCT(($I71:T71)*($I$6:T$6&lt;=(T$6-$E15)))</f>
        <v>0</v>
      </c>
      <c r="U77" s="119" cm="1">
        <f t="array" ref="U77">SUMPRODUCT(($I71:U71))-SUMPRODUCT(($I71:U71)*($I$6:U$6&lt;=(U$6-$E15)))</f>
        <v>0</v>
      </c>
      <c r="V77" s="119" cm="1">
        <f t="array" ref="V77">SUMPRODUCT(($I71:V71))-SUMPRODUCT(($I71:V71)*($I$6:V$6&lt;=(V$6-$E15)))</f>
        <v>0</v>
      </c>
      <c r="W77" s="119" cm="1">
        <f t="array" ref="W77">SUMPRODUCT(($I71:W71))-SUMPRODUCT(($I71:W71)*($I$6:W$6&lt;=(W$6-$E15)))</f>
        <v>0</v>
      </c>
      <c r="X77" s="119" cm="1">
        <f t="array" ref="X77">SUMPRODUCT(($I71:X71))-SUMPRODUCT(($I71:X71)*($I$6:X$6&lt;=(X$6-$E15)))</f>
        <v>0</v>
      </c>
      <c r="Y77" s="119" cm="1">
        <f t="array" ref="Y77">SUMPRODUCT(($I71:Y71))-SUMPRODUCT(($I71:Y71)*($I$6:Y$6&lt;=(Y$6-$E15)))</f>
        <v>0</v>
      </c>
      <c r="Z77" s="119" cm="1">
        <f t="array" ref="Z77">SUMPRODUCT(($I71:Z71))-SUMPRODUCT(($I71:Z71)*($I$6:Z$6&lt;=(Z$6-$E15)))</f>
        <v>0</v>
      </c>
      <c r="AA77" s="119" cm="1">
        <f t="array" ref="AA77">SUMPRODUCT(($I71:AA71))-SUMPRODUCT(($I71:AA71)*($I$6:AA$6&lt;=(AA$6-$E15)))</f>
        <v>0</v>
      </c>
      <c r="AB77" s="119" cm="1">
        <f t="array" ref="AB77">SUMPRODUCT(($I71:AB71))-SUMPRODUCT(($I71:AB71)*($I$6:AB$6&lt;=(AB$6-$E15)))</f>
        <v>0</v>
      </c>
      <c r="AC77" s="119" cm="1">
        <f t="array" ref="AC77">SUMPRODUCT(($I71:AC71))-SUMPRODUCT(($I71:AC71)*($I$6:AC$6&lt;=(AC$6-$E15)))</f>
        <v>0</v>
      </c>
      <c r="AD77" s="119" cm="1">
        <f t="array" ref="AD77">SUMPRODUCT(($I71:AD71))-SUMPRODUCT(($I71:AD71)*($I$6:AD$6&lt;=(AD$6-$E15)))</f>
        <v>0</v>
      </c>
      <c r="AE77" s="119" cm="1">
        <f t="array" ref="AE77">SUMPRODUCT(($I71:AE71))-SUMPRODUCT(($I71:AE71)*($I$6:AE$6&lt;=(AE$6-$E15)))</f>
        <v>0</v>
      </c>
      <c r="AF77" s="119" cm="1">
        <f t="array" ref="AF77">SUMPRODUCT(($I71:AF71))-SUMPRODUCT(($I71:AF71)*($I$6:AF$6&lt;=(AF$6-$E15)))</f>
        <v>0</v>
      </c>
      <c r="AG77" s="119" cm="1">
        <f t="array" ref="AG77">SUMPRODUCT(($I71:AG71))-SUMPRODUCT(($I71:AG71)*($I$6:AG$6&lt;=(AG$6-$E15)))</f>
        <v>0</v>
      </c>
    </row>
    <row r="78" spans="1:41" x14ac:dyDescent="0.3">
      <c r="A78" s="8"/>
      <c r="B78" s="8"/>
      <c r="C78" s="4" t="str">
        <f t="shared" ref="C78:C79" si="11">C16</f>
        <v>&lt; Enter description &gt;</v>
      </c>
      <c r="D78" s="38"/>
      <c r="F78" s="97"/>
      <c r="G78" s="210">
        <f>input_dollars</f>
        <v>45291</v>
      </c>
      <c r="H78" s="31"/>
      <c r="I78" s="119" cm="1">
        <f t="array" ref="I78">SUMPRODUCT(($I72:I72))-SUMPRODUCT(($I72:I72)*($I$6:I$6&lt;=(I$6-$E16)))</f>
        <v>0</v>
      </c>
      <c r="J78" s="119" cm="1">
        <f t="array" ref="J78">SUMPRODUCT(($I72:J72))-SUMPRODUCT(($I72:J72)*($I$6:J$6&lt;=(J$6-$E16)))</f>
        <v>0</v>
      </c>
      <c r="K78" s="119" cm="1">
        <f t="array" ref="K78">SUMPRODUCT(($I72:K72))-SUMPRODUCT(($I72:K72)*($I$6:K$6&lt;=(K$6-$E16)))</f>
        <v>0</v>
      </c>
      <c r="L78" s="119" cm="1">
        <f t="array" ref="L78">SUMPRODUCT(($I72:L72))-SUMPRODUCT(($I72:L72)*($I$6:L$6&lt;=(L$6-$E16)))</f>
        <v>0</v>
      </c>
      <c r="M78" s="119" cm="1">
        <f t="array" ref="M78">SUMPRODUCT(($I72:M72))-SUMPRODUCT(($I72:M72)*($I$6:M$6&lt;=(M$6-$E16)))</f>
        <v>0</v>
      </c>
      <c r="N78" s="119" cm="1">
        <f t="array" ref="N78">SUMPRODUCT(($I72:N72))-SUMPRODUCT(($I72:N72)*($I$6:N$6&lt;=(N$6-$E16)))</f>
        <v>0</v>
      </c>
      <c r="O78" s="119" cm="1">
        <f t="array" ref="O78">SUMPRODUCT(($I72:O72))-SUMPRODUCT(($I72:O72)*($I$6:O$6&lt;=(O$6-$E16)))</f>
        <v>0</v>
      </c>
      <c r="P78" s="119" cm="1">
        <f t="array" ref="P78">SUMPRODUCT(($I72:P72))-SUMPRODUCT(($I72:P72)*($I$6:P$6&lt;=(P$6-$E16)))</f>
        <v>0</v>
      </c>
      <c r="Q78" s="119" cm="1">
        <f t="array" ref="Q78">SUMPRODUCT(($I72:Q72))-SUMPRODUCT(($I72:Q72)*($I$6:Q$6&lt;=(Q$6-$E16)))</f>
        <v>0</v>
      </c>
      <c r="R78" s="119" cm="1">
        <f t="array" ref="R78">SUMPRODUCT(($I72:R72))-SUMPRODUCT(($I72:R72)*($I$6:R$6&lt;=(R$6-$E16)))</f>
        <v>0</v>
      </c>
      <c r="S78" s="119" cm="1">
        <f t="array" ref="S78">SUMPRODUCT(($I72:S72))-SUMPRODUCT(($I72:S72)*($I$6:S$6&lt;=(S$6-$E16)))</f>
        <v>0</v>
      </c>
      <c r="T78" s="119" cm="1">
        <f t="array" ref="T78">SUMPRODUCT(($I72:T72))-SUMPRODUCT(($I72:T72)*($I$6:T$6&lt;=(T$6-$E16)))</f>
        <v>0</v>
      </c>
      <c r="U78" s="119" cm="1">
        <f t="array" ref="U78">SUMPRODUCT(($I72:U72))-SUMPRODUCT(($I72:U72)*($I$6:U$6&lt;=(U$6-$E16)))</f>
        <v>0</v>
      </c>
      <c r="V78" s="119" cm="1">
        <f t="array" ref="V78">SUMPRODUCT(($I72:V72))-SUMPRODUCT(($I72:V72)*($I$6:V$6&lt;=(V$6-$E16)))</f>
        <v>0</v>
      </c>
      <c r="W78" s="119" cm="1">
        <f t="array" ref="W78">SUMPRODUCT(($I72:W72))-SUMPRODUCT(($I72:W72)*($I$6:W$6&lt;=(W$6-$E16)))</f>
        <v>0</v>
      </c>
      <c r="X78" s="119" cm="1">
        <f t="array" ref="X78">SUMPRODUCT(($I72:X72))-SUMPRODUCT(($I72:X72)*($I$6:X$6&lt;=(X$6-$E16)))</f>
        <v>0</v>
      </c>
      <c r="Y78" s="119" cm="1">
        <f t="array" ref="Y78">SUMPRODUCT(($I72:Y72))-SUMPRODUCT(($I72:Y72)*($I$6:Y$6&lt;=(Y$6-$E16)))</f>
        <v>0</v>
      </c>
      <c r="Z78" s="119" cm="1">
        <f t="array" ref="Z78">SUMPRODUCT(($I72:Z72))-SUMPRODUCT(($I72:Z72)*($I$6:Z$6&lt;=(Z$6-$E16)))</f>
        <v>0</v>
      </c>
      <c r="AA78" s="119" cm="1">
        <f t="array" ref="AA78">SUMPRODUCT(($I72:AA72))-SUMPRODUCT(($I72:AA72)*($I$6:AA$6&lt;=(AA$6-$E16)))</f>
        <v>0</v>
      </c>
      <c r="AB78" s="119" cm="1">
        <f t="array" ref="AB78">SUMPRODUCT(($I72:AB72))-SUMPRODUCT(($I72:AB72)*($I$6:AB$6&lt;=(AB$6-$E16)))</f>
        <v>0</v>
      </c>
      <c r="AC78" s="119" cm="1">
        <f t="array" ref="AC78">SUMPRODUCT(($I72:AC72))-SUMPRODUCT(($I72:AC72)*($I$6:AC$6&lt;=(AC$6-$E16)))</f>
        <v>0</v>
      </c>
      <c r="AD78" s="119" cm="1">
        <f t="array" ref="AD78">SUMPRODUCT(($I72:AD72))-SUMPRODUCT(($I72:AD72)*($I$6:AD$6&lt;=(AD$6-$E16)))</f>
        <v>0</v>
      </c>
      <c r="AE78" s="119" cm="1">
        <f t="array" ref="AE78">SUMPRODUCT(($I72:AE72))-SUMPRODUCT(($I72:AE72)*($I$6:AE$6&lt;=(AE$6-$E16)))</f>
        <v>0</v>
      </c>
      <c r="AF78" s="119" cm="1">
        <f t="array" ref="AF78">SUMPRODUCT(($I72:AF72))-SUMPRODUCT(($I72:AF72)*($I$6:AF$6&lt;=(AF$6-$E16)))</f>
        <v>0</v>
      </c>
      <c r="AG78" s="119" cm="1">
        <f t="array" ref="AG78">SUMPRODUCT(($I72:AG72))-SUMPRODUCT(($I72:AG72)*($I$6:AG$6&lt;=(AG$6-$E16)))</f>
        <v>0</v>
      </c>
    </row>
    <row r="79" spans="1:41" x14ac:dyDescent="0.3">
      <c r="A79" s="8"/>
      <c r="B79" s="8"/>
      <c r="C79" s="4" t="str">
        <f t="shared" si="11"/>
        <v>&lt; Enter description &gt;</v>
      </c>
      <c r="D79" s="38"/>
      <c r="F79" s="97"/>
      <c r="G79" s="210">
        <f>input_dollars</f>
        <v>45291</v>
      </c>
      <c r="H79" s="31"/>
      <c r="I79" s="119" cm="1">
        <f t="array" ref="I79">SUMPRODUCT(($I73:I73))-SUMPRODUCT(($I73:I73)*($I$6:I$6&lt;=(I$6-$E17)))</f>
        <v>0</v>
      </c>
      <c r="J79" s="119" cm="1">
        <f t="array" ref="J79">SUMPRODUCT(($I73:J73))-SUMPRODUCT(($I73:J73)*($I$6:J$6&lt;=(J$6-$E17)))</f>
        <v>0</v>
      </c>
      <c r="K79" s="119" cm="1">
        <f t="array" ref="K79">SUMPRODUCT(($I73:K73))-SUMPRODUCT(($I73:K73)*($I$6:K$6&lt;=(K$6-$E17)))</f>
        <v>0</v>
      </c>
      <c r="L79" s="119" cm="1">
        <f t="array" ref="L79">SUMPRODUCT(($I73:L73))-SUMPRODUCT(($I73:L73)*($I$6:L$6&lt;=(L$6-$E17)))</f>
        <v>0</v>
      </c>
      <c r="M79" s="119" cm="1">
        <f t="array" ref="M79">SUMPRODUCT(($I73:M73))-SUMPRODUCT(($I73:M73)*($I$6:M$6&lt;=(M$6-$E17)))</f>
        <v>0</v>
      </c>
      <c r="N79" s="119" cm="1">
        <f t="array" ref="N79">SUMPRODUCT(($I73:N73))-SUMPRODUCT(($I73:N73)*($I$6:N$6&lt;=(N$6-$E17)))</f>
        <v>0</v>
      </c>
      <c r="O79" s="119" cm="1">
        <f t="array" ref="O79">SUMPRODUCT(($I73:O73))-SUMPRODUCT(($I73:O73)*($I$6:O$6&lt;=(O$6-$E17)))</f>
        <v>0</v>
      </c>
      <c r="P79" s="119" cm="1">
        <f t="array" ref="P79">SUMPRODUCT(($I73:P73))-SUMPRODUCT(($I73:P73)*($I$6:P$6&lt;=(P$6-$E17)))</f>
        <v>0</v>
      </c>
      <c r="Q79" s="119" cm="1">
        <f t="array" ref="Q79">SUMPRODUCT(($I73:Q73))-SUMPRODUCT(($I73:Q73)*($I$6:Q$6&lt;=(Q$6-$E17)))</f>
        <v>0</v>
      </c>
      <c r="R79" s="119" cm="1">
        <f t="array" ref="R79">SUMPRODUCT(($I73:R73))-SUMPRODUCT(($I73:R73)*($I$6:R$6&lt;=(R$6-$E17)))</f>
        <v>0</v>
      </c>
      <c r="S79" s="119" cm="1">
        <f t="array" ref="S79">SUMPRODUCT(($I73:S73))-SUMPRODUCT(($I73:S73)*($I$6:S$6&lt;=(S$6-$E17)))</f>
        <v>0</v>
      </c>
      <c r="T79" s="119" cm="1">
        <f t="array" ref="T79">SUMPRODUCT(($I73:T73))-SUMPRODUCT(($I73:T73)*($I$6:T$6&lt;=(T$6-$E17)))</f>
        <v>0</v>
      </c>
      <c r="U79" s="119" cm="1">
        <f t="array" ref="U79">SUMPRODUCT(($I73:U73))-SUMPRODUCT(($I73:U73)*($I$6:U$6&lt;=(U$6-$E17)))</f>
        <v>0</v>
      </c>
      <c r="V79" s="119" cm="1">
        <f t="array" ref="V79">SUMPRODUCT(($I73:V73))-SUMPRODUCT(($I73:V73)*($I$6:V$6&lt;=(V$6-$E17)))</f>
        <v>0</v>
      </c>
      <c r="W79" s="119" cm="1">
        <f t="array" ref="W79">SUMPRODUCT(($I73:W73))-SUMPRODUCT(($I73:W73)*($I$6:W$6&lt;=(W$6-$E17)))</f>
        <v>0</v>
      </c>
      <c r="X79" s="119" cm="1">
        <f t="array" ref="X79">SUMPRODUCT(($I73:X73))-SUMPRODUCT(($I73:X73)*($I$6:X$6&lt;=(X$6-$E17)))</f>
        <v>0</v>
      </c>
      <c r="Y79" s="119" cm="1">
        <f t="array" ref="Y79">SUMPRODUCT(($I73:Y73))-SUMPRODUCT(($I73:Y73)*($I$6:Y$6&lt;=(Y$6-$E17)))</f>
        <v>0</v>
      </c>
      <c r="Z79" s="119" cm="1">
        <f t="array" ref="Z79">SUMPRODUCT(($I73:Z73))-SUMPRODUCT(($I73:Z73)*($I$6:Z$6&lt;=(Z$6-$E17)))</f>
        <v>0</v>
      </c>
      <c r="AA79" s="119" cm="1">
        <f t="array" ref="AA79">SUMPRODUCT(($I73:AA73))-SUMPRODUCT(($I73:AA73)*($I$6:AA$6&lt;=(AA$6-$E17)))</f>
        <v>0</v>
      </c>
      <c r="AB79" s="119" cm="1">
        <f t="array" ref="AB79">SUMPRODUCT(($I73:AB73))-SUMPRODUCT(($I73:AB73)*($I$6:AB$6&lt;=(AB$6-$E17)))</f>
        <v>0</v>
      </c>
      <c r="AC79" s="119" cm="1">
        <f t="array" ref="AC79">SUMPRODUCT(($I73:AC73))-SUMPRODUCT(($I73:AC73)*($I$6:AC$6&lt;=(AC$6-$E17)))</f>
        <v>0</v>
      </c>
      <c r="AD79" s="119" cm="1">
        <f t="array" ref="AD79">SUMPRODUCT(($I73:AD73))-SUMPRODUCT(($I73:AD73)*($I$6:AD$6&lt;=(AD$6-$E17)))</f>
        <v>0</v>
      </c>
      <c r="AE79" s="119" cm="1">
        <f t="array" ref="AE79">SUMPRODUCT(($I73:AE73))-SUMPRODUCT(($I73:AE73)*($I$6:AE$6&lt;=(AE$6-$E17)))</f>
        <v>0</v>
      </c>
      <c r="AF79" s="119" cm="1">
        <f t="array" ref="AF79">SUMPRODUCT(($I73:AF73))-SUMPRODUCT(($I73:AF73)*($I$6:AF$6&lt;=(AF$6-$E17)))</f>
        <v>0</v>
      </c>
      <c r="AG79" s="119" cm="1">
        <f t="array" ref="AG79">SUMPRODUCT(($I73:AG73))-SUMPRODUCT(($I73:AG73)*($I$6:AG$6&lt;=(AG$6-$E17)))</f>
        <v>0</v>
      </c>
    </row>
    <row r="80" spans="1:41" x14ac:dyDescent="0.3">
      <c r="A80" s="8"/>
      <c r="B80" s="8"/>
      <c r="C80" s="4"/>
      <c r="D80" s="38"/>
      <c r="F80" s="97"/>
      <c r="G80" s="214"/>
      <c r="H80" s="31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</row>
    <row r="81" spans="1:33" x14ac:dyDescent="0.3">
      <c r="A81" s="8"/>
      <c r="B81" s="8"/>
      <c r="C81" s="147" t="s">
        <v>91</v>
      </c>
      <c r="D81" s="38"/>
      <c r="F81" s="97"/>
      <c r="G81" s="213"/>
      <c r="H81" s="31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</row>
    <row r="82" spans="1:33" x14ac:dyDescent="0.3">
      <c r="A82" s="8"/>
      <c r="B82" s="8"/>
      <c r="C82" s="4" t="str">
        <f>$C$81&amp;" - "&amp;C14</f>
        <v>Annualised capex - &lt; Enter description &gt;</v>
      </c>
      <c r="D82" s="38"/>
      <c r="F82" s="97"/>
      <c r="G82" s="210">
        <f>input_dollars</f>
        <v>45291</v>
      </c>
      <c r="H82" s="31"/>
      <c r="I82" s="119">
        <f t="shared" ref="I82:AG82" si="12">IF($E14=0,0,-PMT(real_disc, $E14,H76,))</f>
        <v>0</v>
      </c>
      <c r="J82" s="119">
        <f t="shared" si="12"/>
        <v>0</v>
      </c>
      <c r="K82" s="119">
        <f t="shared" si="12"/>
        <v>0</v>
      </c>
      <c r="L82" s="119">
        <f t="shared" si="12"/>
        <v>0</v>
      </c>
      <c r="M82" s="119">
        <f t="shared" si="12"/>
        <v>0</v>
      </c>
      <c r="N82" s="119">
        <f t="shared" si="12"/>
        <v>0</v>
      </c>
      <c r="O82" s="119">
        <f t="shared" si="12"/>
        <v>0</v>
      </c>
      <c r="P82" s="119">
        <f t="shared" si="12"/>
        <v>0</v>
      </c>
      <c r="Q82" s="119">
        <f t="shared" si="12"/>
        <v>0</v>
      </c>
      <c r="R82" s="119">
        <f t="shared" si="12"/>
        <v>0</v>
      </c>
      <c r="S82" s="119">
        <f t="shared" si="12"/>
        <v>0</v>
      </c>
      <c r="T82" s="119">
        <f t="shared" si="12"/>
        <v>0</v>
      </c>
      <c r="U82" s="119">
        <f t="shared" si="12"/>
        <v>0</v>
      </c>
      <c r="V82" s="119">
        <f t="shared" si="12"/>
        <v>0</v>
      </c>
      <c r="W82" s="119">
        <f t="shared" si="12"/>
        <v>0</v>
      </c>
      <c r="X82" s="119">
        <f t="shared" si="12"/>
        <v>0</v>
      </c>
      <c r="Y82" s="119">
        <f t="shared" si="12"/>
        <v>0</v>
      </c>
      <c r="Z82" s="119">
        <f t="shared" si="12"/>
        <v>0</v>
      </c>
      <c r="AA82" s="119">
        <f t="shared" si="12"/>
        <v>0</v>
      </c>
      <c r="AB82" s="119">
        <f t="shared" si="12"/>
        <v>0</v>
      </c>
      <c r="AC82" s="119">
        <f t="shared" si="12"/>
        <v>0</v>
      </c>
      <c r="AD82" s="119">
        <f t="shared" si="12"/>
        <v>0</v>
      </c>
      <c r="AE82" s="119">
        <f t="shared" si="12"/>
        <v>0</v>
      </c>
      <c r="AF82" s="119">
        <f t="shared" si="12"/>
        <v>0</v>
      </c>
      <c r="AG82" s="119">
        <f t="shared" si="12"/>
        <v>0</v>
      </c>
    </row>
    <row r="83" spans="1:33" x14ac:dyDescent="0.3">
      <c r="A83" s="8"/>
      <c r="B83" s="8"/>
      <c r="C83" s="4" t="str">
        <f>$C$81&amp;" - "&amp;C15</f>
        <v>Annualised capex - &lt; Enter description &gt;</v>
      </c>
      <c r="D83" s="38"/>
      <c r="F83" s="97"/>
      <c r="G83" s="210">
        <f>input_dollars</f>
        <v>45291</v>
      </c>
      <c r="H83" s="31"/>
      <c r="I83" s="119">
        <f>IF($E15=0,0,-PMT(real_disc, $E15,H77,))</f>
        <v>0</v>
      </c>
      <c r="J83" s="119">
        <f>IF($E15=0,0,-PMT(real_disc, $E15,I77,))</f>
        <v>0</v>
      </c>
      <c r="K83" s="119">
        <f>IF($E15=0,0,-PMT(real_disc, $E15,J77,))</f>
        <v>0</v>
      </c>
      <c r="L83" s="119">
        <f>IF($E15=0,0,-PMT(real_disc, $E15,K77,))</f>
        <v>0</v>
      </c>
      <c r="M83" s="119">
        <f>IF($E15=0,0,-PMT(real_disc, $E15,L77,))</f>
        <v>0</v>
      </c>
      <c r="N83" s="119">
        <f>IF($E15=0,0,-PMT(real_disc, $E15,M77,))</f>
        <v>0</v>
      </c>
      <c r="O83" s="119">
        <f>IF($E15=0,0,-PMT(real_disc, $E15,N77,))</f>
        <v>0</v>
      </c>
      <c r="P83" s="119">
        <f>IF($E15=0,0,-PMT(real_disc, $E15,O77,))</f>
        <v>0</v>
      </c>
      <c r="Q83" s="119">
        <f>IF($E15=0,0,-PMT(real_disc, $E15,P77,))</f>
        <v>0</v>
      </c>
      <c r="R83" s="119">
        <f>IF($E15=0,0,-PMT(real_disc, $E15,Q77,))</f>
        <v>0</v>
      </c>
      <c r="S83" s="119">
        <f>IF($E15=0,0,-PMT(real_disc, $E15,R77,))</f>
        <v>0</v>
      </c>
      <c r="T83" s="119">
        <f>IF($E15=0,0,-PMT(real_disc, $E15,S77,))</f>
        <v>0</v>
      </c>
      <c r="U83" s="119">
        <f>IF($E15=0,0,-PMT(real_disc, $E15,T77,))</f>
        <v>0</v>
      </c>
      <c r="V83" s="119">
        <f>IF($E15=0,0,-PMT(real_disc, $E15,U77,))</f>
        <v>0</v>
      </c>
      <c r="W83" s="119">
        <f>IF($E15=0,0,-PMT(real_disc, $E15,V77,))</f>
        <v>0</v>
      </c>
      <c r="X83" s="119">
        <f>IF($E15=0,0,-PMT(real_disc, $E15,W77,))</f>
        <v>0</v>
      </c>
      <c r="Y83" s="119">
        <f>IF($E15=0,0,-PMT(real_disc, $E15,X77,))</f>
        <v>0</v>
      </c>
      <c r="Z83" s="119">
        <f>IF($E15=0,0,-PMT(real_disc, $E15,Y77,))</f>
        <v>0</v>
      </c>
      <c r="AA83" s="119">
        <f>IF($E15=0,0,-PMT(real_disc, $E15,Z77,))</f>
        <v>0</v>
      </c>
      <c r="AB83" s="119">
        <f>IF($E15=0,0,-PMT(real_disc, $E15,AA77,))</f>
        <v>0</v>
      </c>
      <c r="AC83" s="119">
        <f>IF($E15=0,0,-PMT(real_disc, $E15,AB77,))</f>
        <v>0</v>
      </c>
      <c r="AD83" s="119">
        <f>IF($E15=0,0,-PMT(real_disc, $E15,AC77,))</f>
        <v>0</v>
      </c>
      <c r="AE83" s="119">
        <f>IF($E15=0,0,-PMT(real_disc, $E15,AD77,))</f>
        <v>0</v>
      </c>
      <c r="AF83" s="119">
        <f>IF($E15=0,0,-PMT(real_disc, $E15,AE77,))</f>
        <v>0</v>
      </c>
      <c r="AG83" s="119">
        <f>IF($E15=0,0,-PMT(real_disc, $E15,AF77,))</f>
        <v>0</v>
      </c>
    </row>
    <row r="84" spans="1:33" x14ac:dyDescent="0.3">
      <c r="A84" s="8"/>
      <c r="B84" s="8"/>
      <c r="C84" s="4" t="str">
        <f>$C$81&amp;" - "&amp;C16</f>
        <v>Annualised capex - &lt; Enter description &gt;</v>
      </c>
      <c r="D84" s="38"/>
      <c r="F84" s="97"/>
      <c r="G84" s="210">
        <f>input_dollars</f>
        <v>45291</v>
      </c>
      <c r="H84" s="31"/>
      <c r="I84" s="119">
        <f>IF($E16=0,0,-PMT(real_disc, $E16,H78,))</f>
        <v>0</v>
      </c>
      <c r="J84" s="119">
        <f>IF($E16=0,0,-PMT(real_disc, $E16,I78,))</f>
        <v>0</v>
      </c>
      <c r="K84" s="119">
        <f>IF($E16=0,0,-PMT(real_disc, $E16,J78,))</f>
        <v>0</v>
      </c>
      <c r="L84" s="119">
        <f>IF($E16=0,0,-PMT(real_disc, $E16,K78,))</f>
        <v>0</v>
      </c>
      <c r="M84" s="119">
        <f>IF($E16=0,0,-PMT(real_disc, $E16,L78,))</f>
        <v>0</v>
      </c>
      <c r="N84" s="119">
        <f>IF($E16=0,0,-PMT(real_disc, $E16,M78,))</f>
        <v>0</v>
      </c>
      <c r="O84" s="119">
        <f>IF($E16=0,0,-PMT(real_disc, $E16,N78,))</f>
        <v>0</v>
      </c>
      <c r="P84" s="119">
        <f>IF($E16=0,0,-PMT(real_disc, $E16,O78,))</f>
        <v>0</v>
      </c>
      <c r="Q84" s="119">
        <f>IF($E16=0,0,-PMT(real_disc, $E16,P78,))</f>
        <v>0</v>
      </c>
      <c r="R84" s="119">
        <f>IF($E16=0,0,-PMT(real_disc, $E16,Q78,))</f>
        <v>0</v>
      </c>
      <c r="S84" s="119">
        <f>IF($E16=0,0,-PMT(real_disc, $E16,R78,))</f>
        <v>0</v>
      </c>
      <c r="T84" s="119">
        <f>IF($E16=0,0,-PMT(real_disc, $E16,S78,))</f>
        <v>0</v>
      </c>
      <c r="U84" s="119">
        <f>IF($E16=0,0,-PMT(real_disc, $E16,T78,))</f>
        <v>0</v>
      </c>
      <c r="V84" s="119">
        <f>IF($E16=0,0,-PMT(real_disc, $E16,U78,))</f>
        <v>0</v>
      </c>
      <c r="W84" s="119">
        <f>IF($E16=0,0,-PMT(real_disc, $E16,V78,))</f>
        <v>0</v>
      </c>
      <c r="X84" s="119">
        <f>IF($E16=0,0,-PMT(real_disc, $E16,W78,))</f>
        <v>0</v>
      </c>
      <c r="Y84" s="119">
        <f>IF($E16=0,0,-PMT(real_disc, $E16,X78,))</f>
        <v>0</v>
      </c>
      <c r="Z84" s="119">
        <f>IF($E16=0,0,-PMT(real_disc, $E16,Y78,))</f>
        <v>0</v>
      </c>
      <c r="AA84" s="119">
        <f>IF($E16=0,0,-PMT(real_disc, $E16,Z78,))</f>
        <v>0</v>
      </c>
      <c r="AB84" s="119">
        <f>IF($E16=0,0,-PMT(real_disc, $E16,AA78,))</f>
        <v>0</v>
      </c>
      <c r="AC84" s="119">
        <f>IF($E16=0,0,-PMT(real_disc, $E16,AB78,))</f>
        <v>0</v>
      </c>
      <c r="AD84" s="119">
        <f>IF($E16=0,0,-PMT(real_disc, $E16,AC78,))</f>
        <v>0</v>
      </c>
      <c r="AE84" s="119">
        <f>IF($E16=0,0,-PMT(real_disc, $E16,AD78,))</f>
        <v>0</v>
      </c>
      <c r="AF84" s="119">
        <f>IF($E16=0,0,-PMT(real_disc, $E16,AE78,))</f>
        <v>0</v>
      </c>
      <c r="AG84" s="119">
        <f>IF($E16=0,0,-PMT(real_disc, $E16,AF78,))</f>
        <v>0</v>
      </c>
    </row>
    <row r="85" spans="1:33" x14ac:dyDescent="0.3">
      <c r="A85" s="8"/>
      <c r="B85" s="8"/>
      <c r="C85" s="4" t="str">
        <f>$C$81&amp;" - "&amp;C17</f>
        <v>Annualised capex - &lt; Enter description &gt;</v>
      </c>
      <c r="D85" s="38"/>
      <c r="F85" s="97"/>
      <c r="G85" s="210">
        <f>input_dollars</f>
        <v>45291</v>
      </c>
      <c r="H85" s="31"/>
      <c r="I85" s="119">
        <f>IF($E17=0,0,-PMT(real_disc, $E17,H79,))</f>
        <v>0</v>
      </c>
      <c r="J85" s="119">
        <f>IF($E17=0,0,-PMT(real_disc, $E17,I79,))</f>
        <v>0</v>
      </c>
      <c r="K85" s="119">
        <f>IF($E17=0,0,-PMT(real_disc, $E17,J79,))</f>
        <v>0</v>
      </c>
      <c r="L85" s="119">
        <f>IF($E17=0,0,-PMT(real_disc, $E17,K79,))</f>
        <v>0</v>
      </c>
      <c r="M85" s="119">
        <f>IF($E17=0,0,-PMT(real_disc, $E17,L79,))</f>
        <v>0</v>
      </c>
      <c r="N85" s="119">
        <f>IF($E17=0,0,-PMT(real_disc, $E17,M79,))</f>
        <v>0</v>
      </c>
      <c r="O85" s="119">
        <f>IF($E17=0,0,-PMT(real_disc, $E17,N79,))</f>
        <v>0</v>
      </c>
      <c r="P85" s="119">
        <f>IF($E17=0,0,-PMT(real_disc, $E17,O79,))</f>
        <v>0</v>
      </c>
      <c r="Q85" s="119">
        <f>IF($E17=0,0,-PMT(real_disc, $E17,P79,))</f>
        <v>0</v>
      </c>
      <c r="R85" s="119">
        <f>IF($E17=0,0,-PMT(real_disc, $E17,Q79,))</f>
        <v>0</v>
      </c>
      <c r="S85" s="119">
        <f>IF($E17=0,0,-PMT(real_disc, $E17,R79,))</f>
        <v>0</v>
      </c>
      <c r="T85" s="119">
        <f>IF($E17=0,0,-PMT(real_disc, $E17,S79,))</f>
        <v>0</v>
      </c>
      <c r="U85" s="119">
        <f>IF($E17=0,0,-PMT(real_disc, $E17,T79,))</f>
        <v>0</v>
      </c>
      <c r="V85" s="119">
        <f>IF($E17=0,0,-PMT(real_disc, $E17,U79,))</f>
        <v>0</v>
      </c>
      <c r="W85" s="119">
        <f>IF($E17=0,0,-PMT(real_disc, $E17,V79,))</f>
        <v>0</v>
      </c>
      <c r="X85" s="119">
        <f>IF($E17=0,0,-PMT(real_disc, $E17,W79,))</f>
        <v>0</v>
      </c>
      <c r="Y85" s="119">
        <f>IF($E17=0,0,-PMT(real_disc, $E17,X79,))</f>
        <v>0</v>
      </c>
      <c r="Z85" s="119">
        <f>IF($E17=0,0,-PMT(real_disc, $E17,Y79,))</f>
        <v>0</v>
      </c>
      <c r="AA85" s="119">
        <f>IF($E17=0,0,-PMT(real_disc, $E17,Z79,))</f>
        <v>0</v>
      </c>
      <c r="AB85" s="119">
        <f>IF($E17=0,0,-PMT(real_disc, $E17,AA79,))</f>
        <v>0</v>
      </c>
      <c r="AC85" s="119">
        <f>IF($E17=0,0,-PMT(real_disc, $E17,AB79,))</f>
        <v>0</v>
      </c>
      <c r="AD85" s="119">
        <f>IF($E17=0,0,-PMT(real_disc, $E17,AC79,))</f>
        <v>0</v>
      </c>
      <c r="AE85" s="119">
        <f>IF($E17=0,0,-PMT(real_disc, $E17,AD79,))</f>
        <v>0</v>
      </c>
      <c r="AF85" s="119">
        <f>IF($E17=0,0,-PMT(real_disc, $E17,AE79,))</f>
        <v>0</v>
      </c>
      <c r="AG85" s="119">
        <f>IF($E17=0,0,-PMT(real_disc, $E17,AF79,))</f>
        <v>0</v>
      </c>
    </row>
    <row r="86" spans="1:33" x14ac:dyDescent="0.3">
      <c r="A86" s="8"/>
      <c r="B86" s="8"/>
      <c r="C86" s="172" t="s">
        <v>156</v>
      </c>
      <c r="D86" s="172"/>
      <c r="E86" s="173"/>
      <c r="F86" s="174"/>
      <c r="G86" s="215">
        <f>input_dollars</f>
        <v>45291</v>
      </c>
      <c r="H86" s="175"/>
      <c r="I86" s="176">
        <f>SUM(I82:I85)</f>
        <v>0</v>
      </c>
      <c r="J86" s="176">
        <f t="shared" ref="J86:AB86" si="13">SUM(J82:J85)</f>
        <v>0</v>
      </c>
      <c r="K86" s="176">
        <f t="shared" si="13"/>
        <v>0</v>
      </c>
      <c r="L86" s="176">
        <f t="shared" si="13"/>
        <v>0</v>
      </c>
      <c r="M86" s="176">
        <f t="shared" si="13"/>
        <v>0</v>
      </c>
      <c r="N86" s="176">
        <f t="shared" si="13"/>
        <v>0</v>
      </c>
      <c r="O86" s="176">
        <f t="shared" si="13"/>
        <v>0</v>
      </c>
      <c r="P86" s="176">
        <f t="shared" si="13"/>
        <v>0</v>
      </c>
      <c r="Q86" s="176">
        <f t="shared" si="13"/>
        <v>0</v>
      </c>
      <c r="R86" s="176">
        <f t="shared" si="13"/>
        <v>0</v>
      </c>
      <c r="S86" s="176">
        <f t="shared" si="13"/>
        <v>0</v>
      </c>
      <c r="T86" s="176">
        <f t="shared" si="13"/>
        <v>0</v>
      </c>
      <c r="U86" s="176">
        <f t="shared" si="13"/>
        <v>0</v>
      </c>
      <c r="V86" s="176">
        <f t="shared" si="13"/>
        <v>0</v>
      </c>
      <c r="W86" s="176">
        <f t="shared" si="13"/>
        <v>0</v>
      </c>
      <c r="X86" s="176">
        <f t="shared" si="13"/>
        <v>0</v>
      </c>
      <c r="Y86" s="176">
        <f t="shared" si="13"/>
        <v>0</v>
      </c>
      <c r="Z86" s="176">
        <f t="shared" si="13"/>
        <v>0</v>
      </c>
      <c r="AA86" s="176">
        <f t="shared" si="13"/>
        <v>0</v>
      </c>
      <c r="AB86" s="176">
        <f t="shared" si="13"/>
        <v>0</v>
      </c>
      <c r="AC86" s="176">
        <f>SUM(AC82:AC85)</f>
        <v>0</v>
      </c>
      <c r="AD86" s="176">
        <f>SUM(AD82:AD85)</f>
        <v>0</v>
      </c>
      <c r="AE86" s="176">
        <f>SUM(AE82:AE85)</f>
        <v>0</v>
      </c>
      <c r="AF86" s="176">
        <f>SUM(AF82:AF85)</f>
        <v>0</v>
      </c>
      <c r="AG86" s="176">
        <f>SUM(AG82:AG85)</f>
        <v>0</v>
      </c>
    </row>
    <row r="87" spans="1:33" x14ac:dyDescent="0.3">
      <c r="A87" s="8"/>
      <c r="B87" s="8"/>
      <c r="C87" s="75"/>
      <c r="D87" s="38"/>
      <c r="F87"/>
      <c r="G87" s="2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3">
      <c r="A88" s="8"/>
      <c r="B88" s="8"/>
      <c r="C88" s="4" t="s">
        <v>91</v>
      </c>
      <c r="D88" s="38"/>
      <c r="F88" s="97"/>
      <c r="G88" s="210">
        <f t="shared" ref="G88:G93" si="14">input_dollars</f>
        <v>45291</v>
      </c>
      <c r="H88" s="31"/>
      <c r="I88" s="119">
        <f>I86</f>
        <v>0</v>
      </c>
      <c r="J88" s="119">
        <f t="shared" ref="J88:AB88" si="15">J86</f>
        <v>0</v>
      </c>
      <c r="K88" s="119">
        <f t="shared" si="15"/>
        <v>0</v>
      </c>
      <c r="L88" s="119">
        <f t="shared" si="15"/>
        <v>0</v>
      </c>
      <c r="M88" s="119">
        <f t="shared" si="15"/>
        <v>0</v>
      </c>
      <c r="N88" s="119">
        <f t="shared" si="15"/>
        <v>0</v>
      </c>
      <c r="O88" s="119">
        <f t="shared" si="15"/>
        <v>0</v>
      </c>
      <c r="P88" s="119">
        <f t="shared" si="15"/>
        <v>0</v>
      </c>
      <c r="Q88" s="119">
        <f t="shared" si="15"/>
        <v>0</v>
      </c>
      <c r="R88" s="119">
        <f t="shared" si="15"/>
        <v>0</v>
      </c>
      <c r="S88" s="119">
        <f t="shared" si="15"/>
        <v>0</v>
      </c>
      <c r="T88" s="119">
        <f t="shared" si="15"/>
        <v>0</v>
      </c>
      <c r="U88" s="119">
        <f t="shared" si="15"/>
        <v>0</v>
      </c>
      <c r="V88" s="119">
        <f t="shared" si="15"/>
        <v>0</v>
      </c>
      <c r="W88" s="119">
        <f t="shared" si="15"/>
        <v>0</v>
      </c>
      <c r="X88" s="119">
        <f t="shared" si="15"/>
        <v>0</v>
      </c>
      <c r="Y88" s="119">
        <f t="shared" si="15"/>
        <v>0</v>
      </c>
      <c r="Z88" s="119">
        <f t="shared" si="15"/>
        <v>0</v>
      </c>
      <c r="AA88" s="119">
        <f t="shared" si="15"/>
        <v>0</v>
      </c>
      <c r="AB88" s="119">
        <f t="shared" si="15"/>
        <v>0</v>
      </c>
      <c r="AC88" s="119">
        <f>AC86</f>
        <v>0</v>
      </c>
      <c r="AD88" s="119">
        <f>AD86</f>
        <v>0</v>
      </c>
      <c r="AE88" s="119">
        <f>AE86</f>
        <v>0</v>
      </c>
      <c r="AF88" s="119">
        <f>AF86</f>
        <v>0</v>
      </c>
      <c r="AG88" s="119">
        <f>AG86</f>
        <v>0</v>
      </c>
    </row>
    <row r="89" spans="1:33" x14ac:dyDescent="0.3">
      <c r="A89" s="8"/>
      <c r="B89" s="8"/>
      <c r="C89" s="4" t="s">
        <v>31</v>
      </c>
      <c r="D89" s="38"/>
      <c r="F89" s="97"/>
      <c r="G89" s="210">
        <f t="shared" si="14"/>
        <v>45291</v>
      </c>
      <c r="H89" s="31"/>
      <c r="I89" s="31">
        <f t="shared" ref="I89:AG89" si="16">-I22</f>
        <v>0</v>
      </c>
      <c r="J89" s="31">
        <f t="shared" si="16"/>
        <v>0</v>
      </c>
      <c r="K89" s="31">
        <f t="shared" si="16"/>
        <v>0</v>
      </c>
      <c r="L89" s="31">
        <f t="shared" si="16"/>
        <v>0</v>
      </c>
      <c r="M89" s="31">
        <f t="shared" si="16"/>
        <v>0</v>
      </c>
      <c r="N89" s="31">
        <f t="shared" si="16"/>
        <v>0</v>
      </c>
      <c r="O89" s="31">
        <f t="shared" si="16"/>
        <v>0</v>
      </c>
      <c r="P89" s="31">
        <f t="shared" si="16"/>
        <v>0</v>
      </c>
      <c r="Q89" s="31">
        <f t="shared" si="16"/>
        <v>0</v>
      </c>
      <c r="R89" s="31">
        <f t="shared" si="16"/>
        <v>0</v>
      </c>
      <c r="S89" s="31">
        <f t="shared" si="16"/>
        <v>0</v>
      </c>
      <c r="T89" s="31">
        <f t="shared" si="16"/>
        <v>0</v>
      </c>
      <c r="U89" s="31">
        <f t="shared" si="16"/>
        <v>0</v>
      </c>
      <c r="V89" s="31">
        <f t="shared" si="16"/>
        <v>0</v>
      </c>
      <c r="W89" s="31">
        <f t="shared" si="16"/>
        <v>0</v>
      </c>
      <c r="X89" s="31">
        <f t="shared" si="16"/>
        <v>0</v>
      </c>
      <c r="Y89" s="31">
        <f t="shared" si="16"/>
        <v>0</v>
      </c>
      <c r="Z89" s="31">
        <f t="shared" si="16"/>
        <v>0</v>
      </c>
      <c r="AA89" s="31">
        <f t="shared" si="16"/>
        <v>0</v>
      </c>
      <c r="AB89" s="31">
        <f t="shared" si="16"/>
        <v>0</v>
      </c>
      <c r="AC89" s="31">
        <f t="shared" si="16"/>
        <v>0</v>
      </c>
      <c r="AD89" s="31">
        <f t="shared" si="16"/>
        <v>0</v>
      </c>
      <c r="AE89" s="31">
        <f t="shared" si="16"/>
        <v>0</v>
      </c>
      <c r="AF89" s="31">
        <f t="shared" si="16"/>
        <v>0</v>
      </c>
      <c r="AG89" s="31">
        <f t="shared" si="16"/>
        <v>0</v>
      </c>
    </row>
    <row r="90" spans="1:33" x14ac:dyDescent="0.3">
      <c r="A90" s="8"/>
      <c r="B90" s="8"/>
      <c r="C90" s="4" t="s">
        <v>139</v>
      </c>
      <c r="D90" s="38"/>
      <c r="F90" s="97"/>
      <c r="G90" s="210">
        <f t="shared" si="14"/>
        <v>45291</v>
      </c>
      <c r="H90" s="31"/>
      <c r="I90" s="31">
        <f>I67</f>
        <v>0</v>
      </c>
      <c r="J90" s="31">
        <f t="shared" ref="J90:AB90" si="17">J67</f>
        <v>0</v>
      </c>
      <c r="K90" s="31">
        <f t="shared" si="17"/>
        <v>0</v>
      </c>
      <c r="L90" s="31">
        <f t="shared" si="17"/>
        <v>0</v>
      </c>
      <c r="M90" s="31">
        <f t="shared" si="17"/>
        <v>0</v>
      </c>
      <c r="N90" s="31">
        <f t="shared" si="17"/>
        <v>0</v>
      </c>
      <c r="O90" s="31">
        <f t="shared" si="17"/>
        <v>0</v>
      </c>
      <c r="P90" s="31">
        <f t="shared" si="17"/>
        <v>0</v>
      </c>
      <c r="Q90" s="31">
        <f t="shared" si="17"/>
        <v>0</v>
      </c>
      <c r="R90" s="31">
        <f t="shared" si="17"/>
        <v>0</v>
      </c>
      <c r="S90" s="31">
        <f t="shared" si="17"/>
        <v>0</v>
      </c>
      <c r="T90" s="31">
        <f t="shared" si="17"/>
        <v>0</v>
      </c>
      <c r="U90" s="31">
        <f t="shared" si="17"/>
        <v>0</v>
      </c>
      <c r="V90" s="31">
        <f t="shared" si="17"/>
        <v>0</v>
      </c>
      <c r="W90" s="31">
        <f t="shared" si="17"/>
        <v>0</v>
      </c>
      <c r="X90" s="31">
        <f t="shared" si="17"/>
        <v>0</v>
      </c>
      <c r="Y90" s="31">
        <f t="shared" si="17"/>
        <v>0</v>
      </c>
      <c r="Z90" s="31">
        <f t="shared" si="17"/>
        <v>0</v>
      </c>
      <c r="AA90" s="31">
        <f t="shared" si="17"/>
        <v>0</v>
      </c>
      <c r="AB90" s="31">
        <f t="shared" si="17"/>
        <v>0</v>
      </c>
      <c r="AC90" s="31">
        <f>AC67</f>
        <v>0</v>
      </c>
      <c r="AD90" s="31">
        <f>AD67</f>
        <v>0</v>
      </c>
      <c r="AE90" s="31">
        <f>AE67</f>
        <v>0</v>
      </c>
      <c r="AF90" s="31">
        <f>AF67</f>
        <v>0</v>
      </c>
      <c r="AG90" s="31">
        <f>AG67</f>
        <v>0</v>
      </c>
    </row>
    <row r="91" spans="1:33" x14ac:dyDescent="0.3">
      <c r="A91" s="8"/>
      <c r="B91" s="8"/>
      <c r="C91" s="4" t="s">
        <v>122</v>
      </c>
      <c r="D91" s="38"/>
      <c r="F91" s="97"/>
      <c r="G91" s="210">
        <f t="shared" si="14"/>
        <v>45291</v>
      </c>
      <c r="H91" s="31"/>
      <c r="I91" s="31">
        <f t="shared" ref="I91:AG91" si="18">I60</f>
        <v>0</v>
      </c>
      <c r="J91" s="31">
        <f t="shared" si="18"/>
        <v>0</v>
      </c>
      <c r="K91" s="31">
        <f t="shared" si="18"/>
        <v>0</v>
      </c>
      <c r="L91" s="31">
        <f t="shared" si="18"/>
        <v>0</v>
      </c>
      <c r="M91" s="31">
        <f t="shared" si="18"/>
        <v>0</v>
      </c>
      <c r="N91" s="31">
        <f t="shared" si="18"/>
        <v>0</v>
      </c>
      <c r="O91" s="31">
        <f t="shared" si="18"/>
        <v>0</v>
      </c>
      <c r="P91" s="31">
        <f t="shared" si="18"/>
        <v>0</v>
      </c>
      <c r="Q91" s="31">
        <f t="shared" si="18"/>
        <v>0</v>
      </c>
      <c r="R91" s="31">
        <f t="shared" si="18"/>
        <v>0</v>
      </c>
      <c r="S91" s="31">
        <f t="shared" si="18"/>
        <v>0</v>
      </c>
      <c r="T91" s="31">
        <f t="shared" si="18"/>
        <v>0</v>
      </c>
      <c r="U91" s="31">
        <f t="shared" si="18"/>
        <v>0</v>
      </c>
      <c r="V91" s="31">
        <f t="shared" si="18"/>
        <v>0</v>
      </c>
      <c r="W91" s="31">
        <f t="shared" si="18"/>
        <v>0</v>
      </c>
      <c r="X91" s="31">
        <f t="shared" si="18"/>
        <v>0</v>
      </c>
      <c r="Y91" s="31">
        <f t="shared" si="18"/>
        <v>0</v>
      </c>
      <c r="Z91" s="31">
        <f t="shared" si="18"/>
        <v>0</v>
      </c>
      <c r="AA91" s="31">
        <f t="shared" si="18"/>
        <v>0</v>
      </c>
      <c r="AB91" s="31">
        <f t="shared" si="18"/>
        <v>0</v>
      </c>
      <c r="AC91" s="31">
        <f t="shared" si="18"/>
        <v>0</v>
      </c>
      <c r="AD91" s="31">
        <f t="shared" si="18"/>
        <v>0</v>
      </c>
      <c r="AE91" s="31">
        <f t="shared" si="18"/>
        <v>0</v>
      </c>
      <c r="AF91" s="31">
        <f t="shared" si="18"/>
        <v>0</v>
      </c>
      <c r="AG91" s="31">
        <f t="shared" si="18"/>
        <v>0</v>
      </c>
    </row>
    <row r="92" spans="1:33" x14ac:dyDescent="0.3">
      <c r="A92" s="8"/>
      <c r="B92" s="8"/>
      <c r="C92" s="4"/>
      <c r="D92" s="38"/>
      <c r="F92" s="31"/>
      <c r="G92" s="21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 x14ac:dyDescent="0.3">
      <c r="A93" s="8"/>
      <c r="B93" s="8"/>
      <c r="C93" s="177" t="s">
        <v>186</v>
      </c>
      <c r="D93" s="178"/>
      <c r="E93" s="173"/>
      <c r="F93" s="179"/>
      <c r="G93" s="215">
        <f t="shared" si="14"/>
        <v>45291</v>
      </c>
      <c r="H93" s="179"/>
      <c r="I93" s="179">
        <f t="shared" ref="I93:AB93" si="19">SUM(I88:I92)</f>
        <v>0</v>
      </c>
      <c r="J93" s="179">
        <f t="shared" si="19"/>
        <v>0</v>
      </c>
      <c r="K93" s="179">
        <f t="shared" si="19"/>
        <v>0</v>
      </c>
      <c r="L93" s="179">
        <f t="shared" si="19"/>
        <v>0</v>
      </c>
      <c r="M93" s="179">
        <f t="shared" si="19"/>
        <v>0</v>
      </c>
      <c r="N93" s="179">
        <f t="shared" si="19"/>
        <v>0</v>
      </c>
      <c r="O93" s="179">
        <f t="shared" si="19"/>
        <v>0</v>
      </c>
      <c r="P93" s="179">
        <f t="shared" si="19"/>
        <v>0</v>
      </c>
      <c r="Q93" s="179">
        <f t="shared" si="19"/>
        <v>0</v>
      </c>
      <c r="R93" s="179">
        <f t="shared" si="19"/>
        <v>0</v>
      </c>
      <c r="S93" s="179">
        <f t="shared" si="19"/>
        <v>0</v>
      </c>
      <c r="T93" s="179">
        <f t="shared" si="19"/>
        <v>0</v>
      </c>
      <c r="U93" s="179">
        <f t="shared" si="19"/>
        <v>0</v>
      </c>
      <c r="V93" s="179">
        <f t="shared" si="19"/>
        <v>0</v>
      </c>
      <c r="W93" s="179">
        <f t="shared" si="19"/>
        <v>0</v>
      </c>
      <c r="X93" s="179">
        <f t="shared" si="19"/>
        <v>0</v>
      </c>
      <c r="Y93" s="179">
        <f t="shared" si="19"/>
        <v>0</v>
      </c>
      <c r="Z93" s="179">
        <f t="shared" si="19"/>
        <v>0</v>
      </c>
      <c r="AA93" s="179">
        <f t="shared" si="19"/>
        <v>0</v>
      </c>
      <c r="AB93" s="179">
        <f t="shared" si="19"/>
        <v>0</v>
      </c>
      <c r="AC93" s="179">
        <f>SUM(AC88:AC92)</f>
        <v>0</v>
      </c>
      <c r="AD93" s="179">
        <f>SUM(AD88:AD92)</f>
        <v>0</v>
      </c>
      <c r="AE93" s="179">
        <f>SUM(AE88:AE92)</f>
        <v>0</v>
      </c>
      <c r="AF93" s="179">
        <f>SUM(AF88:AF92)</f>
        <v>0</v>
      </c>
      <c r="AG93" s="179">
        <f>SUM(AG88:AG92)</f>
        <v>0</v>
      </c>
    </row>
    <row r="94" spans="1:33" x14ac:dyDescent="0.3">
      <c r="A94" s="8"/>
      <c r="B94" s="8"/>
      <c r="C94" s="75"/>
      <c r="D94" s="138"/>
      <c r="E94" s="64"/>
      <c r="F94" s="141"/>
      <c r="G94" s="217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</row>
    <row r="95" spans="1:33" x14ac:dyDescent="0.3">
      <c r="A95" s="8"/>
      <c r="B95" s="8"/>
      <c r="C95" s="75"/>
      <c r="D95" s="138"/>
      <c r="E95" s="64"/>
      <c r="F95" s="141"/>
      <c r="G95" s="217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</row>
    <row r="96" spans="1:33" x14ac:dyDescent="0.3">
      <c r="A96" s="8"/>
      <c r="B96" s="8"/>
      <c r="C96" s="230" t="s">
        <v>196</v>
      </c>
      <c r="D96" s="82"/>
      <c r="E96" s="231"/>
      <c r="F96" s="232"/>
      <c r="G96" s="233" cm="1">
        <f t="array" ref="G96">IF(SUM($I18:$AG18)=0,0,(INDEX(I$6:AG$6,MATCH(TRUE,INDEX($I18:$AG18&lt;&gt;0,),0))))</f>
        <v>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43" x14ac:dyDescent="0.3">
      <c r="C97" s="82"/>
      <c r="D97" s="234"/>
      <c r="E97" s="231"/>
      <c r="F97" s="231"/>
      <c r="G97" s="233"/>
    </row>
    <row r="98" spans="1:43" x14ac:dyDescent="0.3">
      <c r="C98" s="235" t="s">
        <v>191</v>
      </c>
      <c r="D98" s="236"/>
      <c r="E98" s="236"/>
      <c r="F98" s="236"/>
      <c r="G98" s="237" t="str">
        <f>IF(_xlfn.MINIFS($G$96:$G$97, $G$96:$G$97, "&gt;"&amp;0)=0, $A$4, _xlfn.MINIFS($G$96:$G$97, $G$96:$G$97, "&gt;"&amp;0))</f>
        <v>Not used</v>
      </c>
    </row>
    <row r="100" spans="1:43" x14ac:dyDescent="0.3">
      <c r="G100" s="12"/>
    </row>
    <row r="108" spans="1:43" ht="14.4" x14ac:dyDescent="0.3">
      <c r="A108" s="89" t="s">
        <v>216</v>
      </c>
      <c r="B108" s="89"/>
      <c r="C108" s="89"/>
      <c r="D108" s="89"/>
      <c r="E108" s="89"/>
      <c r="F108" s="89"/>
      <c r="G108" s="204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/>
      <c r="AI108"/>
      <c r="AJ108"/>
      <c r="AK108"/>
      <c r="AL108"/>
      <c r="AM108"/>
      <c r="AN108"/>
      <c r="AO108"/>
      <c r="AP108"/>
      <c r="AQ108"/>
    </row>
    <row r="110" spans="1:43" x14ac:dyDescent="0.3"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</row>
    <row r="111" spans="1:43" x14ac:dyDescent="0.3"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</row>
    <row r="112" spans="1:43" x14ac:dyDescent="0.3">
      <c r="A112" s="1" t="s">
        <v>119</v>
      </c>
      <c r="C112" s="1" t="s">
        <v>186</v>
      </c>
      <c r="D112"/>
      <c r="E112"/>
      <c r="F112"/>
      <c r="G112" s="38" t="str">
        <f>PROPER($A$3)&amp;A112</f>
        <v>Option 5NPV</v>
      </c>
      <c r="I112" s="31">
        <f>I93</f>
        <v>0</v>
      </c>
      <c r="J112" s="31">
        <f t="shared" ref="J112:AG112" si="20">J93</f>
        <v>0</v>
      </c>
      <c r="K112" s="31">
        <f t="shared" si="20"/>
        <v>0</v>
      </c>
      <c r="L112" s="31">
        <f t="shared" si="20"/>
        <v>0</v>
      </c>
      <c r="M112" s="31">
        <f t="shared" si="20"/>
        <v>0</v>
      </c>
      <c r="N112" s="31">
        <f t="shared" si="20"/>
        <v>0</v>
      </c>
      <c r="O112" s="31">
        <f t="shared" si="20"/>
        <v>0</v>
      </c>
      <c r="P112" s="31">
        <f t="shared" si="20"/>
        <v>0</v>
      </c>
      <c r="Q112" s="31">
        <f t="shared" si="20"/>
        <v>0</v>
      </c>
      <c r="R112" s="31">
        <f t="shared" si="20"/>
        <v>0</v>
      </c>
      <c r="S112" s="31">
        <f t="shared" si="20"/>
        <v>0</v>
      </c>
      <c r="T112" s="31">
        <f t="shared" si="20"/>
        <v>0</v>
      </c>
      <c r="U112" s="31">
        <f t="shared" si="20"/>
        <v>0</v>
      </c>
      <c r="V112" s="31">
        <f t="shared" si="20"/>
        <v>0</v>
      </c>
      <c r="W112" s="31">
        <f t="shared" si="20"/>
        <v>0</v>
      </c>
      <c r="X112" s="31">
        <f t="shared" si="20"/>
        <v>0</v>
      </c>
      <c r="Y112" s="31">
        <f t="shared" si="20"/>
        <v>0</v>
      </c>
      <c r="Z112" s="31">
        <f t="shared" si="20"/>
        <v>0</v>
      </c>
      <c r="AA112" s="31">
        <f t="shared" si="20"/>
        <v>0</v>
      </c>
      <c r="AB112" s="31">
        <f t="shared" si="20"/>
        <v>0</v>
      </c>
      <c r="AC112" s="31">
        <f t="shared" si="20"/>
        <v>0</v>
      </c>
      <c r="AD112" s="31">
        <f t="shared" si="20"/>
        <v>0</v>
      </c>
      <c r="AE112" s="31">
        <f t="shared" si="20"/>
        <v>0</v>
      </c>
      <c r="AF112" s="31">
        <f t="shared" si="20"/>
        <v>0</v>
      </c>
      <c r="AG112" s="31">
        <f t="shared" si="20"/>
        <v>0</v>
      </c>
    </row>
    <row r="113" spans="1:33" x14ac:dyDescent="0.3">
      <c r="C113" s="1" t="s">
        <v>156</v>
      </c>
      <c r="D113"/>
      <c r="E113"/>
      <c r="F113"/>
      <c r="G113"/>
      <c r="I113" s="31">
        <f>I88</f>
        <v>0</v>
      </c>
      <c r="J113" s="31">
        <f t="shared" ref="J113:AG113" si="21">J88</f>
        <v>0</v>
      </c>
      <c r="K113" s="31">
        <f t="shared" si="21"/>
        <v>0</v>
      </c>
      <c r="L113" s="31">
        <f t="shared" si="21"/>
        <v>0</v>
      </c>
      <c r="M113" s="31">
        <f t="shared" si="21"/>
        <v>0</v>
      </c>
      <c r="N113" s="31">
        <f t="shared" si="21"/>
        <v>0</v>
      </c>
      <c r="O113" s="31">
        <f t="shared" si="21"/>
        <v>0</v>
      </c>
      <c r="P113" s="31">
        <f t="shared" si="21"/>
        <v>0</v>
      </c>
      <c r="Q113" s="31">
        <f t="shared" si="21"/>
        <v>0</v>
      </c>
      <c r="R113" s="31">
        <f t="shared" si="21"/>
        <v>0</v>
      </c>
      <c r="S113" s="31">
        <f t="shared" si="21"/>
        <v>0</v>
      </c>
      <c r="T113" s="31">
        <f t="shared" si="21"/>
        <v>0</v>
      </c>
      <c r="U113" s="31">
        <f t="shared" si="21"/>
        <v>0</v>
      </c>
      <c r="V113" s="31">
        <f t="shared" si="21"/>
        <v>0</v>
      </c>
      <c r="W113" s="31">
        <f t="shared" si="21"/>
        <v>0</v>
      </c>
      <c r="X113" s="31">
        <f t="shared" si="21"/>
        <v>0</v>
      </c>
      <c r="Y113" s="31">
        <f t="shared" si="21"/>
        <v>0</v>
      </c>
      <c r="Z113" s="31">
        <f t="shared" si="21"/>
        <v>0</v>
      </c>
      <c r="AA113" s="31">
        <f t="shared" si="21"/>
        <v>0</v>
      </c>
      <c r="AB113" s="31">
        <f t="shared" si="21"/>
        <v>0</v>
      </c>
      <c r="AC113" s="31">
        <f t="shared" si="21"/>
        <v>0</v>
      </c>
      <c r="AD113" s="31">
        <f t="shared" si="21"/>
        <v>0</v>
      </c>
      <c r="AE113" s="31">
        <f t="shared" si="21"/>
        <v>0</v>
      </c>
      <c r="AF113" s="31">
        <f t="shared" si="21"/>
        <v>0</v>
      </c>
      <c r="AG113" s="31">
        <f t="shared" si="21"/>
        <v>0</v>
      </c>
    </row>
    <row r="114" spans="1:33" x14ac:dyDescent="0.3">
      <c r="C114" s="1" t="s">
        <v>239</v>
      </c>
      <c r="D114"/>
      <c r="E114"/>
      <c r="F114"/>
      <c r="G114"/>
      <c r="I114" s="31">
        <f>SUM(I90:I91)</f>
        <v>0</v>
      </c>
      <c r="J114" s="31">
        <f t="shared" ref="J114:AG114" si="22">SUM(J90:J91)</f>
        <v>0</v>
      </c>
      <c r="K114" s="31">
        <f t="shared" si="22"/>
        <v>0</v>
      </c>
      <c r="L114" s="31">
        <f t="shared" si="22"/>
        <v>0</v>
      </c>
      <c r="M114" s="31">
        <f t="shared" si="22"/>
        <v>0</v>
      </c>
      <c r="N114" s="31">
        <f t="shared" si="22"/>
        <v>0</v>
      </c>
      <c r="O114" s="31">
        <f t="shared" si="22"/>
        <v>0</v>
      </c>
      <c r="P114" s="31">
        <f t="shared" si="22"/>
        <v>0</v>
      </c>
      <c r="Q114" s="31">
        <f t="shared" si="22"/>
        <v>0</v>
      </c>
      <c r="R114" s="31">
        <f t="shared" si="22"/>
        <v>0</v>
      </c>
      <c r="S114" s="31">
        <f t="shared" si="22"/>
        <v>0</v>
      </c>
      <c r="T114" s="31">
        <f t="shared" si="22"/>
        <v>0</v>
      </c>
      <c r="U114" s="31">
        <f t="shared" si="22"/>
        <v>0</v>
      </c>
      <c r="V114" s="31">
        <f t="shared" si="22"/>
        <v>0</v>
      </c>
      <c r="W114" s="31">
        <f t="shared" si="22"/>
        <v>0</v>
      </c>
      <c r="X114" s="31">
        <f t="shared" si="22"/>
        <v>0</v>
      </c>
      <c r="Y114" s="31">
        <f t="shared" si="22"/>
        <v>0</v>
      </c>
      <c r="Z114" s="31">
        <f t="shared" si="22"/>
        <v>0</v>
      </c>
      <c r="AA114" s="31">
        <f t="shared" si="22"/>
        <v>0</v>
      </c>
      <c r="AB114" s="31">
        <f t="shared" si="22"/>
        <v>0</v>
      </c>
      <c r="AC114" s="31">
        <f t="shared" si="22"/>
        <v>0</v>
      </c>
      <c r="AD114" s="31">
        <f t="shared" si="22"/>
        <v>0</v>
      </c>
      <c r="AE114" s="31">
        <f t="shared" si="22"/>
        <v>0</v>
      </c>
      <c r="AF114" s="31">
        <f t="shared" si="22"/>
        <v>0</v>
      </c>
      <c r="AG114" s="31">
        <f t="shared" si="22"/>
        <v>0</v>
      </c>
    </row>
    <row r="115" spans="1:33" x14ac:dyDescent="0.3">
      <c r="D115" s="301" t="str">
        <f>Assumptions!G110</f>
        <v>Capex</v>
      </c>
      <c r="E115" s="301" t="str">
        <f>Assumptions!H110</f>
        <v>Total benefits</v>
      </c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</row>
    <row r="116" spans="1:33" x14ac:dyDescent="0.3">
      <c r="A116" s="1" t="str">
        <f>"sens"&amp;Assumptions!B111</f>
        <v>sens1</v>
      </c>
      <c r="C116" s="300" t="str">
        <f>Assumptions!C111</f>
        <v>Capex 10% higher</v>
      </c>
      <c r="D116" s="301">
        <f>Assumptions!G111</f>
        <v>0.1</v>
      </c>
      <c r="E116" s="301">
        <f>Assumptions!H111</f>
        <v>0</v>
      </c>
      <c r="G116" s="38" t="str">
        <f>PROPER($A$3)&amp;A116</f>
        <v>Option 5sens1</v>
      </c>
      <c r="I116" s="31" cm="1">
        <f t="array" ref="I116">I$112+IF($C116&lt;&gt;0,SUMPRODUCT((I$113:I$114)*TRANSPOSE(($D116:$E116))),0)</f>
        <v>0</v>
      </c>
      <c r="J116" s="31" cm="1">
        <f t="array" ref="J116">J$112+IF($C116&lt;&gt;0,SUMPRODUCT((J$113:J$114)*TRANSPOSE(($D116:$E116))),0)</f>
        <v>0</v>
      </c>
      <c r="K116" s="31" cm="1">
        <f t="array" ref="K116">K$112+IF($C116&lt;&gt;0,SUMPRODUCT((K$113:K$114)*TRANSPOSE(($D116:$E116))),0)</f>
        <v>0</v>
      </c>
      <c r="L116" s="31" cm="1">
        <f t="array" ref="L116">L$112+IF($C116&lt;&gt;0,SUMPRODUCT((L$113:L$114)*TRANSPOSE(($D116:$E116))),0)</f>
        <v>0</v>
      </c>
      <c r="M116" s="31" cm="1">
        <f t="array" ref="M116">M$112+IF($C116&lt;&gt;0,SUMPRODUCT((M$113:M$114)*TRANSPOSE(($D116:$E116))),0)</f>
        <v>0</v>
      </c>
      <c r="N116" s="31" cm="1">
        <f t="array" ref="N116">N$112+IF($C116&lt;&gt;0,SUMPRODUCT((N$113:N$114)*TRANSPOSE(($D116:$E116))),0)</f>
        <v>0</v>
      </c>
      <c r="O116" s="31" cm="1">
        <f t="array" ref="O116">O$112+IF($C116&lt;&gt;0,SUMPRODUCT((O$113:O$114)*TRANSPOSE(($D116:$E116))),0)</f>
        <v>0</v>
      </c>
      <c r="P116" s="31" cm="1">
        <f t="array" ref="P116">P$112+IF($C116&lt;&gt;0,SUMPRODUCT((P$113:P$114)*TRANSPOSE(($D116:$E116))),0)</f>
        <v>0</v>
      </c>
      <c r="Q116" s="31" cm="1">
        <f t="array" ref="Q116">Q$112+IF($C116&lt;&gt;0,SUMPRODUCT((Q$113:Q$114)*TRANSPOSE(($D116:$E116))),0)</f>
        <v>0</v>
      </c>
      <c r="R116" s="31" cm="1">
        <f t="array" ref="R116">R$112+IF($C116&lt;&gt;0,SUMPRODUCT((R$113:R$114)*TRANSPOSE(($D116:$E116))),0)</f>
        <v>0</v>
      </c>
      <c r="S116" s="31" cm="1">
        <f t="array" ref="S116">S$112+IF($C116&lt;&gt;0,SUMPRODUCT((S$113:S$114)*TRANSPOSE(($D116:$E116))),0)</f>
        <v>0</v>
      </c>
      <c r="T116" s="31" cm="1">
        <f t="array" ref="T116">T$112+IF($C116&lt;&gt;0,SUMPRODUCT((T$113:T$114)*TRANSPOSE(($D116:$E116))),0)</f>
        <v>0</v>
      </c>
      <c r="U116" s="31" cm="1">
        <f t="array" ref="U116">U$112+IF($C116&lt;&gt;0,SUMPRODUCT((U$113:U$114)*TRANSPOSE(($D116:$E116))),0)</f>
        <v>0</v>
      </c>
      <c r="V116" s="31" cm="1">
        <f t="array" ref="V116">V$112+IF($C116&lt;&gt;0,SUMPRODUCT((V$113:V$114)*TRANSPOSE(($D116:$E116))),0)</f>
        <v>0</v>
      </c>
      <c r="W116" s="31" cm="1">
        <f t="array" ref="W116">W$112+IF($C116&lt;&gt;0,SUMPRODUCT((W$113:W$114)*TRANSPOSE(($D116:$E116))),0)</f>
        <v>0</v>
      </c>
      <c r="X116" s="31" cm="1">
        <f t="array" ref="X116">X$112+IF($C116&lt;&gt;0,SUMPRODUCT((X$113:X$114)*TRANSPOSE(($D116:$E116))),0)</f>
        <v>0</v>
      </c>
      <c r="Y116" s="31" cm="1">
        <f t="array" ref="Y116">Y$112+IF($C116&lt;&gt;0,SUMPRODUCT((Y$113:Y$114)*TRANSPOSE(($D116:$E116))),0)</f>
        <v>0</v>
      </c>
      <c r="Z116" s="31" cm="1">
        <f t="array" ref="Z116">Z$112+IF($C116&lt;&gt;0,SUMPRODUCT((Z$113:Z$114)*TRANSPOSE(($D116:$E116))),0)</f>
        <v>0</v>
      </c>
      <c r="AA116" s="31" cm="1">
        <f t="array" ref="AA116">AA$112+IF($C116&lt;&gt;0,SUMPRODUCT((AA$113:AA$114)*TRANSPOSE(($D116:$E116))),0)</f>
        <v>0</v>
      </c>
      <c r="AB116" s="31" cm="1">
        <f t="array" ref="AB116">AB$112+IF($C116&lt;&gt;0,SUMPRODUCT((AB$113:AB$114)*TRANSPOSE(($D116:$E116))),0)</f>
        <v>0</v>
      </c>
      <c r="AC116" s="31" cm="1">
        <f t="array" ref="AC116">AC$112+IF($C116&lt;&gt;0,SUMPRODUCT((AC$113:AC$114)*TRANSPOSE(($D116:$E116))),0)</f>
        <v>0</v>
      </c>
      <c r="AD116" s="31" cm="1">
        <f t="array" ref="AD116">AD$112+IF($C116&lt;&gt;0,SUMPRODUCT((AD$113:AD$114)*TRANSPOSE(($D116:$E116))),0)</f>
        <v>0</v>
      </c>
      <c r="AE116" s="31" cm="1">
        <f t="array" ref="AE116">AE$112+IF($C116&lt;&gt;0,SUMPRODUCT((AE$113:AE$114)*TRANSPOSE(($D116:$E116))),0)</f>
        <v>0</v>
      </c>
      <c r="AF116" s="31" cm="1">
        <f t="array" ref="AF116">AF$112+IF($C116&lt;&gt;0,SUMPRODUCT((AF$113:AF$114)*TRANSPOSE(($D116:$E116))),0)</f>
        <v>0</v>
      </c>
      <c r="AG116" s="31" cm="1">
        <f t="array" ref="AG116">AG$112+IF($C116&lt;&gt;0,SUMPRODUCT((AG$113:AG$114)*TRANSPOSE(($D116:$E116))),0)</f>
        <v>0</v>
      </c>
    </row>
    <row r="117" spans="1:33" x14ac:dyDescent="0.3">
      <c r="A117" s="1" t="str">
        <f>"sens"&amp;Assumptions!B112</f>
        <v>sens2</v>
      </c>
      <c r="C117" s="300" t="str">
        <f>Assumptions!C112</f>
        <v>Capex 10% lower</v>
      </c>
      <c r="D117" s="301">
        <f>Assumptions!G112</f>
        <v>-0.1</v>
      </c>
      <c r="E117" s="301">
        <f>Assumptions!H112</f>
        <v>0</v>
      </c>
      <c r="G117" s="38" t="str">
        <f t="shared" ref="G117:G123" si="23">PROPER($A$3)&amp;A117</f>
        <v>Option 5sens2</v>
      </c>
      <c r="I117" s="31" cm="1">
        <f t="array" ref="I117">I$112+IF($C117&lt;&gt;0,SUMPRODUCT((I$113:I$114)*TRANSPOSE(($D117:$E117))),0)</f>
        <v>0</v>
      </c>
      <c r="J117" s="31" cm="1">
        <f t="array" ref="J117">J$112+IF($C117&lt;&gt;0,SUMPRODUCT((J$113:J$114)*TRANSPOSE(($D117:$E117))),0)</f>
        <v>0</v>
      </c>
      <c r="K117" s="31" cm="1">
        <f t="array" ref="K117">K$112+IF($C117&lt;&gt;0,SUMPRODUCT((K$113:K$114)*TRANSPOSE(($D117:$E117))),0)</f>
        <v>0</v>
      </c>
      <c r="L117" s="31" cm="1">
        <f t="array" ref="L117">L$112+IF($C117&lt;&gt;0,SUMPRODUCT((L$113:L$114)*TRANSPOSE(($D117:$E117))),0)</f>
        <v>0</v>
      </c>
      <c r="M117" s="31" cm="1">
        <f t="array" ref="M117">M$112+IF($C117&lt;&gt;0,SUMPRODUCT((M$113:M$114)*TRANSPOSE(($D117:$E117))),0)</f>
        <v>0</v>
      </c>
      <c r="N117" s="31" cm="1">
        <f t="array" ref="N117">N$112+IF($C117&lt;&gt;0,SUMPRODUCT((N$113:N$114)*TRANSPOSE(($D117:$E117))),0)</f>
        <v>0</v>
      </c>
      <c r="O117" s="31" cm="1">
        <f t="array" ref="O117">O$112+IF($C117&lt;&gt;0,SUMPRODUCT((O$113:O$114)*TRANSPOSE(($D117:$E117))),0)</f>
        <v>0</v>
      </c>
      <c r="P117" s="31" cm="1">
        <f t="array" ref="P117">P$112+IF($C117&lt;&gt;0,SUMPRODUCT((P$113:P$114)*TRANSPOSE(($D117:$E117))),0)</f>
        <v>0</v>
      </c>
      <c r="Q117" s="31" cm="1">
        <f t="array" ref="Q117">Q$112+IF($C117&lt;&gt;0,SUMPRODUCT((Q$113:Q$114)*TRANSPOSE(($D117:$E117))),0)</f>
        <v>0</v>
      </c>
      <c r="R117" s="31" cm="1">
        <f t="array" ref="R117">R$112+IF($C117&lt;&gt;0,SUMPRODUCT((R$113:R$114)*TRANSPOSE(($D117:$E117))),0)</f>
        <v>0</v>
      </c>
      <c r="S117" s="31" cm="1">
        <f t="array" ref="S117">S$112+IF($C117&lt;&gt;0,SUMPRODUCT((S$113:S$114)*TRANSPOSE(($D117:$E117))),0)</f>
        <v>0</v>
      </c>
      <c r="T117" s="31" cm="1">
        <f t="array" ref="T117">T$112+IF($C117&lt;&gt;0,SUMPRODUCT((T$113:T$114)*TRANSPOSE(($D117:$E117))),0)</f>
        <v>0</v>
      </c>
      <c r="U117" s="31" cm="1">
        <f t="array" ref="U117">U$112+IF($C117&lt;&gt;0,SUMPRODUCT((U$113:U$114)*TRANSPOSE(($D117:$E117))),0)</f>
        <v>0</v>
      </c>
      <c r="V117" s="31" cm="1">
        <f t="array" ref="V117">V$112+IF($C117&lt;&gt;0,SUMPRODUCT((V$113:V$114)*TRANSPOSE(($D117:$E117))),0)</f>
        <v>0</v>
      </c>
      <c r="W117" s="31" cm="1">
        <f t="array" ref="W117">W$112+IF($C117&lt;&gt;0,SUMPRODUCT((W$113:W$114)*TRANSPOSE(($D117:$E117))),0)</f>
        <v>0</v>
      </c>
      <c r="X117" s="31" cm="1">
        <f t="array" ref="X117">X$112+IF($C117&lt;&gt;0,SUMPRODUCT((X$113:X$114)*TRANSPOSE(($D117:$E117))),0)</f>
        <v>0</v>
      </c>
      <c r="Y117" s="31" cm="1">
        <f t="array" ref="Y117">Y$112+IF($C117&lt;&gt;0,SUMPRODUCT((Y$113:Y$114)*TRANSPOSE(($D117:$E117))),0)</f>
        <v>0</v>
      </c>
      <c r="Z117" s="31" cm="1">
        <f t="array" ref="Z117">Z$112+IF($C117&lt;&gt;0,SUMPRODUCT((Z$113:Z$114)*TRANSPOSE(($D117:$E117))),0)</f>
        <v>0</v>
      </c>
      <c r="AA117" s="31" cm="1">
        <f t="array" ref="AA117">AA$112+IF($C117&lt;&gt;0,SUMPRODUCT((AA$113:AA$114)*TRANSPOSE(($D117:$E117))),0)</f>
        <v>0</v>
      </c>
      <c r="AB117" s="31" cm="1">
        <f t="array" ref="AB117">AB$112+IF($C117&lt;&gt;0,SUMPRODUCT((AB$113:AB$114)*TRANSPOSE(($D117:$E117))),0)</f>
        <v>0</v>
      </c>
      <c r="AC117" s="31" cm="1">
        <f t="array" ref="AC117">AC$112+IF($C117&lt;&gt;0,SUMPRODUCT((AC$113:AC$114)*TRANSPOSE(($D117:$E117))),0)</f>
        <v>0</v>
      </c>
      <c r="AD117" s="31" cm="1">
        <f t="array" ref="AD117">AD$112+IF($C117&lt;&gt;0,SUMPRODUCT((AD$113:AD$114)*TRANSPOSE(($D117:$E117))),0)</f>
        <v>0</v>
      </c>
      <c r="AE117" s="31" cm="1">
        <f t="array" ref="AE117">AE$112+IF($C117&lt;&gt;0,SUMPRODUCT((AE$113:AE$114)*TRANSPOSE(($D117:$E117))),0)</f>
        <v>0</v>
      </c>
      <c r="AF117" s="31" cm="1">
        <f t="array" ref="AF117">AF$112+IF($C117&lt;&gt;0,SUMPRODUCT((AF$113:AF$114)*TRANSPOSE(($D117:$E117))),0)</f>
        <v>0</v>
      </c>
      <c r="AG117" s="31" cm="1">
        <f t="array" ref="AG117">AG$112+IF($C117&lt;&gt;0,SUMPRODUCT((AG$113:AG$114)*TRANSPOSE(($D117:$E117))),0)</f>
        <v>0</v>
      </c>
    </row>
    <row r="118" spans="1:33" x14ac:dyDescent="0.3">
      <c r="A118" s="1" t="str">
        <f>"sens"&amp;Assumptions!B113</f>
        <v>sens3</v>
      </c>
      <c r="C118" s="300" t="str">
        <f>Assumptions!C113</f>
        <v>Total benefits 10% higher</v>
      </c>
      <c r="D118" s="301">
        <f>Assumptions!G113</f>
        <v>0</v>
      </c>
      <c r="E118" s="301">
        <f>Assumptions!H113</f>
        <v>0.1</v>
      </c>
      <c r="G118" s="38" t="str">
        <f t="shared" si="23"/>
        <v>Option 5sens3</v>
      </c>
      <c r="I118" s="31" cm="1">
        <f t="array" ref="I118">I$112+IF($C118&lt;&gt;0,SUMPRODUCT((I$113:I$114)*TRANSPOSE(($D118:$E118))),0)</f>
        <v>0</v>
      </c>
      <c r="J118" s="31" cm="1">
        <f t="array" ref="J118">J$112+IF($C118&lt;&gt;0,SUMPRODUCT((J$113:J$114)*TRANSPOSE(($D118:$E118))),0)</f>
        <v>0</v>
      </c>
      <c r="K118" s="31" cm="1">
        <f t="array" ref="K118">K$112+IF($C118&lt;&gt;0,SUMPRODUCT((K$113:K$114)*TRANSPOSE(($D118:$E118))),0)</f>
        <v>0</v>
      </c>
      <c r="L118" s="31" cm="1">
        <f t="array" ref="L118">L$112+IF($C118&lt;&gt;0,SUMPRODUCT((L$113:L$114)*TRANSPOSE(($D118:$E118))),0)</f>
        <v>0</v>
      </c>
      <c r="M118" s="31" cm="1">
        <f t="array" ref="M118">M$112+IF($C118&lt;&gt;0,SUMPRODUCT((M$113:M$114)*TRANSPOSE(($D118:$E118))),0)</f>
        <v>0</v>
      </c>
      <c r="N118" s="31" cm="1">
        <f t="array" ref="N118">N$112+IF($C118&lt;&gt;0,SUMPRODUCT((N$113:N$114)*TRANSPOSE(($D118:$E118))),0)</f>
        <v>0</v>
      </c>
      <c r="O118" s="31" cm="1">
        <f t="array" ref="O118">O$112+IF($C118&lt;&gt;0,SUMPRODUCT((O$113:O$114)*TRANSPOSE(($D118:$E118))),0)</f>
        <v>0</v>
      </c>
      <c r="P118" s="31" cm="1">
        <f t="array" ref="P118">P$112+IF($C118&lt;&gt;0,SUMPRODUCT((P$113:P$114)*TRANSPOSE(($D118:$E118))),0)</f>
        <v>0</v>
      </c>
      <c r="Q118" s="31" cm="1">
        <f t="array" ref="Q118">Q$112+IF($C118&lt;&gt;0,SUMPRODUCT((Q$113:Q$114)*TRANSPOSE(($D118:$E118))),0)</f>
        <v>0</v>
      </c>
      <c r="R118" s="31" cm="1">
        <f t="array" ref="R118">R$112+IF($C118&lt;&gt;0,SUMPRODUCT((R$113:R$114)*TRANSPOSE(($D118:$E118))),0)</f>
        <v>0</v>
      </c>
      <c r="S118" s="31" cm="1">
        <f t="array" ref="S118">S$112+IF($C118&lt;&gt;0,SUMPRODUCT((S$113:S$114)*TRANSPOSE(($D118:$E118))),0)</f>
        <v>0</v>
      </c>
      <c r="T118" s="31" cm="1">
        <f t="array" ref="T118">T$112+IF($C118&lt;&gt;0,SUMPRODUCT((T$113:T$114)*TRANSPOSE(($D118:$E118))),0)</f>
        <v>0</v>
      </c>
      <c r="U118" s="31" cm="1">
        <f t="array" ref="U118">U$112+IF($C118&lt;&gt;0,SUMPRODUCT((U$113:U$114)*TRANSPOSE(($D118:$E118))),0)</f>
        <v>0</v>
      </c>
      <c r="V118" s="31" cm="1">
        <f t="array" ref="V118">V$112+IF($C118&lt;&gt;0,SUMPRODUCT((V$113:V$114)*TRANSPOSE(($D118:$E118))),0)</f>
        <v>0</v>
      </c>
      <c r="W118" s="31" cm="1">
        <f t="array" ref="W118">W$112+IF($C118&lt;&gt;0,SUMPRODUCT((W$113:W$114)*TRANSPOSE(($D118:$E118))),0)</f>
        <v>0</v>
      </c>
      <c r="X118" s="31" cm="1">
        <f t="array" ref="X118">X$112+IF($C118&lt;&gt;0,SUMPRODUCT((X$113:X$114)*TRANSPOSE(($D118:$E118))),0)</f>
        <v>0</v>
      </c>
      <c r="Y118" s="31" cm="1">
        <f t="array" ref="Y118">Y$112+IF($C118&lt;&gt;0,SUMPRODUCT((Y$113:Y$114)*TRANSPOSE(($D118:$E118))),0)</f>
        <v>0</v>
      </c>
      <c r="Z118" s="31" cm="1">
        <f t="array" ref="Z118">Z$112+IF($C118&lt;&gt;0,SUMPRODUCT((Z$113:Z$114)*TRANSPOSE(($D118:$E118))),0)</f>
        <v>0</v>
      </c>
      <c r="AA118" s="31" cm="1">
        <f t="array" ref="AA118">AA$112+IF($C118&lt;&gt;0,SUMPRODUCT((AA$113:AA$114)*TRANSPOSE(($D118:$E118))),0)</f>
        <v>0</v>
      </c>
      <c r="AB118" s="31" cm="1">
        <f t="array" ref="AB118">AB$112+IF($C118&lt;&gt;0,SUMPRODUCT((AB$113:AB$114)*TRANSPOSE(($D118:$E118))),0)</f>
        <v>0</v>
      </c>
      <c r="AC118" s="31" cm="1">
        <f t="array" ref="AC118">AC$112+IF($C118&lt;&gt;0,SUMPRODUCT((AC$113:AC$114)*TRANSPOSE(($D118:$E118))),0)</f>
        <v>0</v>
      </c>
      <c r="AD118" s="31" cm="1">
        <f t="array" ref="AD118">AD$112+IF($C118&lt;&gt;0,SUMPRODUCT((AD$113:AD$114)*TRANSPOSE(($D118:$E118))),0)</f>
        <v>0</v>
      </c>
      <c r="AE118" s="31" cm="1">
        <f t="array" ref="AE118">AE$112+IF($C118&lt;&gt;0,SUMPRODUCT((AE$113:AE$114)*TRANSPOSE(($D118:$E118))),0)</f>
        <v>0</v>
      </c>
      <c r="AF118" s="31" cm="1">
        <f t="array" ref="AF118">AF$112+IF($C118&lt;&gt;0,SUMPRODUCT((AF$113:AF$114)*TRANSPOSE(($D118:$E118))),0)</f>
        <v>0</v>
      </c>
      <c r="AG118" s="31" cm="1">
        <f t="array" ref="AG118">AG$112+IF($C118&lt;&gt;0,SUMPRODUCT((AG$113:AG$114)*TRANSPOSE(($D118:$E118))),0)</f>
        <v>0</v>
      </c>
    </row>
    <row r="119" spans="1:33" x14ac:dyDescent="0.3">
      <c r="A119" s="1" t="str">
        <f>"sens"&amp;Assumptions!B114</f>
        <v>sens4</v>
      </c>
      <c r="C119" s="300" t="str">
        <f>Assumptions!C114</f>
        <v>Total benefits 10% lower</v>
      </c>
      <c r="D119" s="301">
        <f>Assumptions!G114</f>
        <v>0</v>
      </c>
      <c r="E119" s="301">
        <f>Assumptions!H114</f>
        <v>-0.1</v>
      </c>
      <c r="G119" s="38" t="str">
        <f t="shared" si="23"/>
        <v>Option 5sens4</v>
      </c>
      <c r="I119" s="31" cm="1">
        <f t="array" ref="I119">I$112+IF($C119&lt;&gt;0,SUMPRODUCT((I$113:I$114)*TRANSPOSE(($D119:$E119))),0)</f>
        <v>0</v>
      </c>
      <c r="J119" s="31" cm="1">
        <f t="array" ref="J119">J$112+IF($C119&lt;&gt;0,SUMPRODUCT((J$113:J$114)*TRANSPOSE(($D119:$E119))),0)</f>
        <v>0</v>
      </c>
      <c r="K119" s="31" cm="1">
        <f t="array" ref="K119">K$112+IF($C119&lt;&gt;0,SUMPRODUCT((K$113:K$114)*TRANSPOSE(($D119:$E119))),0)</f>
        <v>0</v>
      </c>
      <c r="L119" s="31" cm="1">
        <f t="array" ref="L119">L$112+IF($C119&lt;&gt;0,SUMPRODUCT((L$113:L$114)*TRANSPOSE(($D119:$E119))),0)</f>
        <v>0</v>
      </c>
      <c r="M119" s="31" cm="1">
        <f t="array" ref="M119">M$112+IF($C119&lt;&gt;0,SUMPRODUCT((M$113:M$114)*TRANSPOSE(($D119:$E119))),0)</f>
        <v>0</v>
      </c>
      <c r="N119" s="31" cm="1">
        <f t="array" ref="N119">N$112+IF($C119&lt;&gt;0,SUMPRODUCT((N$113:N$114)*TRANSPOSE(($D119:$E119))),0)</f>
        <v>0</v>
      </c>
      <c r="O119" s="31" cm="1">
        <f t="array" ref="O119">O$112+IF($C119&lt;&gt;0,SUMPRODUCT((O$113:O$114)*TRANSPOSE(($D119:$E119))),0)</f>
        <v>0</v>
      </c>
      <c r="P119" s="31" cm="1">
        <f t="array" ref="P119">P$112+IF($C119&lt;&gt;0,SUMPRODUCT((P$113:P$114)*TRANSPOSE(($D119:$E119))),0)</f>
        <v>0</v>
      </c>
      <c r="Q119" s="31" cm="1">
        <f t="array" ref="Q119">Q$112+IF($C119&lt;&gt;0,SUMPRODUCT((Q$113:Q$114)*TRANSPOSE(($D119:$E119))),0)</f>
        <v>0</v>
      </c>
      <c r="R119" s="31" cm="1">
        <f t="array" ref="R119">R$112+IF($C119&lt;&gt;0,SUMPRODUCT((R$113:R$114)*TRANSPOSE(($D119:$E119))),0)</f>
        <v>0</v>
      </c>
      <c r="S119" s="31" cm="1">
        <f t="array" ref="S119">S$112+IF($C119&lt;&gt;0,SUMPRODUCT((S$113:S$114)*TRANSPOSE(($D119:$E119))),0)</f>
        <v>0</v>
      </c>
      <c r="T119" s="31" cm="1">
        <f t="array" ref="T119">T$112+IF($C119&lt;&gt;0,SUMPRODUCT((T$113:T$114)*TRANSPOSE(($D119:$E119))),0)</f>
        <v>0</v>
      </c>
      <c r="U119" s="31" cm="1">
        <f t="array" ref="U119">U$112+IF($C119&lt;&gt;0,SUMPRODUCT((U$113:U$114)*TRANSPOSE(($D119:$E119))),0)</f>
        <v>0</v>
      </c>
      <c r="V119" s="31" cm="1">
        <f t="array" ref="V119">V$112+IF($C119&lt;&gt;0,SUMPRODUCT((V$113:V$114)*TRANSPOSE(($D119:$E119))),0)</f>
        <v>0</v>
      </c>
      <c r="W119" s="31" cm="1">
        <f t="array" ref="W119">W$112+IF($C119&lt;&gt;0,SUMPRODUCT((W$113:W$114)*TRANSPOSE(($D119:$E119))),0)</f>
        <v>0</v>
      </c>
      <c r="X119" s="31" cm="1">
        <f t="array" ref="X119">X$112+IF($C119&lt;&gt;0,SUMPRODUCT((X$113:X$114)*TRANSPOSE(($D119:$E119))),0)</f>
        <v>0</v>
      </c>
      <c r="Y119" s="31" cm="1">
        <f t="array" ref="Y119">Y$112+IF($C119&lt;&gt;0,SUMPRODUCT((Y$113:Y$114)*TRANSPOSE(($D119:$E119))),0)</f>
        <v>0</v>
      </c>
      <c r="Z119" s="31" cm="1">
        <f t="array" ref="Z119">Z$112+IF($C119&lt;&gt;0,SUMPRODUCT((Z$113:Z$114)*TRANSPOSE(($D119:$E119))),0)</f>
        <v>0</v>
      </c>
      <c r="AA119" s="31" cm="1">
        <f t="array" ref="AA119">AA$112+IF($C119&lt;&gt;0,SUMPRODUCT((AA$113:AA$114)*TRANSPOSE(($D119:$E119))),0)</f>
        <v>0</v>
      </c>
      <c r="AB119" s="31" cm="1">
        <f t="array" ref="AB119">AB$112+IF($C119&lt;&gt;0,SUMPRODUCT((AB$113:AB$114)*TRANSPOSE(($D119:$E119))),0)</f>
        <v>0</v>
      </c>
      <c r="AC119" s="31" cm="1">
        <f t="array" ref="AC119">AC$112+IF($C119&lt;&gt;0,SUMPRODUCT((AC$113:AC$114)*TRANSPOSE(($D119:$E119))),0)</f>
        <v>0</v>
      </c>
      <c r="AD119" s="31" cm="1">
        <f t="array" ref="AD119">AD$112+IF($C119&lt;&gt;0,SUMPRODUCT((AD$113:AD$114)*TRANSPOSE(($D119:$E119))),0)</f>
        <v>0</v>
      </c>
      <c r="AE119" s="31" cm="1">
        <f t="array" ref="AE119">AE$112+IF($C119&lt;&gt;0,SUMPRODUCT((AE$113:AE$114)*TRANSPOSE(($D119:$E119))),0)</f>
        <v>0</v>
      </c>
      <c r="AF119" s="31" cm="1">
        <f t="array" ref="AF119">AF$112+IF($C119&lt;&gt;0,SUMPRODUCT((AF$113:AF$114)*TRANSPOSE(($D119:$E119))),0)</f>
        <v>0</v>
      </c>
      <c r="AG119" s="31" cm="1">
        <f t="array" ref="AG119">AG$112+IF($C119&lt;&gt;0,SUMPRODUCT((AG$113:AG$114)*TRANSPOSE(($D119:$E119))),0)</f>
        <v>0</v>
      </c>
    </row>
    <row r="120" spans="1:33" x14ac:dyDescent="0.3">
      <c r="A120" s="1" t="str">
        <f>"sens"&amp;Assumptions!B115</f>
        <v>sens5</v>
      </c>
      <c r="C120" s="300" t="str">
        <f>Assumptions!C115</f>
        <v>Capex 10% higher &amp; Total benefits 10% lower</v>
      </c>
      <c r="D120" s="301">
        <f>Assumptions!G115</f>
        <v>0.1</v>
      </c>
      <c r="E120" s="301">
        <f>Assumptions!H115</f>
        <v>-0.1</v>
      </c>
      <c r="G120" s="38" t="str">
        <f t="shared" si="23"/>
        <v>Option 5sens5</v>
      </c>
      <c r="I120" s="31" cm="1">
        <f t="array" ref="I120">I$112+IF($C120&lt;&gt;0,SUMPRODUCT((I$113:I$114)*TRANSPOSE(($D120:$E120))),0)</f>
        <v>0</v>
      </c>
      <c r="J120" s="31" cm="1">
        <f t="array" ref="J120">J$112+IF($C120&lt;&gt;0,SUMPRODUCT((J$113:J$114)*TRANSPOSE(($D120:$E120))),0)</f>
        <v>0</v>
      </c>
      <c r="K120" s="31" cm="1">
        <f t="array" ref="K120">K$112+IF($C120&lt;&gt;0,SUMPRODUCT((K$113:K$114)*TRANSPOSE(($D120:$E120))),0)</f>
        <v>0</v>
      </c>
      <c r="L120" s="31" cm="1">
        <f t="array" ref="L120">L$112+IF($C120&lt;&gt;0,SUMPRODUCT((L$113:L$114)*TRANSPOSE(($D120:$E120))),0)</f>
        <v>0</v>
      </c>
      <c r="M120" s="31" cm="1">
        <f t="array" ref="M120">M$112+IF($C120&lt;&gt;0,SUMPRODUCT((M$113:M$114)*TRANSPOSE(($D120:$E120))),0)</f>
        <v>0</v>
      </c>
      <c r="N120" s="31" cm="1">
        <f t="array" ref="N120">N$112+IF($C120&lt;&gt;0,SUMPRODUCT((N$113:N$114)*TRANSPOSE(($D120:$E120))),0)</f>
        <v>0</v>
      </c>
      <c r="O120" s="31" cm="1">
        <f t="array" ref="O120">O$112+IF($C120&lt;&gt;0,SUMPRODUCT((O$113:O$114)*TRANSPOSE(($D120:$E120))),0)</f>
        <v>0</v>
      </c>
      <c r="P120" s="31" cm="1">
        <f t="array" ref="P120">P$112+IF($C120&lt;&gt;0,SUMPRODUCT((P$113:P$114)*TRANSPOSE(($D120:$E120))),0)</f>
        <v>0</v>
      </c>
      <c r="Q120" s="31" cm="1">
        <f t="array" ref="Q120">Q$112+IF($C120&lt;&gt;0,SUMPRODUCT((Q$113:Q$114)*TRANSPOSE(($D120:$E120))),0)</f>
        <v>0</v>
      </c>
      <c r="R120" s="31" cm="1">
        <f t="array" ref="R120">R$112+IF($C120&lt;&gt;0,SUMPRODUCT((R$113:R$114)*TRANSPOSE(($D120:$E120))),0)</f>
        <v>0</v>
      </c>
      <c r="S120" s="31" cm="1">
        <f t="array" ref="S120">S$112+IF($C120&lt;&gt;0,SUMPRODUCT((S$113:S$114)*TRANSPOSE(($D120:$E120))),0)</f>
        <v>0</v>
      </c>
      <c r="T120" s="31" cm="1">
        <f t="array" ref="T120">T$112+IF($C120&lt;&gt;0,SUMPRODUCT((T$113:T$114)*TRANSPOSE(($D120:$E120))),0)</f>
        <v>0</v>
      </c>
      <c r="U120" s="31" cm="1">
        <f t="array" ref="U120">U$112+IF($C120&lt;&gt;0,SUMPRODUCT((U$113:U$114)*TRANSPOSE(($D120:$E120))),0)</f>
        <v>0</v>
      </c>
      <c r="V120" s="31" cm="1">
        <f t="array" ref="V120">V$112+IF($C120&lt;&gt;0,SUMPRODUCT((V$113:V$114)*TRANSPOSE(($D120:$E120))),0)</f>
        <v>0</v>
      </c>
      <c r="W120" s="31" cm="1">
        <f t="array" ref="W120">W$112+IF($C120&lt;&gt;0,SUMPRODUCT((W$113:W$114)*TRANSPOSE(($D120:$E120))),0)</f>
        <v>0</v>
      </c>
      <c r="X120" s="31" cm="1">
        <f t="array" ref="X120">X$112+IF($C120&lt;&gt;0,SUMPRODUCT((X$113:X$114)*TRANSPOSE(($D120:$E120))),0)</f>
        <v>0</v>
      </c>
      <c r="Y120" s="31" cm="1">
        <f t="array" ref="Y120">Y$112+IF($C120&lt;&gt;0,SUMPRODUCT((Y$113:Y$114)*TRANSPOSE(($D120:$E120))),0)</f>
        <v>0</v>
      </c>
      <c r="Z120" s="31" cm="1">
        <f t="array" ref="Z120">Z$112+IF($C120&lt;&gt;0,SUMPRODUCT((Z$113:Z$114)*TRANSPOSE(($D120:$E120))),0)</f>
        <v>0</v>
      </c>
      <c r="AA120" s="31" cm="1">
        <f t="array" ref="AA120">AA$112+IF($C120&lt;&gt;0,SUMPRODUCT((AA$113:AA$114)*TRANSPOSE(($D120:$E120))),0)</f>
        <v>0</v>
      </c>
      <c r="AB120" s="31" cm="1">
        <f t="array" ref="AB120">AB$112+IF($C120&lt;&gt;0,SUMPRODUCT((AB$113:AB$114)*TRANSPOSE(($D120:$E120))),0)</f>
        <v>0</v>
      </c>
      <c r="AC120" s="31" cm="1">
        <f t="array" ref="AC120">AC$112+IF($C120&lt;&gt;0,SUMPRODUCT((AC$113:AC$114)*TRANSPOSE(($D120:$E120))),0)</f>
        <v>0</v>
      </c>
      <c r="AD120" s="31" cm="1">
        <f t="array" ref="AD120">AD$112+IF($C120&lt;&gt;0,SUMPRODUCT((AD$113:AD$114)*TRANSPOSE(($D120:$E120))),0)</f>
        <v>0</v>
      </c>
      <c r="AE120" s="31" cm="1">
        <f t="array" ref="AE120">AE$112+IF($C120&lt;&gt;0,SUMPRODUCT((AE$113:AE$114)*TRANSPOSE(($D120:$E120))),0)</f>
        <v>0</v>
      </c>
      <c r="AF120" s="31" cm="1">
        <f t="array" ref="AF120">AF$112+IF($C120&lt;&gt;0,SUMPRODUCT((AF$113:AF$114)*TRANSPOSE(($D120:$E120))),0)</f>
        <v>0</v>
      </c>
      <c r="AG120" s="31" cm="1">
        <f t="array" ref="AG120">AG$112+IF($C120&lt;&gt;0,SUMPRODUCT((AG$113:AG$114)*TRANSPOSE(($D120:$E120))),0)</f>
        <v>0</v>
      </c>
    </row>
    <row r="121" spans="1:33" x14ac:dyDescent="0.3">
      <c r="A121" s="1" t="str">
        <f>"sens"&amp;Assumptions!B116</f>
        <v>sens</v>
      </c>
      <c r="C121" s="300">
        <f>Assumptions!C116</f>
        <v>0</v>
      </c>
      <c r="D121" s="301">
        <f>Assumptions!G116</f>
        <v>0</v>
      </c>
      <c r="E121" s="301">
        <f>Assumptions!H116</f>
        <v>0</v>
      </c>
      <c r="G121" s="38" t="str">
        <f t="shared" si="23"/>
        <v>Option 5sens</v>
      </c>
      <c r="I121" s="31" cm="1">
        <f t="array" ref="I121">I$112+IF($C121&lt;&gt;0,SUMPRODUCT((I$113:I$114)*TRANSPOSE(($D121:$E121))),0)</f>
        <v>0</v>
      </c>
      <c r="J121" s="31" cm="1">
        <f t="array" ref="J121">J$112+IF($C121&lt;&gt;0,SUMPRODUCT((J$113:J$114)*TRANSPOSE(($D121:$E121))),0)</f>
        <v>0</v>
      </c>
      <c r="K121" s="31" cm="1">
        <f t="array" ref="K121">K$112+IF($C121&lt;&gt;0,SUMPRODUCT((K$113:K$114)*TRANSPOSE(($D121:$E121))),0)</f>
        <v>0</v>
      </c>
      <c r="L121" s="31" cm="1">
        <f t="array" ref="L121">L$112+IF($C121&lt;&gt;0,SUMPRODUCT((L$113:L$114)*TRANSPOSE(($D121:$E121))),0)</f>
        <v>0</v>
      </c>
      <c r="M121" s="31" cm="1">
        <f t="array" ref="M121">M$112+IF($C121&lt;&gt;0,SUMPRODUCT((M$113:M$114)*TRANSPOSE(($D121:$E121))),0)</f>
        <v>0</v>
      </c>
      <c r="N121" s="31" cm="1">
        <f t="array" ref="N121">N$112+IF($C121&lt;&gt;0,SUMPRODUCT((N$113:N$114)*TRANSPOSE(($D121:$E121))),0)</f>
        <v>0</v>
      </c>
      <c r="O121" s="31" cm="1">
        <f t="array" ref="O121">O$112+IF($C121&lt;&gt;0,SUMPRODUCT((O$113:O$114)*TRANSPOSE(($D121:$E121))),0)</f>
        <v>0</v>
      </c>
      <c r="P121" s="31" cm="1">
        <f t="array" ref="P121">P$112+IF($C121&lt;&gt;0,SUMPRODUCT((P$113:P$114)*TRANSPOSE(($D121:$E121))),0)</f>
        <v>0</v>
      </c>
      <c r="Q121" s="31" cm="1">
        <f t="array" ref="Q121">Q$112+IF($C121&lt;&gt;0,SUMPRODUCT((Q$113:Q$114)*TRANSPOSE(($D121:$E121))),0)</f>
        <v>0</v>
      </c>
      <c r="R121" s="31" cm="1">
        <f t="array" ref="R121">R$112+IF($C121&lt;&gt;0,SUMPRODUCT((R$113:R$114)*TRANSPOSE(($D121:$E121))),0)</f>
        <v>0</v>
      </c>
      <c r="S121" s="31" cm="1">
        <f t="array" ref="S121">S$112+IF($C121&lt;&gt;0,SUMPRODUCT((S$113:S$114)*TRANSPOSE(($D121:$E121))),0)</f>
        <v>0</v>
      </c>
      <c r="T121" s="31" cm="1">
        <f t="array" ref="T121">T$112+IF($C121&lt;&gt;0,SUMPRODUCT((T$113:T$114)*TRANSPOSE(($D121:$E121))),0)</f>
        <v>0</v>
      </c>
      <c r="U121" s="31" cm="1">
        <f t="array" ref="U121">U$112+IF($C121&lt;&gt;0,SUMPRODUCT((U$113:U$114)*TRANSPOSE(($D121:$E121))),0)</f>
        <v>0</v>
      </c>
      <c r="V121" s="31" cm="1">
        <f t="array" ref="V121">V$112+IF($C121&lt;&gt;0,SUMPRODUCT((V$113:V$114)*TRANSPOSE(($D121:$E121))),0)</f>
        <v>0</v>
      </c>
      <c r="W121" s="31" cm="1">
        <f t="array" ref="W121">W$112+IF($C121&lt;&gt;0,SUMPRODUCT((W$113:W$114)*TRANSPOSE(($D121:$E121))),0)</f>
        <v>0</v>
      </c>
      <c r="X121" s="31" cm="1">
        <f t="array" ref="X121">X$112+IF($C121&lt;&gt;0,SUMPRODUCT((X$113:X$114)*TRANSPOSE(($D121:$E121))),0)</f>
        <v>0</v>
      </c>
      <c r="Y121" s="31" cm="1">
        <f t="array" ref="Y121">Y$112+IF($C121&lt;&gt;0,SUMPRODUCT((Y$113:Y$114)*TRANSPOSE(($D121:$E121))),0)</f>
        <v>0</v>
      </c>
      <c r="Z121" s="31" cm="1">
        <f t="array" ref="Z121">Z$112+IF($C121&lt;&gt;0,SUMPRODUCT((Z$113:Z$114)*TRANSPOSE(($D121:$E121))),0)</f>
        <v>0</v>
      </c>
      <c r="AA121" s="31" cm="1">
        <f t="array" ref="AA121">AA$112+IF($C121&lt;&gt;0,SUMPRODUCT((AA$113:AA$114)*TRANSPOSE(($D121:$E121))),0)</f>
        <v>0</v>
      </c>
      <c r="AB121" s="31" cm="1">
        <f t="array" ref="AB121">AB$112+IF($C121&lt;&gt;0,SUMPRODUCT((AB$113:AB$114)*TRANSPOSE(($D121:$E121))),0)</f>
        <v>0</v>
      </c>
      <c r="AC121" s="31" cm="1">
        <f t="array" ref="AC121">AC$112+IF($C121&lt;&gt;0,SUMPRODUCT((AC$113:AC$114)*TRANSPOSE(($D121:$E121))),0)</f>
        <v>0</v>
      </c>
      <c r="AD121" s="31" cm="1">
        <f t="array" ref="AD121">AD$112+IF($C121&lt;&gt;0,SUMPRODUCT((AD$113:AD$114)*TRANSPOSE(($D121:$E121))),0)</f>
        <v>0</v>
      </c>
      <c r="AE121" s="31" cm="1">
        <f t="array" ref="AE121">AE$112+IF($C121&lt;&gt;0,SUMPRODUCT((AE$113:AE$114)*TRANSPOSE(($D121:$E121))),0)</f>
        <v>0</v>
      </c>
      <c r="AF121" s="31" cm="1">
        <f t="array" ref="AF121">AF$112+IF($C121&lt;&gt;0,SUMPRODUCT((AF$113:AF$114)*TRANSPOSE(($D121:$E121))),0)</f>
        <v>0</v>
      </c>
      <c r="AG121" s="31" cm="1">
        <f t="array" ref="AG121">AG$112+IF($C121&lt;&gt;0,SUMPRODUCT((AG$113:AG$114)*TRANSPOSE(($D121:$E121))),0)</f>
        <v>0</v>
      </c>
    </row>
    <row r="122" spans="1:33" x14ac:dyDescent="0.3">
      <c r="A122" s="1" t="str">
        <f>"sens"&amp;Assumptions!B117</f>
        <v>sens</v>
      </c>
      <c r="C122" s="300">
        <f>Assumptions!C117</f>
        <v>0</v>
      </c>
      <c r="D122" s="301">
        <f>Assumptions!G117</f>
        <v>0</v>
      </c>
      <c r="E122" s="301">
        <f>Assumptions!H117</f>
        <v>0</v>
      </c>
      <c r="G122" s="38" t="str">
        <f t="shared" si="23"/>
        <v>Option 5sens</v>
      </c>
      <c r="I122" s="31" cm="1">
        <f t="array" ref="I122">I$112+IF($C122&lt;&gt;0,SUMPRODUCT((I$113:I$114)*TRANSPOSE(($D122:$E122))),0)</f>
        <v>0</v>
      </c>
      <c r="J122" s="31" cm="1">
        <f t="array" ref="J122">J$112+IF($C122&lt;&gt;0,SUMPRODUCT((J$113:J$114)*TRANSPOSE(($D122:$E122))),0)</f>
        <v>0</v>
      </c>
      <c r="K122" s="31" cm="1">
        <f t="array" ref="K122">K$112+IF($C122&lt;&gt;0,SUMPRODUCT((K$113:K$114)*TRANSPOSE(($D122:$E122))),0)</f>
        <v>0</v>
      </c>
      <c r="L122" s="31" cm="1">
        <f t="array" ref="L122">L$112+IF($C122&lt;&gt;0,SUMPRODUCT((L$113:L$114)*TRANSPOSE(($D122:$E122))),0)</f>
        <v>0</v>
      </c>
      <c r="M122" s="31" cm="1">
        <f t="array" ref="M122">M$112+IF($C122&lt;&gt;0,SUMPRODUCT((M$113:M$114)*TRANSPOSE(($D122:$E122))),0)</f>
        <v>0</v>
      </c>
      <c r="N122" s="31" cm="1">
        <f t="array" ref="N122">N$112+IF($C122&lt;&gt;0,SUMPRODUCT((N$113:N$114)*TRANSPOSE(($D122:$E122))),0)</f>
        <v>0</v>
      </c>
      <c r="O122" s="31" cm="1">
        <f t="array" ref="O122">O$112+IF($C122&lt;&gt;0,SUMPRODUCT((O$113:O$114)*TRANSPOSE(($D122:$E122))),0)</f>
        <v>0</v>
      </c>
      <c r="P122" s="31" cm="1">
        <f t="array" ref="P122">P$112+IF($C122&lt;&gt;0,SUMPRODUCT((P$113:P$114)*TRANSPOSE(($D122:$E122))),0)</f>
        <v>0</v>
      </c>
      <c r="Q122" s="31" cm="1">
        <f t="array" ref="Q122">Q$112+IF($C122&lt;&gt;0,SUMPRODUCT((Q$113:Q$114)*TRANSPOSE(($D122:$E122))),0)</f>
        <v>0</v>
      </c>
      <c r="R122" s="31" cm="1">
        <f t="array" ref="R122">R$112+IF($C122&lt;&gt;0,SUMPRODUCT((R$113:R$114)*TRANSPOSE(($D122:$E122))),0)</f>
        <v>0</v>
      </c>
      <c r="S122" s="31" cm="1">
        <f t="array" ref="S122">S$112+IF($C122&lt;&gt;0,SUMPRODUCT((S$113:S$114)*TRANSPOSE(($D122:$E122))),0)</f>
        <v>0</v>
      </c>
      <c r="T122" s="31" cm="1">
        <f t="array" ref="T122">T$112+IF($C122&lt;&gt;0,SUMPRODUCT((T$113:T$114)*TRANSPOSE(($D122:$E122))),0)</f>
        <v>0</v>
      </c>
      <c r="U122" s="31" cm="1">
        <f t="array" ref="U122">U$112+IF($C122&lt;&gt;0,SUMPRODUCT((U$113:U$114)*TRANSPOSE(($D122:$E122))),0)</f>
        <v>0</v>
      </c>
      <c r="V122" s="31" cm="1">
        <f t="array" ref="V122">V$112+IF($C122&lt;&gt;0,SUMPRODUCT((V$113:V$114)*TRANSPOSE(($D122:$E122))),0)</f>
        <v>0</v>
      </c>
      <c r="W122" s="31" cm="1">
        <f t="array" ref="W122">W$112+IF($C122&lt;&gt;0,SUMPRODUCT((W$113:W$114)*TRANSPOSE(($D122:$E122))),0)</f>
        <v>0</v>
      </c>
      <c r="X122" s="31" cm="1">
        <f t="array" ref="X122">X$112+IF($C122&lt;&gt;0,SUMPRODUCT((X$113:X$114)*TRANSPOSE(($D122:$E122))),0)</f>
        <v>0</v>
      </c>
      <c r="Y122" s="31" cm="1">
        <f t="array" ref="Y122">Y$112+IF($C122&lt;&gt;0,SUMPRODUCT((Y$113:Y$114)*TRANSPOSE(($D122:$E122))),0)</f>
        <v>0</v>
      </c>
      <c r="Z122" s="31" cm="1">
        <f t="array" ref="Z122">Z$112+IF($C122&lt;&gt;0,SUMPRODUCT((Z$113:Z$114)*TRANSPOSE(($D122:$E122))),0)</f>
        <v>0</v>
      </c>
      <c r="AA122" s="31" cm="1">
        <f t="array" ref="AA122">AA$112+IF($C122&lt;&gt;0,SUMPRODUCT((AA$113:AA$114)*TRANSPOSE(($D122:$E122))),0)</f>
        <v>0</v>
      </c>
      <c r="AB122" s="31" cm="1">
        <f t="array" ref="AB122">AB$112+IF($C122&lt;&gt;0,SUMPRODUCT((AB$113:AB$114)*TRANSPOSE(($D122:$E122))),0)</f>
        <v>0</v>
      </c>
      <c r="AC122" s="31" cm="1">
        <f t="array" ref="AC122">AC$112+IF($C122&lt;&gt;0,SUMPRODUCT((AC$113:AC$114)*TRANSPOSE(($D122:$E122))),0)</f>
        <v>0</v>
      </c>
      <c r="AD122" s="31" cm="1">
        <f t="array" ref="AD122">AD$112+IF($C122&lt;&gt;0,SUMPRODUCT((AD$113:AD$114)*TRANSPOSE(($D122:$E122))),0)</f>
        <v>0</v>
      </c>
      <c r="AE122" s="31" cm="1">
        <f t="array" ref="AE122">AE$112+IF($C122&lt;&gt;0,SUMPRODUCT((AE$113:AE$114)*TRANSPOSE(($D122:$E122))),0)</f>
        <v>0</v>
      </c>
      <c r="AF122" s="31" cm="1">
        <f t="array" ref="AF122">AF$112+IF($C122&lt;&gt;0,SUMPRODUCT((AF$113:AF$114)*TRANSPOSE(($D122:$E122))),0)</f>
        <v>0</v>
      </c>
      <c r="AG122" s="31" cm="1">
        <f t="array" ref="AG122">AG$112+IF($C122&lt;&gt;0,SUMPRODUCT((AG$113:AG$114)*TRANSPOSE(($D122:$E122))),0)</f>
        <v>0</v>
      </c>
    </row>
    <row r="123" spans="1:33" x14ac:dyDescent="0.3">
      <c r="A123" s="1" t="str">
        <f>"sens"&amp;Assumptions!B118</f>
        <v>sens</v>
      </c>
      <c r="C123" s="300">
        <f>Assumptions!C118</f>
        <v>0</v>
      </c>
      <c r="D123" s="301">
        <f>Assumptions!G118</f>
        <v>0</v>
      </c>
      <c r="E123" s="301">
        <f>Assumptions!H118</f>
        <v>0</v>
      </c>
      <c r="G123" s="38" t="str">
        <f t="shared" si="23"/>
        <v>Option 5sens</v>
      </c>
      <c r="I123" s="31" cm="1">
        <f t="array" ref="I123">I$112+IF($C123&lt;&gt;0,SUMPRODUCT((I$113:I$114)*TRANSPOSE(($D123:$E123))),0)</f>
        <v>0</v>
      </c>
      <c r="J123" s="31" cm="1">
        <f t="array" ref="J123">J$112+IF($C123&lt;&gt;0,SUMPRODUCT((J$113:J$114)*TRANSPOSE(($D123:$E123))),0)</f>
        <v>0</v>
      </c>
      <c r="K123" s="31" cm="1">
        <f t="array" ref="K123">K$112+IF($C123&lt;&gt;0,SUMPRODUCT((K$113:K$114)*TRANSPOSE(($D123:$E123))),0)</f>
        <v>0</v>
      </c>
      <c r="L123" s="31" cm="1">
        <f t="array" ref="L123">L$112+IF($C123&lt;&gt;0,SUMPRODUCT((L$113:L$114)*TRANSPOSE(($D123:$E123))),0)</f>
        <v>0</v>
      </c>
      <c r="M123" s="31" cm="1">
        <f t="array" ref="M123">M$112+IF($C123&lt;&gt;0,SUMPRODUCT((M$113:M$114)*TRANSPOSE(($D123:$E123))),0)</f>
        <v>0</v>
      </c>
      <c r="N123" s="31" cm="1">
        <f t="array" ref="N123">N$112+IF($C123&lt;&gt;0,SUMPRODUCT((N$113:N$114)*TRANSPOSE(($D123:$E123))),0)</f>
        <v>0</v>
      </c>
      <c r="O123" s="31" cm="1">
        <f t="array" ref="O123">O$112+IF($C123&lt;&gt;0,SUMPRODUCT((O$113:O$114)*TRANSPOSE(($D123:$E123))),0)</f>
        <v>0</v>
      </c>
      <c r="P123" s="31" cm="1">
        <f t="array" ref="P123">P$112+IF($C123&lt;&gt;0,SUMPRODUCT((P$113:P$114)*TRANSPOSE(($D123:$E123))),0)</f>
        <v>0</v>
      </c>
      <c r="Q123" s="31" cm="1">
        <f t="array" ref="Q123">Q$112+IF($C123&lt;&gt;0,SUMPRODUCT((Q$113:Q$114)*TRANSPOSE(($D123:$E123))),0)</f>
        <v>0</v>
      </c>
      <c r="R123" s="31" cm="1">
        <f t="array" ref="R123">R$112+IF($C123&lt;&gt;0,SUMPRODUCT((R$113:R$114)*TRANSPOSE(($D123:$E123))),0)</f>
        <v>0</v>
      </c>
      <c r="S123" s="31" cm="1">
        <f t="array" ref="S123">S$112+IF($C123&lt;&gt;0,SUMPRODUCT((S$113:S$114)*TRANSPOSE(($D123:$E123))),0)</f>
        <v>0</v>
      </c>
      <c r="T123" s="31" cm="1">
        <f t="array" ref="T123">T$112+IF($C123&lt;&gt;0,SUMPRODUCT((T$113:T$114)*TRANSPOSE(($D123:$E123))),0)</f>
        <v>0</v>
      </c>
      <c r="U123" s="31" cm="1">
        <f t="array" ref="U123">U$112+IF($C123&lt;&gt;0,SUMPRODUCT((U$113:U$114)*TRANSPOSE(($D123:$E123))),0)</f>
        <v>0</v>
      </c>
      <c r="V123" s="31" cm="1">
        <f t="array" ref="V123">V$112+IF($C123&lt;&gt;0,SUMPRODUCT((V$113:V$114)*TRANSPOSE(($D123:$E123))),0)</f>
        <v>0</v>
      </c>
      <c r="W123" s="31" cm="1">
        <f t="array" ref="W123">W$112+IF($C123&lt;&gt;0,SUMPRODUCT((W$113:W$114)*TRANSPOSE(($D123:$E123))),0)</f>
        <v>0</v>
      </c>
      <c r="X123" s="31" cm="1">
        <f t="array" ref="X123">X$112+IF($C123&lt;&gt;0,SUMPRODUCT((X$113:X$114)*TRANSPOSE(($D123:$E123))),0)</f>
        <v>0</v>
      </c>
      <c r="Y123" s="31" cm="1">
        <f t="array" ref="Y123">Y$112+IF($C123&lt;&gt;0,SUMPRODUCT((Y$113:Y$114)*TRANSPOSE(($D123:$E123))),0)</f>
        <v>0</v>
      </c>
      <c r="Z123" s="31" cm="1">
        <f t="array" ref="Z123">Z$112+IF($C123&lt;&gt;0,SUMPRODUCT((Z$113:Z$114)*TRANSPOSE(($D123:$E123))),0)</f>
        <v>0</v>
      </c>
      <c r="AA123" s="31" cm="1">
        <f t="array" ref="AA123">AA$112+IF($C123&lt;&gt;0,SUMPRODUCT((AA$113:AA$114)*TRANSPOSE(($D123:$E123))),0)</f>
        <v>0</v>
      </c>
      <c r="AB123" s="31" cm="1">
        <f t="array" ref="AB123">AB$112+IF($C123&lt;&gt;0,SUMPRODUCT((AB$113:AB$114)*TRANSPOSE(($D123:$E123))),0)</f>
        <v>0</v>
      </c>
      <c r="AC123" s="31" cm="1">
        <f t="array" ref="AC123">AC$112+IF($C123&lt;&gt;0,SUMPRODUCT((AC$113:AC$114)*TRANSPOSE(($D123:$E123))),0)</f>
        <v>0</v>
      </c>
      <c r="AD123" s="31" cm="1">
        <f t="array" ref="AD123">AD$112+IF($C123&lt;&gt;0,SUMPRODUCT((AD$113:AD$114)*TRANSPOSE(($D123:$E123))),0)</f>
        <v>0</v>
      </c>
      <c r="AE123" s="31" cm="1">
        <f t="array" ref="AE123">AE$112+IF($C123&lt;&gt;0,SUMPRODUCT((AE$113:AE$114)*TRANSPOSE(($D123:$E123))),0)</f>
        <v>0</v>
      </c>
      <c r="AF123" s="31" cm="1">
        <f t="array" ref="AF123">AF$112+IF($C123&lt;&gt;0,SUMPRODUCT((AF$113:AF$114)*TRANSPOSE(($D123:$E123))),0)</f>
        <v>0</v>
      </c>
      <c r="AG123" s="31" cm="1">
        <f t="array" ref="AG123">AG$112+IF($C123&lt;&gt;0,SUMPRODUCT((AG$113:AG$114)*TRANSPOSE(($D123:$E123))),0)</f>
        <v>0</v>
      </c>
    </row>
  </sheetData>
  <conditionalFormatting sqref="E14:E17">
    <cfRule type="expression" dxfId="2" priority="39">
      <formula>AND(SUM($I14:$AB14)&lt;&gt;0, E14=0)</formula>
    </cfRule>
  </conditionalFormatting>
  <conditionalFormatting sqref="E31">
    <cfRule type="expression" dxfId="1" priority="2">
      <formula>AND(SUM($I$30:$AG$30)&gt;0, $E$31=0)</formula>
    </cfRule>
  </conditionalFormatting>
  <conditionalFormatting sqref="E20:E21">
    <cfRule type="expression" dxfId="0" priority="1">
      <formula>AND(SUM($I20:$AB20)&lt;&gt;0, E20=0)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5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I11" activePane="bottomRight" state="frozen"/>
      <selection activeCell="D33" sqref="D33"/>
      <selection pane="topRight" activeCell="D33" sqref="D33"/>
      <selection pane="bottomLeft" activeCell="D33" sqref="D33"/>
      <selection pane="bottomRight" activeCell="J35" sqref="J35"/>
    </sheetView>
  </sheetViews>
  <sheetFormatPr defaultColWidth="0" defaultRowHeight="13.2" zeroHeight="1" outlineLevelRow="1" x14ac:dyDescent="0.25"/>
  <cols>
    <col min="1" max="1" width="8.08984375" style="10" customWidth="1"/>
    <col min="2" max="2" width="5.453125" style="10" customWidth="1"/>
    <col min="3" max="3" width="16.90625" style="10" bestFit="1" customWidth="1"/>
    <col min="4" max="4" width="12.36328125" style="10" customWidth="1"/>
    <col min="5" max="5" width="14.26953125" customWidth="1"/>
    <col min="6" max="6" width="12.36328125" style="10" customWidth="1"/>
    <col min="7" max="7" width="11.6328125" style="10" customWidth="1"/>
    <col min="8" max="8" width="8.63281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" x14ac:dyDescent="0.35">
      <c r="A2" s="56" t="str">
        <f>proj</f>
        <v>SAPS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" x14ac:dyDescent="0.35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3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t="13.8" hidden="1" outlineLevel="1" x14ac:dyDescent="0.3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t="13.8" hidden="1" outlineLevel="1" x14ac:dyDescent="0.3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t="13.8" hidden="1" outlineLevel="1" x14ac:dyDescent="0.3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3"/>
    <row r="9" spans="1:34" s="2" customFormat="1" ht="14.4" x14ac:dyDescent="0.3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ht="13.8" x14ac:dyDescent="0.3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4.4" x14ac:dyDescent="0.3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ht="13.8" x14ac:dyDescent="0.3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ht="13.8" x14ac:dyDescent="0.3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ht="13.8" x14ac:dyDescent="0.3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case)'!I$31*conv_2026</f>
        <v>0</v>
      </c>
      <c r="J14" s="31">
        <f>'Option1 (base case)'!J$31*conv_2026</f>
        <v>0</v>
      </c>
      <c r="K14" s="31">
        <f>'Option1 (base case)'!K$31*conv_2026</f>
        <v>0</v>
      </c>
      <c r="L14" s="31">
        <f>'Option1 (base case)'!L$31*conv_2026</f>
        <v>0</v>
      </c>
      <c r="M14" s="31">
        <f>'Option1 (base case)'!M$31*conv_2026</f>
        <v>0</v>
      </c>
      <c r="N14" s="31">
        <f>'Option1 (base case)'!N$31*conv_2026</f>
        <v>0</v>
      </c>
      <c r="O14" s="31">
        <f>'Option1 (base case)'!O$31*conv_2026</f>
        <v>0</v>
      </c>
      <c r="P14" s="31">
        <f>'Option1 (base case)'!P$31*conv_2026</f>
        <v>0</v>
      </c>
      <c r="Q14" s="31">
        <f>'Option1 (base case)'!Q$31*conv_2026</f>
        <v>0</v>
      </c>
      <c r="R14" s="31">
        <f>'Option1 (base case)'!R$31*conv_2026</f>
        <v>0</v>
      </c>
      <c r="S14" s="31">
        <f>'Option1 (base case)'!S$31*conv_2026</f>
        <v>0</v>
      </c>
      <c r="T14" s="31">
        <f>'Option1 (base case)'!T$31*conv_2026</f>
        <v>0</v>
      </c>
      <c r="U14" s="31">
        <f>'Option1 (base case)'!U$31*conv_2026</f>
        <v>0</v>
      </c>
      <c r="V14" s="31">
        <f>'Option1 (base case)'!V$31*conv_2026</f>
        <v>0</v>
      </c>
      <c r="W14" s="31">
        <f>'Option1 (base case)'!W$31*conv_2026</f>
        <v>0</v>
      </c>
      <c r="X14" s="31">
        <f>'Option1 (base case)'!X$31*conv_2026</f>
        <v>0</v>
      </c>
      <c r="Y14" s="31">
        <f>'Option1 (base case)'!Y$31*conv_2026</f>
        <v>0</v>
      </c>
      <c r="Z14" s="31">
        <f>'Option1 (base case)'!Z$31*conv_2026</f>
        <v>0</v>
      </c>
      <c r="AA14" s="31">
        <f>'Option1 (base case)'!AA$31*conv_2026</f>
        <v>0</v>
      </c>
      <c r="AB14" s="31">
        <f>'Option1 (base case)'!AB$31*conv_2026</f>
        <v>0</v>
      </c>
      <c r="AC14" s="31">
        <f>'Option1 (base case)'!AC$31*conv_2026</f>
        <v>0</v>
      </c>
      <c r="AD14" s="31">
        <f>'Option1 (base case)'!AD$31*conv_2026</f>
        <v>0</v>
      </c>
      <c r="AE14" s="31">
        <f>'Option1 (base case)'!AE$31*conv_2026</f>
        <v>0</v>
      </c>
      <c r="AF14" s="31">
        <f>'Option1 (base case)'!AF$31*conv_2026</f>
        <v>0</v>
      </c>
      <c r="AG14" s="31">
        <f>'Option1 (base case)'!AG$31*conv_2026</f>
        <v>0</v>
      </c>
    </row>
    <row r="15" spans="1:34" s="1" customFormat="1" ht="13.8" x14ac:dyDescent="0.3">
      <c r="A15" s="135" t="str">
        <f>Data!B9</f>
        <v>Option 1 (base case)</v>
      </c>
      <c r="B15" s="135"/>
      <c r="C15" s="58" t="str">
        <f>'Option1 (base case)'!C$69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case)'!I$70:I$73)*conv_2026</f>
        <v>0</v>
      </c>
      <c r="J15" s="31">
        <f>SUM('Option1 (base case)'!J$70:J$73)</f>
        <v>0</v>
      </c>
      <c r="K15" s="31">
        <f>SUM('Option1 (base case)'!K$70:K$73)</f>
        <v>0</v>
      </c>
      <c r="L15" s="31">
        <f>SUM('Option1 (base case)'!L$70:L$73)</f>
        <v>0</v>
      </c>
      <c r="M15" s="31">
        <f>SUM('Option1 (base case)'!M$70:M$73)</f>
        <v>0</v>
      </c>
      <c r="N15" s="31">
        <f>SUM('Option1 (base case)'!N$70:N$73)</f>
        <v>0</v>
      </c>
      <c r="O15" s="31">
        <f>SUM('Option1 (base case)'!O$70:O$73)</f>
        <v>0</v>
      </c>
      <c r="P15" s="31">
        <f>SUM('Option1 (base case)'!P$70:P$73)</f>
        <v>0</v>
      </c>
      <c r="Q15" s="31">
        <f>SUM('Option1 (base case)'!Q$70:Q$73)</f>
        <v>0</v>
      </c>
      <c r="R15" s="31">
        <f>SUM('Option1 (base case)'!R$70:R$73)</f>
        <v>0</v>
      </c>
      <c r="S15" s="31">
        <f>SUM('Option1 (base case)'!S$70:S$73)</f>
        <v>0</v>
      </c>
      <c r="T15" s="31">
        <f>SUM('Option1 (base case)'!T$70:T$73)</f>
        <v>0</v>
      </c>
      <c r="U15" s="31">
        <f>SUM('Option1 (base case)'!U$70:U$73)</f>
        <v>0</v>
      </c>
      <c r="V15" s="31">
        <f>SUM('Option1 (base case)'!V$70:V$73)</f>
        <v>0</v>
      </c>
      <c r="W15" s="31">
        <f>SUM('Option1 (base case)'!W$70:W$73)</f>
        <v>0</v>
      </c>
      <c r="X15" s="31">
        <f>SUM('Option1 (base case)'!X$70:X$73)</f>
        <v>0</v>
      </c>
      <c r="Y15" s="31">
        <f>SUM('Option1 (base case)'!Y$70:Y$73)</f>
        <v>0</v>
      </c>
      <c r="Z15" s="31">
        <f>SUM('Option1 (base case)'!Z$70:Z$73)</f>
        <v>0</v>
      </c>
      <c r="AA15" s="31">
        <f>SUM('Option1 (base case)'!AA$70:AA$73)</f>
        <v>0</v>
      </c>
      <c r="AB15" s="31">
        <f>SUM('Option1 (base case)'!AB$70:AB$73)</f>
        <v>0</v>
      </c>
      <c r="AC15" s="31">
        <f>SUM('Option1 (base case)'!AC$70:AC$73)</f>
        <v>0</v>
      </c>
      <c r="AD15" s="31">
        <f>SUM('Option1 (base case)'!AD$70:AD$73)</f>
        <v>0</v>
      </c>
      <c r="AE15" s="31">
        <f>SUM('Option1 (base case)'!AE$70:AE$73)</f>
        <v>0</v>
      </c>
      <c r="AF15" s="31">
        <f>SUM('Option1 (base case)'!AF$70:AF$73)</f>
        <v>0</v>
      </c>
      <c r="AG15" s="31">
        <f>SUM('Option1 (base case)'!AG$70:AG$73)</f>
        <v>0</v>
      </c>
    </row>
    <row r="16" spans="1:34" s="1" customFormat="1" ht="13.8" x14ac:dyDescent="0.3">
      <c r="A16" s="135" t="str">
        <f t="shared" ref="A16:A25" si="3">A15</f>
        <v>Option 1 (base case)</v>
      </c>
      <c r="B16" s="135"/>
      <c r="C16" s="58" t="str">
        <f>'Option1 (base case)'!C$39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0</v>
      </c>
      <c r="G16" s="225">
        <f>output_dollars</f>
        <v>46203</v>
      </c>
      <c r="H16" s="31"/>
      <c r="I16" s="31">
        <f>'Option1 (base case)'!I$39*conv_2026</f>
        <v>0</v>
      </c>
      <c r="J16" s="31">
        <f>'Option1 (base case)'!J$39*conv_2026</f>
        <v>0</v>
      </c>
      <c r="K16" s="31">
        <f>'Option1 (base case)'!K$39*conv_2026</f>
        <v>0</v>
      </c>
      <c r="L16" s="31">
        <f>'Option1 (base case)'!L$39*conv_2026</f>
        <v>0</v>
      </c>
      <c r="M16" s="31">
        <f>'Option1 (base case)'!M$39*conv_2026</f>
        <v>0</v>
      </c>
      <c r="N16" s="31">
        <f>'Option1 (base case)'!N$39*conv_2026</f>
        <v>0</v>
      </c>
      <c r="O16" s="31">
        <f>'Option1 (base case)'!O$39*conv_2026</f>
        <v>0</v>
      </c>
      <c r="P16" s="31">
        <f>'Option1 (base case)'!P$39*conv_2026</f>
        <v>0</v>
      </c>
      <c r="Q16" s="31">
        <f>'Option1 (base case)'!Q$39*conv_2026</f>
        <v>0</v>
      </c>
      <c r="R16" s="31">
        <f>'Option1 (base case)'!R$39*conv_2026</f>
        <v>0</v>
      </c>
      <c r="S16" s="31">
        <f>'Option1 (base case)'!S$39*conv_2026</f>
        <v>0</v>
      </c>
      <c r="T16" s="31">
        <f>'Option1 (base case)'!T$39*conv_2026</f>
        <v>0</v>
      </c>
      <c r="U16" s="31">
        <f>'Option1 (base case)'!U$39*conv_2026</f>
        <v>0</v>
      </c>
      <c r="V16" s="31">
        <f>'Option1 (base case)'!V$39*conv_2026</f>
        <v>0</v>
      </c>
      <c r="W16" s="31">
        <f>'Option1 (base case)'!W$39*conv_2026</f>
        <v>0</v>
      </c>
      <c r="X16" s="31">
        <f>'Option1 (base case)'!X$39*conv_2026</f>
        <v>0</v>
      </c>
      <c r="Y16" s="31">
        <f>'Option1 (base case)'!Y$39*conv_2026</f>
        <v>0</v>
      </c>
      <c r="Z16" s="31">
        <f>'Option1 (base case)'!Z$39*conv_2026</f>
        <v>0</v>
      </c>
      <c r="AA16" s="31">
        <f>'Option1 (base case)'!AA$39*conv_2026</f>
        <v>0</v>
      </c>
      <c r="AB16" s="31">
        <f>'Option1 (base case)'!AB$39*conv_2026</f>
        <v>0</v>
      </c>
      <c r="AC16" s="31">
        <f>'Option1 (base case)'!AC$39*conv_2026</f>
        <v>0</v>
      </c>
      <c r="AD16" s="31">
        <f>'Option1 (base case)'!AD$39*conv_2026</f>
        <v>0</v>
      </c>
      <c r="AE16" s="31">
        <f>'Option1 (base case)'!AE$39*conv_2026</f>
        <v>0</v>
      </c>
      <c r="AF16" s="31">
        <f>'Option1 (base case)'!AF$39*conv_2026</f>
        <v>0</v>
      </c>
      <c r="AG16" s="31">
        <f>'Option1 (base case)'!AG$39*conv_2026</f>
        <v>0</v>
      </c>
    </row>
    <row r="17" spans="1:33" s="1" customFormat="1" ht="13.8" x14ac:dyDescent="0.3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.8" x14ac:dyDescent="0.3">
      <c r="A18" s="135" t="str">
        <f t="shared" si="3"/>
        <v>Option 1 (base case)</v>
      </c>
      <c r="B18" s="135"/>
      <c r="C18" s="58" t="str">
        <f>'Option1 (base case)'!C$88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case)'!I$88*conv_2026</f>
        <v>0</v>
      </c>
      <c r="J18" s="31">
        <f>'Option1 (base case)'!J$88*conv_2026</f>
        <v>0</v>
      </c>
      <c r="K18" s="31">
        <f>'Option1 (base case)'!K$88*conv_2026</f>
        <v>0</v>
      </c>
      <c r="L18" s="31">
        <f>'Option1 (base case)'!L$88*conv_2026</f>
        <v>0</v>
      </c>
      <c r="M18" s="31">
        <f>'Option1 (base case)'!M$88*conv_2026</f>
        <v>0</v>
      </c>
      <c r="N18" s="31">
        <f>'Option1 (base case)'!N$88*conv_2026</f>
        <v>0</v>
      </c>
      <c r="O18" s="31">
        <f>'Option1 (base case)'!O$88*conv_2026</f>
        <v>0</v>
      </c>
      <c r="P18" s="31">
        <f>'Option1 (base case)'!P$88*conv_2026</f>
        <v>0</v>
      </c>
      <c r="Q18" s="31">
        <f>'Option1 (base case)'!Q$88*conv_2026</f>
        <v>0</v>
      </c>
      <c r="R18" s="31">
        <f>'Option1 (base case)'!R$88*conv_2026</f>
        <v>0</v>
      </c>
      <c r="S18" s="31">
        <f>'Option1 (base case)'!S$88*conv_2026</f>
        <v>0</v>
      </c>
      <c r="T18" s="31">
        <f>'Option1 (base case)'!T$88*conv_2026</f>
        <v>0</v>
      </c>
      <c r="U18" s="31">
        <f>'Option1 (base case)'!U$88*conv_2026</f>
        <v>0</v>
      </c>
      <c r="V18" s="31">
        <f>'Option1 (base case)'!V$88*conv_2026</f>
        <v>0</v>
      </c>
      <c r="W18" s="31">
        <f>'Option1 (base case)'!W$88*conv_2026</f>
        <v>0</v>
      </c>
      <c r="X18" s="31">
        <f>'Option1 (base case)'!X$88*conv_2026</f>
        <v>0</v>
      </c>
      <c r="Y18" s="31">
        <f>'Option1 (base case)'!Y$88*conv_2026</f>
        <v>0</v>
      </c>
      <c r="Z18" s="31">
        <f>'Option1 (base case)'!Z$88*conv_2026</f>
        <v>0</v>
      </c>
      <c r="AA18" s="31">
        <f>'Option1 (base case)'!AA$88*conv_2026</f>
        <v>0</v>
      </c>
      <c r="AB18" s="31">
        <f>'Option1 (base case)'!AB$88*conv_2026</f>
        <v>0</v>
      </c>
      <c r="AC18" s="31">
        <f>'Option1 (base case)'!AC$88*conv_2026</f>
        <v>0</v>
      </c>
      <c r="AD18" s="31">
        <f>'Option1 (base case)'!AD$88*conv_2026</f>
        <v>0</v>
      </c>
      <c r="AE18" s="31">
        <f>'Option1 (base case)'!AE$88*conv_2026</f>
        <v>0</v>
      </c>
      <c r="AF18" s="31">
        <f>'Option1 (base case)'!AF$88*conv_2026</f>
        <v>0</v>
      </c>
      <c r="AG18" s="31">
        <f>'Option1 (base case)'!AG$88*conv_2026</f>
        <v>0</v>
      </c>
    </row>
    <row r="19" spans="1:33" s="1" customFormat="1" ht="13.8" x14ac:dyDescent="0.3">
      <c r="A19" s="135" t="str">
        <f t="shared" si="3"/>
        <v>Option 1 (base case)</v>
      </c>
      <c r="B19" s="135"/>
      <c r="C19" s="58" t="str">
        <f>'Option1 (base case)'!C$89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case)'!I$89*conv_2026</f>
        <v>0</v>
      </c>
      <c r="J19" s="31">
        <f>'Option1 (base case)'!J$89*conv_2026</f>
        <v>0</v>
      </c>
      <c r="K19" s="31">
        <f>'Option1 (base case)'!K$89*conv_2026</f>
        <v>0</v>
      </c>
      <c r="L19" s="31">
        <f>'Option1 (base case)'!L$89*conv_2026</f>
        <v>0</v>
      </c>
      <c r="M19" s="31">
        <f>'Option1 (base case)'!M$89*conv_2026</f>
        <v>0</v>
      </c>
      <c r="N19" s="31">
        <f>'Option1 (base case)'!N$89*conv_2026</f>
        <v>0</v>
      </c>
      <c r="O19" s="31">
        <f>'Option1 (base case)'!O$89*conv_2026</f>
        <v>0</v>
      </c>
      <c r="P19" s="31">
        <f>'Option1 (base case)'!P$89*conv_2026</f>
        <v>0</v>
      </c>
      <c r="Q19" s="31">
        <f>'Option1 (base case)'!Q$89*conv_2026</f>
        <v>0</v>
      </c>
      <c r="R19" s="31">
        <f>'Option1 (base case)'!R$89*conv_2026</f>
        <v>0</v>
      </c>
      <c r="S19" s="31">
        <f>'Option1 (base case)'!S$89*conv_2026</f>
        <v>0</v>
      </c>
      <c r="T19" s="31">
        <f>'Option1 (base case)'!T$89*conv_2026</f>
        <v>0</v>
      </c>
      <c r="U19" s="31">
        <f>'Option1 (base case)'!U$89*conv_2026</f>
        <v>0</v>
      </c>
      <c r="V19" s="31">
        <f>'Option1 (base case)'!V$89*conv_2026</f>
        <v>0</v>
      </c>
      <c r="W19" s="31">
        <f>'Option1 (base case)'!W$89*conv_2026</f>
        <v>0</v>
      </c>
      <c r="X19" s="31">
        <f>'Option1 (base case)'!X$89*conv_2026</f>
        <v>0</v>
      </c>
      <c r="Y19" s="31">
        <f>'Option1 (base case)'!Y$89*conv_2026</f>
        <v>0</v>
      </c>
      <c r="Z19" s="31">
        <f>'Option1 (base case)'!Z$89*conv_2026</f>
        <v>0</v>
      </c>
      <c r="AA19" s="31">
        <f>'Option1 (base case)'!AA$89*conv_2026</f>
        <v>0</v>
      </c>
      <c r="AB19" s="31">
        <f>'Option1 (base case)'!AB$89*conv_2026</f>
        <v>0</v>
      </c>
      <c r="AC19" s="31">
        <f>'Option1 (base case)'!AC$89*conv_2026</f>
        <v>0</v>
      </c>
      <c r="AD19" s="31">
        <f>'Option1 (base case)'!AD$89*conv_2026</f>
        <v>0</v>
      </c>
      <c r="AE19" s="31">
        <f>'Option1 (base case)'!AE$89*conv_2026</f>
        <v>0</v>
      </c>
      <c r="AF19" s="31">
        <f>'Option1 (base case)'!AF$89*conv_2026</f>
        <v>0</v>
      </c>
      <c r="AG19" s="31">
        <f>'Option1 (base case)'!AG$89*conv_2026</f>
        <v>0</v>
      </c>
    </row>
    <row r="20" spans="1:33" s="1" customFormat="1" ht="13.8" x14ac:dyDescent="0.3">
      <c r="A20" s="135" t="str">
        <f t="shared" si="3"/>
        <v>Option 1 (base case)</v>
      </c>
      <c r="B20" s="135"/>
      <c r="C20" s="58" t="str">
        <f>'Option1 (base case)'!C$90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case)'!I$90*conv_2026</f>
        <v>0</v>
      </c>
      <c r="J20" s="31">
        <f>'Option1 (base case)'!J$90*conv_2026</f>
        <v>0</v>
      </c>
      <c r="K20" s="31">
        <f>'Option1 (base case)'!K$90*conv_2026</f>
        <v>0</v>
      </c>
      <c r="L20" s="31">
        <f>'Option1 (base case)'!L$90*conv_2026</f>
        <v>0</v>
      </c>
      <c r="M20" s="31">
        <f>'Option1 (base case)'!M$90*conv_2026</f>
        <v>0</v>
      </c>
      <c r="N20" s="31">
        <f>'Option1 (base case)'!N$90*conv_2026</f>
        <v>0</v>
      </c>
      <c r="O20" s="31">
        <f>'Option1 (base case)'!O$90*conv_2026</f>
        <v>0</v>
      </c>
      <c r="P20" s="31">
        <f>'Option1 (base case)'!P$90*conv_2026</f>
        <v>0</v>
      </c>
      <c r="Q20" s="31">
        <f>'Option1 (base case)'!Q$90*conv_2026</f>
        <v>0</v>
      </c>
      <c r="R20" s="31">
        <f>'Option1 (base case)'!R$90*conv_2026</f>
        <v>0</v>
      </c>
      <c r="S20" s="31">
        <f>'Option1 (base case)'!S$90*conv_2026</f>
        <v>0</v>
      </c>
      <c r="T20" s="31">
        <f>'Option1 (base case)'!T$90*conv_2026</f>
        <v>0</v>
      </c>
      <c r="U20" s="31">
        <f>'Option1 (base case)'!U$90*conv_2026</f>
        <v>0</v>
      </c>
      <c r="V20" s="31">
        <f>'Option1 (base case)'!V$90*conv_2026</f>
        <v>0</v>
      </c>
      <c r="W20" s="31">
        <f>'Option1 (base case)'!W$90*conv_2026</f>
        <v>0</v>
      </c>
      <c r="X20" s="31">
        <f>'Option1 (base case)'!X$90*conv_2026</f>
        <v>0</v>
      </c>
      <c r="Y20" s="31">
        <f>'Option1 (base case)'!Y$90*conv_2026</f>
        <v>0</v>
      </c>
      <c r="Z20" s="31">
        <f>'Option1 (base case)'!Z$90*conv_2026</f>
        <v>0</v>
      </c>
      <c r="AA20" s="31">
        <f>'Option1 (base case)'!AA$90*conv_2026</f>
        <v>0</v>
      </c>
      <c r="AB20" s="31">
        <f>'Option1 (base case)'!AB$90*conv_2026</f>
        <v>0</v>
      </c>
      <c r="AC20" s="31">
        <f>'Option1 (base case)'!AC$90*conv_2026</f>
        <v>0</v>
      </c>
      <c r="AD20" s="31">
        <f>'Option1 (base case)'!AD$90*conv_2026</f>
        <v>0</v>
      </c>
      <c r="AE20" s="31">
        <f>'Option1 (base case)'!AE$90*conv_2026</f>
        <v>0</v>
      </c>
      <c r="AF20" s="31">
        <f>'Option1 (base case)'!AF$90*conv_2026</f>
        <v>0</v>
      </c>
      <c r="AG20" s="31">
        <f>'Option1 (base case)'!AG$90*conv_2026</f>
        <v>0</v>
      </c>
    </row>
    <row r="21" spans="1:33" s="1" customFormat="1" ht="13.8" x14ac:dyDescent="0.3">
      <c r="A21" s="135" t="str">
        <f t="shared" si="3"/>
        <v>Option 1 (base case)</v>
      </c>
      <c r="B21" s="135"/>
      <c r="C21" s="58" t="str">
        <f>'Option1 (base case)'!C$91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case)'!I$91*conv_2026</f>
        <v>0</v>
      </c>
      <c r="J21" s="31">
        <f>'Option1 (base case)'!J$91*conv_2026</f>
        <v>0</v>
      </c>
      <c r="K21" s="31">
        <f>'Option1 (base case)'!K$91*conv_2026</f>
        <v>0</v>
      </c>
      <c r="L21" s="31">
        <f>'Option1 (base case)'!L$91*conv_2026</f>
        <v>0</v>
      </c>
      <c r="M21" s="31">
        <f>'Option1 (base case)'!M$91*conv_2026</f>
        <v>0</v>
      </c>
      <c r="N21" s="31">
        <f>'Option1 (base case)'!N$91*conv_2026</f>
        <v>0</v>
      </c>
      <c r="O21" s="31">
        <f>'Option1 (base case)'!O$91*conv_2026</f>
        <v>0</v>
      </c>
      <c r="P21" s="31">
        <f>'Option1 (base case)'!P$91*conv_2026</f>
        <v>0</v>
      </c>
      <c r="Q21" s="31">
        <f>'Option1 (base case)'!Q$91*conv_2026</f>
        <v>0</v>
      </c>
      <c r="R21" s="31">
        <f>'Option1 (base case)'!R$91*conv_2026</f>
        <v>0</v>
      </c>
      <c r="S21" s="31">
        <f>'Option1 (base case)'!S$91*conv_2026</f>
        <v>0</v>
      </c>
      <c r="T21" s="31">
        <f>'Option1 (base case)'!T$91*conv_2026</f>
        <v>0</v>
      </c>
      <c r="U21" s="31">
        <f>'Option1 (base case)'!U$91*conv_2026</f>
        <v>0</v>
      </c>
      <c r="V21" s="31">
        <f>'Option1 (base case)'!V$91*conv_2026</f>
        <v>0</v>
      </c>
      <c r="W21" s="31">
        <f>'Option1 (base case)'!W$91*conv_2026</f>
        <v>0</v>
      </c>
      <c r="X21" s="31">
        <f>'Option1 (base case)'!X$91*conv_2026</f>
        <v>0</v>
      </c>
      <c r="Y21" s="31">
        <f>'Option1 (base case)'!Y$91*conv_2026</f>
        <v>0</v>
      </c>
      <c r="Z21" s="31">
        <f>'Option1 (base case)'!Z$91*conv_2026</f>
        <v>0</v>
      </c>
      <c r="AA21" s="31">
        <f>'Option1 (base case)'!AA$91*conv_2026</f>
        <v>0</v>
      </c>
      <c r="AB21" s="31">
        <f>'Option1 (base case)'!AB$91*conv_2026</f>
        <v>0</v>
      </c>
      <c r="AC21" s="31">
        <f>'Option1 (base case)'!AC$91*conv_2026</f>
        <v>0</v>
      </c>
      <c r="AD21" s="31">
        <f>'Option1 (base case)'!AD$91*conv_2026</f>
        <v>0</v>
      </c>
      <c r="AE21" s="31">
        <f>'Option1 (base case)'!AE$91*conv_2026</f>
        <v>0</v>
      </c>
      <c r="AF21" s="31">
        <f>'Option1 (base case)'!AF$91*conv_2026</f>
        <v>0</v>
      </c>
      <c r="AG21" s="31">
        <f>'Option1 (base case)'!AG$91*conv_2026</f>
        <v>0</v>
      </c>
    </row>
    <row r="22" spans="1:33" s="1" customFormat="1" ht="13.8" x14ac:dyDescent="0.3">
      <c r="A22" s="135" t="str">
        <f t="shared" si="3"/>
        <v>Option 1 (base case)</v>
      </c>
      <c r="B22" s="135"/>
      <c r="C22" s="144" t="str">
        <f>'Option1 (base case)'!C$93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ht="13.8" x14ac:dyDescent="0.3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ht="13.8" x14ac:dyDescent="0.3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ht="13.8" x14ac:dyDescent="0.3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ht="13.8" x14ac:dyDescent="0.3">
      <c r="D26" s="38" t="str">
        <f t="shared" ref="D26:D39" si="6">A26&amp;C26</f>
        <v/>
      </c>
      <c r="G26" s="228"/>
    </row>
    <row r="27" spans="1:33" s="2" customFormat="1" ht="13.8" x14ac:dyDescent="0.3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ht="13.8" x14ac:dyDescent="0.3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Option2!I$31*conv_2026</f>
        <v>0</v>
      </c>
      <c r="J28" s="31">
        <f>Option2!J$31*conv_2026</f>
        <v>0</v>
      </c>
      <c r="K28" s="31">
        <f>Option2!K$31*conv_2026</f>
        <v>0</v>
      </c>
      <c r="L28" s="31">
        <f>Option2!L$31*conv_2026</f>
        <v>0</v>
      </c>
      <c r="M28" s="31">
        <f>Option2!M$31*conv_2026</f>
        <v>0</v>
      </c>
      <c r="N28" s="31">
        <f>Option2!N$31*conv_2026</f>
        <v>0</v>
      </c>
      <c r="O28" s="31">
        <f>Option2!O$31*conv_2026</f>
        <v>0</v>
      </c>
      <c r="P28" s="31">
        <f>Option2!P$31*conv_2026</f>
        <v>0</v>
      </c>
      <c r="Q28" s="31">
        <f>Option2!Q$31*conv_2026</f>
        <v>0</v>
      </c>
      <c r="R28" s="31">
        <f>Option2!R$31*conv_2026</f>
        <v>0</v>
      </c>
      <c r="S28" s="31">
        <f>Option2!S$31*conv_2026</f>
        <v>0</v>
      </c>
      <c r="T28" s="31">
        <f>Option2!T$31*conv_2026</f>
        <v>0</v>
      </c>
      <c r="U28" s="31">
        <f>Option2!U$31*conv_2026</f>
        <v>0</v>
      </c>
      <c r="V28" s="31">
        <f>Option2!V$31*conv_2026</f>
        <v>0</v>
      </c>
      <c r="W28" s="31">
        <f>Option2!W$31*conv_2026</f>
        <v>0</v>
      </c>
      <c r="X28" s="31">
        <f>Option2!X$31*conv_2026</f>
        <v>0</v>
      </c>
      <c r="Y28" s="31">
        <f>Option2!Y$31*conv_2026</f>
        <v>0</v>
      </c>
      <c r="Z28" s="31">
        <f>Option2!Z$31*conv_2026</f>
        <v>0</v>
      </c>
      <c r="AA28" s="31">
        <f>Option2!AA$31*conv_2026</f>
        <v>0</v>
      </c>
      <c r="AB28" s="31">
        <f>Option2!AB$31*conv_2026</f>
        <v>0</v>
      </c>
      <c r="AC28" s="31">
        <f>Option2!AC$31*conv_2026</f>
        <v>0</v>
      </c>
      <c r="AD28" s="31">
        <f>Option2!AD$31*conv_2026</f>
        <v>0</v>
      </c>
      <c r="AE28" s="31">
        <f>Option2!AE$31*conv_2026</f>
        <v>0</v>
      </c>
      <c r="AF28" s="31">
        <f>Option2!AF$31*conv_2026</f>
        <v>0</v>
      </c>
      <c r="AG28" s="31">
        <f>Option2!AG$31*conv_2026</f>
        <v>0</v>
      </c>
    </row>
    <row r="29" spans="1:33" s="2" customFormat="1" ht="13.8" x14ac:dyDescent="0.3">
      <c r="A29" s="135" t="str">
        <f>Data!B10</f>
        <v>Option 2</v>
      </c>
      <c r="B29" s="135"/>
      <c r="C29" s="58" t="str">
        <f>Option2!C$69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-3957152.6444931095</v>
      </c>
      <c r="G29" s="225">
        <f>output_dollars</f>
        <v>46203</v>
      </c>
      <c r="H29" s="31"/>
      <c r="I29" s="31">
        <f>SUM(Option2!I$70:I$73)*conv_2026*I$7</f>
        <v>0</v>
      </c>
      <c r="J29" s="31">
        <f>SUM(Option2!J$70:J$73)*conv_2026*J$7</f>
        <v>-751740.9495192084</v>
      </c>
      <c r="K29" s="31">
        <f>SUM(Option2!K$70:K$73)*conv_2026*K$7</f>
        <v>-823095.03146651271</v>
      </c>
      <c r="L29" s="31">
        <f>SUM(Option2!L$70:L$73)*conv_2026*L$7</f>
        <v>-832738.30694940104</v>
      </c>
      <c r="M29" s="31">
        <f>SUM(Option2!M$70:M$73)*conv_2026*M$7</f>
        <v>-1312793.6050434653</v>
      </c>
      <c r="N29" s="31">
        <f>SUM(Option2!N$70:N$73)*conv_2026*N$7</f>
        <v>-318355.76448128285</v>
      </c>
      <c r="O29" s="31">
        <f>SUM(Option2!O$70:O$73)*conv_2026*O$7</f>
        <v>-452324.70680420392</v>
      </c>
      <c r="P29" s="31">
        <f>SUM(Option2!P$70:P$73)*conv_2026*P$7</f>
        <v>0</v>
      </c>
      <c r="Q29" s="31">
        <f>SUM(Option2!Q$70:Q$73)*conv_2026*Q$7</f>
        <v>0</v>
      </c>
      <c r="R29" s="31">
        <f>SUM(Option2!R$70:R$73)*conv_2026*R$7</f>
        <v>0</v>
      </c>
      <c r="S29" s="31">
        <f>SUM(Option2!S$70:S$73)*conv_2026*S$7</f>
        <v>0</v>
      </c>
      <c r="T29" s="31">
        <f>SUM(Option2!T$70:T$73)*conv_2026*T$7</f>
        <v>0</v>
      </c>
      <c r="U29" s="31">
        <f>SUM(Option2!U$70:U$73)*conv_2026*U$7</f>
        <v>0</v>
      </c>
      <c r="V29" s="31">
        <f>SUM(Option2!V$70:V$73)*conv_2026*V$7</f>
        <v>0</v>
      </c>
      <c r="W29" s="31">
        <f>SUM(Option2!W$70:W$73)*conv_2026*W$7</f>
        <v>0</v>
      </c>
      <c r="X29" s="31">
        <f>SUM(Option2!X$70:X$73)*conv_2026*X$7</f>
        <v>0</v>
      </c>
      <c r="Y29" s="31">
        <f>SUM(Option2!Y$70:Y$73)*conv_2026*Y$7</f>
        <v>0</v>
      </c>
      <c r="Z29" s="31">
        <f>SUM(Option2!Z$70:Z$73)*conv_2026*Z$7</f>
        <v>0</v>
      </c>
      <c r="AA29" s="31">
        <f>SUM(Option2!AA$70:AA$73)*conv_2026*AA$7</f>
        <v>0</v>
      </c>
      <c r="AB29" s="31">
        <f>SUM(Option2!AB$70:AB$73)*conv_2026*AB$7</f>
        <v>0</v>
      </c>
      <c r="AC29" s="31">
        <f>SUM(Option2!AC$70:AC$73)*conv_2026*AC$7</f>
        <v>0</v>
      </c>
      <c r="AD29" s="31">
        <f>SUM(Option2!AD$70:AD$73)*conv_2026*AD$7</f>
        <v>0</v>
      </c>
      <c r="AE29" s="31">
        <f>SUM(Option2!AE$70:AE$73)*conv_2026*AE$7</f>
        <v>0</v>
      </c>
      <c r="AF29" s="31">
        <f>SUM(Option2!AF$70:AF$73)*conv_2026*AF$7</f>
        <v>0</v>
      </c>
      <c r="AG29" s="31">
        <f>SUM(Option2!AG$70:AG$73)*conv_2026*AG$7</f>
        <v>0</v>
      </c>
    </row>
    <row r="30" spans="1:33" s="2" customFormat="1" ht="13.8" x14ac:dyDescent="0.3">
      <c r="A30" s="135" t="str">
        <f t="shared" ref="A30:A39" si="7">A29</f>
        <v>Option 2</v>
      </c>
      <c r="B30" s="135"/>
      <c r="C30" s="58" t="str">
        <f>'Option1 (base case)'!C$39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Option2!I$39*conv_2026*I$7</f>
        <v>0</v>
      </c>
      <c r="J30" s="31">
        <f>Option2!J$39*conv_2026*J$7</f>
        <v>0</v>
      </c>
      <c r="K30" s="31">
        <f>Option2!K$39*conv_2026*K$7</f>
        <v>0</v>
      </c>
      <c r="L30" s="31">
        <f>Option2!L$39*conv_2026*L$7</f>
        <v>0</v>
      </c>
      <c r="M30" s="31">
        <f>Option2!M$39*conv_2026*M$7</f>
        <v>0</v>
      </c>
      <c r="N30" s="31">
        <f>Option2!N$39*conv_2026*N$7</f>
        <v>0</v>
      </c>
      <c r="O30" s="31">
        <f>Option2!O$39*conv_2026*O$7</f>
        <v>0</v>
      </c>
      <c r="P30" s="31">
        <f>Option2!P$39*conv_2026*P$7</f>
        <v>0</v>
      </c>
      <c r="Q30" s="31">
        <f>Option2!Q$39*conv_2026*Q$7</f>
        <v>0</v>
      </c>
      <c r="R30" s="31">
        <f>Option2!R$39*conv_2026*R$7</f>
        <v>0</v>
      </c>
      <c r="S30" s="31">
        <f>Option2!S$39*conv_2026*S$7</f>
        <v>0</v>
      </c>
      <c r="T30" s="31">
        <f>Option2!T$39*conv_2026*T$7</f>
        <v>0</v>
      </c>
      <c r="U30" s="31">
        <f>Option2!U$39*conv_2026*U$7</f>
        <v>0</v>
      </c>
      <c r="V30" s="31">
        <f>Option2!V$39*conv_2026*V$7</f>
        <v>0</v>
      </c>
      <c r="W30" s="31">
        <f>Option2!W$39*conv_2026*W$7</f>
        <v>0</v>
      </c>
      <c r="X30" s="31">
        <f>Option2!X$39*conv_2026*X$7</f>
        <v>0</v>
      </c>
      <c r="Y30" s="31">
        <f>Option2!Y$39*conv_2026*Y$7</f>
        <v>0</v>
      </c>
      <c r="Z30" s="31">
        <f>Option2!Z$39*conv_2026*Z$7</f>
        <v>0</v>
      </c>
      <c r="AA30" s="31">
        <f>Option2!AA$39*conv_2026*AA$7</f>
        <v>0</v>
      </c>
      <c r="AB30" s="31">
        <f>Option2!AB$39*conv_2026*AB$7</f>
        <v>0</v>
      </c>
      <c r="AC30" s="31">
        <f>Option2!AC$39*conv_2026*AC$7</f>
        <v>0</v>
      </c>
      <c r="AD30" s="31">
        <f>Option2!AD$39*conv_2026*AD$7</f>
        <v>0</v>
      </c>
      <c r="AE30" s="31">
        <f>Option2!AE$39*conv_2026*AE$7</f>
        <v>0</v>
      </c>
      <c r="AF30" s="31">
        <f>Option2!AF$39*conv_2026*AF$7</f>
        <v>0</v>
      </c>
      <c r="AG30" s="31">
        <f>Option2!AG$39*conv_2026*AG$7</f>
        <v>0</v>
      </c>
    </row>
    <row r="31" spans="1:33" s="2" customFormat="1" ht="13.8" x14ac:dyDescent="0.3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.8" x14ac:dyDescent="0.3">
      <c r="A32" s="135" t="str">
        <f t="shared" si="7"/>
        <v>Option 2</v>
      </c>
      <c r="B32" s="135"/>
      <c r="C32" s="58" t="str">
        <f>Option2!C$88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-3742610.3916662596</v>
      </c>
      <c r="G32" s="225">
        <f t="shared" ref="G32:G39" si="8">output_dollars</f>
        <v>46203</v>
      </c>
      <c r="H32" s="31"/>
      <c r="I32" s="31">
        <f>Option2!I$88*conv_2026*I$7</f>
        <v>0</v>
      </c>
      <c r="J32" s="31">
        <f>Option2!J$88*conv_2026*J$7</f>
        <v>0</v>
      </c>
      <c r="K32" s="31">
        <f>Option2!K$88*conv_2026*K$7</f>
        <v>-84306.092018649972</v>
      </c>
      <c r="L32" s="31">
        <f>Option2!L$88*conv_2026*L$7</f>
        <v>-312423.24718386371</v>
      </c>
      <c r="M32" s="31">
        <f>Option2!M$88*conv_2026*M$7</f>
        <v>-388105.88130765851</v>
      </c>
      <c r="N32" s="31">
        <f>Option2!N$88*conv_2026*N$7</f>
        <v>-669132.08797858772</v>
      </c>
      <c r="O32" s="31">
        <f>Option2!O$88*conv_2026*O$7</f>
        <v>-537853.68988043163</v>
      </c>
      <c r="P32" s="31">
        <f>Option2!P$88*conv_2026*P$7</f>
        <v>-676511.54518465488</v>
      </c>
      <c r="Q32" s="31">
        <f>Option2!Q$88*conv_2026*Q$7</f>
        <v>-208355.47364230378</v>
      </c>
      <c r="R32" s="31">
        <f>Option2!R$88*conv_2026*R$7</f>
        <v>-208355.47364230378</v>
      </c>
      <c r="S32" s="31">
        <f>Option2!S$88*conv_2026*S$7</f>
        <v>-208355.47364230378</v>
      </c>
      <c r="T32" s="31">
        <f>Option2!T$88*conv_2026*T$7</f>
        <v>-208355.47364230378</v>
      </c>
      <c r="U32" s="31">
        <f>Option2!U$88*conv_2026*U$7</f>
        <v>-208355.47364230378</v>
      </c>
      <c r="V32" s="31">
        <f>Option2!V$88*conv_2026*V$7</f>
        <v>-208355.47364230378</v>
      </c>
      <c r="W32" s="31">
        <f>Option2!W$88*conv_2026*W$7</f>
        <v>-208355.47364230378</v>
      </c>
      <c r="X32" s="31">
        <f>Option2!X$88*conv_2026*X$7</f>
        <v>-208355.47364230378</v>
      </c>
      <c r="Y32" s="31">
        <f>Option2!Y$88*conv_2026*Y$7</f>
        <v>-208355.47364230378</v>
      </c>
      <c r="Z32" s="31">
        <f>Option2!Z$88*conv_2026*Z$7</f>
        <v>-155927.05049478175</v>
      </c>
      <c r="AA32" s="31">
        <f>Option2!AA$88*conv_2026*AA$7</f>
        <v>-155927.05049478175</v>
      </c>
      <c r="AB32" s="31">
        <f>Option2!AB$88*conv_2026*AB$7</f>
        <v>-155927.05049478175</v>
      </c>
      <c r="AC32" s="31">
        <f>Option2!AC$88*conv_2026*AC$7</f>
        <v>-155927.05049478175</v>
      </c>
      <c r="AD32" s="31">
        <f>Option2!AD$88*conv_2026*AD$7</f>
        <v>0</v>
      </c>
      <c r="AE32" s="31">
        <f>Option2!AE$88*conv_2026*AE$7</f>
        <v>0</v>
      </c>
      <c r="AF32" s="31">
        <f>Option2!AF$88*conv_2026*AF$7</f>
        <v>0</v>
      </c>
      <c r="AG32" s="31">
        <f>Option2!AG$88*conv_2026*AG$7</f>
        <v>0</v>
      </c>
    </row>
    <row r="33" spans="1:33" s="2" customFormat="1" ht="13.8" x14ac:dyDescent="0.3">
      <c r="A33" s="135" t="str">
        <f t="shared" si="7"/>
        <v>Option 2</v>
      </c>
      <c r="B33" s="135"/>
      <c r="C33" s="58" t="str">
        <f>Option2!C$89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-1522002.061323375</v>
      </c>
      <c r="G33" s="225">
        <f t="shared" si="8"/>
        <v>46203</v>
      </c>
      <c r="H33" s="31"/>
      <c r="I33" s="31">
        <f>Option2!I$89*conv_2026*I$7</f>
        <v>0</v>
      </c>
      <c r="J33" s="31">
        <f>Option2!J$89*conv_2026*J$7</f>
        <v>-66171.936613961981</v>
      </c>
      <c r="K33" s="31">
        <f>Option2!K$89*conv_2026*K$7</f>
        <v>-80248.957378263993</v>
      </c>
      <c r="L33" s="31">
        <f>Option2!L$89*conv_2026*L$7</f>
        <v>-93730.838578651834</v>
      </c>
      <c r="M33" s="31">
        <f>Option2!M$89*conv_2026*M$7</f>
        <v>-116120.21928434448</v>
      </c>
      <c r="N33" s="31">
        <f>Option2!N$89*conv_2026*N$7</f>
        <v>-116120.21928434448</v>
      </c>
      <c r="O33" s="31">
        <f>Option2!O$89*conv_2026*O$7</f>
        <v>-116120.21928434448</v>
      </c>
      <c r="P33" s="31">
        <f>Option2!P$89*conv_2026*P$7</f>
        <v>-116120.21928434448</v>
      </c>
      <c r="Q33" s="31">
        <f>Option2!Q$89*conv_2026*Q$7</f>
        <v>-116120.21928434448</v>
      </c>
      <c r="R33" s="31">
        <f>Option2!R$89*conv_2026*R$7</f>
        <v>-116120.21928434448</v>
      </c>
      <c r="S33" s="31">
        <f>Option2!S$89*conv_2026*S$7</f>
        <v>-116120.21928434448</v>
      </c>
      <c r="T33" s="31">
        <f>Option2!T$89*conv_2026*T$7</f>
        <v>-116120.21928434448</v>
      </c>
      <c r="U33" s="31">
        <f>Option2!U$89*conv_2026*U$7</f>
        <v>-116120.21928434448</v>
      </c>
      <c r="V33" s="31">
        <f>Option2!V$89*conv_2026*V$7</f>
        <v>-116120.21928434448</v>
      </c>
      <c r="W33" s="31">
        <f>Option2!W$89*conv_2026*W$7</f>
        <v>-116120.21928434448</v>
      </c>
      <c r="X33" s="31">
        <f>Option2!X$89*conv_2026*X$7</f>
        <v>-116120.21928434448</v>
      </c>
      <c r="Y33" s="31">
        <f>Option2!Y$89*conv_2026*Y$7</f>
        <v>-116120.21928434448</v>
      </c>
      <c r="Z33" s="31">
        <f>Option2!Z$89*conv_2026*Z$7</f>
        <v>-116120.21928434448</v>
      </c>
      <c r="AA33" s="31">
        <f>Option2!AA$89*conv_2026*AA$7</f>
        <v>-116120.21928434448</v>
      </c>
      <c r="AB33" s="31">
        <f>Option2!AB$89*conv_2026*AB$7</f>
        <v>-116120.21928434448</v>
      </c>
      <c r="AC33" s="31">
        <f>Option2!AC$89*conv_2026*AC$7</f>
        <v>-116120.21928434448</v>
      </c>
      <c r="AD33" s="31">
        <f>Option2!AD$89*conv_2026*AD$7</f>
        <v>0</v>
      </c>
      <c r="AE33" s="31">
        <f>Option2!AE$89*conv_2026*AE$7</f>
        <v>0</v>
      </c>
      <c r="AF33" s="31">
        <f>Option2!AF$89*conv_2026*AF$7</f>
        <v>0</v>
      </c>
      <c r="AG33" s="31">
        <f>Option2!AG$89*conv_2026*AG$7</f>
        <v>0</v>
      </c>
    </row>
    <row r="34" spans="1:33" s="2" customFormat="1" ht="13.8" x14ac:dyDescent="0.3">
      <c r="A34" s="135" t="str">
        <f t="shared" si="7"/>
        <v>Option 2</v>
      </c>
      <c r="B34" s="135"/>
      <c r="C34" s="58" t="str">
        <f>Option2!C$90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0</v>
      </c>
      <c r="G34" s="225">
        <f t="shared" si="8"/>
        <v>46203</v>
      </c>
      <c r="H34" s="31"/>
      <c r="I34" s="31">
        <f>Option2!I$90*conv_2026*I$7</f>
        <v>0</v>
      </c>
      <c r="J34" s="31">
        <f>Option2!J$90*conv_2026*J$7</f>
        <v>0</v>
      </c>
      <c r="K34" s="31">
        <f>Option2!K$90*conv_2026*K$7</f>
        <v>0</v>
      </c>
      <c r="L34" s="31">
        <f>Option2!L$90*conv_2026*L$7</f>
        <v>0</v>
      </c>
      <c r="M34" s="31">
        <f>Option2!M$90*conv_2026*M$7</f>
        <v>0</v>
      </c>
      <c r="N34" s="31">
        <f>Option2!N$90*conv_2026*N$7</f>
        <v>0</v>
      </c>
      <c r="O34" s="31">
        <f>Option2!O$90*conv_2026*O$7</f>
        <v>0</v>
      </c>
      <c r="P34" s="31">
        <f>Option2!P$90*conv_2026*P$7</f>
        <v>0</v>
      </c>
      <c r="Q34" s="31">
        <f>Option2!Q$90*conv_2026*Q$7</f>
        <v>0</v>
      </c>
      <c r="R34" s="31">
        <f>Option2!R$90*conv_2026*R$7</f>
        <v>0</v>
      </c>
      <c r="S34" s="31">
        <f>Option2!S$90*conv_2026*S$7</f>
        <v>0</v>
      </c>
      <c r="T34" s="31">
        <f>Option2!T$90*conv_2026*T$7</f>
        <v>0</v>
      </c>
      <c r="U34" s="31">
        <f>Option2!U$90*conv_2026*U$7</f>
        <v>0</v>
      </c>
      <c r="V34" s="31">
        <f>Option2!V$90*conv_2026*V$7</f>
        <v>0</v>
      </c>
      <c r="W34" s="31">
        <f>Option2!W$90*conv_2026*W$7</f>
        <v>0</v>
      </c>
      <c r="X34" s="31">
        <f>Option2!X$90*conv_2026*X$7</f>
        <v>0</v>
      </c>
      <c r="Y34" s="31">
        <f>Option2!Y$90*conv_2026*Y$7</f>
        <v>0</v>
      </c>
      <c r="Z34" s="31">
        <f>Option2!Z$90*conv_2026*Z$7</f>
        <v>0</v>
      </c>
      <c r="AA34" s="31">
        <f>Option2!AA$90*conv_2026*AA$7</f>
        <v>0</v>
      </c>
      <c r="AB34" s="31">
        <f>Option2!AB$90*conv_2026*AB$7</f>
        <v>0</v>
      </c>
      <c r="AC34" s="31">
        <f>Option2!AC$90*conv_2026*AC$7</f>
        <v>0</v>
      </c>
      <c r="AD34" s="31">
        <f>Option2!AD$90*conv_2026*AD$7</f>
        <v>0</v>
      </c>
      <c r="AE34" s="31">
        <f>Option2!AE$90*conv_2026*AE$7</f>
        <v>0</v>
      </c>
      <c r="AF34" s="31">
        <f>Option2!AF$90*conv_2026*AF$7</f>
        <v>0</v>
      </c>
      <c r="AG34" s="31">
        <f>Option2!AG$90*conv_2026*AG$7</f>
        <v>0</v>
      </c>
    </row>
    <row r="35" spans="1:33" s="2" customFormat="1" ht="13.8" x14ac:dyDescent="0.3">
      <c r="A35" s="135" t="str">
        <f t="shared" si="7"/>
        <v>Option 2</v>
      </c>
      <c r="B35" s="135"/>
      <c r="C35" s="58" t="str">
        <f>Option2!C$91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5566838.2707646852</v>
      </c>
      <c r="G35" s="225">
        <f t="shared" si="8"/>
        <v>46203</v>
      </c>
      <c r="H35" s="31"/>
      <c r="I35" s="31">
        <f>Option2!I$91*conv_2026*I$7</f>
        <v>0</v>
      </c>
      <c r="J35" s="31">
        <f>Option2!J$91*conv_2026*J$7</f>
        <v>468.81519464911395</v>
      </c>
      <c r="K35" s="31">
        <f>Option2!K$91*conv_2026*K$7</f>
        <v>6451.8448543545137</v>
      </c>
      <c r="L35" s="31">
        <f>Option2!L$91*conv_2026*L$7</f>
        <v>50299.215007201332</v>
      </c>
      <c r="M35" s="31">
        <f>Option2!M$91*conv_2026*M$7</f>
        <v>217301.46995120196</v>
      </c>
      <c r="N35" s="31">
        <f>Option2!N$91*conv_2026*N$7</f>
        <v>341075.48493691935</v>
      </c>
      <c r="O35" s="31">
        <f>Option2!O$91*conv_2026*O$7</f>
        <v>529529.68652059184</v>
      </c>
      <c r="P35" s="31">
        <f>Option2!P$91*conv_2026*P$7</f>
        <v>529529.68652059184</v>
      </c>
      <c r="Q35" s="31">
        <f>Option2!Q$91*conv_2026*Q$7</f>
        <v>529529.68652059184</v>
      </c>
      <c r="R35" s="31">
        <f>Option2!R$91*conv_2026*R$7</f>
        <v>529529.68652059184</v>
      </c>
      <c r="S35" s="31">
        <f>Option2!S$91*conv_2026*S$7</f>
        <v>529529.68652059184</v>
      </c>
      <c r="T35" s="31">
        <f>Option2!T$91*conv_2026*T$7</f>
        <v>529529.68652059184</v>
      </c>
      <c r="U35" s="31">
        <f>Option2!U$91*conv_2026*U$7</f>
        <v>529529.68652059184</v>
      </c>
      <c r="V35" s="31">
        <f>Option2!V$91*conv_2026*V$7</f>
        <v>529529.68652059184</v>
      </c>
      <c r="W35" s="31">
        <f>Option2!W$91*conv_2026*W$7</f>
        <v>529529.68652059184</v>
      </c>
      <c r="X35" s="31">
        <f>Option2!X$91*conv_2026*X$7</f>
        <v>529529.68652059184</v>
      </c>
      <c r="Y35" s="31">
        <f>Option2!Y$91*conv_2026*Y$7</f>
        <v>529529.68652059184</v>
      </c>
      <c r="Z35" s="31">
        <f>Option2!Z$91*conv_2026*Z$7</f>
        <v>529529.68652059184</v>
      </c>
      <c r="AA35" s="31">
        <f>Option2!AA$91*conv_2026*AA$7</f>
        <v>529529.68652059184</v>
      </c>
      <c r="AB35" s="31">
        <f>Option2!AB$91*conv_2026*AB$7</f>
        <v>529529.68652059184</v>
      </c>
      <c r="AC35" s="31">
        <f>Option2!AC$91*conv_2026*AC$7</f>
        <v>529529.68652059184</v>
      </c>
      <c r="AD35" s="31">
        <f>Option2!AD$91*conv_2026*AD$7</f>
        <v>0</v>
      </c>
      <c r="AE35" s="31">
        <f>Option2!AE$91*conv_2026*AE$7</f>
        <v>0</v>
      </c>
      <c r="AF35" s="31">
        <f>Option2!AF$91*conv_2026*AF$7</f>
        <v>0</v>
      </c>
      <c r="AG35" s="31">
        <f>Option2!AG$91*conv_2026*AG$7</f>
        <v>0</v>
      </c>
    </row>
    <row r="36" spans="1:33" s="2" customFormat="1" ht="13.8" x14ac:dyDescent="0.3">
      <c r="A36" s="135" t="str">
        <f t="shared" si="7"/>
        <v>Option 2</v>
      </c>
      <c r="B36" s="135"/>
      <c r="C36" s="125" t="str">
        <f>Option2!C93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-65703.121419312869</v>
      </c>
      <c r="K36" s="52">
        <f t="shared" si="9"/>
        <v>-158103.20454255946</v>
      </c>
      <c r="L36" s="52">
        <f t="shared" si="9"/>
        <v>-355854.87075531424</v>
      </c>
      <c r="M36" s="52">
        <f t="shared" si="9"/>
        <v>-286924.63064080104</v>
      </c>
      <c r="N36" s="52">
        <f t="shared" si="9"/>
        <v>-444176.82232601283</v>
      </c>
      <c r="O36" s="52">
        <f t="shared" si="9"/>
        <v>-124444.22264418425</v>
      </c>
      <c r="P36" s="52">
        <f t="shared" si="9"/>
        <v>-263102.0779484075</v>
      </c>
      <c r="Q36" s="52">
        <f t="shared" si="9"/>
        <v>205053.9935939436</v>
      </c>
      <c r="R36" s="52">
        <f t="shared" si="9"/>
        <v>205053.9935939436</v>
      </c>
      <c r="S36" s="52">
        <f t="shared" si="9"/>
        <v>205053.9935939436</v>
      </c>
      <c r="T36" s="52">
        <f t="shared" si="9"/>
        <v>205053.9935939436</v>
      </c>
      <c r="U36" s="52">
        <f t="shared" si="9"/>
        <v>205053.9935939436</v>
      </c>
      <c r="V36" s="52">
        <f t="shared" si="9"/>
        <v>205053.9935939436</v>
      </c>
      <c r="W36" s="52">
        <f t="shared" si="9"/>
        <v>205053.9935939436</v>
      </c>
      <c r="X36" s="52">
        <f t="shared" si="9"/>
        <v>205053.9935939436</v>
      </c>
      <c r="Y36" s="52">
        <f t="shared" si="9"/>
        <v>205053.9935939436</v>
      </c>
      <c r="Z36" s="52">
        <f t="shared" si="9"/>
        <v>257482.41674146563</v>
      </c>
      <c r="AA36" s="52">
        <f t="shared" si="9"/>
        <v>257482.41674146563</v>
      </c>
      <c r="AB36" s="52">
        <f t="shared" si="9"/>
        <v>257482.41674146563</v>
      </c>
      <c r="AC36" s="52">
        <f t="shared" si="9"/>
        <v>257482.41674146563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ht="13.8" x14ac:dyDescent="0.3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302225.81777505059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ht="13.8" x14ac:dyDescent="0.3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-5264612.4529896341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ht="13.8" x14ac:dyDescent="0.3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5566838.2707646852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ht="13.8" x14ac:dyDescent="0.3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ht="13.8" x14ac:dyDescent="0.3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ht="13.8" x14ac:dyDescent="0.3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Option3!I$31*conv_2026</f>
        <v>0</v>
      </c>
      <c r="J42" s="31">
        <f>Option3!J$31*conv_2026</f>
        <v>0</v>
      </c>
      <c r="K42" s="31">
        <f>Option3!K$31*conv_2026</f>
        <v>0</v>
      </c>
      <c r="L42" s="31">
        <f>Option3!L$31*conv_2026</f>
        <v>0</v>
      </c>
      <c r="M42" s="31">
        <f>Option3!M$31*conv_2026</f>
        <v>0</v>
      </c>
      <c r="N42" s="31">
        <f>Option3!N$31*conv_2026</f>
        <v>0</v>
      </c>
      <c r="O42" s="31">
        <f>Option3!O$31*conv_2026</f>
        <v>0</v>
      </c>
      <c r="P42" s="31">
        <f>Option3!P$31*conv_2026</f>
        <v>0</v>
      </c>
      <c r="Q42" s="31">
        <f>Option3!Q$31*conv_2026</f>
        <v>0</v>
      </c>
      <c r="R42" s="31">
        <f>Option3!R$31*conv_2026</f>
        <v>0</v>
      </c>
      <c r="S42" s="31">
        <f>Option3!S$31*conv_2026</f>
        <v>0</v>
      </c>
      <c r="T42" s="31">
        <f>Option3!T$31*conv_2026</f>
        <v>0</v>
      </c>
      <c r="U42" s="31">
        <f>Option3!U$31*conv_2026</f>
        <v>0</v>
      </c>
      <c r="V42" s="31">
        <f>Option3!V$31*conv_2026</f>
        <v>0</v>
      </c>
      <c r="W42" s="31">
        <f>Option3!W$31*conv_2026</f>
        <v>0</v>
      </c>
      <c r="X42" s="31">
        <f>Option3!X$31*conv_2026</f>
        <v>0</v>
      </c>
      <c r="Y42" s="31">
        <f>Option3!Y$31*conv_2026</f>
        <v>0</v>
      </c>
      <c r="Z42" s="31">
        <f>Option3!Z$31*conv_2026</f>
        <v>0</v>
      </c>
      <c r="AA42" s="31">
        <f>Option3!AA$31*conv_2026</f>
        <v>0</v>
      </c>
      <c r="AB42" s="31">
        <f>Option3!AB$31*conv_2026</f>
        <v>0</v>
      </c>
      <c r="AC42" s="31">
        <f>Option3!AC$31*conv_2026</f>
        <v>0</v>
      </c>
      <c r="AD42" s="31">
        <f>Option3!AD$31*conv_2026</f>
        <v>0</v>
      </c>
      <c r="AE42" s="31">
        <f>Option3!AE$31*conv_2026</f>
        <v>0</v>
      </c>
      <c r="AF42" s="31">
        <f>Option3!AF$31*conv_2026</f>
        <v>0</v>
      </c>
      <c r="AG42" s="31">
        <f>Option3!AG$31*conv_2026</f>
        <v>0</v>
      </c>
    </row>
    <row r="43" spans="1:33" s="2" customFormat="1" ht="13.8" x14ac:dyDescent="0.3">
      <c r="A43" s="135" t="str">
        <f>Data!B11</f>
        <v>Option 3</v>
      </c>
      <c r="B43" s="135"/>
      <c r="C43" s="58" t="str">
        <f>Option3!C$69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5">
        <f>output_dollars</f>
        <v>46203</v>
      </c>
      <c r="H43" s="31"/>
      <c r="I43" s="31">
        <f>SUM(Option3!I$70:I$73)*conv_2026*I$7</f>
        <v>0</v>
      </c>
      <c r="J43" s="31">
        <f>SUM(Option3!J$70:J$73)*conv_2026*J$7</f>
        <v>0</v>
      </c>
      <c r="K43" s="31">
        <f>SUM(Option3!K$70:K$73)*conv_2026*K$7</f>
        <v>0</v>
      </c>
      <c r="L43" s="31">
        <f>SUM(Option3!L$70:L$73)*conv_2026*L$7</f>
        <v>0</v>
      </c>
      <c r="M43" s="31">
        <f>SUM(Option3!M$70:M$73)*conv_2026*M$7</f>
        <v>0</v>
      </c>
      <c r="N43" s="31">
        <f>SUM(Option3!N$70:N$73)*conv_2026*N$7</f>
        <v>0</v>
      </c>
      <c r="O43" s="31">
        <f>SUM(Option3!O$70:O$73)*conv_2026*O$7</f>
        <v>0</v>
      </c>
      <c r="P43" s="31">
        <f>SUM(Option3!P$70:P$73)*conv_2026*P$7</f>
        <v>0</v>
      </c>
      <c r="Q43" s="31">
        <f>SUM(Option3!Q$70:Q$73)*conv_2026*Q$7</f>
        <v>0</v>
      </c>
      <c r="R43" s="31">
        <f>SUM(Option3!R$70:R$73)*conv_2026*R$7</f>
        <v>0</v>
      </c>
      <c r="S43" s="31">
        <f>SUM(Option3!S$70:S$73)*conv_2026*S$7</f>
        <v>0</v>
      </c>
      <c r="T43" s="31">
        <f>SUM(Option3!T$70:T$73)*conv_2026*T$7</f>
        <v>0</v>
      </c>
      <c r="U43" s="31">
        <f>SUM(Option3!U$70:U$73)*conv_2026*U$7</f>
        <v>0</v>
      </c>
      <c r="V43" s="31">
        <f>SUM(Option3!V$70:V$73)*conv_2026*V$7</f>
        <v>0</v>
      </c>
      <c r="W43" s="31">
        <f>SUM(Option3!W$70:W$73)*conv_2026*W$7</f>
        <v>0</v>
      </c>
      <c r="X43" s="31">
        <f>SUM(Option3!X$70:X$73)*conv_2026*X$7</f>
        <v>0</v>
      </c>
      <c r="Y43" s="31">
        <f>SUM(Option3!Y$70:Y$73)*conv_2026*Y$7</f>
        <v>0</v>
      </c>
      <c r="Z43" s="31">
        <f>SUM(Option3!Z$70:Z$73)*conv_2026*Z$7</f>
        <v>0</v>
      </c>
      <c r="AA43" s="31">
        <f>SUM(Option3!AA$70:AA$73)*conv_2026*AA$7</f>
        <v>0</v>
      </c>
      <c r="AB43" s="31">
        <f>SUM(Option3!AB$70:AB$73)*conv_2026*AB$7</f>
        <v>0</v>
      </c>
      <c r="AC43" s="31">
        <f>SUM(Option3!AC$70:AC$73)*conv_2026*AC$7</f>
        <v>0</v>
      </c>
      <c r="AD43" s="31">
        <f>SUM(Option3!AD$70:AD$73)*conv_2026*AD$7</f>
        <v>0</v>
      </c>
      <c r="AE43" s="31">
        <f>SUM(Option3!AE$70:AE$73)*conv_2026*AE$7</f>
        <v>0</v>
      </c>
      <c r="AF43" s="31">
        <f>SUM(Option3!AF$70:AF$73)*conv_2026*AF$7</f>
        <v>0</v>
      </c>
      <c r="AG43" s="31">
        <f>SUM(Option3!AG$70:AG$73)*conv_2026*AG$7</f>
        <v>0</v>
      </c>
    </row>
    <row r="44" spans="1:33" s="2" customFormat="1" ht="13.8" x14ac:dyDescent="0.3">
      <c r="A44" s="135" t="str">
        <f t="shared" ref="A44:A53" si="10">A43</f>
        <v>Option 3</v>
      </c>
      <c r="B44" s="135"/>
      <c r="C44" s="58" t="str">
        <f>'Option1 (base case)'!C$39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Option3!I$39*conv_2026*I$7</f>
        <v>0</v>
      </c>
      <c r="J44" s="31">
        <f>Option3!J$39*conv_2026*J$7</f>
        <v>0</v>
      </c>
      <c r="K44" s="31">
        <f>Option3!K$39*conv_2026*K$7</f>
        <v>0</v>
      </c>
      <c r="L44" s="31">
        <f>Option3!L$39*conv_2026*L$7</f>
        <v>0</v>
      </c>
      <c r="M44" s="31">
        <f>Option3!M$39*conv_2026*M$7</f>
        <v>0</v>
      </c>
      <c r="N44" s="31">
        <f>Option3!N$39*conv_2026*N$7</f>
        <v>0</v>
      </c>
      <c r="O44" s="31">
        <f>Option3!O$39*conv_2026*O$7</f>
        <v>0</v>
      </c>
      <c r="P44" s="31">
        <f>Option3!P$39*conv_2026*P$7</f>
        <v>0</v>
      </c>
      <c r="Q44" s="31">
        <f>Option3!Q$39*conv_2026*Q$7</f>
        <v>0</v>
      </c>
      <c r="R44" s="31">
        <f>Option3!R$39*conv_2026*R$7</f>
        <v>0</v>
      </c>
      <c r="S44" s="31">
        <f>Option3!S$39*conv_2026*S$7</f>
        <v>0</v>
      </c>
      <c r="T44" s="31">
        <f>Option3!T$39*conv_2026*T$7</f>
        <v>0</v>
      </c>
      <c r="U44" s="31">
        <f>Option3!U$39*conv_2026*U$7</f>
        <v>0</v>
      </c>
      <c r="V44" s="31">
        <f>Option3!V$39*conv_2026*V$7</f>
        <v>0</v>
      </c>
      <c r="W44" s="31">
        <f>Option3!W$39*conv_2026*W$7</f>
        <v>0</v>
      </c>
      <c r="X44" s="31">
        <f>Option3!X$39*conv_2026*X$7</f>
        <v>0</v>
      </c>
      <c r="Y44" s="31">
        <f>Option3!Y$39*conv_2026*Y$7</f>
        <v>0</v>
      </c>
      <c r="Z44" s="31">
        <f>Option3!Z$39*conv_2026*Z$7</f>
        <v>0</v>
      </c>
      <c r="AA44" s="31">
        <f>Option3!AA$39*conv_2026*AA$7</f>
        <v>0</v>
      </c>
      <c r="AB44" s="31">
        <f>Option3!AB$39*conv_2026*AB$7</f>
        <v>0</v>
      </c>
      <c r="AC44" s="31">
        <f>Option3!AC$39*conv_2026*AC$7</f>
        <v>0</v>
      </c>
      <c r="AD44" s="31">
        <f>Option3!AD$39*conv_2026*AD$7</f>
        <v>0</v>
      </c>
      <c r="AE44" s="31">
        <f>Option3!AE$39*conv_2026*AE$7</f>
        <v>0</v>
      </c>
      <c r="AF44" s="31">
        <f>Option3!AF$39*conv_2026*AF$7</f>
        <v>0</v>
      </c>
      <c r="AG44" s="31">
        <f>Option3!AG$39*conv_2026*AG$7</f>
        <v>0</v>
      </c>
    </row>
    <row r="45" spans="1:33" s="2" customFormat="1" ht="13.8" x14ac:dyDescent="0.3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ht="13.8" x14ac:dyDescent="0.3">
      <c r="A46" s="135" t="str">
        <f t="shared" si="10"/>
        <v>Option 3</v>
      </c>
      <c r="B46" s="135"/>
      <c r="C46" s="58" t="str">
        <f>Option3!C$88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5">
        <f t="shared" ref="G46:G53" si="12">output_dollars</f>
        <v>46203</v>
      </c>
      <c r="H46" s="31"/>
      <c r="I46" s="31">
        <f>Option3!I$88*conv_2026*I$7</f>
        <v>0</v>
      </c>
      <c r="J46" s="31">
        <f>Option3!J$88*conv_2026*J$7</f>
        <v>0</v>
      </c>
      <c r="K46" s="31">
        <f>Option3!K$88*conv_2026*K$7</f>
        <v>0</v>
      </c>
      <c r="L46" s="31">
        <f>Option3!L$88*conv_2026*L$7</f>
        <v>0</v>
      </c>
      <c r="M46" s="31">
        <f>Option3!M$88*conv_2026*M$7</f>
        <v>0</v>
      </c>
      <c r="N46" s="31">
        <f>Option3!N$88*conv_2026*N$7</f>
        <v>0</v>
      </c>
      <c r="O46" s="31">
        <f>Option3!O$88*conv_2026*O$7</f>
        <v>0</v>
      </c>
      <c r="P46" s="31">
        <f>Option3!P$88*conv_2026*P$7</f>
        <v>0</v>
      </c>
      <c r="Q46" s="31">
        <f>Option3!Q$88*conv_2026*Q$7</f>
        <v>0</v>
      </c>
      <c r="R46" s="31">
        <f>Option3!R$88*conv_2026*R$7</f>
        <v>0</v>
      </c>
      <c r="S46" s="31">
        <f>Option3!S$88*conv_2026*S$7</f>
        <v>0</v>
      </c>
      <c r="T46" s="31">
        <f>Option3!T$88*conv_2026*T$7</f>
        <v>0</v>
      </c>
      <c r="U46" s="31">
        <f>Option3!U$88*conv_2026*U$7</f>
        <v>0</v>
      </c>
      <c r="V46" s="31">
        <f>Option3!V$88*conv_2026*V$7</f>
        <v>0</v>
      </c>
      <c r="W46" s="31">
        <f>Option3!W$88*conv_2026*W$7</f>
        <v>0</v>
      </c>
      <c r="X46" s="31">
        <f>Option3!X$88*conv_2026*X$7</f>
        <v>0</v>
      </c>
      <c r="Y46" s="31">
        <f>Option3!Y$88*conv_2026*Y$7</f>
        <v>0</v>
      </c>
      <c r="Z46" s="31">
        <f>Option3!Z$88*conv_2026*Z$7</f>
        <v>0</v>
      </c>
      <c r="AA46" s="31">
        <f>Option3!AA$88*conv_2026*AA$7</f>
        <v>0</v>
      </c>
      <c r="AB46" s="31">
        <f>Option3!AB$88*conv_2026*AB$7</f>
        <v>0</v>
      </c>
      <c r="AC46" s="31">
        <f>Option3!AC$88*conv_2026*AC$7</f>
        <v>0</v>
      </c>
      <c r="AD46" s="31">
        <f>Option3!AD$88*conv_2026*AD$7</f>
        <v>0</v>
      </c>
      <c r="AE46" s="31">
        <f>Option3!AE$88*conv_2026*AE$7</f>
        <v>0</v>
      </c>
      <c r="AF46" s="31">
        <f>Option3!AF$88*conv_2026*AF$7</f>
        <v>0</v>
      </c>
      <c r="AG46" s="31">
        <f>Option3!AG$88*conv_2026*AG$7</f>
        <v>0</v>
      </c>
    </row>
    <row r="47" spans="1:33" s="2" customFormat="1" ht="13.8" x14ac:dyDescent="0.3">
      <c r="A47" s="135" t="str">
        <f t="shared" si="10"/>
        <v>Option 3</v>
      </c>
      <c r="B47" s="135"/>
      <c r="C47" s="58" t="str">
        <f>Option3!C$89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Option3!I$89*conv_2026*I$7</f>
        <v>0</v>
      </c>
      <c r="J47" s="31">
        <f>Option3!J$89*conv_2026*J$7</f>
        <v>0</v>
      </c>
      <c r="K47" s="31">
        <f>Option3!K$89*conv_2026*K$7</f>
        <v>0</v>
      </c>
      <c r="L47" s="31">
        <f>Option3!L$89*conv_2026*L$7</f>
        <v>0</v>
      </c>
      <c r="M47" s="31">
        <f>Option3!M$89*conv_2026*M$7</f>
        <v>0</v>
      </c>
      <c r="N47" s="31">
        <f>Option3!N$89*conv_2026*N$7</f>
        <v>0</v>
      </c>
      <c r="O47" s="31">
        <f>Option3!O$89*conv_2026*O$7</f>
        <v>0</v>
      </c>
      <c r="P47" s="31">
        <f>Option3!P$89*conv_2026*P$7</f>
        <v>0</v>
      </c>
      <c r="Q47" s="31">
        <f>Option3!Q$89*conv_2026*Q$7</f>
        <v>0</v>
      </c>
      <c r="R47" s="31">
        <f>Option3!R$89*conv_2026*R$7</f>
        <v>0</v>
      </c>
      <c r="S47" s="31">
        <f>Option3!S$89*conv_2026*S$7</f>
        <v>0</v>
      </c>
      <c r="T47" s="31">
        <f>Option3!T$89*conv_2026*T$7</f>
        <v>0</v>
      </c>
      <c r="U47" s="31">
        <f>Option3!U$89*conv_2026*U$7</f>
        <v>0</v>
      </c>
      <c r="V47" s="31">
        <f>Option3!V$89*conv_2026*V$7</f>
        <v>0</v>
      </c>
      <c r="W47" s="31">
        <f>Option3!W$89*conv_2026*W$7</f>
        <v>0</v>
      </c>
      <c r="X47" s="31">
        <f>Option3!X$89*conv_2026*X$7</f>
        <v>0</v>
      </c>
      <c r="Y47" s="31">
        <f>Option3!Y$89*conv_2026*Y$7</f>
        <v>0</v>
      </c>
      <c r="Z47" s="31">
        <f>Option3!Z$89*conv_2026*Z$7</f>
        <v>0</v>
      </c>
      <c r="AA47" s="31">
        <f>Option3!AA$89*conv_2026*AA$7</f>
        <v>0</v>
      </c>
      <c r="AB47" s="31">
        <f>Option3!AB$89*conv_2026*AB$7</f>
        <v>0</v>
      </c>
      <c r="AC47" s="31">
        <f>Option3!AC$89*conv_2026*AC$7</f>
        <v>0</v>
      </c>
      <c r="AD47" s="31">
        <f>Option3!AD$89*conv_2026*AD$7</f>
        <v>0</v>
      </c>
      <c r="AE47" s="31">
        <f>Option3!AE$89*conv_2026*AE$7</f>
        <v>0</v>
      </c>
      <c r="AF47" s="31">
        <f>Option3!AF$89*conv_2026*AF$7</f>
        <v>0</v>
      </c>
      <c r="AG47" s="31">
        <f>Option3!AG$89*conv_2026*AG$7</f>
        <v>0</v>
      </c>
    </row>
    <row r="48" spans="1:33" s="2" customFormat="1" ht="13.8" x14ac:dyDescent="0.3">
      <c r="A48" s="135" t="str">
        <f t="shared" si="10"/>
        <v>Option 3</v>
      </c>
      <c r="B48" s="135"/>
      <c r="C48" s="58" t="str">
        <f>Option3!C$90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5">
        <f t="shared" si="12"/>
        <v>46203</v>
      </c>
      <c r="H48" s="31"/>
      <c r="I48" s="31">
        <f>Option3!I$90*conv_2026*I$7</f>
        <v>0</v>
      </c>
      <c r="J48" s="31">
        <f>Option3!J$90*conv_2026*J$7</f>
        <v>0</v>
      </c>
      <c r="K48" s="31">
        <f>Option3!K$90*conv_2026*K$7</f>
        <v>0</v>
      </c>
      <c r="L48" s="31">
        <f>Option3!L$90*conv_2026*L$7</f>
        <v>0</v>
      </c>
      <c r="M48" s="31">
        <f>Option3!M$90*conv_2026*M$7</f>
        <v>0</v>
      </c>
      <c r="N48" s="31">
        <f>Option3!N$90*conv_2026*N$7</f>
        <v>0</v>
      </c>
      <c r="O48" s="31">
        <f>Option3!O$90*conv_2026*O$7</f>
        <v>0</v>
      </c>
      <c r="P48" s="31">
        <f>Option3!P$90*conv_2026*P$7</f>
        <v>0</v>
      </c>
      <c r="Q48" s="31">
        <f>Option3!Q$90*conv_2026*Q$7</f>
        <v>0</v>
      </c>
      <c r="R48" s="31">
        <f>Option3!R$90*conv_2026*R$7</f>
        <v>0</v>
      </c>
      <c r="S48" s="31">
        <f>Option3!S$90*conv_2026*S$7</f>
        <v>0</v>
      </c>
      <c r="T48" s="31">
        <f>Option3!T$90*conv_2026*T$7</f>
        <v>0</v>
      </c>
      <c r="U48" s="31">
        <f>Option3!U$90*conv_2026*U$7</f>
        <v>0</v>
      </c>
      <c r="V48" s="31">
        <f>Option3!V$90*conv_2026*V$7</f>
        <v>0</v>
      </c>
      <c r="W48" s="31">
        <f>Option3!W$90*conv_2026*W$7</f>
        <v>0</v>
      </c>
      <c r="X48" s="31">
        <f>Option3!X$90*conv_2026*X$7</f>
        <v>0</v>
      </c>
      <c r="Y48" s="31">
        <f>Option3!Y$90*conv_2026*Y$7</f>
        <v>0</v>
      </c>
      <c r="Z48" s="31">
        <f>Option3!Z$90*conv_2026*Z$7</f>
        <v>0</v>
      </c>
      <c r="AA48" s="31">
        <f>Option3!AA$90*conv_2026*AA$7</f>
        <v>0</v>
      </c>
      <c r="AB48" s="31">
        <f>Option3!AB$90*conv_2026*AB$7</f>
        <v>0</v>
      </c>
      <c r="AC48" s="31">
        <f>Option3!AC$90*conv_2026*AC$7</f>
        <v>0</v>
      </c>
      <c r="AD48" s="31">
        <f>Option3!AD$90*conv_2026*AD$7</f>
        <v>0</v>
      </c>
      <c r="AE48" s="31">
        <f>Option3!AE$90*conv_2026*AE$7</f>
        <v>0</v>
      </c>
      <c r="AF48" s="31">
        <f>Option3!AF$90*conv_2026*AF$7</f>
        <v>0</v>
      </c>
      <c r="AG48" s="31">
        <f>Option3!AG$90*conv_2026*AG$7</f>
        <v>0</v>
      </c>
    </row>
    <row r="49" spans="1:33" s="2" customFormat="1" ht="13.8" x14ac:dyDescent="0.3">
      <c r="A49" s="135" t="str">
        <f t="shared" si="10"/>
        <v>Option 3</v>
      </c>
      <c r="B49" s="135"/>
      <c r="C49" s="58" t="str">
        <f>Option3!C$91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Option3!I$91*conv_2026*I$7</f>
        <v>0</v>
      </c>
      <c r="J49" s="31">
        <f>Option3!J$91*conv_2026*J$7</f>
        <v>0</v>
      </c>
      <c r="K49" s="31">
        <f>Option3!K$91*conv_2026*K$7</f>
        <v>0</v>
      </c>
      <c r="L49" s="31">
        <f>Option3!L$91*conv_2026*L$7</f>
        <v>0</v>
      </c>
      <c r="M49" s="31">
        <f>Option3!M$91*conv_2026*M$7</f>
        <v>0</v>
      </c>
      <c r="N49" s="31">
        <f>Option3!N$91*conv_2026*N$7</f>
        <v>0</v>
      </c>
      <c r="O49" s="31">
        <f>Option3!O$91*conv_2026*O$7</f>
        <v>0</v>
      </c>
      <c r="P49" s="31">
        <f>Option3!P$91*conv_2026*P$7</f>
        <v>0</v>
      </c>
      <c r="Q49" s="31">
        <f>Option3!Q$91*conv_2026*Q$7</f>
        <v>0</v>
      </c>
      <c r="R49" s="31">
        <f>Option3!R$91*conv_2026*R$7</f>
        <v>0</v>
      </c>
      <c r="S49" s="31">
        <f>Option3!S$91*conv_2026*S$7</f>
        <v>0</v>
      </c>
      <c r="T49" s="31">
        <f>Option3!T$91*conv_2026*T$7</f>
        <v>0</v>
      </c>
      <c r="U49" s="31">
        <f>Option3!U$91*conv_2026*U$7</f>
        <v>0</v>
      </c>
      <c r="V49" s="31">
        <f>Option3!V$91*conv_2026*V$7</f>
        <v>0</v>
      </c>
      <c r="W49" s="31">
        <f>Option3!W$91*conv_2026*W$7</f>
        <v>0</v>
      </c>
      <c r="X49" s="31">
        <f>Option3!X$91*conv_2026*X$7</f>
        <v>0</v>
      </c>
      <c r="Y49" s="31">
        <f>Option3!Y$91*conv_2026*Y$7</f>
        <v>0</v>
      </c>
      <c r="Z49" s="31">
        <f>Option3!Z$91*conv_2026*Z$7</f>
        <v>0</v>
      </c>
      <c r="AA49" s="31">
        <f>Option3!AA$91*conv_2026*AA$7</f>
        <v>0</v>
      </c>
      <c r="AB49" s="31">
        <f>Option3!AB$91*conv_2026*AB$7</f>
        <v>0</v>
      </c>
      <c r="AC49" s="31">
        <f>Option3!AC$91*conv_2026*AC$7</f>
        <v>0</v>
      </c>
      <c r="AD49" s="31">
        <f>Option3!AD$91*conv_2026*AD$7</f>
        <v>0</v>
      </c>
      <c r="AE49" s="31">
        <f>Option3!AE$91*conv_2026*AE$7</f>
        <v>0</v>
      </c>
      <c r="AF49" s="31">
        <f>Option3!AF$91*conv_2026*AF$7</f>
        <v>0</v>
      </c>
      <c r="AG49" s="31">
        <f>Option3!AG$91*conv_2026*AG$7</f>
        <v>0</v>
      </c>
    </row>
    <row r="50" spans="1:33" s="2" customFormat="1" ht="13.8" x14ac:dyDescent="0.3">
      <c r="A50" s="135" t="str">
        <f t="shared" si="10"/>
        <v>Option 3</v>
      </c>
      <c r="B50" s="135"/>
      <c r="C50" s="125" t="str">
        <f>Option3!C93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ht="13.8" x14ac:dyDescent="0.3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ht="13.8" x14ac:dyDescent="0.3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0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ht="13.8" x14ac:dyDescent="0.3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0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ht="13.8" x14ac:dyDescent="0.3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ht="13.8" x14ac:dyDescent="0.3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ht="13.8" x14ac:dyDescent="0.3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Option4!I$31*conv_2026</f>
        <v>0</v>
      </c>
      <c r="J56" s="31">
        <f>Option4!J$31*conv_2026</f>
        <v>0</v>
      </c>
      <c r="K56" s="31">
        <f>Option4!K$31*conv_2026</f>
        <v>0</v>
      </c>
      <c r="L56" s="31">
        <f>Option4!L$31*conv_2026</f>
        <v>0</v>
      </c>
      <c r="M56" s="31">
        <f>Option4!M$31*conv_2026</f>
        <v>0</v>
      </c>
      <c r="N56" s="31">
        <f>Option4!N$31*conv_2026</f>
        <v>0</v>
      </c>
      <c r="O56" s="31">
        <f>Option4!O$31*conv_2026</f>
        <v>0</v>
      </c>
      <c r="P56" s="31">
        <f>Option4!P$31*conv_2026</f>
        <v>0</v>
      </c>
      <c r="Q56" s="31">
        <f>Option4!Q$31*conv_2026</f>
        <v>0</v>
      </c>
      <c r="R56" s="31">
        <f>Option4!R$31*conv_2026</f>
        <v>0</v>
      </c>
      <c r="S56" s="31">
        <f>Option4!S$31*conv_2026</f>
        <v>0</v>
      </c>
      <c r="T56" s="31">
        <f>Option4!T$31*conv_2026</f>
        <v>0</v>
      </c>
      <c r="U56" s="31">
        <f>Option4!U$31*conv_2026</f>
        <v>0</v>
      </c>
      <c r="V56" s="31">
        <f>Option4!V$31*conv_2026</f>
        <v>0</v>
      </c>
      <c r="W56" s="31">
        <f>Option4!W$31*conv_2026</f>
        <v>0</v>
      </c>
      <c r="X56" s="31">
        <f>Option4!X$31*conv_2026</f>
        <v>0</v>
      </c>
      <c r="Y56" s="31">
        <f>Option4!Y$31*conv_2026</f>
        <v>0</v>
      </c>
      <c r="Z56" s="31">
        <f>Option4!Z$31*conv_2026</f>
        <v>0</v>
      </c>
      <c r="AA56" s="31">
        <f>Option4!AA$31*conv_2026</f>
        <v>0</v>
      </c>
      <c r="AB56" s="31">
        <f>Option4!AB$31*conv_2026</f>
        <v>0</v>
      </c>
      <c r="AC56" s="31">
        <f>Option4!AC$31*conv_2026</f>
        <v>0</v>
      </c>
      <c r="AD56" s="31">
        <f>Option4!AD$31*conv_2026</f>
        <v>0</v>
      </c>
      <c r="AE56" s="31">
        <f>Option4!AE$31*conv_2026</f>
        <v>0</v>
      </c>
      <c r="AF56" s="31">
        <f>Option4!AF$31*conv_2026</f>
        <v>0</v>
      </c>
      <c r="AG56" s="31">
        <f>Option4!AG$31*conv_2026</f>
        <v>0</v>
      </c>
    </row>
    <row r="57" spans="1:33" s="2" customFormat="1" ht="13.8" x14ac:dyDescent="0.3">
      <c r="A57" s="135" t="str">
        <f>Data!B12</f>
        <v>Option 4</v>
      </c>
      <c r="B57" s="135"/>
      <c r="C57" s="58" t="str">
        <f>Option4!C$69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SUM(Option4!I$70:I$73)*conv_2026*I$7</f>
        <v>0</v>
      </c>
      <c r="J57" s="31">
        <f>SUM(Option4!J$70:J$73)*conv_2026*J$7</f>
        <v>0</v>
      </c>
      <c r="K57" s="31">
        <f>SUM(Option4!K$70:K$73)*conv_2026*K$7</f>
        <v>0</v>
      </c>
      <c r="L57" s="31">
        <f>SUM(Option4!L$70:L$73)*conv_2026*L$7</f>
        <v>0</v>
      </c>
      <c r="M57" s="31">
        <f>SUM(Option4!M$70:M$73)*conv_2026*M$7</f>
        <v>0</v>
      </c>
      <c r="N57" s="31">
        <f>SUM(Option4!N$70:N$73)*conv_2026*N$7</f>
        <v>0</v>
      </c>
      <c r="O57" s="31">
        <f>SUM(Option4!O$70:O$73)*conv_2026*O$7</f>
        <v>0</v>
      </c>
      <c r="P57" s="31">
        <f>SUM(Option4!P$70:P$73)*conv_2026*P$7</f>
        <v>0</v>
      </c>
      <c r="Q57" s="31">
        <f>SUM(Option4!Q$70:Q$73)*conv_2026*Q$7</f>
        <v>0</v>
      </c>
      <c r="R57" s="31">
        <f>SUM(Option4!R$70:R$73)*conv_2026*R$7</f>
        <v>0</v>
      </c>
      <c r="S57" s="31">
        <f>SUM(Option4!S$70:S$73)*conv_2026*S$7</f>
        <v>0</v>
      </c>
      <c r="T57" s="31">
        <f>SUM(Option4!T$70:T$73)*conv_2026*T$7</f>
        <v>0</v>
      </c>
      <c r="U57" s="31">
        <f>SUM(Option4!U$70:U$73)*conv_2026*U$7</f>
        <v>0</v>
      </c>
      <c r="V57" s="31">
        <f>SUM(Option4!V$70:V$73)*conv_2026*V$7</f>
        <v>0</v>
      </c>
      <c r="W57" s="31">
        <f>SUM(Option4!W$70:W$73)*conv_2026*W$7</f>
        <v>0</v>
      </c>
      <c r="X57" s="31">
        <f>SUM(Option4!X$70:X$73)*conv_2026*X$7</f>
        <v>0</v>
      </c>
      <c r="Y57" s="31">
        <f>SUM(Option4!Y$70:Y$73)*conv_2026*Y$7</f>
        <v>0</v>
      </c>
      <c r="Z57" s="31">
        <f>SUM(Option4!Z$70:Z$73)*conv_2026*Z$7</f>
        <v>0</v>
      </c>
      <c r="AA57" s="31">
        <f>SUM(Option4!AA$70:AA$73)*conv_2026*AA$7</f>
        <v>0</v>
      </c>
      <c r="AB57" s="31">
        <f>SUM(Option4!AB$70:AB$73)*conv_2026*AB$7</f>
        <v>0</v>
      </c>
      <c r="AC57" s="31">
        <f>SUM(Option4!AC$70:AC$73)*conv_2026*AC$7</f>
        <v>0</v>
      </c>
      <c r="AD57" s="31">
        <f>SUM(Option4!AD$70:AD$73)*conv_2026*AD$7</f>
        <v>0</v>
      </c>
      <c r="AE57" s="31">
        <f>SUM(Option4!AE$70:AE$73)*conv_2026*AE$7</f>
        <v>0</v>
      </c>
      <c r="AF57" s="31">
        <f>SUM(Option4!AF$70:AF$73)*conv_2026*AF$7</f>
        <v>0</v>
      </c>
      <c r="AG57" s="31">
        <f>SUM(Option4!AG$70:AG$73)*conv_2026*AG$7</f>
        <v>0</v>
      </c>
    </row>
    <row r="58" spans="1:33" s="2" customFormat="1" ht="13.8" x14ac:dyDescent="0.3">
      <c r="A58" s="135" t="str">
        <f t="shared" ref="A58:A67" si="15">A57</f>
        <v>Option 4</v>
      </c>
      <c r="B58" s="135"/>
      <c r="C58" s="58" t="str">
        <f>'Option1 (base case)'!C$39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Option4!I$39*conv_2026*I$7</f>
        <v>0</v>
      </c>
      <c r="J58" s="31">
        <f>Option4!J$39*conv_2026*J$7</f>
        <v>0</v>
      </c>
      <c r="K58" s="31">
        <f>Option4!K$39*conv_2026*K$7</f>
        <v>0</v>
      </c>
      <c r="L58" s="31">
        <f>Option4!L$39*conv_2026*L$7</f>
        <v>0</v>
      </c>
      <c r="M58" s="31">
        <f>Option4!M$39*conv_2026*M$7</f>
        <v>0</v>
      </c>
      <c r="N58" s="31">
        <f>Option4!N$39*conv_2026*N$7</f>
        <v>0</v>
      </c>
      <c r="O58" s="31">
        <f>Option4!O$39*conv_2026*O$7</f>
        <v>0</v>
      </c>
      <c r="P58" s="31">
        <f>Option4!P$39*conv_2026*P$7</f>
        <v>0</v>
      </c>
      <c r="Q58" s="31">
        <f>Option4!Q$39*conv_2026*Q$7</f>
        <v>0</v>
      </c>
      <c r="R58" s="31">
        <f>Option4!R$39*conv_2026*R$7</f>
        <v>0</v>
      </c>
      <c r="S58" s="31">
        <f>Option4!S$39*conv_2026*S$7</f>
        <v>0</v>
      </c>
      <c r="T58" s="31">
        <f>Option4!T$39*conv_2026*T$7</f>
        <v>0</v>
      </c>
      <c r="U58" s="31">
        <f>Option4!U$39*conv_2026*U$7</f>
        <v>0</v>
      </c>
      <c r="V58" s="31">
        <f>Option4!V$39*conv_2026*V$7</f>
        <v>0</v>
      </c>
      <c r="W58" s="31">
        <f>Option4!W$39*conv_2026*W$7</f>
        <v>0</v>
      </c>
      <c r="X58" s="31">
        <f>Option4!X$39*conv_2026*X$7</f>
        <v>0</v>
      </c>
      <c r="Y58" s="31">
        <f>Option4!Y$39*conv_2026*Y$7</f>
        <v>0</v>
      </c>
      <c r="Z58" s="31">
        <f>Option4!Z$39*conv_2026*Z$7</f>
        <v>0</v>
      </c>
      <c r="AA58" s="31">
        <f>Option4!AA$39*conv_2026*AA$7</f>
        <v>0</v>
      </c>
      <c r="AB58" s="31">
        <f>Option4!AB$39*conv_2026*AB$7</f>
        <v>0</v>
      </c>
      <c r="AC58" s="31">
        <f>Option4!AC$39*conv_2026*AC$7</f>
        <v>0</v>
      </c>
      <c r="AD58" s="31">
        <f>Option4!AD$39*conv_2026*AD$7</f>
        <v>0</v>
      </c>
      <c r="AE58" s="31">
        <f>Option4!AE$39*conv_2026*AE$7</f>
        <v>0</v>
      </c>
      <c r="AF58" s="31">
        <f>Option4!AF$39*conv_2026*AF$7</f>
        <v>0</v>
      </c>
      <c r="AG58" s="31">
        <f>Option4!AG$39*conv_2026*AG$7</f>
        <v>0</v>
      </c>
    </row>
    <row r="59" spans="1:33" s="2" customFormat="1" ht="13.8" x14ac:dyDescent="0.3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ht="13.8" x14ac:dyDescent="0.3">
      <c r="A60" s="135" t="str">
        <f t="shared" si="15"/>
        <v>Option 4</v>
      </c>
      <c r="B60" s="135"/>
      <c r="C60" s="58" t="str">
        <f>Option4!C$88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Option4!I$88*conv_2026*I$7</f>
        <v>0</v>
      </c>
      <c r="J60" s="31">
        <f>Option4!J$88*conv_2026*J$7</f>
        <v>0</v>
      </c>
      <c r="K60" s="31">
        <f>Option4!K$88*conv_2026*K$7</f>
        <v>0</v>
      </c>
      <c r="L60" s="31">
        <f>Option4!L$88*conv_2026*L$7</f>
        <v>0</v>
      </c>
      <c r="M60" s="31">
        <f>Option4!M$88*conv_2026*M$7</f>
        <v>0</v>
      </c>
      <c r="N60" s="31">
        <f>Option4!N$88*conv_2026*N$7</f>
        <v>0</v>
      </c>
      <c r="O60" s="31">
        <f>Option4!O$88*conv_2026*O$7</f>
        <v>0</v>
      </c>
      <c r="P60" s="31">
        <f>Option4!P$88*conv_2026*P$7</f>
        <v>0</v>
      </c>
      <c r="Q60" s="31">
        <f>Option4!Q$88*conv_2026*Q$7</f>
        <v>0</v>
      </c>
      <c r="R60" s="31">
        <f>Option4!R$88*conv_2026*R$7</f>
        <v>0</v>
      </c>
      <c r="S60" s="31">
        <f>Option4!S$88*conv_2026*S$7</f>
        <v>0</v>
      </c>
      <c r="T60" s="31">
        <f>Option4!T$88*conv_2026*T$7</f>
        <v>0</v>
      </c>
      <c r="U60" s="31">
        <f>Option4!U$88*conv_2026*U$7</f>
        <v>0</v>
      </c>
      <c r="V60" s="31">
        <f>Option4!V$88*conv_2026*V$7</f>
        <v>0</v>
      </c>
      <c r="W60" s="31">
        <f>Option4!W$88*conv_2026*W$7</f>
        <v>0</v>
      </c>
      <c r="X60" s="31">
        <f>Option4!X$88*conv_2026*X$7</f>
        <v>0</v>
      </c>
      <c r="Y60" s="31">
        <f>Option4!Y$88*conv_2026*Y$7</f>
        <v>0</v>
      </c>
      <c r="Z60" s="31">
        <f>Option4!Z$88*conv_2026*Z$7</f>
        <v>0</v>
      </c>
      <c r="AA60" s="31">
        <f>Option4!AA$88*conv_2026*AA$7</f>
        <v>0</v>
      </c>
      <c r="AB60" s="31">
        <f>Option4!AB$88*conv_2026*AB$7</f>
        <v>0</v>
      </c>
      <c r="AC60" s="31">
        <f>Option4!AC$88*conv_2026*AC$7</f>
        <v>0</v>
      </c>
      <c r="AD60" s="31">
        <f>Option4!AD$88*conv_2026*AD$7</f>
        <v>0</v>
      </c>
      <c r="AE60" s="31">
        <f>Option4!AE$88*conv_2026*AE$7</f>
        <v>0</v>
      </c>
      <c r="AF60" s="31">
        <f>Option4!AF$88*conv_2026*AF$7</f>
        <v>0</v>
      </c>
      <c r="AG60" s="31">
        <f>Option4!AG$88*conv_2026*AG$7</f>
        <v>0</v>
      </c>
    </row>
    <row r="61" spans="1:33" s="2" customFormat="1" ht="13.8" x14ac:dyDescent="0.3">
      <c r="A61" s="135" t="str">
        <f t="shared" si="15"/>
        <v>Option 4</v>
      </c>
      <c r="B61" s="135"/>
      <c r="C61" s="58" t="str">
        <f>Option4!C$89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Option4!I$89*conv_2026*I$7</f>
        <v>0</v>
      </c>
      <c r="J61" s="31">
        <f>Option4!J$89*conv_2026*J$7</f>
        <v>0</v>
      </c>
      <c r="K61" s="31">
        <f>Option4!K$89*conv_2026*K$7</f>
        <v>0</v>
      </c>
      <c r="L61" s="31">
        <f>Option4!L$89*conv_2026*L$7</f>
        <v>0</v>
      </c>
      <c r="M61" s="31">
        <f>Option4!M$89*conv_2026*M$7</f>
        <v>0</v>
      </c>
      <c r="N61" s="31">
        <f>Option4!N$89*conv_2026*N$7</f>
        <v>0</v>
      </c>
      <c r="O61" s="31">
        <f>Option4!O$89*conv_2026*O$7</f>
        <v>0</v>
      </c>
      <c r="P61" s="31">
        <f>Option4!P$89*conv_2026*P$7</f>
        <v>0</v>
      </c>
      <c r="Q61" s="31">
        <f>Option4!Q$89*conv_2026*Q$7</f>
        <v>0</v>
      </c>
      <c r="R61" s="31">
        <f>Option4!R$89*conv_2026*R$7</f>
        <v>0</v>
      </c>
      <c r="S61" s="31">
        <f>Option4!S$89*conv_2026*S$7</f>
        <v>0</v>
      </c>
      <c r="T61" s="31">
        <f>Option4!T$89*conv_2026*T$7</f>
        <v>0</v>
      </c>
      <c r="U61" s="31">
        <f>Option4!U$89*conv_2026*U$7</f>
        <v>0</v>
      </c>
      <c r="V61" s="31">
        <f>Option4!V$89*conv_2026*V$7</f>
        <v>0</v>
      </c>
      <c r="W61" s="31">
        <f>Option4!W$89*conv_2026*W$7</f>
        <v>0</v>
      </c>
      <c r="X61" s="31">
        <f>Option4!X$89*conv_2026*X$7</f>
        <v>0</v>
      </c>
      <c r="Y61" s="31">
        <f>Option4!Y$89*conv_2026*Y$7</f>
        <v>0</v>
      </c>
      <c r="Z61" s="31">
        <f>Option4!Z$89*conv_2026*Z$7</f>
        <v>0</v>
      </c>
      <c r="AA61" s="31">
        <f>Option4!AA$89*conv_2026*AA$7</f>
        <v>0</v>
      </c>
      <c r="AB61" s="31">
        <f>Option4!AB$89*conv_2026*AB$7</f>
        <v>0</v>
      </c>
      <c r="AC61" s="31">
        <f>Option4!AC$89*conv_2026*AC$7</f>
        <v>0</v>
      </c>
      <c r="AD61" s="31">
        <f>Option4!AD$89*conv_2026*AD$7</f>
        <v>0</v>
      </c>
      <c r="AE61" s="31">
        <f>Option4!AE$89*conv_2026*AE$7</f>
        <v>0</v>
      </c>
      <c r="AF61" s="31">
        <f>Option4!AF$89*conv_2026*AF$7</f>
        <v>0</v>
      </c>
      <c r="AG61" s="31">
        <f>Option4!AG$89*conv_2026*AG$7</f>
        <v>0</v>
      </c>
    </row>
    <row r="62" spans="1:33" s="2" customFormat="1" ht="13.8" x14ac:dyDescent="0.3">
      <c r="A62" s="135" t="str">
        <f t="shared" si="15"/>
        <v>Option 4</v>
      </c>
      <c r="B62" s="135"/>
      <c r="C62" s="58" t="str">
        <f>Option4!C$90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Option4!I$90*conv_2026*I$7</f>
        <v>0</v>
      </c>
      <c r="J62" s="31">
        <f>Option4!J$90*conv_2026*J$7</f>
        <v>0</v>
      </c>
      <c r="K62" s="31">
        <f>Option4!K$90*conv_2026*K$7</f>
        <v>0</v>
      </c>
      <c r="L62" s="31">
        <f>Option4!L$90*conv_2026*L$7</f>
        <v>0</v>
      </c>
      <c r="M62" s="31">
        <f>Option4!M$90*conv_2026*M$7</f>
        <v>0</v>
      </c>
      <c r="N62" s="31">
        <f>Option4!N$90*conv_2026*N$7</f>
        <v>0</v>
      </c>
      <c r="O62" s="31">
        <f>Option4!O$90*conv_2026*O$7</f>
        <v>0</v>
      </c>
      <c r="P62" s="31">
        <f>Option4!P$90*conv_2026*P$7</f>
        <v>0</v>
      </c>
      <c r="Q62" s="31">
        <f>Option4!Q$90*conv_2026*Q$7</f>
        <v>0</v>
      </c>
      <c r="R62" s="31">
        <f>Option4!R$90*conv_2026*R$7</f>
        <v>0</v>
      </c>
      <c r="S62" s="31">
        <f>Option4!S$90*conv_2026*S$7</f>
        <v>0</v>
      </c>
      <c r="T62" s="31">
        <f>Option4!T$90*conv_2026*T$7</f>
        <v>0</v>
      </c>
      <c r="U62" s="31">
        <f>Option4!U$90*conv_2026*U$7</f>
        <v>0</v>
      </c>
      <c r="V62" s="31">
        <f>Option4!V$90*conv_2026*V$7</f>
        <v>0</v>
      </c>
      <c r="W62" s="31">
        <f>Option4!W$90*conv_2026*W$7</f>
        <v>0</v>
      </c>
      <c r="X62" s="31">
        <f>Option4!X$90*conv_2026*X$7</f>
        <v>0</v>
      </c>
      <c r="Y62" s="31">
        <f>Option4!Y$90*conv_2026*Y$7</f>
        <v>0</v>
      </c>
      <c r="Z62" s="31">
        <f>Option4!Z$90*conv_2026*Z$7</f>
        <v>0</v>
      </c>
      <c r="AA62" s="31">
        <f>Option4!AA$90*conv_2026*AA$7</f>
        <v>0</v>
      </c>
      <c r="AB62" s="31">
        <f>Option4!AB$90*conv_2026*AB$7</f>
        <v>0</v>
      </c>
      <c r="AC62" s="31">
        <f>Option4!AC$90*conv_2026*AC$7</f>
        <v>0</v>
      </c>
      <c r="AD62" s="31">
        <f>Option4!AD$90*conv_2026*AD$7</f>
        <v>0</v>
      </c>
      <c r="AE62" s="31">
        <f>Option4!AE$90*conv_2026*AE$7</f>
        <v>0</v>
      </c>
      <c r="AF62" s="31">
        <f>Option4!AF$90*conv_2026*AF$7</f>
        <v>0</v>
      </c>
      <c r="AG62" s="31">
        <f>Option4!AG$90*conv_2026*AG$7</f>
        <v>0</v>
      </c>
    </row>
    <row r="63" spans="1:33" s="2" customFormat="1" ht="13.8" x14ac:dyDescent="0.3">
      <c r="A63" s="135" t="str">
        <f t="shared" si="15"/>
        <v>Option 4</v>
      </c>
      <c r="B63" s="135"/>
      <c r="C63" s="58" t="str">
        <f>Option4!C$91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Option4!I$91*conv_2026*I$7</f>
        <v>0</v>
      </c>
      <c r="J63" s="31">
        <f>Option4!J$91*conv_2026*J$7</f>
        <v>0</v>
      </c>
      <c r="K63" s="31">
        <f>Option4!K$91*conv_2026*K$7</f>
        <v>0</v>
      </c>
      <c r="L63" s="31">
        <f>Option4!L$91*conv_2026*L$7</f>
        <v>0</v>
      </c>
      <c r="M63" s="31">
        <f>Option4!M$91*conv_2026*M$7</f>
        <v>0</v>
      </c>
      <c r="N63" s="31">
        <f>Option4!N$91*conv_2026*N$7</f>
        <v>0</v>
      </c>
      <c r="O63" s="31">
        <f>Option4!O$91*conv_2026*O$7</f>
        <v>0</v>
      </c>
      <c r="P63" s="31">
        <f>Option4!P$91*conv_2026*P$7</f>
        <v>0</v>
      </c>
      <c r="Q63" s="31">
        <f>Option4!Q$91*conv_2026*Q$7</f>
        <v>0</v>
      </c>
      <c r="R63" s="31">
        <f>Option4!R$91*conv_2026*R$7</f>
        <v>0</v>
      </c>
      <c r="S63" s="31">
        <f>Option4!S$91*conv_2026*S$7</f>
        <v>0</v>
      </c>
      <c r="T63" s="31">
        <f>Option4!T$91*conv_2026*T$7</f>
        <v>0</v>
      </c>
      <c r="U63" s="31">
        <f>Option4!U$91*conv_2026*U$7</f>
        <v>0</v>
      </c>
      <c r="V63" s="31">
        <f>Option4!V$91*conv_2026*V$7</f>
        <v>0</v>
      </c>
      <c r="W63" s="31">
        <f>Option4!W$91*conv_2026*W$7</f>
        <v>0</v>
      </c>
      <c r="X63" s="31">
        <f>Option4!X$91*conv_2026*X$7</f>
        <v>0</v>
      </c>
      <c r="Y63" s="31">
        <f>Option4!Y$91*conv_2026*Y$7</f>
        <v>0</v>
      </c>
      <c r="Z63" s="31">
        <f>Option4!Z$91*conv_2026*Z$7</f>
        <v>0</v>
      </c>
      <c r="AA63" s="31">
        <f>Option4!AA$91*conv_2026*AA$7</f>
        <v>0</v>
      </c>
      <c r="AB63" s="31">
        <f>Option4!AB$91*conv_2026*AB$7</f>
        <v>0</v>
      </c>
      <c r="AC63" s="31">
        <f>Option4!AC$91*conv_2026*AC$7</f>
        <v>0</v>
      </c>
      <c r="AD63" s="31">
        <f>Option4!AD$91*conv_2026*AD$7</f>
        <v>0</v>
      </c>
      <c r="AE63" s="31">
        <f>Option4!AE$91*conv_2026*AE$7</f>
        <v>0</v>
      </c>
      <c r="AF63" s="31">
        <f>Option4!AF$91*conv_2026*AF$7</f>
        <v>0</v>
      </c>
      <c r="AG63" s="31">
        <f>Option4!AG$91*conv_2026*AG$7</f>
        <v>0</v>
      </c>
    </row>
    <row r="64" spans="1:33" s="2" customFormat="1" ht="13.8" x14ac:dyDescent="0.3">
      <c r="A64" s="135" t="str">
        <f t="shared" si="15"/>
        <v>Option 4</v>
      </c>
      <c r="B64" s="135"/>
      <c r="C64" s="125" t="str">
        <f>Option4!C93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ht="13.8" x14ac:dyDescent="0.3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ht="13.8" x14ac:dyDescent="0.3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ht="13.8" x14ac:dyDescent="0.3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ht="13.8" x14ac:dyDescent="0.3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ht="13.8" x14ac:dyDescent="0.3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ht="13.8" x14ac:dyDescent="0.3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Option5!I$31*conv_2026</f>
        <v>0</v>
      </c>
      <c r="J70" s="31">
        <f>Option5!J$31*conv_2026</f>
        <v>0</v>
      </c>
      <c r="K70" s="31">
        <f>Option5!K$31*conv_2026</f>
        <v>0</v>
      </c>
      <c r="L70" s="31">
        <f>Option5!L$31*conv_2026</f>
        <v>0</v>
      </c>
      <c r="M70" s="31">
        <f>Option5!M$31*conv_2026</f>
        <v>0</v>
      </c>
      <c r="N70" s="31">
        <f>Option5!N$31*conv_2026</f>
        <v>0</v>
      </c>
      <c r="O70" s="31">
        <f>Option5!O$31*conv_2026</f>
        <v>0</v>
      </c>
      <c r="P70" s="31">
        <f>Option5!P$31*conv_2026</f>
        <v>0</v>
      </c>
      <c r="Q70" s="31">
        <f>Option5!Q$31*conv_2026</f>
        <v>0</v>
      </c>
      <c r="R70" s="31">
        <f>Option5!R$31*conv_2026</f>
        <v>0</v>
      </c>
      <c r="S70" s="31">
        <f>Option5!S$31*conv_2026</f>
        <v>0</v>
      </c>
      <c r="T70" s="31">
        <f>Option5!T$31*conv_2026</f>
        <v>0</v>
      </c>
      <c r="U70" s="31">
        <f>Option5!U$31*conv_2026</f>
        <v>0</v>
      </c>
      <c r="V70" s="31">
        <f>Option5!V$31*conv_2026</f>
        <v>0</v>
      </c>
      <c r="W70" s="31">
        <f>Option5!W$31*conv_2026</f>
        <v>0</v>
      </c>
      <c r="X70" s="31">
        <f>Option5!X$31*conv_2026</f>
        <v>0</v>
      </c>
      <c r="Y70" s="31">
        <f>Option5!Y$31*conv_2026</f>
        <v>0</v>
      </c>
      <c r="Z70" s="31">
        <f>Option5!Z$31*conv_2026</f>
        <v>0</v>
      </c>
      <c r="AA70" s="31">
        <f>Option5!AA$31*conv_2026</f>
        <v>0</v>
      </c>
      <c r="AB70" s="31">
        <f>Option5!AB$31*conv_2026</f>
        <v>0</v>
      </c>
      <c r="AC70" s="31">
        <f>Option5!AC$31*conv_2026</f>
        <v>0</v>
      </c>
      <c r="AD70" s="31">
        <f>Option5!AD$31*conv_2026</f>
        <v>0</v>
      </c>
      <c r="AE70" s="31">
        <f>Option5!AE$31*conv_2026</f>
        <v>0</v>
      </c>
      <c r="AF70" s="31">
        <f>Option5!AF$31*conv_2026</f>
        <v>0</v>
      </c>
      <c r="AG70" s="31">
        <f>Option5!AG$31*conv_2026</f>
        <v>0</v>
      </c>
    </row>
    <row r="71" spans="1:33" s="2" customFormat="1" ht="13.8" x14ac:dyDescent="0.3">
      <c r="A71" s="135" t="str">
        <f>Data!B13</f>
        <v>Option 5</v>
      </c>
      <c r="B71" s="135"/>
      <c r="C71" s="58" t="str">
        <f>Option5!C$69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SUM(Option5!I$70:I$73)*conv_2026*I$7</f>
        <v>0</v>
      </c>
      <c r="J71" s="31">
        <f>SUM(Option5!J$70:J$73)*conv_2026*J$7</f>
        <v>0</v>
      </c>
      <c r="K71" s="31">
        <f>SUM(Option5!K$70:K$73)*conv_2026*K$7</f>
        <v>0</v>
      </c>
      <c r="L71" s="31">
        <f>SUM(Option5!L$70:L$73)*conv_2026*L$7</f>
        <v>0</v>
      </c>
      <c r="M71" s="31">
        <f>SUM(Option5!M$70:M$73)*conv_2026*M$7</f>
        <v>0</v>
      </c>
      <c r="N71" s="31">
        <f>SUM(Option5!N$70:N$73)*conv_2026*N$7</f>
        <v>0</v>
      </c>
      <c r="O71" s="31">
        <f>SUM(Option5!O$70:O$73)*conv_2026*O$7</f>
        <v>0</v>
      </c>
      <c r="P71" s="31">
        <f>SUM(Option5!P$70:P$73)*conv_2026*P$7</f>
        <v>0</v>
      </c>
      <c r="Q71" s="31">
        <f>SUM(Option5!Q$70:Q$73)*conv_2026*Q$7</f>
        <v>0</v>
      </c>
      <c r="R71" s="31">
        <f>SUM(Option5!R$70:R$73)*conv_2026*R$7</f>
        <v>0</v>
      </c>
      <c r="S71" s="31">
        <f>SUM(Option5!S$70:S$73)*conv_2026*S$7</f>
        <v>0</v>
      </c>
      <c r="T71" s="31">
        <f>SUM(Option5!T$70:T$73)*conv_2026*T$7</f>
        <v>0</v>
      </c>
      <c r="U71" s="31">
        <f>SUM(Option5!U$70:U$73)*conv_2026*U$7</f>
        <v>0</v>
      </c>
      <c r="V71" s="31">
        <f>SUM(Option5!V$70:V$73)*conv_2026*V$7</f>
        <v>0</v>
      </c>
      <c r="W71" s="31">
        <f>SUM(Option5!W$70:W$73)*conv_2026*W$7</f>
        <v>0</v>
      </c>
      <c r="X71" s="31">
        <f>SUM(Option5!X$70:X$73)*conv_2026*X$7</f>
        <v>0</v>
      </c>
      <c r="Y71" s="31">
        <f>SUM(Option5!Y$70:Y$73)*conv_2026*Y$7</f>
        <v>0</v>
      </c>
      <c r="Z71" s="31">
        <f>SUM(Option5!Z$70:Z$73)*conv_2026*Z$7</f>
        <v>0</v>
      </c>
      <c r="AA71" s="31">
        <f>SUM(Option5!AA$70:AA$73)*conv_2026*AA$7</f>
        <v>0</v>
      </c>
      <c r="AB71" s="31">
        <f>SUM(Option5!AB$70:AB$73)*conv_2026*AB$7</f>
        <v>0</v>
      </c>
      <c r="AC71" s="31">
        <f>SUM(Option5!AC$70:AC$73)*conv_2026*AC$7</f>
        <v>0</v>
      </c>
      <c r="AD71" s="31">
        <f>SUM(Option5!AD$70:AD$73)*conv_2026*AD$7</f>
        <v>0</v>
      </c>
      <c r="AE71" s="31">
        <f>SUM(Option5!AE$70:AE$73)*conv_2026*AE$7</f>
        <v>0</v>
      </c>
      <c r="AF71" s="31">
        <f>SUM(Option5!AF$70:AF$73)*conv_2026*AF$7</f>
        <v>0</v>
      </c>
      <c r="AG71" s="31">
        <f>SUM(Option5!AG$70:AG$73)*conv_2026*AG$7</f>
        <v>0</v>
      </c>
    </row>
    <row r="72" spans="1:33" s="2" customFormat="1" ht="13.8" x14ac:dyDescent="0.3">
      <c r="A72" s="135" t="str">
        <f t="shared" ref="A72:A81" si="19">A71</f>
        <v>Option 5</v>
      </c>
      <c r="B72" s="135"/>
      <c r="C72" s="58" t="str">
        <f>'Option1 (base case)'!C$39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Option5!I$39*conv_2026*I$7</f>
        <v>0</v>
      </c>
      <c r="J72" s="31">
        <f>Option5!J$39*conv_2026*J$7</f>
        <v>0</v>
      </c>
      <c r="K72" s="31">
        <f>Option5!K$39*conv_2026*K$7</f>
        <v>0</v>
      </c>
      <c r="L72" s="31">
        <f>Option5!L$39*conv_2026*L$7</f>
        <v>0</v>
      </c>
      <c r="M72" s="31">
        <f>Option5!M$39*conv_2026*M$7</f>
        <v>0</v>
      </c>
      <c r="N72" s="31">
        <f>Option5!N$39*conv_2026*N$7</f>
        <v>0</v>
      </c>
      <c r="O72" s="31">
        <f>Option5!O$39*conv_2026*O$7</f>
        <v>0</v>
      </c>
      <c r="P72" s="31">
        <f>Option5!P$39*conv_2026*P$7</f>
        <v>0</v>
      </c>
      <c r="Q72" s="31">
        <f>Option5!Q$39*conv_2026*Q$7</f>
        <v>0</v>
      </c>
      <c r="R72" s="31">
        <f>Option5!R$39*conv_2026*R$7</f>
        <v>0</v>
      </c>
      <c r="S72" s="31">
        <f>Option5!S$39*conv_2026*S$7</f>
        <v>0</v>
      </c>
      <c r="T72" s="31">
        <f>Option5!T$39*conv_2026*T$7</f>
        <v>0</v>
      </c>
      <c r="U72" s="31">
        <f>Option5!U$39*conv_2026*U$7</f>
        <v>0</v>
      </c>
      <c r="V72" s="31">
        <f>Option5!V$39*conv_2026*V$7</f>
        <v>0</v>
      </c>
      <c r="W72" s="31">
        <f>Option5!W$39*conv_2026*W$7</f>
        <v>0</v>
      </c>
      <c r="X72" s="31">
        <f>Option5!X$39*conv_2026*X$7</f>
        <v>0</v>
      </c>
      <c r="Y72" s="31">
        <f>Option5!Y$39*conv_2026*Y$7</f>
        <v>0</v>
      </c>
      <c r="Z72" s="31">
        <f>Option5!Z$39*conv_2026*Z$7</f>
        <v>0</v>
      </c>
      <c r="AA72" s="31">
        <f>Option5!AA$39*conv_2026*AA$7</f>
        <v>0</v>
      </c>
      <c r="AB72" s="31">
        <f>Option5!AB$39*conv_2026*AB$7</f>
        <v>0</v>
      </c>
      <c r="AC72" s="31">
        <f>Option5!AC$39*conv_2026*AC$7</f>
        <v>0</v>
      </c>
      <c r="AD72" s="31">
        <f>Option5!AD$39*conv_2026*AD$7</f>
        <v>0</v>
      </c>
      <c r="AE72" s="31">
        <f>Option5!AE$39*conv_2026*AE$7</f>
        <v>0</v>
      </c>
      <c r="AF72" s="31">
        <f>Option5!AF$39*conv_2026*AF$7</f>
        <v>0</v>
      </c>
      <c r="AG72" s="31">
        <f>Option5!AG$39*conv_2026*AG$7</f>
        <v>0</v>
      </c>
    </row>
    <row r="73" spans="1:33" s="2" customFormat="1" ht="13.8" x14ac:dyDescent="0.3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ht="13.8" x14ac:dyDescent="0.3">
      <c r="A74" s="135" t="str">
        <f t="shared" si="19"/>
        <v>Option 5</v>
      </c>
      <c r="B74" s="135"/>
      <c r="C74" s="58" t="str">
        <f>Option5!C$88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Option5!I$88*conv_2026*I$7</f>
        <v>0</v>
      </c>
      <c r="J74" s="31">
        <f>Option5!J$88*conv_2026*J$7</f>
        <v>0</v>
      </c>
      <c r="K74" s="31">
        <f>Option5!K$88*conv_2026*K$7</f>
        <v>0</v>
      </c>
      <c r="L74" s="31">
        <f>Option5!L$88*conv_2026*L$7</f>
        <v>0</v>
      </c>
      <c r="M74" s="31">
        <f>Option5!M$88*conv_2026*M$7</f>
        <v>0</v>
      </c>
      <c r="N74" s="31">
        <f>Option5!N$88*conv_2026*N$7</f>
        <v>0</v>
      </c>
      <c r="O74" s="31">
        <f>Option5!O$88*conv_2026*O$7</f>
        <v>0</v>
      </c>
      <c r="P74" s="31">
        <f>Option5!P$88*conv_2026*P$7</f>
        <v>0</v>
      </c>
      <c r="Q74" s="31">
        <f>Option5!Q$88*conv_2026*Q$7</f>
        <v>0</v>
      </c>
      <c r="R74" s="31">
        <f>Option5!R$88*conv_2026*R$7</f>
        <v>0</v>
      </c>
      <c r="S74" s="31">
        <f>Option5!S$88*conv_2026*S$7</f>
        <v>0</v>
      </c>
      <c r="T74" s="31">
        <f>Option5!T$88*conv_2026*T$7</f>
        <v>0</v>
      </c>
      <c r="U74" s="31">
        <f>Option5!U$88*conv_2026*U$7</f>
        <v>0</v>
      </c>
      <c r="V74" s="31">
        <f>Option5!V$88*conv_2026*V$7</f>
        <v>0</v>
      </c>
      <c r="W74" s="31">
        <f>Option5!W$88*conv_2026*W$7</f>
        <v>0</v>
      </c>
      <c r="X74" s="31">
        <f>Option5!X$88*conv_2026*X$7</f>
        <v>0</v>
      </c>
      <c r="Y74" s="31">
        <f>Option5!Y$88*conv_2026*Y$7</f>
        <v>0</v>
      </c>
      <c r="Z74" s="31">
        <f>Option5!Z$88*conv_2026*Z$7</f>
        <v>0</v>
      </c>
      <c r="AA74" s="31">
        <f>Option5!AA$88*conv_2026*AA$7</f>
        <v>0</v>
      </c>
      <c r="AB74" s="31">
        <f>Option5!AB$88*conv_2026*AB$7</f>
        <v>0</v>
      </c>
      <c r="AC74" s="31">
        <f>Option5!AC$88*conv_2026*AC$7</f>
        <v>0</v>
      </c>
      <c r="AD74" s="31">
        <f>Option5!AD$88*conv_2026*AD$7</f>
        <v>0</v>
      </c>
      <c r="AE74" s="31">
        <f>Option5!AE$88*conv_2026*AE$7</f>
        <v>0</v>
      </c>
      <c r="AF74" s="31">
        <f>Option5!AF$88*conv_2026*AF$7</f>
        <v>0</v>
      </c>
      <c r="AG74" s="31">
        <f>Option5!AG$88*conv_2026*AG$7</f>
        <v>0</v>
      </c>
    </row>
    <row r="75" spans="1:33" s="2" customFormat="1" ht="13.8" x14ac:dyDescent="0.3">
      <c r="A75" s="135" t="str">
        <f t="shared" si="19"/>
        <v>Option 5</v>
      </c>
      <c r="B75" s="135"/>
      <c r="C75" s="58" t="str">
        <f>Option5!C$89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Option5!I$89*conv_2026*I$7</f>
        <v>0</v>
      </c>
      <c r="J75" s="31">
        <f>Option5!J$89*conv_2026*J$7</f>
        <v>0</v>
      </c>
      <c r="K75" s="31">
        <f>Option5!K$89*conv_2026*K$7</f>
        <v>0</v>
      </c>
      <c r="L75" s="31">
        <f>Option5!L$89*conv_2026*L$7</f>
        <v>0</v>
      </c>
      <c r="M75" s="31">
        <f>Option5!M$89*conv_2026*M$7</f>
        <v>0</v>
      </c>
      <c r="N75" s="31">
        <f>Option5!N$89*conv_2026*N$7</f>
        <v>0</v>
      </c>
      <c r="O75" s="31">
        <f>Option5!O$89*conv_2026*O$7</f>
        <v>0</v>
      </c>
      <c r="P75" s="31">
        <f>Option5!P$89*conv_2026*P$7</f>
        <v>0</v>
      </c>
      <c r="Q75" s="31">
        <f>Option5!Q$89*conv_2026*Q$7</f>
        <v>0</v>
      </c>
      <c r="R75" s="31">
        <f>Option5!R$89*conv_2026*R$7</f>
        <v>0</v>
      </c>
      <c r="S75" s="31">
        <f>Option5!S$89*conv_2026*S$7</f>
        <v>0</v>
      </c>
      <c r="T75" s="31">
        <f>Option5!T$89*conv_2026*T$7</f>
        <v>0</v>
      </c>
      <c r="U75" s="31">
        <f>Option5!U$89*conv_2026*U$7</f>
        <v>0</v>
      </c>
      <c r="V75" s="31">
        <f>Option5!V$89*conv_2026*V$7</f>
        <v>0</v>
      </c>
      <c r="W75" s="31">
        <f>Option5!W$89*conv_2026*W$7</f>
        <v>0</v>
      </c>
      <c r="X75" s="31">
        <f>Option5!X$89*conv_2026*X$7</f>
        <v>0</v>
      </c>
      <c r="Y75" s="31">
        <f>Option5!Y$89*conv_2026*Y$7</f>
        <v>0</v>
      </c>
      <c r="Z75" s="31">
        <f>Option5!Z$89*conv_2026*Z$7</f>
        <v>0</v>
      </c>
      <c r="AA75" s="31">
        <f>Option5!AA$89*conv_2026*AA$7</f>
        <v>0</v>
      </c>
      <c r="AB75" s="31">
        <f>Option5!AB$89*conv_2026*AB$7</f>
        <v>0</v>
      </c>
      <c r="AC75" s="31">
        <f>Option5!AC$89*conv_2026*AC$7</f>
        <v>0</v>
      </c>
      <c r="AD75" s="31">
        <f>Option5!AD$89*conv_2026*AD$7</f>
        <v>0</v>
      </c>
      <c r="AE75" s="31">
        <f>Option5!AE$89*conv_2026*AE$7</f>
        <v>0</v>
      </c>
      <c r="AF75" s="31">
        <f>Option5!AF$89*conv_2026*AF$7</f>
        <v>0</v>
      </c>
      <c r="AG75" s="31">
        <f>Option5!AG$89*conv_2026*AG$7</f>
        <v>0</v>
      </c>
    </row>
    <row r="76" spans="1:33" s="2" customFormat="1" ht="13.8" x14ac:dyDescent="0.3">
      <c r="A76" s="135" t="str">
        <f t="shared" si="19"/>
        <v>Option 5</v>
      </c>
      <c r="B76" s="135"/>
      <c r="C76" s="58" t="str">
        <f>Option5!C$90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Option5!I$90*conv_2026*I$7</f>
        <v>0</v>
      </c>
      <c r="J76" s="31">
        <f>Option5!J$90*conv_2026*J$7</f>
        <v>0</v>
      </c>
      <c r="K76" s="31">
        <f>Option5!K$90*conv_2026*K$7</f>
        <v>0</v>
      </c>
      <c r="L76" s="31">
        <f>Option5!L$90*conv_2026*L$7</f>
        <v>0</v>
      </c>
      <c r="M76" s="31">
        <f>Option5!M$90*conv_2026*M$7</f>
        <v>0</v>
      </c>
      <c r="N76" s="31">
        <f>Option5!N$90*conv_2026*N$7</f>
        <v>0</v>
      </c>
      <c r="O76" s="31">
        <f>Option5!O$90*conv_2026*O$7</f>
        <v>0</v>
      </c>
      <c r="P76" s="31">
        <f>Option5!P$90*conv_2026*P$7</f>
        <v>0</v>
      </c>
      <c r="Q76" s="31">
        <f>Option5!Q$90*conv_2026*Q$7</f>
        <v>0</v>
      </c>
      <c r="R76" s="31">
        <f>Option5!R$90*conv_2026*R$7</f>
        <v>0</v>
      </c>
      <c r="S76" s="31">
        <f>Option5!S$90*conv_2026*S$7</f>
        <v>0</v>
      </c>
      <c r="T76" s="31">
        <f>Option5!T$90*conv_2026*T$7</f>
        <v>0</v>
      </c>
      <c r="U76" s="31">
        <f>Option5!U$90*conv_2026*U$7</f>
        <v>0</v>
      </c>
      <c r="V76" s="31">
        <f>Option5!V$90*conv_2026*V$7</f>
        <v>0</v>
      </c>
      <c r="W76" s="31">
        <f>Option5!W$90*conv_2026*W$7</f>
        <v>0</v>
      </c>
      <c r="X76" s="31">
        <f>Option5!X$90*conv_2026*X$7</f>
        <v>0</v>
      </c>
      <c r="Y76" s="31">
        <f>Option5!Y$90*conv_2026*Y$7</f>
        <v>0</v>
      </c>
      <c r="Z76" s="31">
        <f>Option5!Z$90*conv_2026*Z$7</f>
        <v>0</v>
      </c>
      <c r="AA76" s="31">
        <f>Option5!AA$90*conv_2026*AA$7</f>
        <v>0</v>
      </c>
      <c r="AB76" s="31">
        <f>Option5!AB$90*conv_2026*AB$7</f>
        <v>0</v>
      </c>
      <c r="AC76" s="31">
        <f>Option5!AC$90*conv_2026*AC$7</f>
        <v>0</v>
      </c>
      <c r="AD76" s="31">
        <f>Option5!AD$90*conv_2026*AD$7</f>
        <v>0</v>
      </c>
      <c r="AE76" s="31">
        <f>Option5!AE$90*conv_2026*AE$7</f>
        <v>0</v>
      </c>
      <c r="AF76" s="31">
        <f>Option5!AF$90*conv_2026*AF$7</f>
        <v>0</v>
      </c>
      <c r="AG76" s="31">
        <f>Option5!AG$90*conv_2026*AG$7</f>
        <v>0</v>
      </c>
    </row>
    <row r="77" spans="1:33" s="2" customFormat="1" ht="13.8" x14ac:dyDescent="0.3">
      <c r="A77" s="135" t="str">
        <f t="shared" si="19"/>
        <v>Option 5</v>
      </c>
      <c r="B77" s="135"/>
      <c r="C77" s="58" t="str">
        <f>Option5!C$91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Option5!I$91*conv_2026*I$7</f>
        <v>0</v>
      </c>
      <c r="J77" s="31">
        <f>Option5!J$91*conv_2026*J$7</f>
        <v>0</v>
      </c>
      <c r="K77" s="31">
        <f>Option5!K$91*conv_2026*K$7</f>
        <v>0</v>
      </c>
      <c r="L77" s="31">
        <f>Option5!L$91*conv_2026*L$7</f>
        <v>0</v>
      </c>
      <c r="M77" s="31">
        <f>Option5!M$91*conv_2026*M$7</f>
        <v>0</v>
      </c>
      <c r="N77" s="31">
        <f>Option5!N$91*conv_2026*N$7</f>
        <v>0</v>
      </c>
      <c r="O77" s="31">
        <f>Option5!O$91*conv_2026*O$7</f>
        <v>0</v>
      </c>
      <c r="P77" s="31">
        <f>Option5!P$91*conv_2026*P$7</f>
        <v>0</v>
      </c>
      <c r="Q77" s="31">
        <f>Option5!Q$91*conv_2026*Q$7</f>
        <v>0</v>
      </c>
      <c r="R77" s="31">
        <f>Option5!R$91*conv_2026*R$7</f>
        <v>0</v>
      </c>
      <c r="S77" s="31">
        <f>Option5!S$91*conv_2026*S$7</f>
        <v>0</v>
      </c>
      <c r="T77" s="31">
        <f>Option5!T$91*conv_2026*T$7</f>
        <v>0</v>
      </c>
      <c r="U77" s="31">
        <f>Option5!U$91*conv_2026*U$7</f>
        <v>0</v>
      </c>
      <c r="V77" s="31">
        <f>Option5!V$91*conv_2026*V$7</f>
        <v>0</v>
      </c>
      <c r="W77" s="31">
        <f>Option5!W$91*conv_2026*W$7</f>
        <v>0</v>
      </c>
      <c r="X77" s="31">
        <f>Option5!X$91*conv_2026*X$7</f>
        <v>0</v>
      </c>
      <c r="Y77" s="31">
        <f>Option5!Y$91*conv_2026*Y$7</f>
        <v>0</v>
      </c>
      <c r="Z77" s="31">
        <f>Option5!Z$91*conv_2026*Z$7</f>
        <v>0</v>
      </c>
      <c r="AA77" s="31">
        <f>Option5!AA$91*conv_2026*AA$7</f>
        <v>0</v>
      </c>
      <c r="AB77" s="31">
        <f>Option5!AB$91*conv_2026*AB$7</f>
        <v>0</v>
      </c>
      <c r="AC77" s="31">
        <f>Option5!AC$91*conv_2026*AC$7</f>
        <v>0</v>
      </c>
      <c r="AD77" s="31">
        <f>Option5!AD$91*conv_2026*AD$7</f>
        <v>0</v>
      </c>
      <c r="AE77" s="31">
        <f>Option5!AE$91*conv_2026*AE$7</f>
        <v>0</v>
      </c>
      <c r="AF77" s="31">
        <f>Option5!AF$91*conv_2026*AF$7</f>
        <v>0</v>
      </c>
      <c r="AG77" s="31">
        <f>Option5!AG$91*conv_2026*AG$7</f>
        <v>0</v>
      </c>
    </row>
    <row r="78" spans="1:33" s="2" customFormat="1" ht="13.8" x14ac:dyDescent="0.3">
      <c r="A78" s="135" t="str">
        <f t="shared" si="19"/>
        <v>Option 5</v>
      </c>
      <c r="B78" s="135"/>
      <c r="C78" s="125" t="str">
        <f>Option5!C93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ht="13.8" x14ac:dyDescent="0.3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ht="13.8" x14ac:dyDescent="0.3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ht="13.8" x14ac:dyDescent="0.3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ht="13.8" x14ac:dyDescent="0.3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5">
      <c r="E83" s="84"/>
      <c r="G83" s="229"/>
    </row>
    <row r="84" spans="1:33" ht="12" x14ac:dyDescent="0.25">
      <c r="E84" s="84"/>
      <c r="G84" s="229"/>
    </row>
    <row r="85" spans="1:33" ht="12" x14ac:dyDescent="0.25">
      <c r="E85" s="84"/>
      <c r="G85" s="229"/>
    </row>
    <row r="86" spans="1:33" ht="12" x14ac:dyDescent="0.25">
      <c r="E86" s="84"/>
      <c r="G86" s="229"/>
    </row>
    <row r="87" spans="1:33" ht="12" x14ac:dyDescent="0.25">
      <c r="E87" s="10"/>
      <c r="G87" s="229"/>
    </row>
    <row r="88" spans="1:33" ht="14.4" x14ac:dyDescent="0.3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5">
      <c r="E89" s="84"/>
      <c r="G89" s="229"/>
    </row>
    <row r="90" spans="1:33" ht="12" x14ac:dyDescent="0.25">
      <c r="E90" s="84"/>
    </row>
    <row r="91" spans="1:33" ht="13.8" x14ac:dyDescent="0.3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0.67651154518465484</v>
      </c>
      <c r="J91" s="297" cm="1">
        <f t="array" ref="J91">MAX($D91*INDEX(J$15:X$81, MATCH($A91&amp;$C91, $D$15:$D$81,0),))/mill_conv</f>
        <v>0.67651154518465484</v>
      </c>
      <c r="K91" s="297" cm="1">
        <f t="array" ref="K91">MAX($D91*INDEX(K$15:Y$81, MATCH($A91&amp;$C91, $D$15:$D$81,0),))/mill_conv</f>
        <v>0.67651154518465484</v>
      </c>
      <c r="L91" s="297" cm="1">
        <f t="array" ref="L91">MAX($D91*INDEX(L$15:Z$81, MATCH($A91&amp;$C91, $D$15:$D$81,0),))/mill_conv</f>
        <v>0.67651154518465484</v>
      </c>
      <c r="M91" s="297" cm="1">
        <f t="array" ref="M91">MAX($D91*INDEX(M$15:AA$81, MATCH($A91&amp;$C91, $D$15:$D$81,0),))/mill_conv</f>
        <v>0.67651154518465484</v>
      </c>
      <c r="N91" s="297" cm="1">
        <f t="array" ref="N91">MAX($D91*INDEX(N$15:AB$81, MATCH($A91&amp;$C91, $D$15:$D$81,0),))/mill_conv</f>
        <v>0.67651154518465484</v>
      </c>
      <c r="O91" s="297" cm="1">
        <f t="array" ref="O91">MAX($D91*INDEX(O$15:AC$81, MATCH($A91&amp;$C91, $D$15:$D$81,0),))/mill_conv</f>
        <v>0.67651154518465484</v>
      </c>
      <c r="P91" s="297" cm="1">
        <f t="array" ref="P91">MAX($D91*INDEX(P$15:AD$81, MATCH($A91&amp;$C91, $D$15:$D$81,0),))/mill_conv</f>
        <v>0.67651154518465484</v>
      </c>
      <c r="Q91" s="297" cm="1">
        <f t="array" ref="Q91">MAX($D91*INDEX(Q$15:AE$81, MATCH($A91&amp;$C91, $D$15:$D$81,0),))/mill_conv</f>
        <v>0.20835547364230378</v>
      </c>
      <c r="R91" s="297" cm="1">
        <f t="array" ref="R91">MAX($D91*INDEX(R$15:AF$81, MATCH($A91&amp;$C91, $D$15:$D$81,0),))/mill_conv</f>
        <v>0.20835547364230378</v>
      </c>
      <c r="S91" s="297" cm="1">
        <f t="array" ref="S91">MAX($D91*INDEX(S$15:AG$81, MATCH($A91&amp;$C91, $D$15:$D$81,0),))/mill_conv</f>
        <v>0.20835547364230378</v>
      </c>
      <c r="T91" s="297" cm="1">
        <f t="array" ref="T91">MAX($D91*INDEX(T$15:AH$81, MATCH($A91&amp;$C91, $D$15:$D$81,0),))/mill_conv</f>
        <v>0.20835547364230378</v>
      </c>
      <c r="U91" s="297" cm="1">
        <f t="array" ref="U91">MAX($D91*INDEX(U$15:AI$81, MATCH($A91&amp;$C91, $D$15:$D$81,0),))/mill_conv</f>
        <v>0.20835547364230378</v>
      </c>
      <c r="V91" s="297" cm="1">
        <f t="array" ref="V91">MAX($D91*INDEX(V$15:AJ$81, MATCH($A91&amp;$C91, $D$15:$D$81,0),))/mill_conv</f>
        <v>0.20835547364230378</v>
      </c>
      <c r="W91" s="297" cm="1">
        <f t="array" ref="W91">MAX($D91*INDEX(W$15:AK$81, MATCH($A91&amp;$C91, $D$15:$D$81,0),))/mill_conv</f>
        <v>0.20835547364230378</v>
      </c>
      <c r="X91" s="297" cm="1">
        <f t="array" ref="X91">MAX($D91*INDEX(X$15:AL$81, MATCH($A91&amp;$C91, $D$15:$D$81,0),))/mill_conv</f>
        <v>0.20835547364230378</v>
      </c>
      <c r="Y91" s="297" cm="1">
        <f t="array" ref="Y91">MAX($D91*INDEX(Y$15:AM$81, MATCH($A91&amp;$C91, $D$15:$D$81,0),))/mill_conv</f>
        <v>0.20835547364230378</v>
      </c>
      <c r="Z91" s="297" cm="1">
        <f t="array" ref="Z91">MAX($D91*INDEX(Z$15:AN$81, MATCH($A91&amp;$C91, $D$15:$D$81,0),))/mill_conv</f>
        <v>0.15592705049478175</v>
      </c>
      <c r="AA91" s="297" cm="1">
        <f t="array" ref="AA91">MAX($D91*INDEX(AA$15:AO$81, MATCH($A91&amp;$C91, $D$15:$D$81,0),))/mill_conv</f>
        <v>0.15592705049478175</v>
      </c>
      <c r="AB91" s="297" cm="1">
        <f t="array" ref="AB91">MAX($D91*INDEX(AB$15:AP$81, MATCH($A91&amp;$C91, $D$15:$D$81,0),))/mill_conv</f>
        <v>0.15592705049478175</v>
      </c>
      <c r="AC91" s="297" cm="1">
        <f t="array" ref="AC91">MAX($D91*INDEX(AC$15:AQ$81, MATCH($A91&amp;$C91, $D$15:$D$81,0),))/mill_conv</f>
        <v>0.15592705049478175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ht="13.8" x14ac:dyDescent="0.3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</v>
      </c>
      <c r="J92" s="297">
        <f t="shared" si="23"/>
        <v>0</v>
      </c>
      <c r="K92" s="297">
        <f t="shared" si="23"/>
        <v>0</v>
      </c>
      <c r="L92" s="297">
        <f t="shared" si="23"/>
        <v>0</v>
      </c>
      <c r="M92" s="297">
        <f t="shared" si="23"/>
        <v>0</v>
      </c>
      <c r="N92" s="297">
        <f t="shared" si="23"/>
        <v>0</v>
      </c>
      <c r="O92" s="297">
        <f t="shared" si="23"/>
        <v>0</v>
      </c>
      <c r="P92" s="297">
        <f t="shared" si="23"/>
        <v>0</v>
      </c>
      <c r="Q92" s="297">
        <f t="shared" si="23"/>
        <v>0</v>
      </c>
      <c r="R92" s="297">
        <f t="shared" si="23"/>
        <v>0</v>
      </c>
      <c r="S92" s="297">
        <f t="shared" ref="S92:AG92" si="24">$D92*INDEX(S$15:S$81, MATCH($A92&amp;$C92, $D$15:$D$81,0))/mill_conv</f>
        <v>0</v>
      </c>
      <c r="T92" s="297">
        <f t="shared" si="24"/>
        <v>0</v>
      </c>
      <c r="U92" s="297">
        <f t="shared" si="24"/>
        <v>0</v>
      </c>
      <c r="V92" s="297">
        <f t="shared" si="24"/>
        <v>0</v>
      </c>
      <c r="W92" s="297">
        <f t="shared" si="24"/>
        <v>0</v>
      </c>
      <c r="X92" s="297">
        <f t="shared" si="24"/>
        <v>0</v>
      </c>
      <c r="Y92" s="297">
        <f t="shared" si="24"/>
        <v>0</v>
      </c>
      <c r="Z92" s="297">
        <f t="shared" si="24"/>
        <v>0</v>
      </c>
      <c r="AA92" s="297">
        <f t="shared" si="24"/>
        <v>0</v>
      </c>
      <c r="AB92" s="297">
        <f t="shared" si="24"/>
        <v>0</v>
      </c>
      <c r="AC92" s="297">
        <f t="shared" si="24"/>
        <v>0</v>
      </c>
      <c r="AD92" s="297">
        <f t="shared" si="24"/>
        <v>0</v>
      </c>
      <c r="AE92" s="297">
        <f t="shared" si="24"/>
        <v>0</v>
      </c>
      <c r="AF92" s="297">
        <f t="shared" si="24"/>
        <v>0</v>
      </c>
      <c r="AG92" s="297">
        <f t="shared" si="24"/>
        <v>0</v>
      </c>
    </row>
    <row r="93" spans="1:33" ht="12" x14ac:dyDescent="0.25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5">
      <c r="E94" s="84"/>
    </row>
    <row r="95" spans="1:33" ht="12" x14ac:dyDescent="0.25">
      <c r="E95" s="84"/>
    </row>
    <row r="96" spans="1:33" ht="12" x14ac:dyDescent="0.25">
      <c r="E96" s="84"/>
    </row>
    <row r="97" spans="1:33" ht="12" x14ac:dyDescent="0.25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ht="13.8" x14ac:dyDescent="0.3">
      <c r="A98" s="198" t="s">
        <v>233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case)'!I$14:I$93, MATCH($C98, 'Option1 (base case)'!$C$14:$C$93,0))</f>
        <v>0</v>
      </c>
      <c r="J98" s="119">
        <f>INDEX('Option1 (base case)'!J$14:J$93, MATCH($C98, 'Option1 (base case)'!$C$14:$C$93,0))</f>
        <v>0</v>
      </c>
      <c r="K98" s="119">
        <f>INDEX('Option1 (base case)'!K$14:K$93, MATCH($C98, 'Option1 (base case)'!$C$14:$C$93,0))</f>
        <v>0</v>
      </c>
      <c r="L98" s="119">
        <f>INDEX('Option1 (base case)'!L$14:L$93, MATCH($C98, 'Option1 (base case)'!$C$14:$C$93,0))</f>
        <v>0</v>
      </c>
      <c r="M98" s="119">
        <f>INDEX('Option1 (base case)'!M$14:M$93, MATCH($C98, 'Option1 (base case)'!$C$14:$C$93,0))</f>
        <v>0</v>
      </c>
      <c r="N98" s="119">
        <f>INDEX('Option1 (base case)'!N$14:N$93, MATCH($C98, 'Option1 (base case)'!$C$14:$C$93,0))</f>
        <v>0</v>
      </c>
      <c r="O98" s="119">
        <f>INDEX('Option1 (base case)'!O$14:O$93, MATCH($C98, 'Option1 (base case)'!$C$14:$C$93,0))</f>
        <v>0</v>
      </c>
      <c r="P98" s="119">
        <f>INDEX('Option1 (base case)'!P$14:P$93, MATCH($C98, 'Option1 (base case)'!$C$14:$C$93,0))</f>
        <v>0</v>
      </c>
      <c r="Q98" s="119">
        <f>INDEX('Option1 (base case)'!Q$14:Q$93, MATCH($C98, 'Option1 (base case)'!$C$14:$C$93,0))</f>
        <v>0</v>
      </c>
      <c r="R98" s="119">
        <f>INDEX('Option1 (base case)'!R$14:R$93, MATCH($C98, 'Option1 (base case)'!$C$14:$C$93,0))</f>
        <v>0</v>
      </c>
      <c r="S98" s="119">
        <f>INDEX('Option1 (base case)'!S$14:S$93, MATCH($C98, 'Option1 (base case)'!$C$14:$C$93,0))</f>
        <v>0</v>
      </c>
      <c r="T98" s="119">
        <f>INDEX('Option1 (base case)'!T$14:T$93, MATCH($C98, 'Option1 (base case)'!$C$14:$C$93,0))</f>
        <v>0</v>
      </c>
      <c r="U98" s="119">
        <f>INDEX('Option1 (base case)'!U$14:U$93, MATCH($C98, 'Option1 (base case)'!$C$14:$C$93,0))</f>
        <v>0</v>
      </c>
      <c r="V98" s="119">
        <f>INDEX('Option1 (base case)'!V$14:V$93, MATCH($C98, 'Option1 (base case)'!$C$14:$C$93,0))</f>
        <v>0</v>
      </c>
      <c r="W98" s="119">
        <f>INDEX('Option1 (base case)'!W$14:W$93, MATCH($C98, 'Option1 (base case)'!$C$14:$C$93,0))</f>
        <v>0</v>
      </c>
      <c r="X98" s="119">
        <f>INDEX('Option1 (base case)'!X$14:X$93, MATCH($C98, 'Option1 (base case)'!$C$14:$C$93,0))</f>
        <v>0</v>
      </c>
      <c r="Y98" s="119">
        <f>INDEX('Option1 (base case)'!Y$14:Y$93, MATCH($C98, 'Option1 (base case)'!$C$14:$C$93,0))</f>
        <v>0</v>
      </c>
      <c r="Z98" s="119">
        <f>INDEX('Option1 (base case)'!Z$14:Z$93, MATCH($C98, 'Option1 (base case)'!$C$14:$C$93,0))</f>
        <v>0</v>
      </c>
      <c r="AA98" s="119">
        <f>INDEX('Option1 (base case)'!AA$14:AA$93, MATCH($C98, 'Option1 (base case)'!$C$14:$C$93,0))</f>
        <v>0</v>
      </c>
      <c r="AB98" s="119">
        <f>INDEX('Option1 (base case)'!AB$14:AB$93, MATCH($C98, 'Option1 (base case)'!$C$14:$C$93,0))</f>
        <v>0</v>
      </c>
      <c r="AC98" s="119">
        <f>INDEX('Option1 (base case)'!AC$14:AC$93, MATCH($C98, 'Option1 (base case)'!$C$14:$C$93,0))</f>
        <v>0</v>
      </c>
      <c r="AD98" s="119">
        <f>INDEX('Option1 (base case)'!AD$14:AD$93, MATCH($C98, 'Option1 (base case)'!$C$14:$C$93,0))</f>
        <v>0</v>
      </c>
      <c r="AE98" s="119">
        <f>INDEX('Option1 (base case)'!AE$14:AE$93, MATCH($C98, 'Option1 (base case)'!$C$14:$C$93,0))</f>
        <v>0</v>
      </c>
      <c r="AF98" s="119">
        <f>INDEX('Option1 (base case)'!AF$14:AF$93, MATCH($C98, 'Option1 (base case)'!$C$14:$C$93,0))</f>
        <v>0</v>
      </c>
      <c r="AG98" s="119">
        <f>INDEX('Option1 (base case)'!AG$14:AG$93, MATCH($C98, 'Option1 (base case)'!$C$14:$C$93,0))</f>
        <v>0</v>
      </c>
    </row>
    <row r="99" spans="1:33" ht="13.8" x14ac:dyDescent="0.3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case)'!I$14:I$93, MATCH($C99, 'Option1 (base case)'!$C$14:$C$93,0))/10^6</f>
        <v>0</v>
      </c>
      <c r="J99" s="119">
        <f>INDEX('Option1 (base case)'!J$14:J$93, MATCH($C99, 'Option1 (base case)'!$C$14:$C$93,0))/10^6</f>
        <v>0</v>
      </c>
      <c r="K99" s="119">
        <f>INDEX('Option1 (base case)'!K$14:K$93, MATCH($C99, 'Option1 (base case)'!$C$14:$C$93,0))/10^6</f>
        <v>0</v>
      </c>
      <c r="L99" s="119">
        <f>INDEX('Option1 (base case)'!L$14:L$93, MATCH($C99, 'Option1 (base case)'!$C$14:$C$93,0))/10^6</f>
        <v>0</v>
      </c>
      <c r="M99" s="119">
        <f>INDEX('Option1 (base case)'!M$14:M$93, MATCH($C99, 'Option1 (base case)'!$C$14:$C$93,0))/10^6</f>
        <v>0</v>
      </c>
      <c r="N99" s="119">
        <f>INDEX('Option1 (base case)'!N$14:N$93, MATCH($C99, 'Option1 (base case)'!$C$14:$C$93,0))/10^6</f>
        <v>0</v>
      </c>
      <c r="O99" s="119">
        <f>INDEX('Option1 (base case)'!O$14:O$93, MATCH($C99, 'Option1 (base case)'!$C$14:$C$93,0))/10^6</f>
        <v>0</v>
      </c>
      <c r="P99" s="119">
        <f>INDEX('Option1 (base case)'!P$14:P$93, MATCH($C99, 'Option1 (base case)'!$C$14:$C$93,0))/10^6</f>
        <v>0</v>
      </c>
      <c r="Q99" s="119">
        <f>INDEX('Option1 (base case)'!Q$14:Q$93, MATCH($C99, 'Option1 (base case)'!$C$14:$C$93,0))/10^6</f>
        <v>0</v>
      </c>
      <c r="R99" s="119">
        <f>INDEX('Option1 (base case)'!R$14:R$93, MATCH($C99, 'Option1 (base case)'!$C$14:$C$93,0))/10^6</f>
        <v>0</v>
      </c>
      <c r="S99" s="119">
        <f>INDEX('Option1 (base case)'!S$14:S$93, MATCH($C99, 'Option1 (base case)'!$C$14:$C$93,0))/10^6</f>
        <v>0</v>
      </c>
      <c r="T99" s="119">
        <f>INDEX('Option1 (base case)'!T$14:T$93, MATCH($C99, 'Option1 (base case)'!$C$14:$C$93,0))/10^6</f>
        <v>0</v>
      </c>
      <c r="U99" s="119">
        <f>INDEX('Option1 (base case)'!U$14:U$93, MATCH($C99, 'Option1 (base case)'!$C$14:$C$93,0))/10^6</f>
        <v>0</v>
      </c>
      <c r="V99" s="119">
        <f>INDEX('Option1 (base case)'!V$14:V$93, MATCH($C99, 'Option1 (base case)'!$C$14:$C$93,0))/10^6</f>
        <v>0</v>
      </c>
      <c r="W99" s="119">
        <f>INDEX('Option1 (base case)'!W$14:W$93, MATCH($C99, 'Option1 (base case)'!$C$14:$C$93,0))/10^6</f>
        <v>0</v>
      </c>
      <c r="X99" s="119">
        <f>INDEX('Option1 (base case)'!X$14:X$93, MATCH($C99, 'Option1 (base case)'!$C$14:$C$93,0))/10^6</f>
        <v>0</v>
      </c>
      <c r="Y99" s="119">
        <f>INDEX('Option1 (base case)'!Y$14:Y$93, MATCH($C99, 'Option1 (base case)'!$C$14:$C$93,0))/10^6</f>
        <v>0</v>
      </c>
      <c r="Z99" s="119">
        <f>INDEX('Option1 (base case)'!Z$14:Z$93, MATCH($C99, 'Option1 (base case)'!$C$14:$C$93,0))/10^6</f>
        <v>0</v>
      </c>
      <c r="AA99" s="119">
        <f>INDEX('Option1 (base case)'!AA$14:AA$93, MATCH($C99, 'Option1 (base case)'!$C$14:$C$93,0))/10^6</f>
        <v>0</v>
      </c>
      <c r="AB99" s="119">
        <f>INDEX('Option1 (base case)'!AB$14:AB$93, MATCH($C99, 'Option1 (base case)'!$C$14:$C$93,0))/10^6</f>
        <v>0</v>
      </c>
      <c r="AC99" s="119">
        <f>INDEX('Option1 (base case)'!AC$14:AC$93, MATCH($C99, 'Option1 (base case)'!$C$14:$C$93,0))/10^6</f>
        <v>0</v>
      </c>
      <c r="AD99" s="119">
        <f>INDEX('Option1 (base case)'!AD$14:AD$93, MATCH($C99, 'Option1 (base case)'!$C$14:$C$93,0))/10^6</f>
        <v>0</v>
      </c>
      <c r="AE99" s="119">
        <f>INDEX('Option1 (base case)'!AE$14:AE$93, MATCH($C99, 'Option1 (base case)'!$C$14:$C$93,0))/10^6</f>
        <v>0</v>
      </c>
      <c r="AF99" s="119">
        <f>INDEX('Option1 (base case)'!AF$14:AF$93, MATCH($C99, 'Option1 (base case)'!$C$14:$C$93,0))/10^6</f>
        <v>0</v>
      </c>
      <c r="AG99" s="119">
        <f>INDEX('Option1 (base case)'!AG$14:AG$93, MATCH($C99, 'Option1 (base case)'!$C$14:$C$93,0))/10^6</f>
        <v>0</v>
      </c>
    </row>
    <row r="100" spans="1:33" ht="12" x14ac:dyDescent="0.25">
      <c r="E100" s="10"/>
    </row>
    <row r="101" spans="1:33" s="295" customFormat="1" ht="12" x14ac:dyDescent="0.25"/>
    <row r="102" spans="1:33" ht="12" x14ac:dyDescent="0.25">
      <c r="E102" s="10"/>
    </row>
    <row r="103" spans="1:33" ht="12" x14ac:dyDescent="0.25">
      <c r="E103" s="10"/>
      <c r="I103" s="295"/>
    </row>
    <row r="104" spans="1:33" ht="12" x14ac:dyDescent="0.25">
      <c r="E104" s="10"/>
      <c r="H104" s="150"/>
    </row>
    <row r="105" spans="1:33" ht="12" x14ac:dyDescent="0.25">
      <c r="E105" s="10"/>
      <c r="H105" s="150"/>
    </row>
    <row r="106" spans="1:33" ht="12" x14ac:dyDescent="0.25">
      <c r="D106" s="190"/>
      <c r="E106" s="10"/>
    </row>
    <row r="107" spans="1:33" ht="12" x14ac:dyDescent="0.25">
      <c r="D107" s="190"/>
      <c r="E107" s="10"/>
    </row>
    <row r="108" spans="1:33" ht="12" x14ac:dyDescent="0.25">
      <c r="D108" s="190"/>
      <c r="E108" s="84"/>
    </row>
    <row r="109" spans="1:33" ht="12" x14ac:dyDescent="0.25">
      <c r="C109" s="124"/>
      <c r="D109" s="190"/>
      <c r="E109" s="190"/>
    </row>
    <row r="110" spans="1:33" ht="12" x14ac:dyDescent="0.25">
      <c r="D110" s="190"/>
      <c r="E110" s="84"/>
    </row>
    <row r="111" spans="1:33" ht="12" x14ac:dyDescent="0.25">
      <c r="D111" s="190"/>
      <c r="E111" s="84"/>
    </row>
    <row r="112" spans="1:33" ht="12" x14ac:dyDescent="0.25">
      <c r="D112" s="190"/>
      <c r="E112" s="84"/>
    </row>
    <row r="113" spans="4:5" ht="12" x14ac:dyDescent="0.25">
      <c r="D113" s="190"/>
      <c r="E113" s="84"/>
    </row>
    <row r="114" spans="4:5" ht="12" x14ac:dyDescent="0.25">
      <c r="D114" s="190"/>
      <c r="E114" s="84"/>
    </row>
    <row r="115" spans="4:5" ht="12" x14ac:dyDescent="0.25">
      <c r="D115" s="190"/>
      <c r="E115" s="84"/>
    </row>
    <row r="116" spans="4:5" ht="12" x14ac:dyDescent="0.25">
      <c r="D116" s="190"/>
      <c r="E116" s="84"/>
    </row>
    <row r="117" spans="4:5" ht="12" x14ac:dyDescent="0.25">
      <c r="D117" s="190"/>
      <c r="E117" s="84"/>
    </row>
    <row r="118" spans="4:5" ht="12" x14ac:dyDescent="0.25">
      <c r="D118" s="190"/>
      <c r="E118" s="84"/>
    </row>
    <row r="119" spans="4:5" ht="12" x14ac:dyDescent="0.25">
      <c r="D119" s="190"/>
      <c r="E119" s="84"/>
    </row>
    <row r="120" spans="4:5" ht="12" x14ac:dyDescent="0.25">
      <c r="D120" s="190"/>
      <c r="E120" s="84"/>
    </row>
    <row r="121" spans="4:5" ht="12" x14ac:dyDescent="0.25">
      <c r="D121" s="190"/>
      <c r="E121" s="84"/>
    </row>
    <row r="122" spans="4:5" ht="12" x14ac:dyDescent="0.25">
      <c r="D122" s="190"/>
      <c r="E122" s="84"/>
    </row>
    <row r="123" spans="4:5" ht="12" x14ac:dyDescent="0.25">
      <c r="D123" s="190"/>
      <c r="E123" s="84"/>
    </row>
    <row r="124" spans="4:5" ht="12" x14ac:dyDescent="0.25">
      <c r="D124" s="190"/>
      <c r="E124" s="84"/>
    </row>
    <row r="125" spans="4:5" ht="12" x14ac:dyDescent="0.25">
      <c r="D125" s="190"/>
      <c r="E125" s="84"/>
    </row>
    <row r="126" spans="4:5" ht="12" x14ac:dyDescent="0.25">
      <c r="D126" s="190"/>
      <c r="E126" s="84"/>
    </row>
    <row r="127" spans="4:5" ht="12" x14ac:dyDescent="0.25">
      <c r="D127" s="190"/>
      <c r="E127" s="84"/>
    </row>
    <row r="128" spans="4:5" ht="12" x14ac:dyDescent="0.25">
      <c r="D128" s="190"/>
      <c r="E128" s="84"/>
    </row>
    <row r="129" spans="4:5" ht="12" x14ac:dyDescent="0.25">
      <c r="D129" s="190"/>
      <c r="E129" s="84"/>
    </row>
    <row r="130" spans="4:5" ht="12" x14ac:dyDescent="0.25">
      <c r="D130" s="190"/>
      <c r="E130" s="84"/>
    </row>
    <row r="131" spans="4:5" ht="12" x14ac:dyDescent="0.25">
      <c r="D131" s="190"/>
      <c r="E131" s="84"/>
    </row>
    <row r="132" spans="4:5" ht="12" x14ac:dyDescent="0.25">
      <c r="D132" s="190"/>
      <c r="E132" s="84"/>
    </row>
    <row r="133" spans="4:5" ht="12" x14ac:dyDescent="0.25">
      <c r="D133" s="190"/>
      <c r="E133" s="84"/>
    </row>
    <row r="134" spans="4:5" ht="12" x14ac:dyDescent="0.25">
      <c r="D134" s="190"/>
      <c r="E134" s="84"/>
    </row>
    <row r="135" spans="4:5" ht="12" x14ac:dyDescent="0.25">
      <c r="D135" s="190"/>
      <c r="E135" s="84"/>
    </row>
    <row r="136" spans="4:5" ht="12" x14ac:dyDescent="0.25">
      <c r="D136" s="190"/>
      <c r="E136" s="84"/>
    </row>
    <row r="137" spans="4:5" ht="12" x14ac:dyDescent="0.25">
      <c r="D137" s="190"/>
      <c r="E137" s="84"/>
    </row>
    <row r="138" spans="4:5" ht="12" x14ac:dyDescent="0.25">
      <c r="E138" s="84"/>
    </row>
    <row r="139" spans="4:5" ht="12" x14ac:dyDescent="0.25">
      <c r="E139" s="84"/>
    </row>
    <row r="140" spans="4:5" ht="12" x14ac:dyDescent="0.25">
      <c r="E140" s="84"/>
    </row>
    <row r="141" spans="4:5" ht="12" x14ac:dyDescent="0.25">
      <c r="E141" s="84"/>
    </row>
    <row r="142" spans="4:5" ht="12" x14ac:dyDescent="0.25">
      <c r="E142" s="84"/>
    </row>
    <row r="143" spans="4:5" ht="12" x14ac:dyDescent="0.25">
      <c r="E143" s="84"/>
    </row>
    <row r="144" spans="4:5" ht="12" x14ac:dyDescent="0.25">
      <c r="E144" s="84"/>
    </row>
    <row r="145" spans="5:5" ht="12" x14ac:dyDescent="0.25">
      <c r="E145" s="84"/>
    </row>
    <row r="146" spans="5:5" ht="12" x14ac:dyDescent="0.25">
      <c r="E146" s="84"/>
    </row>
    <row r="147" spans="5:5" ht="12" x14ac:dyDescent="0.25">
      <c r="E147" s="84"/>
    </row>
    <row r="148" spans="5:5" ht="12" x14ac:dyDescent="0.25">
      <c r="E148" s="84"/>
    </row>
    <row r="149" spans="5:5" ht="12" x14ac:dyDescent="0.25">
      <c r="E149" s="84"/>
    </row>
    <row r="150" spans="5:5" ht="12" x14ac:dyDescent="0.25">
      <c r="E150" s="84"/>
    </row>
    <row r="151" spans="5:5" ht="12" x14ac:dyDescent="0.25">
      <c r="E151" s="84"/>
    </row>
    <row r="152" spans="5:5" ht="12" x14ac:dyDescent="0.25">
      <c r="E152" s="84"/>
    </row>
    <row r="153" spans="5:5" ht="12" x14ac:dyDescent="0.25">
      <c r="E153" s="84"/>
    </row>
    <row r="154" spans="5:5" ht="12" x14ac:dyDescent="0.25">
      <c r="E154" s="84"/>
    </row>
    <row r="155" spans="5:5" ht="12" x14ac:dyDescent="0.25">
      <c r="E155" s="84"/>
    </row>
    <row r="156" spans="5:5" ht="12" x14ac:dyDescent="0.25">
      <c r="E156" s="84"/>
    </row>
    <row r="157" spans="5:5" ht="12" x14ac:dyDescent="0.25">
      <c r="E157" s="84"/>
    </row>
    <row r="158" spans="5:5" ht="12" x14ac:dyDescent="0.25">
      <c r="E158" s="84"/>
    </row>
    <row r="159" spans="5:5" ht="12" x14ac:dyDescent="0.25">
      <c r="E159" s="84"/>
    </row>
    <row r="160" spans="5:5" ht="12" x14ac:dyDescent="0.25">
      <c r="E160" s="84"/>
    </row>
    <row r="161" spans="5:5" ht="12" x14ac:dyDescent="0.25">
      <c r="E161" s="84"/>
    </row>
    <row r="162" spans="5:5" ht="12" x14ac:dyDescent="0.25">
      <c r="E162" s="84"/>
    </row>
    <row r="163" spans="5:5" ht="12" x14ac:dyDescent="0.25">
      <c r="E163" s="84"/>
    </row>
    <row r="164" spans="5:5" ht="12" x14ac:dyDescent="0.25">
      <c r="E164" s="84"/>
    </row>
    <row r="165" spans="5:5" ht="12" x14ac:dyDescent="0.25">
      <c r="E165" s="84"/>
    </row>
    <row r="166" spans="5:5" ht="12" x14ac:dyDescent="0.25">
      <c r="E166" s="84"/>
    </row>
    <row r="167" spans="5:5" ht="12" x14ac:dyDescent="0.25">
      <c r="E167" s="84"/>
    </row>
    <row r="168" spans="5:5" ht="12" x14ac:dyDescent="0.25">
      <c r="E168" s="84"/>
    </row>
    <row r="169" spans="5:5" ht="12" x14ac:dyDescent="0.25">
      <c r="E169" s="84"/>
    </row>
    <row r="170" spans="5:5" ht="12" x14ac:dyDescent="0.25">
      <c r="E170" s="84"/>
    </row>
    <row r="171" spans="5:5" ht="12" x14ac:dyDescent="0.25">
      <c r="E171" s="84"/>
    </row>
    <row r="172" spans="5:5" ht="12" x14ac:dyDescent="0.25">
      <c r="E172" s="84"/>
    </row>
    <row r="173" spans="5:5" ht="12" x14ac:dyDescent="0.25">
      <c r="E173" s="84"/>
    </row>
    <row r="174" spans="5:5" ht="12" x14ac:dyDescent="0.25">
      <c r="E174" s="84"/>
    </row>
    <row r="175" spans="5:5" ht="12" x14ac:dyDescent="0.25">
      <c r="E175" s="84"/>
    </row>
    <row r="176" spans="5:5" ht="12" x14ac:dyDescent="0.25">
      <c r="E176" s="84"/>
    </row>
    <row r="177" spans="5:5" ht="12" x14ac:dyDescent="0.25">
      <c r="E177" s="84"/>
    </row>
    <row r="178" spans="5:5" ht="12" x14ac:dyDescent="0.25">
      <c r="E178" s="84"/>
    </row>
    <row r="179" spans="5:5" ht="12" x14ac:dyDescent="0.25">
      <c r="E179" s="84"/>
    </row>
    <row r="180" spans="5:5" ht="12" x14ac:dyDescent="0.25">
      <c r="E180" s="84"/>
    </row>
    <row r="181" spans="5:5" ht="12" x14ac:dyDescent="0.25">
      <c r="E181" s="84"/>
    </row>
    <row r="182" spans="5:5" ht="12" x14ac:dyDescent="0.25">
      <c r="E182" s="84"/>
    </row>
    <row r="183" spans="5:5" ht="12" x14ac:dyDescent="0.25">
      <c r="E183" s="84"/>
    </row>
    <row r="184" spans="5:5" ht="12" x14ac:dyDescent="0.25">
      <c r="E184" s="84"/>
    </row>
    <row r="185" spans="5:5" ht="12" x14ac:dyDescent="0.25">
      <c r="E185" s="84"/>
    </row>
    <row r="186" spans="5:5" ht="12" x14ac:dyDescent="0.25">
      <c r="E186" s="84"/>
    </row>
    <row r="187" spans="5:5" ht="12" x14ac:dyDescent="0.25">
      <c r="E187" s="84"/>
    </row>
    <row r="188" spans="5:5" ht="12" x14ac:dyDescent="0.25">
      <c r="E188" s="84"/>
    </row>
    <row r="189" spans="5:5" ht="12" x14ac:dyDescent="0.25">
      <c r="E189" s="84"/>
    </row>
    <row r="190" spans="5:5" ht="12" x14ac:dyDescent="0.25">
      <c r="E190" s="84"/>
    </row>
    <row r="191" spans="5:5" ht="12" x14ac:dyDescent="0.25">
      <c r="E191" s="84"/>
    </row>
    <row r="192" spans="5:5" ht="12" x14ac:dyDescent="0.25">
      <c r="E192" s="84"/>
    </row>
    <row r="193" spans="5:5" ht="12" x14ac:dyDescent="0.25">
      <c r="E193" s="84"/>
    </row>
    <row r="194" spans="5:5" ht="12" x14ac:dyDescent="0.25">
      <c r="E194" s="84"/>
    </row>
    <row r="195" spans="5:5" ht="12" x14ac:dyDescent="0.25">
      <c r="E195" s="84"/>
    </row>
    <row r="196" spans="5:5" ht="12" x14ac:dyDescent="0.25">
      <c r="E196" s="84"/>
    </row>
    <row r="197" spans="5:5" ht="12" x14ac:dyDescent="0.25">
      <c r="E197" s="84"/>
    </row>
    <row r="198" spans="5:5" ht="12" x14ac:dyDescent="0.25">
      <c r="E198" s="84"/>
    </row>
    <row r="199" spans="5:5" ht="12" x14ac:dyDescent="0.25">
      <c r="E199" s="84"/>
    </row>
    <row r="200" spans="5:5" ht="12" x14ac:dyDescent="0.25">
      <c r="E200" s="84"/>
    </row>
    <row r="201" spans="5:5" ht="12" x14ac:dyDescent="0.25">
      <c r="E201" s="84"/>
    </row>
    <row r="202" spans="5:5" ht="12" x14ac:dyDescent="0.25">
      <c r="E202" s="84"/>
    </row>
    <row r="203" spans="5:5" ht="12" x14ac:dyDescent="0.25">
      <c r="E203" s="84"/>
    </row>
    <row r="204" spans="5:5" ht="12" x14ac:dyDescent="0.25">
      <c r="E204" s="84"/>
    </row>
    <row r="205" spans="5:5" ht="12" x14ac:dyDescent="0.25">
      <c r="E205" s="84"/>
    </row>
    <row r="206" spans="5:5" ht="12" x14ac:dyDescent="0.25">
      <c r="E206" s="84"/>
    </row>
    <row r="207" spans="5:5" ht="12" x14ac:dyDescent="0.25">
      <c r="E207" s="84"/>
    </row>
    <row r="208" spans="5:5" ht="12" x14ac:dyDescent="0.25">
      <c r="E208" s="84"/>
    </row>
    <row r="209" spans="5:5" ht="12" x14ac:dyDescent="0.25">
      <c r="E209" s="84"/>
    </row>
    <row r="210" spans="5:5" ht="12" x14ac:dyDescent="0.25">
      <c r="E210" s="84"/>
    </row>
    <row r="211" spans="5:5" ht="12" x14ac:dyDescent="0.25">
      <c r="E211" s="84"/>
    </row>
    <row r="212" spans="5:5" ht="12" x14ac:dyDescent="0.25">
      <c r="E212" s="84"/>
    </row>
    <row r="213" spans="5:5" ht="12" x14ac:dyDescent="0.25">
      <c r="E213" s="84"/>
    </row>
    <row r="214" spans="5:5" ht="12" x14ac:dyDescent="0.25">
      <c r="E214" s="84"/>
    </row>
    <row r="215" spans="5:5" ht="12" x14ac:dyDescent="0.25">
      <c r="E215" s="84"/>
    </row>
    <row r="216" spans="5:5" ht="12" x14ac:dyDescent="0.25">
      <c r="E216" s="84"/>
    </row>
    <row r="217" spans="5:5" ht="12" x14ac:dyDescent="0.25">
      <c r="E217" s="84"/>
    </row>
    <row r="218" spans="5:5" ht="12" x14ac:dyDescent="0.25">
      <c r="E218" s="84"/>
    </row>
    <row r="219" spans="5:5" ht="12" x14ac:dyDescent="0.25">
      <c r="E219" s="84"/>
    </row>
    <row r="220" spans="5:5" ht="12" x14ac:dyDescent="0.25">
      <c r="E220" s="84"/>
    </row>
    <row r="221" spans="5:5" ht="12" x14ac:dyDescent="0.25">
      <c r="E221" s="84"/>
    </row>
    <row r="222" spans="5:5" ht="12" x14ac:dyDescent="0.25">
      <c r="E222" s="84"/>
    </row>
    <row r="223" spans="5:5" ht="12" x14ac:dyDescent="0.25">
      <c r="E223" s="84"/>
    </row>
    <row r="224" spans="5:5" ht="12" x14ac:dyDescent="0.25">
      <c r="E224" s="84"/>
    </row>
    <row r="225" spans="5:5" ht="12" x14ac:dyDescent="0.25">
      <c r="E225" s="84"/>
    </row>
    <row r="226" spans="5:5" ht="12" x14ac:dyDescent="0.25">
      <c r="E226" s="84"/>
    </row>
    <row r="227" spans="5:5" ht="12" x14ac:dyDescent="0.25">
      <c r="E227" s="84"/>
    </row>
    <row r="228" spans="5:5" ht="12" x14ac:dyDescent="0.25">
      <c r="E228" s="84"/>
    </row>
    <row r="229" spans="5:5" ht="12" x14ac:dyDescent="0.25">
      <c r="E229" s="84"/>
    </row>
    <row r="230" spans="5:5" ht="12" x14ac:dyDescent="0.25">
      <c r="E230" s="84"/>
    </row>
    <row r="231" spans="5:5" ht="12" x14ac:dyDescent="0.25">
      <c r="E231" s="84"/>
    </row>
    <row r="232" spans="5:5" ht="12" x14ac:dyDescent="0.25">
      <c r="E232" s="84"/>
    </row>
    <row r="233" spans="5:5" ht="12" x14ac:dyDescent="0.25">
      <c r="E233" s="84"/>
    </row>
    <row r="234" spans="5:5" ht="12" x14ac:dyDescent="0.25">
      <c r="E234" s="84"/>
    </row>
    <row r="235" spans="5:5" ht="12" x14ac:dyDescent="0.25">
      <c r="E235" s="84"/>
    </row>
    <row r="236" spans="5:5" ht="12" x14ac:dyDescent="0.25">
      <c r="E236" s="84"/>
    </row>
    <row r="237" spans="5:5" ht="12" x14ac:dyDescent="0.25">
      <c r="E237" s="84"/>
    </row>
    <row r="238" spans="5:5" ht="12" x14ac:dyDescent="0.25">
      <c r="E238" s="84"/>
    </row>
    <row r="239" spans="5:5" ht="12" x14ac:dyDescent="0.25">
      <c r="E239" s="84"/>
    </row>
    <row r="240" spans="5:5" ht="12" x14ac:dyDescent="0.25">
      <c r="E240" s="84"/>
    </row>
    <row r="241" spans="5:5" ht="12" x14ac:dyDescent="0.25">
      <c r="E241" s="84"/>
    </row>
    <row r="242" spans="5:5" ht="12" x14ac:dyDescent="0.25">
      <c r="E242" s="84"/>
    </row>
    <row r="243" spans="5:5" ht="12" x14ac:dyDescent="0.25">
      <c r="E243" s="84"/>
    </row>
    <row r="244" spans="5:5" ht="12" x14ac:dyDescent="0.25">
      <c r="E244" s="84"/>
    </row>
    <row r="245" spans="5:5" ht="12" x14ac:dyDescent="0.25">
      <c r="E245" s="84"/>
    </row>
    <row r="246" spans="5:5" ht="12" x14ac:dyDescent="0.25">
      <c r="E246" s="84"/>
    </row>
    <row r="247" spans="5:5" ht="12" x14ac:dyDescent="0.25">
      <c r="E247" s="84"/>
    </row>
    <row r="248" spans="5:5" ht="12" x14ac:dyDescent="0.25">
      <c r="E248" s="84"/>
    </row>
    <row r="249" spans="5:5" ht="12" x14ac:dyDescent="0.25">
      <c r="E249" s="84"/>
    </row>
    <row r="250" spans="5:5" ht="12" x14ac:dyDescent="0.25">
      <c r="E250" s="84"/>
    </row>
    <row r="251" spans="5:5" ht="12" x14ac:dyDescent="0.25">
      <c r="E251" s="84"/>
    </row>
    <row r="252" spans="5:5" x14ac:dyDescent="0.25"/>
    <row r="253" spans="5:5" x14ac:dyDescent="0.25"/>
    <row r="254" spans="5:5" x14ac:dyDescent="0.25"/>
    <row r="255" spans="5:5" x14ac:dyDescent="0.25"/>
    <row r="256" spans="5:5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3.2" zeroHeight="1" outlineLevelRow="1" x14ac:dyDescent="0.25"/>
  <cols>
    <col min="1" max="1" width="8.08984375" style="10" customWidth="1"/>
    <col min="2" max="2" width="20.7265625" style="10" customWidth="1"/>
    <col min="3" max="3" width="20.453125" style="10" customWidth="1"/>
    <col min="4" max="4" width="16.90625" style="10" bestFit="1" customWidth="1"/>
    <col min="5" max="5" width="12.36328125" style="10" customWidth="1"/>
    <col min="6" max="6" width="14.26953125" customWidth="1"/>
    <col min="7" max="7" width="11.63281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" x14ac:dyDescent="0.35">
      <c r="A2" s="56" t="str">
        <f>proj</f>
        <v>SAPS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" x14ac:dyDescent="0.35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3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t="13.8" hidden="1" outlineLevel="1" x14ac:dyDescent="0.3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t="13.8" hidden="1" outlineLevel="1" x14ac:dyDescent="0.3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t="13.8" hidden="1" outlineLevel="1" x14ac:dyDescent="0.3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3"/>
    <row r="9" spans="1:33" s="2" customFormat="1" ht="14.4" x14ac:dyDescent="0.3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ht="13.8" x14ac:dyDescent="0.3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4.4" x14ac:dyDescent="0.3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ht="13.8" x14ac:dyDescent="0.3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257482.41674146563</v>
      </c>
      <c r="AA12" s="31">
        <f>Consol!AB36</f>
        <v>257482.41674146563</v>
      </c>
      <c r="AB12" s="31">
        <f>Consol!AC36</f>
        <v>257482.41674146563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ht="13.8" x14ac:dyDescent="0.3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ht="13.8" x14ac:dyDescent="0.3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case)'!I93*conv_2026</f>
        <v>0</v>
      </c>
      <c r="I14" s="31">
        <f>'Option1 (base case)'!J93*conv_2026</f>
        <v>0</v>
      </c>
      <c r="J14" s="31">
        <f>'Option1 (base case)'!K93*conv_2026</f>
        <v>0</v>
      </c>
      <c r="K14" s="31">
        <f>'Option1 (base case)'!L93*conv_2026</f>
        <v>0</v>
      </c>
      <c r="L14" s="31">
        <f>'Option1 (base case)'!M93*conv_2026</f>
        <v>0</v>
      </c>
      <c r="M14" s="31">
        <f>'Option1 (base case)'!N93*conv_2026</f>
        <v>0</v>
      </c>
      <c r="N14" s="31">
        <f>'Option1 (base case)'!O93*conv_2026</f>
        <v>0</v>
      </c>
      <c r="O14" s="31">
        <f>'Option1 (base case)'!P93*conv_2026</f>
        <v>0</v>
      </c>
      <c r="P14" s="31">
        <f>'Option1 (base case)'!Q93*conv_2026</f>
        <v>0</v>
      </c>
      <c r="Q14" s="31">
        <f>'Option1 (base case)'!R93*conv_2026</f>
        <v>0</v>
      </c>
      <c r="R14" s="31">
        <f>'Option1 (base case)'!S93*conv_2026</f>
        <v>0</v>
      </c>
      <c r="S14" s="31">
        <f>'Option1 (base case)'!T93*conv_2026</f>
        <v>0</v>
      </c>
      <c r="T14" s="31">
        <f>'Option1 (base case)'!U93*conv_2026</f>
        <v>0</v>
      </c>
      <c r="U14" s="31">
        <f>'Option1 (base case)'!V93*conv_2026</f>
        <v>0</v>
      </c>
      <c r="V14" s="31">
        <f>'Option1 (base case)'!W93*conv_2026</f>
        <v>0</v>
      </c>
      <c r="W14" s="31">
        <f>'Option1 (base case)'!X93*conv_2026</f>
        <v>0</v>
      </c>
      <c r="X14" s="31">
        <f>'Option1 (base case)'!Y93*conv_2026</f>
        <v>0</v>
      </c>
      <c r="Y14" s="31">
        <f>'Option1 (base case)'!Z93*conv_2026</f>
        <v>0</v>
      </c>
      <c r="Z14" s="31">
        <f>'Option1 (base case)'!AA93*conv_2026</f>
        <v>0</v>
      </c>
      <c r="AA14" s="31">
        <f>'Option1 (base case)'!AB93*conv_2026</f>
        <v>0</v>
      </c>
      <c r="AB14" s="31">
        <f>'Option1 (base case)'!AC93*conv_2026</f>
        <v>0</v>
      </c>
      <c r="AC14" s="31">
        <f>'Option1 (base case)'!AD93*conv_2026</f>
        <v>0</v>
      </c>
      <c r="AD14" s="31">
        <f>'Option1 (base case)'!AE93*conv_2026</f>
        <v>0</v>
      </c>
      <c r="AE14" s="31">
        <f>'Option1 (base case)'!AF93*conv_2026</f>
        <v>0</v>
      </c>
      <c r="AF14" s="31">
        <f>'Option1 (base case)'!AG93*conv_2026</f>
        <v>0</v>
      </c>
      <c r="AG14" s="31">
        <f>'Option1 (base case)'!AH93*conv_2026</f>
        <v>0</v>
      </c>
    </row>
    <row r="15" spans="1:33" s="7" customFormat="1" ht="13.8" x14ac:dyDescent="0.3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ht="13.8" x14ac:dyDescent="0.3">
      <c r="A16" s="253" t="s">
        <v>141</v>
      </c>
      <c r="B16" s="253" t="str">
        <f>'Option1 (base case)'!A116</f>
        <v>sens1</v>
      </c>
      <c r="C16" s="253" t="str">
        <f>'Option1 (base case)'!C116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case)'!H$112:H$123, MATCH($D16, 'Option1 (base case)'!$G$112:$G$123,0)))*conv_2026*H$7</f>
        <v>0</v>
      </c>
      <c r="I16" s="31">
        <f>(INDEX('Option1 (base case)'!I$112:I$123, MATCH($D16, 'Option1 (base case)'!$G$112:$G$123,0)))*conv_2026*I$7</f>
        <v>0</v>
      </c>
      <c r="J16" s="31">
        <f>(INDEX('Option1 (base case)'!J$112:J$123, MATCH($D16, 'Option1 (base case)'!$G$112:$G$123,0)))*conv_2026*J$7</f>
        <v>0</v>
      </c>
      <c r="K16" s="31">
        <f>(INDEX('Option1 (base case)'!K$112:K$123, MATCH($D16, 'Option1 (base case)'!$G$112:$G$123,0)))*conv_2026*K$7</f>
        <v>0</v>
      </c>
      <c r="L16" s="31">
        <f>(INDEX('Option1 (base case)'!L$112:L$123, MATCH($D16, 'Option1 (base case)'!$G$112:$G$123,0)))*conv_2026*L$7</f>
        <v>0</v>
      </c>
      <c r="M16" s="31">
        <f>(INDEX('Option1 (base case)'!M$112:M$123, MATCH($D16, 'Option1 (base case)'!$G$112:$G$123,0)))*conv_2026*M$7</f>
        <v>0</v>
      </c>
      <c r="N16" s="31">
        <f>(INDEX('Option1 (base case)'!N$112:N$123, MATCH($D16, 'Option1 (base case)'!$G$112:$G$123,0)))*conv_2026*N$7</f>
        <v>0</v>
      </c>
      <c r="O16" s="31">
        <f>(INDEX('Option1 (base case)'!O$112:O$123, MATCH($D16, 'Option1 (base case)'!$G$112:$G$123,0)))*conv_2026*O$7</f>
        <v>0</v>
      </c>
      <c r="P16" s="31">
        <f>(INDEX('Option1 (base case)'!P$112:P$123, MATCH($D16, 'Option1 (base case)'!$G$112:$G$123,0)))*conv_2026*P$7</f>
        <v>0</v>
      </c>
      <c r="Q16" s="31">
        <f>(INDEX('Option1 (base case)'!Q$112:Q$123, MATCH($D16, 'Option1 (base case)'!$G$112:$G$123,0)))*conv_2026*Q$7</f>
        <v>0</v>
      </c>
      <c r="R16" s="31">
        <f>(INDEX('Option1 (base case)'!R$112:R$123, MATCH($D16, 'Option1 (base case)'!$G$112:$G$123,0)))*conv_2026*R$7</f>
        <v>0</v>
      </c>
      <c r="S16" s="31">
        <f>(INDEX('Option1 (base case)'!S$112:S$123, MATCH($D16, 'Option1 (base case)'!$G$112:$G$123,0)))*conv_2026*S$7</f>
        <v>0</v>
      </c>
      <c r="T16" s="31">
        <f>(INDEX('Option1 (base case)'!T$112:T$123, MATCH($D16, 'Option1 (base case)'!$G$112:$G$123,0)))*conv_2026*T$7</f>
        <v>0</v>
      </c>
      <c r="U16" s="31">
        <f>(INDEX('Option1 (base case)'!U$112:U$123, MATCH($D16, 'Option1 (base case)'!$G$112:$G$123,0)))*conv_2026*U$7</f>
        <v>0</v>
      </c>
      <c r="V16" s="31">
        <f>(INDEX('Option1 (base case)'!V$112:V$123, MATCH($D16, 'Option1 (base case)'!$G$112:$G$123,0)))*conv_2026*V$7</f>
        <v>0</v>
      </c>
      <c r="W16" s="31">
        <f>(INDEX('Option1 (base case)'!W$112:W$123, MATCH($D16, 'Option1 (base case)'!$G$112:$G$123,0)))*conv_2026*W$7</f>
        <v>0</v>
      </c>
      <c r="X16" s="31">
        <f>(INDEX('Option1 (base case)'!X$112:X$123, MATCH($D16, 'Option1 (base case)'!$G$112:$G$123,0)))*conv_2026*X$7</f>
        <v>0</v>
      </c>
      <c r="Y16" s="31">
        <f>(INDEX('Option1 (base case)'!Y$112:Y$123, MATCH($D16, 'Option1 (base case)'!$G$112:$G$123,0)))*conv_2026*Y$7</f>
        <v>0</v>
      </c>
      <c r="Z16" s="31">
        <f>(INDEX('Option1 (base case)'!Z$112:Z$123, MATCH($D16, 'Option1 (base case)'!$G$112:$G$123,0)))*conv_2026*Z$7</f>
        <v>0</v>
      </c>
      <c r="AA16" s="31">
        <f>(INDEX('Option1 (base case)'!AA$112:AA$123, MATCH($D16, 'Option1 (base case)'!$G$112:$G$123,0)))*conv_2026*AA$7</f>
        <v>0</v>
      </c>
      <c r="AB16" s="31">
        <f>(INDEX('Option1 (base case)'!AB$112:AB$123, MATCH($D16, 'Option1 (base case)'!$G$112:$G$123,0)))*conv_2026*AB$7</f>
        <v>0</v>
      </c>
      <c r="AC16" s="31">
        <f>(INDEX('Option1 (base case)'!AC$112:AC$123, MATCH($D16, 'Option1 (base case)'!$G$112:$G$123,0)))*conv_2026*AC$7</f>
        <v>0</v>
      </c>
      <c r="AD16" s="31">
        <f>(INDEX('Option1 (base case)'!AD$112:AD$123, MATCH($D16, 'Option1 (base case)'!$G$112:$G$123,0)))*conv_2026*AD$7</f>
        <v>0</v>
      </c>
      <c r="AE16" s="31">
        <f>(INDEX('Option1 (base case)'!AE$112:AE$123, MATCH($D16, 'Option1 (base case)'!$G$112:$G$123,0)))*conv_2026*AE$7</f>
        <v>0</v>
      </c>
      <c r="AF16" s="31">
        <f>(INDEX('Option1 (base case)'!AF$112:AF$123, MATCH($D16, 'Option1 (base case)'!$G$112:$G$123,0)))*conv_2026*AF$7</f>
        <v>0</v>
      </c>
      <c r="AG16" s="31">
        <f>(INDEX('Option1 (base case)'!AG$112:AG$123, MATCH($D16, 'Option1 (base case)'!$G$112:$G$123,0)))*conv_2026*AG$7</f>
        <v>0</v>
      </c>
    </row>
    <row r="17" spans="1:35" s="7" customFormat="1" ht="13.8" x14ac:dyDescent="0.3">
      <c r="A17" s="253" t="s">
        <v>141</v>
      </c>
      <c r="B17" s="253" t="str">
        <f>'Option1 (base case)'!A117</f>
        <v>sens2</v>
      </c>
      <c r="C17" s="253" t="str">
        <f>'Option1 (base case)'!C117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case)'!H$112:H$123, MATCH($D17, 'Option1 (base case)'!$G$112:$G$123,0)))*conv_2026*H$7</f>
        <v>0</v>
      </c>
      <c r="I17" s="31">
        <f>(INDEX('Option1 (base case)'!I$112:I$123, MATCH($D17, 'Option1 (base case)'!$G$112:$G$123,0)))*conv_2026*I$7</f>
        <v>0</v>
      </c>
      <c r="J17" s="31">
        <f>(INDEX('Option1 (base case)'!J$112:J$123, MATCH($D17, 'Option1 (base case)'!$G$112:$G$123,0)))*conv_2026*J$7</f>
        <v>0</v>
      </c>
      <c r="K17" s="31">
        <f>(INDEX('Option1 (base case)'!K$112:K$123, MATCH($D17, 'Option1 (base case)'!$G$112:$G$123,0)))*conv_2026*K$7</f>
        <v>0</v>
      </c>
      <c r="L17" s="31">
        <f>(INDEX('Option1 (base case)'!L$112:L$123, MATCH($D17, 'Option1 (base case)'!$G$112:$G$123,0)))*conv_2026*L$7</f>
        <v>0</v>
      </c>
      <c r="M17" s="31">
        <f>(INDEX('Option1 (base case)'!M$112:M$123, MATCH($D17, 'Option1 (base case)'!$G$112:$G$123,0)))*conv_2026*M$7</f>
        <v>0</v>
      </c>
      <c r="N17" s="31">
        <f>(INDEX('Option1 (base case)'!N$112:N$123, MATCH($D17, 'Option1 (base case)'!$G$112:$G$123,0)))*conv_2026*N$7</f>
        <v>0</v>
      </c>
      <c r="O17" s="31">
        <f>(INDEX('Option1 (base case)'!O$112:O$123, MATCH($D17, 'Option1 (base case)'!$G$112:$G$123,0)))*conv_2026*O$7</f>
        <v>0</v>
      </c>
      <c r="P17" s="31">
        <f>(INDEX('Option1 (base case)'!P$112:P$123, MATCH($D17, 'Option1 (base case)'!$G$112:$G$123,0)))*conv_2026*P$7</f>
        <v>0</v>
      </c>
      <c r="Q17" s="31">
        <f>(INDEX('Option1 (base case)'!Q$112:Q$123, MATCH($D17, 'Option1 (base case)'!$G$112:$G$123,0)))*conv_2026*Q$7</f>
        <v>0</v>
      </c>
      <c r="R17" s="31">
        <f>(INDEX('Option1 (base case)'!R$112:R$123, MATCH($D17, 'Option1 (base case)'!$G$112:$G$123,0)))*conv_2026*R$7</f>
        <v>0</v>
      </c>
      <c r="S17" s="31">
        <f>(INDEX('Option1 (base case)'!S$112:S$123, MATCH($D17, 'Option1 (base case)'!$G$112:$G$123,0)))*conv_2026*S$7</f>
        <v>0</v>
      </c>
      <c r="T17" s="31">
        <f>(INDEX('Option1 (base case)'!T$112:T$123, MATCH($D17, 'Option1 (base case)'!$G$112:$G$123,0)))*conv_2026*T$7</f>
        <v>0</v>
      </c>
      <c r="U17" s="31">
        <f>(INDEX('Option1 (base case)'!U$112:U$123, MATCH($D17, 'Option1 (base case)'!$G$112:$G$123,0)))*conv_2026*U$7</f>
        <v>0</v>
      </c>
      <c r="V17" s="31">
        <f>(INDEX('Option1 (base case)'!V$112:V$123, MATCH($D17, 'Option1 (base case)'!$G$112:$G$123,0)))*conv_2026*V$7</f>
        <v>0</v>
      </c>
      <c r="W17" s="31">
        <f>(INDEX('Option1 (base case)'!W$112:W$123, MATCH($D17, 'Option1 (base case)'!$G$112:$G$123,0)))*conv_2026*W$7</f>
        <v>0</v>
      </c>
      <c r="X17" s="31">
        <f>(INDEX('Option1 (base case)'!X$112:X$123, MATCH($D17, 'Option1 (base case)'!$G$112:$G$123,0)))*conv_2026*X$7</f>
        <v>0</v>
      </c>
      <c r="Y17" s="31">
        <f>(INDEX('Option1 (base case)'!Y$112:Y$123, MATCH($D17, 'Option1 (base case)'!$G$112:$G$123,0)))*conv_2026*Y$7</f>
        <v>0</v>
      </c>
      <c r="Z17" s="31">
        <f>(INDEX('Option1 (base case)'!Z$112:Z$123, MATCH($D17, 'Option1 (base case)'!$G$112:$G$123,0)))*conv_2026*Z$7</f>
        <v>0</v>
      </c>
      <c r="AA17" s="31">
        <f>(INDEX('Option1 (base case)'!AA$112:AA$123, MATCH($D17, 'Option1 (base case)'!$G$112:$G$123,0)))*conv_2026*AA$7</f>
        <v>0</v>
      </c>
      <c r="AB17" s="31">
        <f>(INDEX('Option1 (base case)'!AB$112:AB$123, MATCH($D17, 'Option1 (base case)'!$G$112:$G$123,0)))*conv_2026*AB$7</f>
        <v>0</v>
      </c>
      <c r="AC17" s="31">
        <f>(INDEX('Option1 (base case)'!AC$112:AC$123, MATCH($D17, 'Option1 (base case)'!$G$112:$G$123,0)))*conv_2026*AC$7</f>
        <v>0</v>
      </c>
      <c r="AD17" s="31">
        <f>(INDEX('Option1 (base case)'!AD$112:AD$123, MATCH($D17, 'Option1 (base case)'!$G$112:$G$123,0)))*conv_2026*AD$7</f>
        <v>0</v>
      </c>
      <c r="AE17" s="31">
        <f>(INDEX('Option1 (base case)'!AE$112:AE$123, MATCH($D17, 'Option1 (base case)'!$G$112:$G$123,0)))*conv_2026*AE$7</f>
        <v>0</v>
      </c>
      <c r="AF17" s="31">
        <f>(INDEX('Option1 (base case)'!AF$112:AF$123, MATCH($D17, 'Option1 (base case)'!$G$112:$G$123,0)))*conv_2026*AF$7</f>
        <v>0</v>
      </c>
      <c r="AG17" s="31">
        <f>(INDEX('Option1 (base case)'!AG$112:AG$123, MATCH($D17, 'Option1 (base case)'!$G$112:$G$123,0)))*conv_2026*AG$7</f>
        <v>0</v>
      </c>
      <c r="AH17" s="8"/>
      <c r="AI17" s="8"/>
    </row>
    <row r="18" spans="1:35" s="7" customFormat="1" ht="13.8" x14ac:dyDescent="0.3">
      <c r="A18" s="253" t="s">
        <v>141</v>
      </c>
      <c r="B18" s="253" t="str">
        <f>'Option1 (base case)'!A118</f>
        <v>sens3</v>
      </c>
      <c r="C18" s="253" t="str">
        <f>'Option1 (base case)'!C118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case)'!H$112:H$123, MATCH($D18, 'Option1 (base case)'!$G$112:$G$123,0)))*conv_2026*H$7</f>
        <v>0</v>
      </c>
      <c r="I18" s="31">
        <f>(INDEX('Option1 (base case)'!I$112:I$123, MATCH($D18, 'Option1 (base case)'!$G$112:$G$123,0)))*conv_2026*I$7</f>
        <v>0</v>
      </c>
      <c r="J18" s="31">
        <f>(INDEX('Option1 (base case)'!J$112:J$123, MATCH($D18, 'Option1 (base case)'!$G$112:$G$123,0)))*conv_2026*J$7</f>
        <v>0</v>
      </c>
      <c r="K18" s="31">
        <f>(INDEX('Option1 (base case)'!K$112:K$123, MATCH($D18, 'Option1 (base case)'!$G$112:$G$123,0)))*conv_2026*K$7</f>
        <v>0</v>
      </c>
      <c r="L18" s="31">
        <f>(INDEX('Option1 (base case)'!L$112:L$123, MATCH($D18, 'Option1 (base case)'!$G$112:$G$123,0)))*conv_2026*L$7</f>
        <v>0</v>
      </c>
      <c r="M18" s="31">
        <f>(INDEX('Option1 (base case)'!M$112:M$123, MATCH($D18, 'Option1 (base case)'!$G$112:$G$123,0)))*conv_2026*M$7</f>
        <v>0</v>
      </c>
      <c r="N18" s="31">
        <f>(INDEX('Option1 (base case)'!N$112:N$123, MATCH($D18, 'Option1 (base case)'!$G$112:$G$123,0)))*conv_2026*N$7</f>
        <v>0</v>
      </c>
      <c r="O18" s="31">
        <f>(INDEX('Option1 (base case)'!O$112:O$123, MATCH($D18, 'Option1 (base case)'!$G$112:$G$123,0)))*conv_2026*O$7</f>
        <v>0</v>
      </c>
      <c r="P18" s="31">
        <f>(INDEX('Option1 (base case)'!P$112:P$123, MATCH($D18, 'Option1 (base case)'!$G$112:$G$123,0)))*conv_2026*P$7</f>
        <v>0</v>
      </c>
      <c r="Q18" s="31">
        <f>(INDEX('Option1 (base case)'!Q$112:Q$123, MATCH($D18, 'Option1 (base case)'!$G$112:$G$123,0)))*conv_2026*Q$7</f>
        <v>0</v>
      </c>
      <c r="R18" s="31">
        <f>(INDEX('Option1 (base case)'!R$112:R$123, MATCH($D18, 'Option1 (base case)'!$G$112:$G$123,0)))*conv_2026*R$7</f>
        <v>0</v>
      </c>
      <c r="S18" s="31">
        <f>(INDEX('Option1 (base case)'!S$112:S$123, MATCH($D18, 'Option1 (base case)'!$G$112:$G$123,0)))*conv_2026*S$7</f>
        <v>0</v>
      </c>
      <c r="T18" s="31">
        <f>(INDEX('Option1 (base case)'!T$112:T$123, MATCH($D18, 'Option1 (base case)'!$G$112:$G$123,0)))*conv_2026*T$7</f>
        <v>0</v>
      </c>
      <c r="U18" s="31">
        <f>(INDEX('Option1 (base case)'!U$112:U$123, MATCH($D18, 'Option1 (base case)'!$G$112:$G$123,0)))*conv_2026*U$7</f>
        <v>0</v>
      </c>
      <c r="V18" s="31">
        <f>(INDEX('Option1 (base case)'!V$112:V$123, MATCH($D18, 'Option1 (base case)'!$G$112:$G$123,0)))*conv_2026*V$7</f>
        <v>0</v>
      </c>
      <c r="W18" s="31">
        <f>(INDEX('Option1 (base case)'!W$112:W$123, MATCH($D18, 'Option1 (base case)'!$G$112:$G$123,0)))*conv_2026*W$7</f>
        <v>0</v>
      </c>
      <c r="X18" s="31">
        <f>(INDEX('Option1 (base case)'!X$112:X$123, MATCH($D18, 'Option1 (base case)'!$G$112:$G$123,0)))*conv_2026*X$7</f>
        <v>0</v>
      </c>
      <c r="Y18" s="31">
        <f>(INDEX('Option1 (base case)'!Y$112:Y$123, MATCH($D18, 'Option1 (base case)'!$G$112:$G$123,0)))*conv_2026*Y$7</f>
        <v>0</v>
      </c>
      <c r="Z18" s="31">
        <f>(INDEX('Option1 (base case)'!Z$112:Z$123, MATCH($D18, 'Option1 (base case)'!$G$112:$G$123,0)))*conv_2026*Z$7</f>
        <v>0</v>
      </c>
      <c r="AA18" s="31">
        <f>(INDEX('Option1 (base case)'!AA$112:AA$123, MATCH($D18, 'Option1 (base case)'!$G$112:$G$123,0)))*conv_2026*AA$7</f>
        <v>0</v>
      </c>
      <c r="AB18" s="31">
        <f>(INDEX('Option1 (base case)'!AB$112:AB$123, MATCH($D18, 'Option1 (base case)'!$G$112:$G$123,0)))*conv_2026*AB$7</f>
        <v>0</v>
      </c>
      <c r="AC18" s="31">
        <f>(INDEX('Option1 (base case)'!AC$112:AC$123, MATCH($D18, 'Option1 (base case)'!$G$112:$G$123,0)))*conv_2026*AC$7</f>
        <v>0</v>
      </c>
      <c r="AD18" s="31">
        <f>(INDEX('Option1 (base case)'!AD$112:AD$123, MATCH($D18, 'Option1 (base case)'!$G$112:$G$123,0)))*conv_2026*AD$7</f>
        <v>0</v>
      </c>
      <c r="AE18" s="31">
        <f>(INDEX('Option1 (base case)'!AE$112:AE$123, MATCH($D18, 'Option1 (base case)'!$G$112:$G$123,0)))*conv_2026*AE$7</f>
        <v>0</v>
      </c>
      <c r="AF18" s="31">
        <f>(INDEX('Option1 (base case)'!AF$112:AF$123, MATCH($D18, 'Option1 (base case)'!$G$112:$G$123,0)))*conv_2026*AF$7</f>
        <v>0</v>
      </c>
      <c r="AG18" s="31">
        <f>(INDEX('Option1 (base case)'!AG$112:AG$123, MATCH($D18, 'Option1 (base case)'!$G$112:$G$123,0)))*conv_2026*AG$7</f>
        <v>0</v>
      </c>
      <c r="AH18" s="8"/>
      <c r="AI18" s="8"/>
    </row>
    <row r="19" spans="1:35" s="7" customFormat="1" ht="13.8" x14ac:dyDescent="0.3">
      <c r="A19" s="253" t="s">
        <v>141</v>
      </c>
      <c r="B19" s="253" t="str">
        <f>'Option1 (base case)'!A119</f>
        <v>sens4</v>
      </c>
      <c r="C19" s="253" t="str">
        <f>'Option1 (base case)'!C119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case)'!H$112:H$123, MATCH($D19, 'Option1 (base case)'!$G$112:$G$123,0)))*conv_2026*H$7</f>
        <v>0</v>
      </c>
      <c r="I19" s="31">
        <f>(INDEX('Option1 (base case)'!I$112:I$123, MATCH($D19, 'Option1 (base case)'!$G$112:$G$123,0)))*conv_2026*I$7</f>
        <v>0</v>
      </c>
      <c r="J19" s="31">
        <f>(INDEX('Option1 (base case)'!J$112:J$123, MATCH($D19, 'Option1 (base case)'!$G$112:$G$123,0)))*conv_2026*J$7</f>
        <v>0</v>
      </c>
      <c r="K19" s="31">
        <f>(INDEX('Option1 (base case)'!K$112:K$123, MATCH($D19, 'Option1 (base case)'!$G$112:$G$123,0)))*conv_2026*K$7</f>
        <v>0</v>
      </c>
      <c r="L19" s="31">
        <f>(INDEX('Option1 (base case)'!L$112:L$123, MATCH($D19, 'Option1 (base case)'!$G$112:$G$123,0)))*conv_2026*L$7</f>
        <v>0</v>
      </c>
      <c r="M19" s="31">
        <f>(INDEX('Option1 (base case)'!M$112:M$123, MATCH($D19, 'Option1 (base case)'!$G$112:$G$123,0)))*conv_2026*M$7</f>
        <v>0</v>
      </c>
      <c r="N19" s="31">
        <f>(INDEX('Option1 (base case)'!N$112:N$123, MATCH($D19, 'Option1 (base case)'!$G$112:$G$123,0)))*conv_2026*N$7</f>
        <v>0</v>
      </c>
      <c r="O19" s="31">
        <f>(INDEX('Option1 (base case)'!O$112:O$123, MATCH($D19, 'Option1 (base case)'!$G$112:$G$123,0)))*conv_2026*O$7</f>
        <v>0</v>
      </c>
      <c r="P19" s="31">
        <f>(INDEX('Option1 (base case)'!P$112:P$123, MATCH($D19, 'Option1 (base case)'!$G$112:$G$123,0)))*conv_2026*P$7</f>
        <v>0</v>
      </c>
      <c r="Q19" s="31">
        <f>(INDEX('Option1 (base case)'!Q$112:Q$123, MATCH($D19, 'Option1 (base case)'!$G$112:$G$123,0)))*conv_2026*Q$7</f>
        <v>0</v>
      </c>
      <c r="R19" s="31">
        <f>(INDEX('Option1 (base case)'!R$112:R$123, MATCH($D19, 'Option1 (base case)'!$G$112:$G$123,0)))*conv_2026*R$7</f>
        <v>0</v>
      </c>
      <c r="S19" s="31">
        <f>(INDEX('Option1 (base case)'!S$112:S$123, MATCH($D19, 'Option1 (base case)'!$G$112:$G$123,0)))*conv_2026*S$7</f>
        <v>0</v>
      </c>
      <c r="T19" s="31">
        <f>(INDEX('Option1 (base case)'!T$112:T$123, MATCH($D19, 'Option1 (base case)'!$G$112:$G$123,0)))*conv_2026*T$7</f>
        <v>0</v>
      </c>
      <c r="U19" s="31">
        <f>(INDEX('Option1 (base case)'!U$112:U$123, MATCH($D19, 'Option1 (base case)'!$G$112:$G$123,0)))*conv_2026*U$7</f>
        <v>0</v>
      </c>
      <c r="V19" s="31">
        <f>(INDEX('Option1 (base case)'!V$112:V$123, MATCH($D19, 'Option1 (base case)'!$G$112:$G$123,0)))*conv_2026*V$7</f>
        <v>0</v>
      </c>
      <c r="W19" s="31">
        <f>(INDEX('Option1 (base case)'!W$112:W$123, MATCH($D19, 'Option1 (base case)'!$G$112:$G$123,0)))*conv_2026*W$7</f>
        <v>0</v>
      </c>
      <c r="X19" s="31">
        <f>(INDEX('Option1 (base case)'!X$112:X$123, MATCH($D19, 'Option1 (base case)'!$G$112:$G$123,0)))*conv_2026*X$7</f>
        <v>0</v>
      </c>
      <c r="Y19" s="31">
        <f>(INDEX('Option1 (base case)'!Y$112:Y$123, MATCH($D19, 'Option1 (base case)'!$G$112:$G$123,0)))*conv_2026*Y$7</f>
        <v>0</v>
      </c>
      <c r="Z19" s="31">
        <f>(INDEX('Option1 (base case)'!Z$112:Z$123, MATCH($D19, 'Option1 (base case)'!$G$112:$G$123,0)))*conv_2026*Z$7</f>
        <v>0</v>
      </c>
      <c r="AA19" s="31">
        <f>(INDEX('Option1 (base case)'!AA$112:AA$123, MATCH($D19, 'Option1 (base case)'!$G$112:$G$123,0)))*conv_2026*AA$7</f>
        <v>0</v>
      </c>
      <c r="AB19" s="31">
        <f>(INDEX('Option1 (base case)'!AB$112:AB$123, MATCH($D19, 'Option1 (base case)'!$G$112:$G$123,0)))*conv_2026*AB$7</f>
        <v>0</v>
      </c>
      <c r="AC19" s="31">
        <f>(INDEX('Option1 (base case)'!AC$112:AC$123, MATCH($D19, 'Option1 (base case)'!$G$112:$G$123,0)))*conv_2026*AC$7</f>
        <v>0</v>
      </c>
      <c r="AD19" s="31">
        <f>(INDEX('Option1 (base case)'!AD$112:AD$123, MATCH($D19, 'Option1 (base case)'!$G$112:$G$123,0)))*conv_2026*AD$7</f>
        <v>0</v>
      </c>
      <c r="AE19" s="31">
        <f>(INDEX('Option1 (base case)'!AE$112:AE$123, MATCH($D19, 'Option1 (base case)'!$G$112:$G$123,0)))*conv_2026*AE$7</f>
        <v>0</v>
      </c>
      <c r="AF19" s="31">
        <f>(INDEX('Option1 (base case)'!AF$112:AF$123, MATCH($D19, 'Option1 (base case)'!$G$112:$G$123,0)))*conv_2026*AF$7</f>
        <v>0</v>
      </c>
      <c r="AG19" s="31">
        <f>(INDEX('Option1 (base case)'!AG$112:AG$123, MATCH($D19, 'Option1 (base case)'!$G$112:$G$123,0)))*conv_2026*AG$7</f>
        <v>0</v>
      </c>
      <c r="AH19" s="8"/>
      <c r="AI19" s="8"/>
    </row>
    <row r="20" spans="1:35" s="7" customFormat="1" ht="13.8" x14ac:dyDescent="0.3">
      <c r="A20" s="253" t="s">
        <v>141</v>
      </c>
      <c r="B20" s="253" t="str">
        <f>'Option1 (base case)'!A120</f>
        <v>sens5</v>
      </c>
      <c r="C20" s="253" t="str">
        <f>'Option1 (base case)'!C120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case)'!H$112:H$123, MATCH($D20, 'Option1 (base case)'!$G$112:$G$123,0)))*conv_2026*H$7</f>
        <v>0</v>
      </c>
      <c r="I20" s="31">
        <f>(INDEX('Option1 (base case)'!I$112:I$123, MATCH($D20, 'Option1 (base case)'!$G$112:$G$123,0)))*conv_2026*I$7</f>
        <v>0</v>
      </c>
      <c r="J20" s="31">
        <f>(INDEX('Option1 (base case)'!J$112:J$123, MATCH($D20, 'Option1 (base case)'!$G$112:$G$123,0)))*conv_2026*J$7</f>
        <v>0</v>
      </c>
      <c r="K20" s="31">
        <f>(INDEX('Option1 (base case)'!K$112:K$123, MATCH($D20, 'Option1 (base case)'!$G$112:$G$123,0)))*conv_2026*K$7</f>
        <v>0</v>
      </c>
      <c r="L20" s="31">
        <f>(INDEX('Option1 (base case)'!L$112:L$123, MATCH($D20, 'Option1 (base case)'!$G$112:$G$123,0)))*conv_2026*L$7</f>
        <v>0</v>
      </c>
      <c r="M20" s="31">
        <f>(INDEX('Option1 (base case)'!M$112:M$123, MATCH($D20, 'Option1 (base case)'!$G$112:$G$123,0)))*conv_2026*M$7</f>
        <v>0</v>
      </c>
      <c r="N20" s="31">
        <f>(INDEX('Option1 (base case)'!N$112:N$123, MATCH($D20, 'Option1 (base case)'!$G$112:$G$123,0)))*conv_2026*N$7</f>
        <v>0</v>
      </c>
      <c r="O20" s="31">
        <f>(INDEX('Option1 (base case)'!O$112:O$123, MATCH($D20, 'Option1 (base case)'!$G$112:$G$123,0)))*conv_2026*O$7</f>
        <v>0</v>
      </c>
      <c r="P20" s="31">
        <f>(INDEX('Option1 (base case)'!P$112:P$123, MATCH($D20, 'Option1 (base case)'!$G$112:$G$123,0)))*conv_2026*P$7</f>
        <v>0</v>
      </c>
      <c r="Q20" s="31">
        <f>(INDEX('Option1 (base case)'!Q$112:Q$123, MATCH($D20, 'Option1 (base case)'!$G$112:$G$123,0)))*conv_2026*Q$7</f>
        <v>0</v>
      </c>
      <c r="R20" s="31">
        <f>(INDEX('Option1 (base case)'!R$112:R$123, MATCH($D20, 'Option1 (base case)'!$G$112:$G$123,0)))*conv_2026*R$7</f>
        <v>0</v>
      </c>
      <c r="S20" s="31">
        <f>(INDEX('Option1 (base case)'!S$112:S$123, MATCH($D20, 'Option1 (base case)'!$G$112:$G$123,0)))*conv_2026*S$7</f>
        <v>0</v>
      </c>
      <c r="T20" s="31">
        <f>(INDEX('Option1 (base case)'!T$112:T$123, MATCH($D20, 'Option1 (base case)'!$G$112:$G$123,0)))*conv_2026*T$7</f>
        <v>0</v>
      </c>
      <c r="U20" s="31">
        <f>(INDEX('Option1 (base case)'!U$112:U$123, MATCH($D20, 'Option1 (base case)'!$G$112:$G$123,0)))*conv_2026*U$7</f>
        <v>0</v>
      </c>
      <c r="V20" s="31">
        <f>(INDEX('Option1 (base case)'!V$112:V$123, MATCH($D20, 'Option1 (base case)'!$G$112:$G$123,0)))*conv_2026*V$7</f>
        <v>0</v>
      </c>
      <c r="W20" s="31">
        <f>(INDEX('Option1 (base case)'!W$112:W$123, MATCH($D20, 'Option1 (base case)'!$G$112:$G$123,0)))*conv_2026*W$7</f>
        <v>0</v>
      </c>
      <c r="X20" s="31">
        <f>(INDEX('Option1 (base case)'!X$112:X$123, MATCH($D20, 'Option1 (base case)'!$G$112:$G$123,0)))*conv_2026*X$7</f>
        <v>0</v>
      </c>
      <c r="Y20" s="31">
        <f>(INDEX('Option1 (base case)'!Y$112:Y$123, MATCH($D20, 'Option1 (base case)'!$G$112:$G$123,0)))*conv_2026*Y$7</f>
        <v>0</v>
      </c>
      <c r="Z20" s="31">
        <f>(INDEX('Option1 (base case)'!Z$112:Z$123, MATCH($D20, 'Option1 (base case)'!$G$112:$G$123,0)))*conv_2026*Z$7</f>
        <v>0</v>
      </c>
      <c r="AA20" s="31">
        <f>(INDEX('Option1 (base case)'!AA$112:AA$123, MATCH($D20, 'Option1 (base case)'!$G$112:$G$123,0)))*conv_2026*AA$7</f>
        <v>0</v>
      </c>
      <c r="AB20" s="31">
        <f>(INDEX('Option1 (base case)'!AB$112:AB$123, MATCH($D20, 'Option1 (base case)'!$G$112:$G$123,0)))*conv_2026*AB$7</f>
        <v>0</v>
      </c>
      <c r="AC20" s="31">
        <f>(INDEX('Option1 (base case)'!AC$112:AC$123, MATCH($D20, 'Option1 (base case)'!$G$112:$G$123,0)))*conv_2026*AC$7</f>
        <v>0</v>
      </c>
      <c r="AD20" s="31">
        <f>(INDEX('Option1 (base case)'!AD$112:AD$123, MATCH($D20, 'Option1 (base case)'!$G$112:$G$123,0)))*conv_2026*AD$7</f>
        <v>0</v>
      </c>
      <c r="AE20" s="31">
        <f>(INDEX('Option1 (base case)'!AE$112:AE$123, MATCH($D20, 'Option1 (base case)'!$G$112:$G$123,0)))*conv_2026*AE$7</f>
        <v>0</v>
      </c>
      <c r="AF20" s="31">
        <f>(INDEX('Option1 (base case)'!AF$112:AF$123, MATCH($D20, 'Option1 (base case)'!$G$112:$G$123,0)))*conv_2026*AF$7</f>
        <v>0</v>
      </c>
      <c r="AG20" s="31">
        <f>(INDEX('Option1 (base case)'!AG$112:AG$123, MATCH($D20, 'Option1 (base case)'!$G$112:$G$123,0)))*conv_2026*AG$7</f>
        <v>0</v>
      </c>
      <c r="AH20" s="8"/>
      <c r="AI20" s="8"/>
    </row>
    <row r="21" spans="1:35" s="7" customFormat="1" ht="13.8" x14ac:dyDescent="0.3">
      <c r="A21" s="253" t="s">
        <v>141</v>
      </c>
      <c r="B21" s="253" t="str">
        <f>'Option1 (base case)'!A121</f>
        <v>sens</v>
      </c>
      <c r="C21" s="253">
        <f>'Option1 (base case)'!C121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case)'!H$112:H$123, MATCH($D21, 'Option1 (base case)'!$G$112:$G$123,0)))*conv_2026*H$7</f>
        <v>0</v>
      </c>
      <c r="I21" s="31">
        <f>(INDEX('Option1 (base case)'!I$112:I$123, MATCH($D21, 'Option1 (base case)'!$G$112:$G$123,0)))*conv_2026*I$7</f>
        <v>0</v>
      </c>
      <c r="J21" s="31">
        <f>(INDEX('Option1 (base case)'!J$112:J$123, MATCH($D21, 'Option1 (base case)'!$G$112:$G$123,0)))*conv_2026*J$7</f>
        <v>0</v>
      </c>
      <c r="K21" s="31">
        <f>(INDEX('Option1 (base case)'!K$112:K$123, MATCH($D21, 'Option1 (base case)'!$G$112:$G$123,0)))*conv_2026*K$7</f>
        <v>0</v>
      </c>
      <c r="L21" s="31">
        <f>(INDEX('Option1 (base case)'!L$112:L$123, MATCH($D21, 'Option1 (base case)'!$G$112:$G$123,0)))*conv_2026*L$7</f>
        <v>0</v>
      </c>
      <c r="M21" s="31">
        <f>(INDEX('Option1 (base case)'!M$112:M$123, MATCH($D21, 'Option1 (base case)'!$G$112:$G$123,0)))*conv_2026*M$7</f>
        <v>0</v>
      </c>
      <c r="N21" s="31">
        <f>(INDEX('Option1 (base case)'!N$112:N$123, MATCH($D21, 'Option1 (base case)'!$G$112:$G$123,0)))*conv_2026*N$7</f>
        <v>0</v>
      </c>
      <c r="O21" s="31">
        <f>(INDEX('Option1 (base case)'!O$112:O$123, MATCH($D21, 'Option1 (base case)'!$G$112:$G$123,0)))*conv_2026*O$7</f>
        <v>0</v>
      </c>
      <c r="P21" s="31">
        <f>(INDEX('Option1 (base case)'!P$112:P$123, MATCH($D21, 'Option1 (base case)'!$G$112:$G$123,0)))*conv_2026*P$7</f>
        <v>0</v>
      </c>
      <c r="Q21" s="31">
        <f>(INDEX('Option1 (base case)'!Q$112:Q$123, MATCH($D21, 'Option1 (base case)'!$G$112:$G$123,0)))*conv_2026*Q$7</f>
        <v>0</v>
      </c>
      <c r="R21" s="31">
        <f>(INDEX('Option1 (base case)'!R$112:R$123, MATCH($D21, 'Option1 (base case)'!$G$112:$G$123,0)))*conv_2026*R$7</f>
        <v>0</v>
      </c>
      <c r="S21" s="31">
        <f>(INDEX('Option1 (base case)'!S$112:S$123, MATCH($D21, 'Option1 (base case)'!$G$112:$G$123,0)))*conv_2026*S$7</f>
        <v>0</v>
      </c>
      <c r="T21" s="31">
        <f>(INDEX('Option1 (base case)'!T$112:T$123, MATCH($D21, 'Option1 (base case)'!$G$112:$G$123,0)))*conv_2026*T$7</f>
        <v>0</v>
      </c>
      <c r="U21" s="31">
        <f>(INDEX('Option1 (base case)'!U$112:U$123, MATCH($D21, 'Option1 (base case)'!$G$112:$G$123,0)))*conv_2026*U$7</f>
        <v>0</v>
      </c>
      <c r="V21" s="31">
        <f>(INDEX('Option1 (base case)'!V$112:V$123, MATCH($D21, 'Option1 (base case)'!$G$112:$G$123,0)))*conv_2026*V$7</f>
        <v>0</v>
      </c>
      <c r="W21" s="31">
        <f>(INDEX('Option1 (base case)'!W$112:W$123, MATCH($D21, 'Option1 (base case)'!$G$112:$G$123,0)))*conv_2026*W$7</f>
        <v>0</v>
      </c>
      <c r="X21" s="31">
        <f>(INDEX('Option1 (base case)'!X$112:X$123, MATCH($D21, 'Option1 (base case)'!$G$112:$G$123,0)))*conv_2026*X$7</f>
        <v>0</v>
      </c>
      <c r="Y21" s="31">
        <f>(INDEX('Option1 (base case)'!Y$112:Y$123, MATCH($D21, 'Option1 (base case)'!$G$112:$G$123,0)))*conv_2026*Y$7</f>
        <v>0</v>
      </c>
      <c r="Z21" s="31">
        <f>(INDEX('Option1 (base case)'!Z$112:Z$123, MATCH($D21, 'Option1 (base case)'!$G$112:$G$123,0)))*conv_2026*Z$7</f>
        <v>0</v>
      </c>
      <c r="AA21" s="31">
        <f>(INDEX('Option1 (base case)'!AA$112:AA$123, MATCH($D21, 'Option1 (base case)'!$G$112:$G$123,0)))*conv_2026*AA$7</f>
        <v>0</v>
      </c>
      <c r="AB21" s="31">
        <f>(INDEX('Option1 (base case)'!AB$112:AB$123, MATCH($D21, 'Option1 (base case)'!$G$112:$G$123,0)))*conv_2026*AB$7</f>
        <v>0</v>
      </c>
      <c r="AC21" s="31">
        <f>(INDEX('Option1 (base case)'!AC$112:AC$123, MATCH($D21, 'Option1 (base case)'!$G$112:$G$123,0)))*conv_2026*AC$7</f>
        <v>0</v>
      </c>
      <c r="AD21" s="31">
        <f>(INDEX('Option1 (base case)'!AD$112:AD$123, MATCH($D21, 'Option1 (base case)'!$G$112:$G$123,0)))*conv_2026*AD$7</f>
        <v>0</v>
      </c>
      <c r="AE21" s="31">
        <f>(INDEX('Option1 (base case)'!AE$112:AE$123, MATCH($D21, 'Option1 (base case)'!$G$112:$G$123,0)))*conv_2026*AE$7</f>
        <v>0</v>
      </c>
      <c r="AF21" s="31">
        <f>(INDEX('Option1 (base case)'!AF$112:AF$123, MATCH($D21, 'Option1 (base case)'!$G$112:$G$123,0)))*conv_2026*AF$7</f>
        <v>0</v>
      </c>
      <c r="AG21" s="31">
        <f>(INDEX('Option1 (base case)'!AG$112:AG$123, MATCH($D21, 'Option1 (base case)'!$G$112:$G$123,0)))*conv_2026*AG$7</f>
        <v>0</v>
      </c>
      <c r="AH21" s="8"/>
      <c r="AI21" s="8"/>
    </row>
    <row r="22" spans="1:35" s="7" customFormat="1" ht="13.8" x14ac:dyDescent="0.3">
      <c r="A22" s="253" t="s">
        <v>141</v>
      </c>
      <c r="B22" s="253" t="str">
        <f>'Option1 (base case)'!A122</f>
        <v>sens</v>
      </c>
      <c r="C22" s="253">
        <f>'Option1 (base case)'!C122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case)'!H$112:H$123, MATCH($D22, 'Option1 (base case)'!$G$112:$G$123,0)))*conv_2026*H$7</f>
        <v>0</v>
      </c>
      <c r="I22" s="31">
        <f>(INDEX('Option1 (base case)'!I$112:I$123, MATCH($D22, 'Option1 (base case)'!$G$112:$G$123,0)))*conv_2026*I$7</f>
        <v>0</v>
      </c>
      <c r="J22" s="31">
        <f>(INDEX('Option1 (base case)'!J$112:J$123, MATCH($D22, 'Option1 (base case)'!$G$112:$G$123,0)))*conv_2026*J$7</f>
        <v>0</v>
      </c>
      <c r="K22" s="31">
        <f>(INDEX('Option1 (base case)'!K$112:K$123, MATCH($D22, 'Option1 (base case)'!$G$112:$G$123,0)))*conv_2026*K$7</f>
        <v>0</v>
      </c>
      <c r="L22" s="31">
        <f>(INDEX('Option1 (base case)'!L$112:L$123, MATCH($D22, 'Option1 (base case)'!$G$112:$G$123,0)))*conv_2026*L$7</f>
        <v>0</v>
      </c>
      <c r="M22" s="31">
        <f>(INDEX('Option1 (base case)'!M$112:M$123, MATCH($D22, 'Option1 (base case)'!$G$112:$G$123,0)))*conv_2026*M$7</f>
        <v>0</v>
      </c>
      <c r="N22" s="31">
        <f>(INDEX('Option1 (base case)'!N$112:N$123, MATCH($D22, 'Option1 (base case)'!$G$112:$G$123,0)))*conv_2026*N$7</f>
        <v>0</v>
      </c>
      <c r="O22" s="31">
        <f>(INDEX('Option1 (base case)'!O$112:O$123, MATCH($D22, 'Option1 (base case)'!$G$112:$G$123,0)))*conv_2026*O$7</f>
        <v>0</v>
      </c>
      <c r="P22" s="31">
        <f>(INDEX('Option1 (base case)'!P$112:P$123, MATCH($D22, 'Option1 (base case)'!$G$112:$G$123,0)))*conv_2026*P$7</f>
        <v>0</v>
      </c>
      <c r="Q22" s="31">
        <f>(INDEX('Option1 (base case)'!Q$112:Q$123, MATCH($D22, 'Option1 (base case)'!$G$112:$G$123,0)))*conv_2026*Q$7</f>
        <v>0</v>
      </c>
      <c r="R22" s="31">
        <f>(INDEX('Option1 (base case)'!R$112:R$123, MATCH($D22, 'Option1 (base case)'!$G$112:$G$123,0)))*conv_2026*R$7</f>
        <v>0</v>
      </c>
      <c r="S22" s="31">
        <f>(INDEX('Option1 (base case)'!S$112:S$123, MATCH($D22, 'Option1 (base case)'!$G$112:$G$123,0)))*conv_2026*S$7</f>
        <v>0</v>
      </c>
      <c r="T22" s="31">
        <f>(INDEX('Option1 (base case)'!T$112:T$123, MATCH($D22, 'Option1 (base case)'!$G$112:$G$123,0)))*conv_2026*T$7</f>
        <v>0</v>
      </c>
      <c r="U22" s="31">
        <f>(INDEX('Option1 (base case)'!U$112:U$123, MATCH($D22, 'Option1 (base case)'!$G$112:$G$123,0)))*conv_2026*U$7</f>
        <v>0</v>
      </c>
      <c r="V22" s="31">
        <f>(INDEX('Option1 (base case)'!V$112:V$123, MATCH($D22, 'Option1 (base case)'!$G$112:$G$123,0)))*conv_2026*V$7</f>
        <v>0</v>
      </c>
      <c r="W22" s="31">
        <f>(INDEX('Option1 (base case)'!W$112:W$123, MATCH($D22, 'Option1 (base case)'!$G$112:$G$123,0)))*conv_2026*W$7</f>
        <v>0</v>
      </c>
      <c r="X22" s="31">
        <f>(INDEX('Option1 (base case)'!X$112:X$123, MATCH($D22, 'Option1 (base case)'!$G$112:$G$123,0)))*conv_2026*X$7</f>
        <v>0</v>
      </c>
      <c r="Y22" s="31">
        <f>(INDEX('Option1 (base case)'!Y$112:Y$123, MATCH($D22, 'Option1 (base case)'!$G$112:$G$123,0)))*conv_2026*Y$7</f>
        <v>0</v>
      </c>
      <c r="Z22" s="31">
        <f>(INDEX('Option1 (base case)'!Z$112:Z$123, MATCH($D22, 'Option1 (base case)'!$G$112:$G$123,0)))*conv_2026*Z$7</f>
        <v>0</v>
      </c>
      <c r="AA22" s="31">
        <f>(INDEX('Option1 (base case)'!AA$112:AA$123, MATCH($D22, 'Option1 (base case)'!$G$112:$G$123,0)))*conv_2026*AA$7</f>
        <v>0</v>
      </c>
      <c r="AB22" s="31">
        <f>(INDEX('Option1 (base case)'!AB$112:AB$123, MATCH($D22, 'Option1 (base case)'!$G$112:$G$123,0)))*conv_2026*AB$7</f>
        <v>0</v>
      </c>
      <c r="AC22" s="31">
        <f>(INDEX('Option1 (base case)'!AC$112:AC$123, MATCH($D22, 'Option1 (base case)'!$G$112:$G$123,0)))*conv_2026*AC$7</f>
        <v>0</v>
      </c>
      <c r="AD22" s="31">
        <f>(INDEX('Option1 (base case)'!AD$112:AD$123, MATCH($D22, 'Option1 (base case)'!$G$112:$G$123,0)))*conv_2026*AD$7</f>
        <v>0</v>
      </c>
      <c r="AE22" s="31">
        <f>(INDEX('Option1 (base case)'!AE$112:AE$123, MATCH($D22, 'Option1 (base case)'!$G$112:$G$123,0)))*conv_2026*AE$7</f>
        <v>0</v>
      </c>
      <c r="AF22" s="31">
        <f>(INDEX('Option1 (base case)'!AF$112:AF$123, MATCH($D22, 'Option1 (base case)'!$G$112:$G$123,0)))*conv_2026*AF$7</f>
        <v>0</v>
      </c>
      <c r="AG22" s="31">
        <f>(INDEX('Option1 (base case)'!AG$112:AG$123, MATCH($D22, 'Option1 (base case)'!$G$112:$G$123,0)))*conv_2026*AG$7</f>
        <v>0</v>
      </c>
      <c r="AH22" s="8"/>
      <c r="AI22" s="8"/>
    </row>
    <row r="23" spans="1:35" s="7" customFormat="1" ht="13.8" x14ac:dyDescent="0.3">
      <c r="A23" s="253" t="s">
        <v>141</v>
      </c>
      <c r="B23" s="253" t="str">
        <f>'Option1 (base case)'!A123</f>
        <v>sens</v>
      </c>
      <c r="C23" s="253">
        <f>'Option1 (base case)'!C123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case)'!H$112:H$123, MATCH($D23, 'Option1 (base case)'!$G$112:$G$123,0)))*conv_2026*H$7</f>
        <v>0</v>
      </c>
      <c r="I23" s="31">
        <f>(INDEX('Option1 (base case)'!I$112:I$123, MATCH($D23, 'Option1 (base case)'!$G$112:$G$123,0)))*conv_2026*I$7</f>
        <v>0</v>
      </c>
      <c r="J23" s="31">
        <f>(INDEX('Option1 (base case)'!J$112:J$123, MATCH($D23, 'Option1 (base case)'!$G$112:$G$123,0)))*conv_2026*J$7</f>
        <v>0</v>
      </c>
      <c r="K23" s="31">
        <f>(INDEX('Option1 (base case)'!K$112:K$123, MATCH($D23, 'Option1 (base case)'!$G$112:$G$123,0)))*conv_2026*K$7</f>
        <v>0</v>
      </c>
      <c r="L23" s="31">
        <f>(INDEX('Option1 (base case)'!L$112:L$123, MATCH($D23, 'Option1 (base case)'!$G$112:$G$123,0)))*conv_2026*L$7</f>
        <v>0</v>
      </c>
      <c r="M23" s="31">
        <f>(INDEX('Option1 (base case)'!M$112:M$123, MATCH($D23, 'Option1 (base case)'!$G$112:$G$123,0)))*conv_2026*M$7</f>
        <v>0</v>
      </c>
      <c r="N23" s="31">
        <f>(INDEX('Option1 (base case)'!N$112:N$123, MATCH($D23, 'Option1 (base case)'!$G$112:$G$123,0)))*conv_2026*N$7</f>
        <v>0</v>
      </c>
      <c r="O23" s="31">
        <f>(INDEX('Option1 (base case)'!O$112:O$123, MATCH($D23, 'Option1 (base case)'!$G$112:$G$123,0)))*conv_2026*O$7</f>
        <v>0</v>
      </c>
      <c r="P23" s="31">
        <f>(INDEX('Option1 (base case)'!P$112:P$123, MATCH($D23, 'Option1 (base case)'!$G$112:$G$123,0)))*conv_2026*P$7</f>
        <v>0</v>
      </c>
      <c r="Q23" s="31">
        <f>(INDEX('Option1 (base case)'!Q$112:Q$123, MATCH($D23, 'Option1 (base case)'!$G$112:$G$123,0)))*conv_2026*Q$7</f>
        <v>0</v>
      </c>
      <c r="R23" s="31">
        <f>(INDEX('Option1 (base case)'!R$112:R$123, MATCH($D23, 'Option1 (base case)'!$G$112:$G$123,0)))*conv_2026*R$7</f>
        <v>0</v>
      </c>
      <c r="S23" s="31">
        <f>(INDEX('Option1 (base case)'!S$112:S$123, MATCH($D23, 'Option1 (base case)'!$G$112:$G$123,0)))*conv_2026*S$7</f>
        <v>0</v>
      </c>
      <c r="T23" s="31">
        <f>(INDEX('Option1 (base case)'!T$112:T$123, MATCH($D23, 'Option1 (base case)'!$G$112:$G$123,0)))*conv_2026*T$7</f>
        <v>0</v>
      </c>
      <c r="U23" s="31">
        <f>(INDEX('Option1 (base case)'!U$112:U$123, MATCH($D23, 'Option1 (base case)'!$G$112:$G$123,0)))*conv_2026*U$7</f>
        <v>0</v>
      </c>
      <c r="V23" s="31">
        <f>(INDEX('Option1 (base case)'!V$112:V$123, MATCH($D23, 'Option1 (base case)'!$G$112:$G$123,0)))*conv_2026*V$7</f>
        <v>0</v>
      </c>
      <c r="W23" s="31">
        <f>(INDEX('Option1 (base case)'!W$112:W$123, MATCH($D23, 'Option1 (base case)'!$G$112:$G$123,0)))*conv_2026*W$7</f>
        <v>0</v>
      </c>
      <c r="X23" s="31">
        <f>(INDEX('Option1 (base case)'!X$112:X$123, MATCH($D23, 'Option1 (base case)'!$G$112:$G$123,0)))*conv_2026*X$7</f>
        <v>0</v>
      </c>
      <c r="Y23" s="31">
        <f>(INDEX('Option1 (base case)'!Y$112:Y$123, MATCH($D23, 'Option1 (base case)'!$G$112:$G$123,0)))*conv_2026*Y$7</f>
        <v>0</v>
      </c>
      <c r="Z23" s="31">
        <f>(INDEX('Option1 (base case)'!Z$112:Z$123, MATCH($D23, 'Option1 (base case)'!$G$112:$G$123,0)))*conv_2026*Z$7</f>
        <v>0</v>
      </c>
      <c r="AA23" s="31">
        <f>(INDEX('Option1 (base case)'!AA$112:AA$123, MATCH($D23, 'Option1 (base case)'!$G$112:$G$123,0)))*conv_2026*AA$7</f>
        <v>0</v>
      </c>
      <c r="AB23" s="31">
        <f>(INDEX('Option1 (base case)'!AB$112:AB$123, MATCH($D23, 'Option1 (base case)'!$G$112:$G$123,0)))*conv_2026*AB$7</f>
        <v>0</v>
      </c>
      <c r="AC23" s="31">
        <f>(INDEX('Option1 (base case)'!AC$112:AC$123, MATCH($D23, 'Option1 (base case)'!$G$112:$G$123,0)))*conv_2026*AC$7</f>
        <v>0</v>
      </c>
      <c r="AD23" s="31">
        <f>(INDEX('Option1 (base case)'!AD$112:AD$123, MATCH($D23, 'Option1 (base case)'!$G$112:$G$123,0)))*conv_2026*AD$7</f>
        <v>0</v>
      </c>
      <c r="AE23" s="31">
        <f>(INDEX('Option1 (base case)'!AE$112:AE$123, MATCH($D23, 'Option1 (base case)'!$G$112:$G$123,0)))*conv_2026*AE$7</f>
        <v>0</v>
      </c>
      <c r="AF23" s="31">
        <f>(INDEX('Option1 (base case)'!AF$112:AF$123, MATCH($D23, 'Option1 (base case)'!$G$112:$G$123,0)))*conv_2026*AF$7</f>
        <v>0</v>
      </c>
      <c r="AG23" s="31">
        <f>(INDEX('Option1 (base case)'!AG$112:AG$123, MATCH($D23, 'Option1 (base case)'!$G$112:$G$123,0)))*conv_2026*AG$7</f>
        <v>0</v>
      </c>
      <c r="AH23" s="8"/>
      <c r="AI23" s="8"/>
    </row>
    <row r="24" spans="1:35" s="7" customFormat="1" ht="13.8" x14ac:dyDescent="0.3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ht="13.8" x14ac:dyDescent="0.3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ht="13.8" x14ac:dyDescent="0.3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ht="13.8" x14ac:dyDescent="0.3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ht="13.8" x14ac:dyDescent="0.3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302225.81777505035</v>
      </c>
      <c r="G28" s="246"/>
      <c r="H28" s="31">
        <f>(INDEX(Option2!H$112:H$123, MATCH($D28, Option2!$G$112:$G$123,0)))*conv_2026*H$7</f>
        <v>0</v>
      </c>
      <c r="I28" s="31">
        <f>(INDEX(Option2!I$112:I$123, MATCH($D28, Option2!$G$112:$G$123,0)))*conv_2026*I$7</f>
        <v>0</v>
      </c>
      <c r="J28" s="31">
        <f>(INDEX(Option2!J$112:J$123, MATCH($D28, Option2!$G$112:$G$123,0)))*conv_2026*J$7</f>
        <v>-65703.121419312869</v>
      </c>
      <c r="K28" s="31">
        <f>(INDEX(Option2!K$112:K$123, MATCH($D28, Option2!$G$112:$G$123,0)))*conv_2026*K$7</f>
        <v>-158103.20454255943</v>
      </c>
      <c r="L28" s="31">
        <f>(INDEX(Option2!L$112:L$123, MATCH($D28, Option2!$G$112:$G$123,0)))*conv_2026*L$7</f>
        <v>-355854.87075531419</v>
      </c>
      <c r="M28" s="31">
        <f>(INDEX(Option2!M$112:M$123, MATCH($D28, Option2!$G$112:$G$123,0)))*conv_2026*M$7</f>
        <v>-286924.63064080104</v>
      </c>
      <c r="N28" s="31">
        <f>(INDEX(Option2!N$112:N$123, MATCH($D28, Option2!$G$112:$G$123,0)))*conv_2026*N$7</f>
        <v>-444176.82232601289</v>
      </c>
      <c r="O28" s="31">
        <f>(INDEX(Option2!O$112:O$123, MATCH($D28, Option2!$G$112:$G$123,0)))*conv_2026*O$7</f>
        <v>-124444.22264418434</v>
      </c>
      <c r="P28" s="31">
        <f>(INDEX(Option2!P$112:P$123, MATCH($D28, Option2!$G$112:$G$123,0)))*conv_2026*P$7</f>
        <v>-263102.07794840744</v>
      </c>
      <c r="Q28" s="31">
        <f>(INDEX(Option2!Q$112:Q$123, MATCH($D28, Option2!$G$112:$G$123,0)))*conv_2026*Q$7</f>
        <v>205053.9935939436</v>
      </c>
      <c r="R28" s="31">
        <f>(INDEX(Option2!R$112:R$123, MATCH($D28, Option2!$G$112:$G$123,0)))*conv_2026*R$7</f>
        <v>205053.9935939436</v>
      </c>
      <c r="S28" s="31">
        <f>(INDEX(Option2!S$112:S$123, MATCH($D28, Option2!$G$112:$G$123,0)))*conv_2026*S$7</f>
        <v>205053.9935939436</v>
      </c>
      <c r="T28" s="31">
        <f>(INDEX(Option2!T$112:T$123, MATCH($D28, Option2!$G$112:$G$123,0)))*conv_2026*T$7</f>
        <v>205053.9935939436</v>
      </c>
      <c r="U28" s="31">
        <f>(INDEX(Option2!U$112:U$123, MATCH($D28, Option2!$G$112:$G$123,0)))*conv_2026*U$7</f>
        <v>205053.9935939436</v>
      </c>
      <c r="V28" s="31">
        <f>(INDEX(Option2!V$112:V$123, MATCH($D28, Option2!$G$112:$G$123,0)))*conv_2026*V$7</f>
        <v>205053.9935939436</v>
      </c>
      <c r="W28" s="31">
        <f>(INDEX(Option2!W$112:W$123, MATCH($D28, Option2!$G$112:$G$123,0)))*conv_2026*W$7</f>
        <v>205053.9935939436</v>
      </c>
      <c r="X28" s="31">
        <f>(INDEX(Option2!X$112:X$123, MATCH($D28, Option2!$G$112:$G$123,0)))*conv_2026*X$7</f>
        <v>205053.9935939436</v>
      </c>
      <c r="Y28" s="31">
        <f>(INDEX(Option2!Y$112:Y$123, MATCH($D28, Option2!$G$112:$G$123,0)))*conv_2026*Y$7</f>
        <v>205053.9935939436</v>
      </c>
      <c r="Z28" s="31">
        <f>(INDEX(Option2!Z$112:Z$123, MATCH($D28, Option2!$G$112:$G$123,0)))*conv_2026*Z$7</f>
        <v>257482.41674146563</v>
      </c>
      <c r="AA28" s="31">
        <f>(INDEX(Option2!AA$112:AA$123, MATCH($D28, Option2!$G$112:$G$123,0)))*conv_2026*AA$7</f>
        <v>257482.41674146563</v>
      </c>
      <c r="AB28" s="31">
        <f>(INDEX(Option2!AB$112:AB$123, MATCH($D28, Option2!$G$112:$G$123,0)))*conv_2026*AB$7</f>
        <v>257482.41674146563</v>
      </c>
      <c r="AC28" s="31">
        <f>(INDEX(Option2!AC$112:AC$123, MATCH($D28, Option2!$G$112:$G$123,0)))*conv_2026*AC$7</f>
        <v>257482.41674146563</v>
      </c>
      <c r="AD28" s="31">
        <f>(INDEX(Option2!AD$112:AD$123, MATCH($D28, Option2!$G$112:$G$123,0)))*conv_2026*AD$7</f>
        <v>0</v>
      </c>
      <c r="AE28" s="31">
        <f>(INDEX(Option2!AE$112:AE$123, MATCH($D28, Option2!$G$112:$G$123,0)))*conv_2026*AE$7</f>
        <v>0</v>
      </c>
      <c r="AF28" s="31">
        <f>(INDEX(Option2!AF$112:AF$123, MATCH($D28, Option2!$G$112:$G$123,0)))*conv_2026*AF$7</f>
        <v>0</v>
      </c>
      <c r="AG28" s="31">
        <f>(INDEX(Option2!AG$112:AG$123, MATCH($D28, Option2!$G$112:$G$123,0)))*conv_2026*AG$7</f>
        <v>0</v>
      </c>
    </row>
    <row r="29" spans="1:35" s="7" customFormat="1" ht="13.8" x14ac:dyDescent="0.3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ht="13.8" x14ac:dyDescent="0.3">
      <c r="A30" s="253" t="s">
        <v>131</v>
      </c>
      <c r="B30" s="253" t="str">
        <f>Option2!A116</f>
        <v>sens1</v>
      </c>
      <c r="C30" s="253" t="str">
        <f>Option2!C116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-72035.221391575833</v>
      </c>
      <c r="G30" s="246"/>
      <c r="H30" s="31">
        <f>IF($B30=0,0, (INDEX(Option2!H$112:H$123, MATCH($D30, Option2!$G$112:$G$123,0)))*conv_2026*H$7)</f>
        <v>0</v>
      </c>
      <c r="I30" s="31">
        <f>IF($B30=0,0, (INDEX(Option2!I$112:I$123, MATCH($D30, Option2!$G$112:$G$123,0)))*conv_2026*I$7)</f>
        <v>0</v>
      </c>
      <c r="J30" s="31">
        <f>IF($B30=0,0, (INDEX(Option2!J$112:J$123, MATCH($D30, Option2!$G$112:$G$123,0)))*conv_2026*J$7)</f>
        <v>-65703.121419312869</v>
      </c>
      <c r="K30" s="31">
        <f>IF($B30=0,0, (INDEX(Option2!K$112:K$123, MATCH($D30, Option2!$G$112:$G$123,0)))*conv_2026*K$7)</f>
        <v>-166533.81374442443</v>
      </c>
      <c r="L30" s="31">
        <f>IF($B30=0,0, (INDEX(Option2!L$112:L$123, MATCH($D30, Option2!$G$112:$G$123,0)))*conv_2026*L$7)</f>
        <v>-387097.19547370053</v>
      </c>
      <c r="M30" s="31">
        <f>IF($B30=0,0, (INDEX(Option2!M$112:M$123, MATCH($D30, Option2!$G$112:$G$123,0)))*conv_2026*M$7)</f>
        <v>-325735.21877156693</v>
      </c>
      <c r="N30" s="31">
        <f>IF($B30=0,0, (INDEX(Option2!N$112:N$123, MATCH($D30, Option2!$G$112:$G$123,0)))*conv_2026*N$7)</f>
        <v>-511090.03112387162</v>
      </c>
      <c r="O30" s="31">
        <f>IF($B30=0,0, (INDEX(Option2!O$112:O$123, MATCH($D30, Option2!$G$112:$G$123,0)))*conv_2026*O$7)</f>
        <v>-178229.5916322275</v>
      </c>
      <c r="P30" s="31">
        <f>IF($B30=0,0, (INDEX(Option2!P$112:P$123, MATCH($D30, Option2!$G$112:$G$123,0)))*conv_2026*P$7)</f>
        <v>-330753.2324668729</v>
      </c>
      <c r="Q30" s="31">
        <f>IF($B30=0,0, (INDEX(Option2!Q$112:Q$123, MATCH($D30, Option2!$G$112:$G$123,0)))*conv_2026*Q$7)</f>
        <v>184218.44622971318</v>
      </c>
      <c r="R30" s="31">
        <f>IF($B30=0,0, (INDEX(Option2!R$112:R$123, MATCH($D30, Option2!$G$112:$G$123,0)))*conv_2026*R$7)</f>
        <v>184218.44622971318</v>
      </c>
      <c r="S30" s="31">
        <f>IF($B30=0,0, (INDEX(Option2!S$112:S$123, MATCH($D30, Option2!$G$112:$G$123,0)))*conv_2026*S$7)</f>
        <v>184218.44622971318</v>
      </c>
      <c r="T30" s="31">
        <f>IF($B30=0,0, (INDEX(Option2!T$112:T$123, MATCH($D30, Option2!$G$112:$G$123,0)))*conv_2026*T$7)</f>
        <v>184218.44622971318</v>
      </c>
      <c r="U30" s="31">
        <f>IF($B30=0,0, (INDEX(Option2!U$112:U$123, MATCH($D30, Option2!$G$112:$G$123,0)))*conv_2026*U$7)</f>
        <v>184218.44622971318</v>
      </c>
      <c r="V30" s="31">
        <f>IF($B30=0,0, (INDEX(Option2!V$112:V$123, MATCH($D30, Option2!$G$112:$G$123,0)))*conv_2026*V$7)</f>
        <v>184218.44622971318</v>
      </c>
      <c r="W30" s="31">
        <f>IF($B30=0,0, (INDEX(Option2!W$112:W$123, MATCH($D30, Option2!$G$112:$G$123,0)))*conv_2026*W$7)</f>
        <v>184218.44622971318</v>
      </c>
      <c r="X30" s="31">
        <f>IF($B30=0,0, (INDEX(Option2!X$112:X$123, MATCH($D30, Option2!$G$112:$G$123,0)))*conv_2026*X$7)</f>
        <v>184218.44622971318</v>
      </c>
      <c r="Y30" s="31">
        <f>IF($B30=0,0, (INDEX(Option2!Y$112:Y$123, MATCH($D30, Option2!$G$112:$G$123,0)))*conv_2026*Y$7)</f>
        <v>184218.44622971318</v>
      </c>
      <c r="Z30" s="31">
        <f>IF($B30=0,0, (INDEX(Option2!Z$112:Z$123, MATCH($D30, Option2!$G$112:$G$123,0)))*conv_2026*Z$7)</f>
        <v>241889.71169198747</v>
      </c>
      <c r="AA30" s="31">
        <f>IF($B30=0,0, (INDEX(Option2!AA$112:AA$123, MATCH($D30, Option2!$G$112:$G$123,0)))*conv_2026*AA$7)</f>
        <v>241889.71169198747</v>
      </c>
      <c r="AB30" s="31">
        <f>IF($B30=0,0, (INDEX(Option2!AB$112:AB$123, MATCH($D30, Option2!$G$112:$G$123,0)))*conv_2026*AB$7)</f>
        <v>241889.71169198747</v>
      </c>
      <c r="AC30" s="31">
        <f>IF($B30=0,0, (INDEX(Option2!AC$112:AC$123, MATCH($D30, Option2!$G$112:$G$123,0)))*conv_2026*AC$7)</f>
        <v>241889.71169198747</v>
      </c>
      <c r="AD30" s="31">
        <f>IF($B30=0,0, (INDEX(Option2!AD$112:AD$123, MATCH($D30, Option2!$G$112:$G$123,0)))*conv_2026*AD$7)</f>
        <v>0</v>
      </c>
      <c r="AE30" s="31">
        <f>IF($B30=0,0, (INDEX(Option2!AE$112:AE$123, MATCH($D30, Option2!$G$112:$G$123,0)))*conv_2026*AE$7)</f>
        <v>0</v>
      </c>
      <c r="AF30" s="31">
        <f>IF($B30=0,0, (INDEX(Option2!AF$112:AF$123, MATCH($D30, Option2!$G$112:$G$123,0)))*conv_2026*AF$7)</f>
        <v>0</v>
      </c>
      <c r="AG30" s="31">
        <f>IF($B30=0,0, (INDEX(Option2!AG$112:AG$123, MATCH($D30, Option2!$G$112:$G$123,0)))*conv_2026*AG$7)</f>
        <v>0</v>
      </c>
    </row>
    <row r="31" spans="1:35" s="8" customFormat="1" ht="13.8" x14ac:dyDescent="0.3">
      <c r="A31" s="253" t="s">
        <v>131</v>
      </c>
      <c r="B31" s="253" t="str">
        <f>Option2!A117</f>
        <v>sens2</v>
      </c>
      <c r="C31" s="253" t="str">
        <f>Option2!C117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676486.85694167647</v>
      </c>
      <c r="G31" s="253"/>
      <c r="H31" s="31">
        <f>IF($B31=0,0, (INDEX(Option2!H$112:H$123, MATCH($D31, Option2!$G$112:$G$123,0)))*conv_2026*H$7)</f>
        <v>0</v>
      </c>
      <c r="I31" s="31">
        <f>IF($B31=0,0, (INDEX(Option2!I$112:I$123, MATCH($D31, Option2!$G$112:$G$123,0)))*conv_2026*I$7)</f>
        <v>0</v>
      </c>
      <c r="J31" s="31">
        <f>IF($B31=0,0, (INDEX(Option2!J$112:J$123, MATCH($D31, Option2!$G$112:$G$123,0)))*conv_2026*J$7)</f>
        <v>-65703.121419312869</v>
      </c>
      <c r="K31" s="31">
        <f>IF($B31=0,0, (INDEX(Option2!K$112:K$123, MATCH($D31, Option2!$G$112:$G$123,0)))*conv_2026*K$7)</f>
        <v>-149672.59534069442</v>
      </c>
      <c r="L31" s="31">
        <f>IF($B31=0,0, (INDEX(Option2!L$112:L$123, MATCH($D31, Option2!$G$112:$G$123,0)))*conv_2026*L$7)</f>
        <v>-324612.54603692784</v>
      </c>
      <c r="M31" s="31">
        <f>IF($B31=0,0, (INDEX(Option2!M$112:M$123, MATCH($D31, Option2!$G$112:$G$123,0)))*conv_2026*M$7)</f>
        <v>-248114.04251003519</v>
      </c>
      <c r="N31" s="31">
        <f>IF($B31=0,0, (INDEX(Option2!N$112:N$123, MATCH($D31, Option2!$G$112:$G$123,0)))*conv_2026*N$7)</f>
        <v>-377263.61352815415</v>
      </c>
      <c r="O31" s="31">
        <f>IF($B31=0,0, (INDEX(Option2!O$112:O$123, MATCH($D31, Option2!$G$112:$G$123,0)))*conv_2026*O$7)</f>
        <v>-70658.85365614116</v>
      </c>
      <c r="P31" s="31">
        <f>IF($B31=0,0, (INDEX(Option2!P$112:P$123, MATCH($D31, Option2!$G$112:$G$123,0)))*conv_2026*P$7)</f>
        <v>-195450.92342994196</v>
      </c>
      <c r="Q31" s="31">
        <f>IF($B31=0,0, (INDEX(Option2!Q$112:Q$123, MATCH($D31, Option2!$G$112:$G$123,0)))*conv_2026*Q$7)</f>
        <v>225889.54095817398</v>
      </c>
      <c r="R31" s="31">
        <f>IF($B31=0,0, (INDEX(Option2!R$112:R$123, MATCH($D31, Option2!$G$112:$G$123,0)))*conv_2026*R$7)</f>
        <v>225889.54095817398</v>
      </c>
      <c r="S31" s="31">
        <f>IF($B31=0,0, (INDEX(Option2!S$112:S$123, MATCH($D31, Option2!$G$112:$G$123,0)))*conv_2026*S$7)</f>
        <v>225889.54095817398</v>
      </c>
      <c r="T31" s="31">
        <f>IF($B31=0,0, (INDEX(Option2!T$112:T$123, MATCH($D31, Option2!$G$112:$G$123,0)))*conv_2026*T$7)</f>
        <v>225889.54095817398</v>
      </c>
      <c r="U31" s="31">
        <f>IF($B31=0,0, (INDEX(Option2!U$112:U$123, MATCH($D31, Option2!$G$112:$G$123,0)))*conv_2026*U$7)</f>
        <v>225889.54095817398</v>
      </c>
      <c r="V31" s="31">
        <f>IF($B31=0,0, (INDEX(Option2!V$112:V$123, MATCH($D31, Option2!$G$112:$G$123,0)))*conv_2026*V$7)</f>
        <v>225889.54095817398</v>
      </c>
      <c r="W31" s="31">
        <f>IF($B31=0,0, (INDEX(Option2!W$112:W$123, MATCH($D31, Option2!$G$112:$G$123,0)))*conv_2026*W$7)</f>
        <v>225889.54095817398</v>
      </c>
      <c r="X31" s="31">
        <f>IF($B31=0,0, (INDEX(Option2!X$112:X$123, MATCH($D31, Option2!$G$112:$G$123,0)))*conv_2026*X$7)</f>
        <v>225889.54095817398</v>
      </c>
      <c r="Y31" s="31">
        <f>IF($B31=0,0, (INDEX(Option2!Y$112:Y$123, MATCH($D31, Option2!$G$112:$G$123,0)))*conv_2026*Y$7)</f>
        <v>225889.54095817398</v>
      </c>
      <c r="Z31" s="31">
        <f>IF($B31=0,0, (INDEX(Option2!Z$112:Z$123, MATCH($D31, Option2!$G$112:$G$123,0)))*conv_2026*Z$7)</f>
        <v>273075.12179094378</v>
      </c>
      <c r="AA31" s="31">
        <f>IF($B31=0,0, (INDEX(Option2!AA$112:AA$123, MATCH($D31, Option2!$G$112:$G$123,0)))*conv_2026*AA$7)</f>
        <v>273075.12179094378</v>
      </c>
      <c r="AB31" s="31">
        <f>IF($B31=0,0, (INDEX(Option2!AB$112:AB$123, MATCH($D31, Option2!$G$112:$G$123,0)))*conv_2026*AB$7)</f>
        <v>273075.12179094378</v>
      </c>
      <c r="AC31" s="31">
        <f>IF($B31=0,0, (INDEX(Option2!AC$112:AC$123, MATCH($D31, Option2!$G$112:$G$123,0)))*conv_2026*AC$7)</f>
        <v>273075.12179094378</v>
      </c>
      <c r="AD31" s="31">
        <f>IF($B31=0,0, (INDEX(Option2!AD$112:AD$123, MATCH($D31, Option2!$G$112:$G$123,0)))*conv_2026*AD$7)</f>
        <v>0</v>
      </c>
      <c r="AE31" s="31">
        <f>IF($B31=0,0, (INDEX(Option2!AE$112:AE$123, MATCH($D31, Option2!$G$112:$G$123,0)))*conv_2026*AE$7)</f>
        <v>0</v>
      </c>
      <c r="AF31" s="31">
        <f>IF($B31=0,0, (INDEX(Option2!AF$112:AF$123, MATCH($D31, Option2!$G$112:$G$123,0)))*conv_2026*AF$7)</f>
        <v>0</v>
      </c>
      <c r="AG31" s="31">
        <f>IF($B31=0,0, (INDEX(Option2!AG$112:AG$123, MATCH($D31, Option2!$G$112:$G$123,0)))*conv_2026*AG$7)</f>
        <v>0</v>
      </c>
    </row>
    <row r="32" spans="1:35" s="8" customFormat="1" ht="13.8" x14ac:dyDescent="0.3">
      <c r="A32" s="253" t="s">
        <v>131</v>
      </c>
      <c r="B32" s="253" t="str">
        <f>Option2!A118</f>
        <v>sens3</v>
      </c>
      <c r="C32" s="253" t="str">
        <f>Option2!C118</f>
        <v>Total benefits 10% higher</v>
      </c>
      <c r="D32" s="253" t="str">
        <f t="shared" si="2"/>
        <v>Option 2sens3</v>
      </c>
      <c r="E32" s="254"/>
      <c r="F32" s="31">
        <f t="shared" si="3"/>
        <v>858909.64485151879</v>
      </c>
      <c r="H32" s="31">
        <f>IF($B32=0,0, (INDEX(Option2!H$112:H$123, MATCH($D32, Option2!$G$112:$G$123,0)))*conv_2026*H$7)</f>
        <v>0</v>
      </c>
      <c r="I32" s="31">
        <f>IF($B32=0,0, (INDEX(Option2!I$112:I$123, MATCH($D32, Option2!$G$112:$G$123,0)))*conv_2026*I$7)</f>
        <v>0</v>
      </c>
      <c r="J32" s="31">
        <f>IF($B32=0,0, (INDEX(Option2!J$112:J$123, MATCH($D32, Option2!$G$112:$G$123,0)))*conv_2026*J$7)</f>
        <v>-65656.239899847948</v>
      </c>
      <c r="K32" s="31">
        <f>IF($B32=0,0, (INDEX(Option2!K$112:K$123, MATCH($D32, Option2!$G$112:$G$123,0)))*conv_2026*K$7)</f>
        <v>-157458.020057124</v>
      </c>
      <c r="L32" s="31">
        <f>IF($B32=0,0, (INDEX(Option2!L$112:L$123, MATCH($D32, Option2!$G$112:$G$123,0)))*conv_2026*L$7)</f>
        <v>-350824.9492545941</v>
      </c>
      <c r="M32" s="31">
        <f>IF($B32=0,0, (INDEX(Option2!M$112:M$123, MATCH($D32, Option2!$G$112:$G$123,0)))*conv_2026*M$7)</f>
        <v>-265194.48364568088</v>
      </c>
      <c r="N32" s="31">
        <f>IF($B32=0,0, (INDEX(Option2!N$112:N$123, MATCH($D32, Option2!$G$112:$G$123,0)))*conv_2026*N$7)</f>
        <v>-410069.27383232093</v>
      </c>
      <c r="O32" s="31">
        <f>IF($B32=0,0, (INDEX(Option2!O$112:O$123, MATCH($D32, Option2!$G$112:$G$123,0)))*conv_2026*O$7)</f>
        <v>-71491.253992125145</v>
      </c>
      <c r="P32" s="31">
        <f>IF($B32=0,0, (INDEX(Option2!P$112:P$123, MATCH($D32, Option2!$G$112:$G$123,0)))*conv_2026*P$7)</f>
        <v>-210149.10929634827</v>
      </c>
      <c r="Q32" s="31">
        <f>IF($B32=0,0, (INDEX(Option2!Q$112:Q$123, MATCH($D32, Option2!$G$112:$G$123,0)))*conv_2026*Q$7)</f>
        <v>258006.96224600277</v>
      </c>
      <c r="R32" s="31">
        <f>IF($B32=0,0, (INDEX(Option2!R$112:R$123, MATCH($D32, Option2!$G$112:$G$123,0)))*conv_2026*R$7)</f>
        <v>258006.96224600277</v>
      </c>
      <c r="S32" s="31">
        <f>IF($B32=0,0, (INDEX(Option2!S$112:S$123, MATCH($D32, Option2!$G$112:$G$123,0)))*conv_2026*S$7)</f>
        <v>258006.96224600277</v>
      </c>
      <c r="T32" s="31">
        <f>IF($B32=0,0, (INDEX(Option2!T$112:T$123, MATCH($D32, Option2!$G$112:$G$123,0)))*conv_2026*T$7)</f>
        <v>258006.96224600277</v>
      </c>
      <c r="U32" s="31">
        <f>IF($B32=0,0, (INDEX(Option2!U$112:U$123, MATCH($D32, Option2!$G$112:$G$123,0)))*conv_2026*U$7)</f>
        <v>258006.96224600277</v>
      </c>
      <c r="V32" s="31">
        <f>IF($B32=0,0, (INDEX(Option2!V$112:V$123, MATCH($D32, Option2!$G$112:$G$123,0)))*conv_2026*V$7)</f>
        <v>258006.96224600277</v>
      </c>
      <c r="W32" s="31">
        <f>IF($B32=0,0, (INDEX(Option2!W$112:W$123, MATCH($D32, Option2!$G$112:$G$123,0)))*conv_2026*W$7)</f>
        <v>258006.96224600277</v>
      </c>
      <c r="X32" s="31">
        <f>IF($B32=0,0, (INDEX(Option2!X$112:X$123, MATCH($D32, Option2!$G$112:$G$123,0)))*conv_2026*X$7)</f>
        <v>258006.96224600277</v>
      </c>
      <c r="Y32" s="31">
        <f>IF($B32=0,0, (INDEX(Option2!Y$112:Y$123, MATCH($D32, Option2!$G$112:$G$123,0)))*conv_2026*Y$7)</f>
        <v>258006.96224600277</v>
      </c>
      <c r="Z32" s="31">
        <f>IF($B32=0,0, (INDEX(Option2!Z$112:Z$123, MATCH($D32, Option2!$G$112:$G$123,0)))*conv_2026*Z$7)</f>
        <v>310435.38539352483</v>
      </c>
      <c r="AA32" s="31">
        <f>IF($B32=0,0, (INDEX(Option2!AA$112:AA$123, MATCH($D32, Option2!$G$112:$G$123,0)))*conv_2026*AA$7)</f>
        <v>310435.38539352483</v>
      </c>
      <c r="AB32" s="31">
        <f>IF($B32=0,0, (INDEX(Option2!AB$112:AB$123, MATCH($D32, Option2!$G$112:$G$123,0)))*conv_2026*AB$7)</f>
        <v>310435.38539352483</v>
      </c>
      <c r="AC32" s="31">
        <f>IF($B32=0,0, (INDEX(Option2!AC$112:AC$123, MATCH($D32, Option2!$G$112:$G$123,0)))*conv_2026*AC$7)</f>
        <v>310435.38539352483</v>
      </c>
      <c r="AD32" s="31">
        <f>IF($B32=0,0, (INDEX(Option2!AD$112:AD$123, MATCH($D32, Option2!$G$112:$G$123,0)))*conv_2026*AD$7)</f>
        <v>0</v>
      </c>
      <c r="AE32" s="31">
        <f>IF($B32=0,0, (INDEX(Option2!AE$112:AE$123, MATCH($D32, Option2!$G$112:$G$123,0)))*conv_2026*AE$7)</f>
        <v>0</v>
      </c>
      <c r="AF32" s="31">
        <f>IF($B32=0,0, (INDEX(Option2!AF$112:AF$123, MATCH($D32, Option2!$G$112:$G$123,0)))*conv_2026*AF$7)</f>
        <v>0</v>
      </c>
      <c r="AG32" s="31">
        <f>IF($B32=0,0, (INDEX(Option2!AG$112:AG$123, MATCH($D32, Option2!$G$112:$G$123,0)))*conv_2026*AG$7)</f>
        <v>0</v>
      </c>
    </row>
    <row r="33" spans="1:35" s="8" customFormat="1" ht="13.8" x14ac:dyDescent="0.3">
      <c r="A33" s="253" t="s">
        <v>131</v>
      </c>
      <c r="B33" s="253" t="str">
        <f>Option2!A119</f>
        <v>sens4</v>
      </c>
      <c r="C33" s="253" t="str">
        <f>Option2!C119</f>
        <v>Total benefits 10% lower</v>
      </c>
      <c r="D33" s="253" t="str">
        <f t="shared" si="2"/>
        <v>Option 2sens4</v>
      </c>
      <c r="E33" s="254"/>
      <c r="F33" s="31">
        <f t="shared" si="3"/>
        <v>-254458.00930141789</v>
      </c>
      <c r="H33" s="31">
        <f>IF($B33=0,0, (INDEX(Option2!H$112:H$123, MATCH($D33, Option2!$G$112:$G$123,0)))*conv_2026*H$7)</f>
        <v>0</v>
      </c>
      <c r="I33" s="31">
        <f>IF($B33=0,0, (INDEX(Option2!I$112:I$123, MATCH($D33, Option2!$G$112:$G$123,0)))*conv_2026*I$7)</f>
        <v>0</v>
      </c>
      <c r="J33" s="31">
        <f>IF($B33=0,0, (INDEX(Option2!J$112:J$123, MATCH($D33, Option2!$G$112:$G$123,0)))*conv_2026*J$7)</f>
        <v>-65750.002938777776</v>
      </c>
      <c r="K33" s="31">
        <f>IF($B33=0,0, (INDEX(Option2!K$112:K$123, MATCH($D33, Option2!$G$112:$G$123,0)))*conv_2026*K$7)</f>
        <v>-158748.38902799488</v>
      </c>
      <c r="L33" s="31">
        <f>IF($B33=0,0, (INDEX(Option2!L$112:L$123, MATCH($D33, Option2!$G$112:$G$123,0)))*conv_2026*L$7)</f>
        <v>-360884.79225603433</v>
      </c>
      <c r="M33" s="31">
        <f>IF($B33=0,0, (INDEX(Option2!M$112:M$123, MATCH($D33, Option2!$G$112:$G$123,0)))*conv_2026*M$7)</f>
        <v>-308654.77763592126</v>
      </c>
      <c r="N33" s="31">
        <f>IF($B33=0,0, (INDEX(Option2!N$112:N$123, MATCH($D33, Option2!$G$112:$G$123,0)))*conv_2026*N$7)</f>
        <v>-478284.37081970484</v>
      </c>
      <c r="O33" s="31">
        <f>IF($B33=0,0, (INDEX(Option2!O$112:O$123, MATCH($D33, Option2!$G$112:$G$123,0)))*conv_2026*O$7)</f>
        <v>-177397.19129624352</v>
      </c>
      <c r="P33" s="31">
        <f>IF($B33=0,0, (INDEX(Option2!P$112:P$123, MATCH($D33, Option2!$G$112:$G$123,0)))*conv_2026*P$7)</f>
        <v>-316055.04660046659</v>
      </c>
      <c r="Q33" s="31">
        <f>IF($B33=0,0, (INDEX(Option2!Q$112:Q$123, MATCH($D33, Option2!$G$112:$G$123,0)))*conv_2026*Q$7)</f>
        <v>152101.02494188442</v>
      </c>
      <c r="R33" s="31">
        <f>IF($B33=0,0, (INDEX(Option2!R$112:R$123, MATCH($D33, Option2!$G$112:$G$123,0)))*conv_2026*R$7)</f>
        <v>152101.02494188442</v>
      </c>
      <c r="S33" s="31">
        <f>IF($B33=0,0, (INDEX(Option2!S$112:S$123, MATCH($D33, Option2!$G$112:$G$123,0)))*conv_2026*S$7)</f>
        <v>152101.02494188442</v>
      </c>
      <c r="T33" s="31">
        <f>IF($B33=0,0, (INDEX(Option2!T$112:T$123, MATCH($D33, Option2!$G$112:$G$123,0)))*conv_2026*T$7)</f>
        <v>152101.02494188442</v>
      </c>
      <c r="U33" s="31">
        <f>IF($B33=0,0, (INDEX(Option2!U$112:U$123, MATCH($D33, Option2!$G$112:$G$123,0)))*conv_2026*U$7)</f>
        <v>152101.02494188442</v>
      </c>
      <c r="V33" s="31">
        <f>IF($B33=0,0, (INDEX(Option2!V$112:V$123, MATCH($D33, Option2!$G$112:$G$123,0)))*conv_2026*V$7)</f>
        <v>152101.02494188442</v>
      </c>
      <c r="W33" s="31">
        <f>IF($B33=0,0, (INDEX(Option2!W$112:W$123, MATCH($D33, Option2!$G$112:$G$123,0)))*conv_2026*W$7)</f>
        <v>152101.02494188442</v>
      </c>
      <c r="X33" s="31">
        <f>IF($B33=0,0, (INDEX(Option2!X$112:X$123, MATCH($D33, Option2!$G$112:$G$123,0)))*conv_2026*X$7)</f>
        <v>152101.02494188442</v>
      </c>
      <c r="Y33" s="31">
        <f>IF($B33=0,0, (INDEX(Option2!Y$112:Y$123, MATCH($D33, Option2!$G$112:$G$123,0)))*conv_2026*Y$7)</f>
        <v>152101.02494188442</v>
      </c>
      <c r="Z33" s="31">
        <f>IF($B33=0,0, (INDEX(Option2!Z$112:Z$123, MATCH($D33, Option2!$G$112:$G$123,0)))*conv_2026*Z$7)</f>
        <v>204529.44808940645</v>
      </c>
      <c r="AA33" s="31">
        <f>IF($B33=0,0, (INDEX(Option2!AA$112:AA$123, MATCH($D33, Option2!$G$112:$G$123,0)))*conv_2026*AA$7)</f>
        <v>204529.44808940645</v>
      </c>
      <c r="AB33" s="31">
        <f>IF($B33=0,0, (INDEX(Option2!AB$112:AB$123, MATCH($D33, Option2!$G$112:$G$123,0)))*conv_2026*AB$7)</f>
        <v>204529.44808940645</v>
      </c>
      <c r="AC33" s="31">
        <f>IF($B33=0,0, (INDEX(Option2!AC$112:AC$123, MATCH($D33, Option2!$G$112:$G$123,0)))*conv_2026*AC$7)</f>
        <v>204529.44808940645</v>
      </c>
      <c r="AD33" s="31">
        <f>IF($B33=0,0, (INDEX(Option2!AD$112:AD$123, MATCH($D33, Option2!$G$112:$G$123,0)))*conv_2026*AD$7)</f>
        <v>0</v>
      </c>
      <c r="AE33" s="31">
        <f>IF($B33=0,0, (INDEX(Option2!AE$112:AE$123, MATCH($D33, Option2!$G$112:$G$123,0)))*conv_2026*AE$7)</f>
        <v>0</v>
      </c>
      <c r="AF33" s="31">
        <f>IF($B33=0,0, (INDEX(Option2!AF$112:AF$123, MATCH($D33, Option2!$G$112:$G$123,0)))*conv_2026*AF$7)</f>
        <v>0</v>
      </c>
      <c r="AG33" s="31">
        <f>IF($B33=0,0, (INDEX(Option2!AG$112:AG$123, MATCH($D33, Option2!$G$112:$G$123,0)))*conv_2026*AG$7)</f>
        <v>0</v>
      </c>
    </row>
    <row r="34" spans="1:35" s="8" customFormat="1" ht="13.8" x14ac:dyDescent="0.3">
      <c r="A34" s="253" t="s">
        <v>131</v>
      </c>
      <c r="B34" s="253" t="str">
        <f>Option2!A120</f>
        <v>sens5</v>
      </c>
      <c r="C34" s="253" t="str">
        <f>Option2!C120</f>
        <v>Capex 10% higher &amp; Total benefits 10% lower</v>
      </c>
      <c r="D34" s="253" t="str">
        <f t="shared" si="2"/>
        <v>Option 2sens5</v>
      </c>
      <c r="E34" s="254"/>
      <c r="F34" s="31">
        <f t="shared" si="3"/>
        <v>-628719.04846804449</v>
      </c>
      <c r="H34" s="31">
        <f>IF($B34=0,0, (INDEX(Option2!H$112:H$123, MATCH($D34, Option2!$G$112:$G$123,0)))*conv_2026*H$7)</f>
        <v>0</v>
      </c>
      <c r="I34" s="31">
        <f>IF($B34=0,0, (INDEX(Option2!I$112:I$123, MATCH($D34, Option2!$G$112:$G$123,0)))*conv_2026*I$7)</f>
        <v>0</v>
      </c>
      <c r="J34" s="31">
        <f>IF($B34=0,0, (INDEX(Option2!J$112:J$123, MATCH($D34, Option2!$G$112:$G$123,0)))*conv_2026*J$7)</f>
        <v>-65750.002938777776</v>
      </c>
      <c r="K34" s="31">
        <f>IF($B34=0,0, (INDEX(Option2!K$112:K$123, MATCH($D34, Option2!$G$112:$G$123,0)))*conv_2026*K$7)</f>
        <v>-167178.99822985989</v>
      </c>
      <c r="L34" s="31">
        <f>IF($B34=0,0, (INDEX(Option2!L$112:L$123, MATCH($D34, Option2!$G$112:$G$123,0)))*conv_2026*L$7)</f>
        <v>-392127.11697442073</v>
      </c>
      <c r="M34" s="31">
        <f>IF($B34=0,0, (INDEX(Option2!M$112:M$123, MATCH($D34, Option2!$G$112:$G$123,0)))*conv_2026*M$7)</f>
        <v>-347465.36576668709</v>
      </c>
      <c r="N34" s="31">
        <f>IF($B34=0,0, (INDEX(Option2!N$112:N$123, MATCH($D34, Option2!$G$112:$G$123,0)))*conv_2026*N$7)</f>
        <v>-545197.57961756364</v>
      </c>
      <c r="O34" s="31">
        <f>IF($B34=0,0, (INDEX(Option2!O$112:O$123, MATCH($D34, Option2!$G$112:$G$123,0)))*conv_2026*O$7)</f>
        <v>-231182.56028428668</v>
      </c>
      <c r="P34" s="31">
        <f>IF($B34=0,0, (INDEX(Option2!P$112:P$123, MATCH($D34, Option2!$G$112:$G$123,0)))*conv_2026*P$7)</f>
        <v>-383706.20111893211</v>
      </c>
      <c r="Q34" s="31">
        <f>IF($B34=0,0, (INDEX(Option2!Q$112:Q$123, MATCH($D34, Option2!$G$112:$G$123,0)))*conv_2026*Q$7)</f>
        <v>131265.477577654</v>
      </c>
      <c r="R34" s="31">
        <f>IF($B34=0,0, (INDEX(Option2!R$112:R$123, MATCH($D34, Option2!$G$112:$G$123,0)))*conv_2026*R$7)</f>
        <v>131265.477577654</v>
      </c>
      <c r="S34" s="31">
        <f>IF($B34=0,0, (INDEX(Option2!S$112:S$123, MATCH($D34, Option2!$G$112:$G$123,0)))*conv_2026*S$7)</f>
        <v>131265.477577654</v>
      </c>
      <c r="T34" s="31">
        <f>IF($B34=0,0, (INDEX(Option2!T$112:T$123, MATCH($D34, Option2!$G$112:$G$123,0)))*conv_2026*T$7)</f>
        <v>131265.477577654</v>
      </c>
      <c r="U34" s="31">
        <f>IF($B34=0,0, (INDEX(Option2!U$112:U$123, MATCH($D34, Option2!$G$112:$G$123,0)))*conv_2026*U$7)</f>
        <v>131265.477577654</v>
      </c>
      <c r="V34" s="31">
        <f>IF($B34=0,0, (INDEX(Option2!V$112:V$123, MATCH($D34, Option2!$G$112:$G$123,0)))*conv_2026*V$7)</f>
        <v>131265.477577654</v>
      </c>
      <c r="W34" s="31">
        <f>IF($B34=0,0, (INDEX(Option2!W$112:W$123, MATCH($D34, Option2!$G$112:$G$123,0)))*conv_2026*W$7)</f>
        <v>131265.477577654</v>
      </c>
      <c r="X34" s="31">
        <f>IF($B34=0,0, (INDEX(Option2!X$112:X$123, MATCH($D34, Option2!$G$112:$G$123,0)))*conv_2026*X$7)</f>
        <v>131265.477577654</v>
      </c>
      <c r="Y34" s="31">
        <f>IF($B34=0,0, (INDEX(Option2!Y$112:Y$123, MATCH($D34, Option2!$G$112:$G$123,0)))*conv_2026*Y$7)</f>
        <v>131265.477577654</v>
      </c>
      <c r="Z34" s="31">
        <f>IF($B34=0,0, (INDEX(Option2!Z$112:Z$123, MATCH($D34, Option2!$G$112:$G$123,0)))*conv_2026*Z$7)</f>
        <v>188936.74303992829</v>
      </c>
      <c r="AA34" s="31">
        <f>IF($B34=0,0, (INDEX(Option2!AA$112:AA$123, MATCH($D34, Option2!$G$112:$G$123,0)))*conv_2026*AA$7)</f>
        <v>188936.74303992829</v>
      </c>
      <c r="AB34" s="31">
        <f>IF($B34=0,0, (INDEX(Option2!AB$112:AB$123, MATCH($D34, Option2!$G$112:$G$123,0)))*conv_2026*AB$7)</f>
        <v>188936.74303992829</v>
      </c>
      <c r="AC34" s="31">
        <f>IF($B34=0,0, (INDEX(Option2!AC$112:AC$123, MATCH($D34, Option2!$G$112:$G$123,0)))*conv_2026*AC$7)</f>
        <v>188936.74303992829</v>
      </c>
      <c r="AD34" s="31">
        <f>IF($B34=0,0, (INDEX(Option2!AD$112:AD$123, MATCH($D34, Option2!$G$112:$G$123,0)))*conv_2026*AD$7)</f>
        <v>0</v>
      </c>
      <c r="AE34" s="31">
        <f>IF($B34=0,0, (INDEX(Option2!AE$112:AE$123, MATCH($D34, Option2!$G$112:$G$123,0)))*conv_2026*AE$7)</f>
        <v>0</v>
      </c>
      <c r="AF34" s="31">
        <f>IF($B34=0,0, (INDEX(Option2!AF$112:AF$123, MATCH($D34, Option2!$G$112:$G$123,0)))*conv_2026*AF$7)</f>
        <v>0</v>
      </c>
      <c r="AG34" s="31">
        <f>IF($B34=0,0, (INDEX(Option2!AG$112:AG$123, MATCH($D34, Option2!$G$112:$G$123,0)))*conv_2026*AG$7)</f>
        <v>0</v>
      </c>
    </row>
    <row r="35" spans="1:35" s="8" customFormat="1" ht="13.8" x14ac:dyDescent="0.3">
      <c r="A35" s="253" t="s">
        <v>131</v>
      </c>
      <c r="B35" s="253" t="str">
        <f>Option2!A121</f>
        <v>sens</v>
      </c>
      <c r="C35" s="253">
        <f>Option2!C121</f>
        <v>0</v>
      </c>
      <c r="D35" s="253" t="str">
        <f t="shared" si="2"/>
        <v>Option 2sens</v>
      </c>
      <c r="E35" s="254"/>
      <c r="F35" s="31">
        <f t="shared" si="3"/>
        <v>302225.81777505035</v>
      </c>
      <c r="H35" s="31">
        <f>IF($B35=0,0, (INDEX(Option2!H$112:H$123, MATCH($D35, Option2!$G$112:$G$123,0)))*conv_2026*H$7)</f>
        <v>0</v>
      </c>
      <c r="I35" s="31">
        <f>IF($B35=0,0, (INDEX(Option2!I$112:I$123, MATCH($D35, Option2!$G$112:$G$123,0)))*conv_2026*I$7)</f>
        <v>0</v>
      </c>
      <c r="J35" s="31">
        <f>IF($B35=0,0, (INDEX(Option2!J$112:J$123, MATCH($D35, Option2!$G$112:$G$123,0)))*conv_2026*J$7)</f>
        <v>-65703.121419312869</v>
      </c>
      <c r="K35" s="31">
        <f>IF($B35=0,0, (INDEX(Option2!K$112:K$123, MATCH($D35, Option2!$G$112:$G$123,0)))*conv_2026*K$7)</f>
        <v>-158103.20454255943</v>
      </c>
      <c r="L35" s="31">
        <f>IF($B35=0,0, (INDEX(Option2!L$112:L$123, MATCH($D35, Option2!$G$112:$G$123,0)))*conv_2026*L$7)</f>
        <v>-355854.87075531419</v>
      </c>
      <c r="M35" s="31">
        <f>IF($B35=0,0, (INDEX(Option2!M$112:M$123, MATCH($D35, Option2!$G$112:$G$123,0)))*conv_2026*M$7)</f>
        <v>-286924.63064080104</v>
      </c>
      <c r="N35" s="31">
        <f>IF($B35=0,0, (INDEX(Option2!N$112:N$123, MATCH($D35, Option2!$G$112:$G$123,0)))*conv_2026*N$7)</f>
        <v>-444176.82232601289</v>
      </c>
      <c r="O35" s="31">
        <f>IF($B35=0,0, (INDEX(Option2!O$112:O$123, MATCH($D35, Option2!$G$112:$G$123,0)))*conv_2026*O$7)</f>
        <v>-124444.22264418434</v>
      </c>
      <c r="P35" s="31">
        <f>IF($B35=0,0, (INDEX(Option2!P$112:P$123, MATCH($D35, Option2!$G$112:$G$123,0)))*conv_2026*P$7)</f>
        <v>-263102.07794840744</v>
      </c>
      <c r="Q35" s="31">
        <f>IF($B35=0,0, (INDEX(Option2!Q$112:Q$123, MATCH($D35, Option2!$G$112:$G$123,0)))*conv_2026*Q$7)</f>
        <v>205053.9935939436</v>
      </c>
      <c r="R35" s="31">
        <f>IF($B35=0,0, (INDEX(Option2!R$112:R$123, MATCH($D35, Option2!$G$112:$G$123,0)))*conv_2026*R$7)</f>
        <v>205053.9935939436</v>
      </c>
      <c r="S35" s="31">
        <f>IF($B35=0,0, (INDEX(Option2!S$112:S$123, MATCH($D35, Option2!$G$112:$G$123,0)))*conv_2026*S$7)</f>
        <v>205053.9935939436</v>
      </c>
      <c r="T35" s="31">
        <f>IF($B35=0,0, (INDEX(Option2!T$112:T$123, MATCH($D35, Option2!$G$112:$G$123,0)))*conv_2026*T$7)</f>
        <v>205053.9935939436</v>
      </c>
      <c r="U35" s="31">
        <f>IF($B35=0,0, (INDEX(Option2!U$112:U$123, MATCH($D35, Option2!$G$112:$G$123,0)))*conv_2026*U$7)</f>
        <v>205053.9935939436</v>
      </c>
      <c r="V35" s="31">
        <f>IF($B35=0,0, (INDEX(Option2!V$112:V$123, MATCH($D35, Option2!$G$112:$G$123,0)))*conv_2026*V$7)</f>
        <v>205053.9935939436</v>
      </c>
      <c r="W35" s="31">
        <f>IF($B35=0,0, (INDEX(Option2!W$112:W$123, MATCH($D35, Option2!$G$112:$G$123,0)))*conv_2026*W$7)</f>
        <v>205053.9935939436</v>
      </c>
      <c r="X35" s="31">
        <f>IF($B35=0,0, (INDEX(Option2!X$112:X$123, MATCH($D35, Option2!$G$112:$G$123,0)))*conv_2026*X$7)</f>
        <v>205053.9935939436</v>
      </c>
      <c r="Y35" s="31">
        <f>IF($B35=0,0, (INDEX(Option2!Y$112:Y$123, MATCH($D35, Option2!$G$112:$G$123,0)))*conv_2026*Y$7)</f>
        <v>205053.9935939436</v>
      </c>
      <c r="Z35" s="31">
        <f>IF($B35=0,0, (INDEX(Option2!Z$112:Z$123, MATCH($D35, Option2!$G$112:$G$123,0)))*conv_2026*Z$7)</f>
        <v>257482.41674146563</v>
      </c>
      <c r="AA35" s="31">
        <f>IF($B35=0,0, (INDEX(Option2!AA$112:AA$123, MATCH($D35, Option2!$G$112:$G$123,0)))*conv_2026*AA$7)</f>
        <v>257482.41674146563</v>
      </c>
      <c r="AB35" s="31">
        <f>IF($B35=0,0, (INDEX(Option2!AB$112:AB$123, MATCH($D35, Option2!$G$112:$G$123,0)))*conv_2026*AB$7)</f>
        <v>257482.41674146563</v>
      </c>
      <c r="AC35" s="31">
        <f>IF($B35=0,0, (INDEX(Option2!AC$112:AC$123, MATCH($D35, Option2!$G$112:$G$123,0)))*conv_2026*AC$7)</f>
        <v>257482.41674146563</v>
      </c>
      <c r="AD35" s="31">
        <f>IF($B35=0,0, (INDEX(Option2!AD$112:AD$123, MATCH($D35, Option2!$G$112:$G$123,0)))*conv_2026*AD$7)</f>
        <v>0</v>
      </c>
      <c r="AE35" s="31">
        <f>IF($B35=0,0, (INDEX(Option2!AE$112:AE$123, MATCH($D35, Option2!$G$112:$G$123,0)))*conv_2026*AE$7)</f>
        <v>0</v>
      </c>
      <c r="AF35" s="31">
        <f>IF($B35=0,0, (INDEX(Option2!AF$112:AF$123, MATCH($D35, Option2!$G$112:$G$123,0)))*conv_2026*AF$7)</f>
        <v>0</v>
      </c>
      <c r="AG35" s="31">
        <f>IF($B35=0,0, (INDEX(Option2!AG$112:AG$123, MATCH($D35, Option2!$G$112:$G$123,0)))*conv_2026*AG$7)</f>
        <v>0</v>
      </c>
    </row>
    <row r="36" spans="1:35" s="8" customFormat="1" ht="13.8" x14ac:dyDescent="0.3">
      <c r="A36" s="253" t="s">
        <v>131</v>
      </c>
      <c r="B36" s="253" t="str">
        <f>Option2!A122</f>
        <v>sens</v>
      </c>
      <c r="C36" s="253">
        <f>Option2!C122</f>
        <v>0</v>
      </c>
      <c r="D36" s="253" t="str">
        <f t="shared" si="2"/>
        <v>Option 2sens</v>
      </c>
      <c r="E36" s="254"/>
      <c r="F36" s="31">
        <f t="shared" si="3"/>
        <v>302225.81777505035</v>
      </c>
      <c r="H36" s="31">
        <f>IF($B36=0,0, (INDEX(Option2!H$112:H$123, MATCH($D36, Option2!$G$112:$G$123,0)))*conv_2026*H$7)</f>
        <v>0</v>
      </c>
      <c r="I36" s="31">
        <f>IF($B36=0,0, (INDEX(Option2!I$112:I$123, MATCH($D36, Option2!$G$112:$G$123,0)))*conv_2026*I$7)</f>
        <v>0</v>
      </c>
      <c r="J36" s="31">
        <f>IF($B36=0,0, (INDEX(Option2!J$112:J$123, MATCH($D36, Option2!$G$112:$G$123,0)))*conv_2026*J$7)</f>
        <v>-65703.121419312869</v>
      </c>
      <c r="K36" s="31">
        <f>IF($B36=0,0, (INDEX(Option2!K$112:K$123, MATCH($D36, Option2!$G$112:$G$123,0)))*conv_2026*K$7)</f>
        <v>-158103.20454255943</v>
      </c>
      <c r="L36" s="31">
        <f>IF($B36=0,0, (INDEX(Option2!L$112:L$123, MATCH($D36, Option2!$G$112:$G$123,0)))*conv_2026*L$7)</f>
        <v>-355854.87075531419</v>
      </c>
      <c r="M36" s="31">
        <f>IF($B36=0,0, (INDEX(Option2!M$112:M$123, MATCH($D36, Option2!$G$112:$G$123,0)))*conv_2026*M$7)</f>
        <v>-286924.63064080104</v>
      </c>
      <c r="N36" s="31">
        <f>IF($B36=0,0, (INDEX(Option2!N$112:N$123, MATCH($D36, Option2!$G$112:$G$123,0)))*conv_2026*N$7)</f>
        <v>-444176.82232601289</v>
      </c>
      <c r="O36" s="31">
        <f>IF($B36=0,0, (INDEX(Option2!O$112:O$123, MATCH($D36, Option2!$G$112:$G$123,0)))*conv_2026*O$7)</f>
        <v>-124444.22264418434</v>
      </c>
      <c r="P36" s="31">
        <f>IF($B36=0,0, (INDEX(Option2!P$112:P$123, MATCH($D36, Option2!$G$112:$G$123,0)))*conv_2026*P$7)</f>
        <v>-263102.07794840744</v>
      </c>
      <c r="Q36" s="31">
        <f>IF($B36=0,0, (INDEX(Option2!Q$112:Q$123, MATCH($D36, Option2!$G$112:$G$123,0)))*conv_2026*Q$7)</f>
        <v>205053.9935939436</v>
      </c>
      <c r="R36" s="31">
        <f>IF($B36=0,0, (INDEX(Option2!R$112:R$123, MATCH($D36, Option2!$G$112:$G$123,0)))*conv_2026*R$7)</f>
        <v>205053.9935939436</v>
      </c>
      <c r="S36" s="31">
        <f>IF($B36=0,0, (INDEX(Option2!S$112:S$123, MATCH($D36, Option2!$G$112:$G$123,0)))*conv_2026*S$7)</f>
        <v>205053.9935939436</v>
      </c>
      <c r="T36" s="31">
        <f>IF($B36=0,0, (INDEX(Option2!T$112:T$123, MATCH($D36, Option2!$G$112:$G$123,0)))*conv_2026*T$7)</f>
        <v>205053.9935939436</v>
      </c>
      <c r="U36" s="31">
        <f>IF($B36=0,0, (INDEX(Option2!U$112:U$123, MATCH($D36, Option2!$G$112:$G$123,0)))*conv_2026*U$7)</f>
        <v>205053.9935939436</v>
      </c>
      <c r="V36" s="31">
        <f>IF($B36=0,0, (INDEX(Option2!V$112:V$123, MATCH($D36, Option2!$G$112:$G$123,0)))*conv_2026*V$7)</f>
        <v>205053.9935939436</v>
      </c>
      <c r="W36" s="31">
        <f>IF($B36=0,0, (INDEX(Option2!W$112:W$123, MATCH($D36, Option2!$G$112:$G$123,0)))*conv_2026*W$7)</f>
        <v>205053.9935939436</v>
      </c>
      <c r="X36" s="31">
        <f>IF($B36=0,0, (INDEX(Option2!X$112:X$123, MATCH($D36, Option2!$G$112:$G$123,0)))*conv_2026*X$7)</f>
        <v>205053.9935939436</v>
      </c>
      <c r="Y36" s="31">
        <f>IF($B36=0,0, (INDEX(Option2!Y$112:Y$123, MATCH($D36, Option2!$G$112:$G$123,0)))*conv_2026*Y$7)</f>
        <v>205053.9935939436</v>
      </c>
      <c r="Z36" s="31">
        <f>IF($B36=0,0, (INDEX(Option2!Z$112:Z$123, MATCH($D36, Option2!$G$112:$G$123,0)))*conv_2026*Z$7)</f>
        <v>257482.41674146563</v>
      </c>
      <c r="AA36" s="31">
        <f>IF($B36=0,0, (INDEX(Option2!AA$112:AA$123, MATCH($D36, Option2!$G$112:$G$123,0)))*conv_2026*AA$7)</f>
        <v>257482.41674146563</v>
      </c>
      <c r="AB36" s="31">
        <f>IF($B36=0,0, (INDEX(Option2!AB$112:AB$123, MATCH($D36, Option2!$G$112:$G$123,0)))*conv_2026*AB$7)</f>
        <v>257482.41674146563</v>
      </c>
      <c r="AC36" s="31">
        <f>IF($B36=0,0, (INDEX(Option2!AC$112:AC$123, MATCH($D36, Option2!$G$112:$G$123,0)))*conv_2026*AC$7)</f>
        <v>257482.41674146563</v>
      </c>
      <c r="AD36" s="31">
        <f>IF($B36=0,0, (INDEX(Option2!AD$112:AD$123, MATCH($D36, Option2!$G$112:$G$123,0)))*conv_2026*AD$7)</f>
        <v>0</v>
      </c>
      <c r="AE36" s="31">
        <f>IF($B36=0,0, (INDEX(Option2!AE$112:AE$123, MATCH($D36, Option2!$G$112:$G$123,0)))*conv_2026*AE$7)</f>
        <v>0</v>
      </c>
      <c r="AF36" s="31">
        <f>IF($B36=0,0, (INDEX(Option2!AF$112:AF$123, MATCH($D36, Option2!$G$112:$G$123,0)))*conv_2026*AF$7)</f>
        <v>0</v>
      </c>
      <c r="AG36" s="31">
        <f>IF($B36=0,0, (INDEX(Option2!AG$112:AG$123, MATCH($D36, Option2!$G$112:$G$123,0)))*conv_2026*AG$7)</f>
        <v>0</v>
      </c>
    </row>
    <row r="37" spans="1:35" s="8" customFormat="1" ht="13.8" x14ac:dyDescent="0.3">
      <c r="A37" s="253" t="s">
        <v>131</v>
      </c>
      <c r="B37" s="253" t="str">
        <f>Option2!A123</f>
        <v>sens</v>
      </c>
      <c r="C37" s="253">
        <f>Option2!C123</f>
        <v>0</v>
      </c>
      <c r="D37" s="253" t="str">
        <f t="shared" si="2"/>
        <v>Option 2sens</v>
      </c>
      <c r="E37" s="254"/>
      <c r="F37" s="31">
        <f t="shared" si="3"/>
        <v>302225.81777505035</v>
      </c>
      <c r="H37" s="31">
        <f>IF($B37=0,0, (INDEX(Option2!H$112:H$123, MATCH($D37, Option2!$G$112:$G$123,0)))*conv_2026*H$7)</f>
        <v>0</v>
      </c>
      <c r="I37" s="31">
        <f>IF($B37=0,0, (INDEX(Option2!I$112:I$123, MATCH($D37, Option2!$G$112:$G$123,0)))*conv_2026*I$7)</f>
        <v>0</v>
      </c>
      <c r="J37" s="31">
        <f>IF($B37=0,0, (INDEX(Option2!J$112:J$123, MATCH($D37, Option2!$G$112:$G$123,0)))*conv_2026*J$7)</f>
        <v>-65703.121419312869</v>
      </c>
      <c r="K37" s="31">
        <f>IF($B37=0,0, (INDEX(Option2!K$112:K$123, MATCH($D37, Option2!$G$112:$G$123,0)))*conv_2026*K$7)</f>
        <v>-158103.20454255943</v>
      </c>
      <c r="L37" s="31">
        <f>IF($B37=0,0, (INDEX(Option2!L$112:L$123, MATCH($D37, Option2!$G$112:$G$123,0)))*conv_2026*L$7)</f>
        <v>-355854.87075531419</v>
      </c>
      <c r="M37" s="31">
        <f>IF($B37=0,0, (INDEX(Option2!M$112:M$123, MATCH($D37, Option2!$G$112:$G$123,0)))*conv_2026*M$7)</f>
        <v>-286924.63064080104</v>
      </c>
      <c r="N37" s="31">
        <f>IF($B37=0,0, (INDEX(Option2!N$112:N$123, MATCH($D37, Option2!$G$112:$G$123,0)))*conv_2026*N$7)</f>
        <v>-444176.82232601289</v>
      </c>
      <c r="O37" s="31">
        <f>IF($B37=0,0, (INDEX(Option2!O$112:O$123, MATCH($D37, Option2!$G$112:$G$123,0)))*conv_2026*O$7)</f>
        <v>-124444.22264418434</v>
      </c>
      <c r="P37" s="31">
        <f>IF($B37=0,0, (INDEX(Option2!P$112:P$123, MATCH($D37, Option2!$G$112:$G$123,0)))*conv_2026*P$7)</f>
        <v>-263102.07794840744</v>
      </c>
      <c r="Q37" s="31">
        <f>IF($B37=0,0, (INDEX(Option2!Q$112:Q$123, MATCH($D37, Option2!$G$112:$G$123,0)))*conv_2026*Q$7)</f>
        <v>205053.9935939436</v>
      </c>
      <c r="R37" s="31">
        <f>IF($B37=0,0, (INDEX(Option2!R$112:R$123, MATCH($D37, Option2!$G$112:$G$123,0)))*conv_2026*R$7)</f>
        <v>205053.9935939436</v>
      </c>
      <c r="S37" s="31">
        <f>IF($B37=0,0, (INDEX(Option2!S$112:S$123, MATCH($D37, Option2!$G$112:$G$123,0)))*conv_2026*S$7)</f>
        <v>205053.9935939436</v>
      </c>
      <c r="T37" s="31">
        <f>IF($B37=0,0, (INDEX(Option2!T$112:T$123, MATCH($D37, Option2!$G$112:$G$123,0)))*conv_2026*T$7)</f>
        <v>205053.9935939436</v>
      </c>
      <c r="U37" s="31">
        <f>IF($B37=0,0, (INDEX(Option2!U$112:U$123, MATCH($D37, Option2!$G$112:$G$123,0)))*conv_2026*U$7)</f>
        <v>205053.9935939436</v>
      </c>
      <c r="V37" s="31">
        <f>IF($B37=0,0, (INDEX(Option2!V$112:V$123, MATCH($D37, Option2!$G$112:$G$123,0)))*conv_2026*V$7)</f>
        <v>205053.9935939436</v>
      </c>
      <c r="W37" s="31">
        <f>IF($B37=0,0, (INDEX(Option2!W$112:W$123, MATCH($D37, Option2!$G$112:$G$123,0)))*conv_2026*W$7)</f>
        <v>205053.9935939436</v>
      </c>
      <c r="X37" s="31">
        <f>IF($B37=0,0, (INDEX(Option2!X$112:X$123, MATCH($D37, Option2!$G$112:$G$123,0)))*conv_2026*X$7)</f>
        <v>205053.9935939436</v>
      </c>
      <c r="Y37" s="31">
        <f>IF($B37=0,0, (INDEX(Option2!Y$112:Y$123, MATCH($D37, Option2!$G$112:$G$123,0)))*conv_2026*Y$7)</f>
        <v>205053.9935939436</v>
      </c>
      <c r="Z37" s="31">
        <f>IF($B37=0,0, (INDEX(Option2!Z$112:Z$123, MATCH($D37, Option2!$G$112:$G$123,0)))*conv_2026*Z$7)</f>
        <v>257482.41674146563</v>
      </c>
      <c r="AA37" s="31">
        <f>IF($B37=0,0, (INDEX(Option2!AA$112:AA$123, MATCH($D37, Option2!$G$112:$G$123,0)))*conv_2026*AA$7)</f>
        <v>257482.41674146563</v>
      </c>
      <c r="AB37" s="31">
        <f>IF($B37=0,0, (INDEX(Option2!AB$112:AB$123, MATCH($D37, Option2!$G$112:$G$123,0)))*conv_2026*AB$7)</f>
        <v>257482.41674146563</v>
      </c>
      <c r="AC37" s="31">
        <f>IF($B37=0,0, (INDEX(Option2!AC$112:AC$123, MATCH($D37, Option2!$G$112:$G$123,0)))*conv_2026*AC$7)</f>
        <v>257482.41674146563</v>
      </c>
      <c r="AD37" s="31">
        <f>IF($B37=0,0, (INDEX(Option2!AD$112:AD$123, MATCH($D37, Option2!$G$112:$G$123,0)))*conv_2026*AD$7)</f>
        <v>0</v>
      </c>
      <c r="AE37" s="31">
        <f>IF($B37=0,0, (INDEX(Option2!AE$112:AE$123, MATCH($D37, Option2!$G$112:$G$123,0)))*conv_2026*AE$7)</f>
        <v>0</v>
      </c>
      <c r="AF37" s="31">
        <f>IF($B37=0,0, (INDEX(Option2!AF$112:AF$123, MATCH($D37, Option2!$G$112:$G$123,0)))*conv_2026*AF$7)</f>
        <v>0</v>
      </c>
      <c r="AG37" s="31">
        <f>IF($B37=0,0, (INDEX(Option2!AG$112:AG$123, MATCH($D37, Option2!$G$112:$G$123,0)))*conv_2026*AG$7)</f>
        <v>0</v>
      </c>
    </row>
    <row r="38" spans="1:35" s="8" customFormat="1" ht="13.8" x14ac:dyDescent="0.3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ht="13.8" x14ac:dyDescent="0.3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ht="13.8" x14ac:dyDescent="0.3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ht="13.8" x14ac:dyDescent="0.3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ht="13.8" x14ac:dyDescent="0.3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0</v>
      </c>
      <c r="G42" s="246"/>
      <c r="H42" s="31">
        <f>(INDEX(Option3!H$112:H$123, MATCH($D42, Option3!$G$112:$G$123,0)))*conv_2026*H$7</f>
        <v>0</v>
      </c>
      <c r="I42" s="31">
        <f>(INDEX(Option3!I$112:I$123, MATCH($D42, Option3!$G$112:$G$123,0)))*conv_2026*I$7</f>
        <v>0</v>
      </c>
      <c r="J42" s="31">
        <f>(INDEX(Option3!J$112:J$123, MATCH($D42, Option3!$G$112:$G$123,0)))*conv_2026*J$7</f>
        <v>0</v>
      </c>
      <c r="K42" s="31">
        <f>(INDEX(Option3!K$112:K$123, MATCH($D42, Option3!$G$112:$G$123,0)))*conv_2026*K$7</f>
        <v>0</v>
      </c>
      <c r="L42" s="31">
        <f>(INDEX(Option3!L$112:L$123, MATCH($D42, Option3!$G$112:$G$123,0)))*conv_2026*L$7</f>
        <v>0</v>
      </c>
      <c r="M42" s="31">
        <f>(INDEX(Option3!M$112:M$123, MATCH($D42, Option3!$G$112:$G$123,0)))*conv_2026*M$7</f>
        <v>0</v>
      </c>
      <c r="N42" s="31">
        <f>(INDEX(Option3!N$112:N$123, MATCH($D42, Option3!$G$112:$G$123,0)))*conv_2026*N$7</f>
        <v>0</v>
      </c>
      <c r="O42" s="31">
        <f>(INDEX(Option3!O$112:O$123, MATCH($D42, Option3!$G$112:$G$123,0)))*conv_2026*O$7</f>
        <v>0</v>
      </c>
      <c r="P42" s="31">
        <f>(INDEX(Option3!P$112:P$123, MATCH($D42, Option3!$G$112:$G$123,0)))*conv_2026*P$7</f>
        <v>0</v>
      </c>
      <c r="Q42" s="31">
        <f>(INDEX(Option3!Q$112:Q$123, MATCH($D42, Option3!$G$112:$G$123,0)))*conv_2026*Q$7</f>
        <v>0</v>
      </c>
      <c r="R42" s="31">
        <f>(INDEX(Option3!R$112:R$123, MATCH($D42, Option3!$G$112:$G$123,0)))*conv_2026*R$7</f>
        <v>0</v>
      </c>
      <c r="S42" s="31">
        <f>(INDEX(Option3!S$112:S$123, MATCH($D42, Option3!$G$112:$G$123,0)))*conv_2026*S$7</f>
        <v>0</v>
      </c>
      <c r="T42" s="31">
        <f>(INDEX(Option3!T$112:T$123, MATCH($D42, Option3!$G$112:$G$123,0)))*conv_2026*T$7</f>
        <v>0</v>
      </c>
      <c r="U42" s="31">
        <f>(INDEX(Option3!U$112:U$123, MATCH($D42, Option3!$G$112:$G$123,0)))*conv_2026*U$7</f>
        <v>0</v>
      </c>
      <c r="V42" s="31">
        <f>(INDEX(Option3!V$112:V$123, MATCH($D42, Option3!$G$112:$G$123,0)))*conv_2026*V$7</f>
        <v>0</v>
      </c>
      <c r="W42" s="31">
        <f>(INDEX(Option3!W$112:W$123, MATCH($D42, Option3!$G$112:$G$123,0)))*conv_2026*W$7</f>
        <v>0</v>
      </c>
      <c r="X42" s="31">
        <f>(INDEX(Option3!X$112:X$123, MATCH($D42, Option3!$G$112:$G$123,0)))*conv_2026*X$7</f>
        <v>0</v>
      </c>
      <c r="Y42" s="31">
        <f>(INDEX(Option3!Y$112:Y$123, MATCH($D42, Option3!$G$112:$G$123,0)))*conv_2026*Y$7</f>
        <v>0</v>
      </c>
      <c r="Z42" s="31">
        <f>(INDEX(Option3!Z$112:Z$123, MATCH($D42, Option3!$G$112:$G$123,0)))*conv_2026*Z$7</f>
        <v>0</v>
      </c>
      <c r="AA42" s="31">
        <f>(INDEX(Option3!AA$112:AA$123, MATCH($D42, Option3!$G$112:$G$123,0)))*conv_2026*AA$7</f>
        <v>0</v>
      </c>
      <c r="AB42" s="31">
        <f>(INDEX(Option3!AB$112:AB$123, MATCH($D42, Option3!$G$112:$G$123,0)))*conv_2026*AB$7</f>
        <v>0</v>
      </c>
      <c r="AC42" s="31">
        <f>(INDEX(Option3!AC$112:AC$123, MATCH($D42, Option3!$G$112:$G$123,0)))*conv_2026*AC$7</f>
        <v>0</v>
      </c>
      <c r="AD42" s="31">
        <f>(INDEX(Option3!AD$112:AD$123, MATCH($D42, Option3!$G$112:$G$123,0)))*conv_2026*AD$7</f>
        <v>0</v>
      </c>
      <c r="AE42" s="31">
        <f>(INDEX(Option3!AE$112:AE$123, MATCH($D42, Option3!$G$112:$G$123,0)))*conv_2026*AE$7</f>
        <v>0</v>
      </c>
      <c r="AF42" s="31">
        <f>(INDEX(Option3!AF$112:AF$123, MATCH($D42, Option3!$G$112:$G$123,0)))*conv_2026*AF$7</f>
        <v>0</v>
      </c>
      <c r="AG42" s="31">
        <f>(INDEX(Option3!AG$112:AG$123, MATCH($D42, Option3!$G$112:$G$123,0)))*conv_2026*AG$7</f>
        <v>0</v>
      </c>
      <c r="AH42" s="7"/>
      <c r="AI42" s="7"/>
    </row>
    <row r="43" spans="1:35" s="8" customFormat="1" ht="13.8" x14ac:dyDescent="0.3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ht="13.8" x14ac:dyDescent="0.3">
      <c r="A44" s="253" t="s">
        <v>132</v>
      </c>
      <c r="B44" s="253" t="str">
        <f>Option3!A116</f>
        <v>sens1</v>
      </c>
      <c r="C44" s="253" t="str">
        <f>Option3!C116</f>
        <v>Capex 10% higher</v>
      </c>
      <c r="D44" s="253" t="str">
        <f t="shared" ref="D44:D51" si="5">A44&amp;B44</f>
        <v>Option 3sens1</v>
      </c>
      <c r="E44" s="254"/>
      <c r="F44" s="31">
        <f t="shared" si="4"/>
        <v>0</v>
      </c>
      <c r="G44" s="246"/>
      <c r="H44" s="31">
        <f>(INDEX(Option3!H$112:H$123, MATCH($D44, Option3!$G$112:$G$123,0)))*conv_2026*H$7</f>
        <v>0</v>
      </c>
      <c r="I44" s="31">
        <f>(INDEX(Option3!I$112:I$123, MATCH($D44, Option3!$G$112:$G$123,0)))*conv_2026*I$7</f>
        <v>0</v>
      </c>
      <c r="J44" s="31">
        <f>(INDEX(Option3!J$112:J$123, MATCH($D44, Option3!$G$112:$G$123,0)))*conv_2026*J$7</f>
        <v>0</v>
      </c>
      <c r="K44" s="31">
        <f>(INDEX(Option3!K$112:K$123, MATCH($D44, Option3!$G$112:$G$123,0)))*conv_2026*K$7</f>
        <v>0</v>
      </c>
      <c r="L44" s="31">
        <f>(INDEX(Option3!L$112:L$123, MATCH($D44, Option3!$G$112:$G$123,0)))*conv_2026*L$7</f>
        <v>0</v>
      </c>
      <c r="M44" s="31">
        <f>(INDEX(Option3!M$112:M$123, MATCH($D44, Option3!$G$112:$G$123,0)))*conv_2026*M$7</f>
        <v>0</v>
      </c>
      <c r="N44" s="31">
        <f>(INDEX(Option3!N$112:N$123, MATCH($D44, Option3!$G$112:$G$123,0)))*conv_2026*N$7</f>
        <v>0</v>
      </c>
      <c r="O44" s="31">
        <f>(INDEX(Option3!O$112:O$123, MATCH($D44, Option3!$G$112:$G$123,0)))*conv_2026*O$7</f>
        <v>0</v>
      </c>
      <c r="P44" s="31">
        <f>(INDEX(Option3!P$112:P$123, MATCH($D44, Option3!$G$112:$G$123,0)))*conv_2026*P$7</f>
        <v>0</v>
      </c>
      <c r="Q44" s="31">
        <f>(INDEX(Option3!Q$112:Q$123, MATCH($D44, Option3!$G$112:$G$123,0)))*conv_2026*Q$7</f>
        <v>0</v>
      </c>
      <c r="R44" s="31">
        <f>(INDEX(Option3!R$112:R$123, MATCH($D44, Option3!$G$112:$G$123,0)))*conv_2026*R$7</f>
        <v>0</v>
      </c>
      <c r="S44" s="31">
        <f>(INDEX(Option3!S$112:S$123, MATCH($D44, Option3!$G$112:$G$123,0)))*conv_2026*S$7</f>
        <v>0</v>
      </c>
      <c r="T44" s="31">
        <f>(INDEX(Option3!T$112:T$123, MATCH($D44, Option3!$G$112:$G$123,0)))*conv_2026*T$7</f>
        <v>0</v>
      </c>
      <c r="U44" s="31">
        <f>(INDEX(Option3!U$112:U$123, MATCH($D44, Option3!$G$112:$G$123,0)))*conv_2026*U$7</f>
        <v>0</v>
      </c>
      <c r="V44" s="31">
        <f>(INDEX(Option3!V$112:V$123, MATCH($D44, Option3!$G$112:$G$123,0)))*conv_2026*V$7</f>
        <v>0</v>
      </c>
      <c r="W44" s="31">
        <f>(INDEX(Option3!W$112:W$123, MATCH($D44, Option3!$G$112:$G$123,0)))*conv_2026*W$7</f>
        <v>0</v>
      </c>
      <c r="X44" s="31">
        <f>(INDEX(Option3!X$112:X$123, MATCH($D44, Option3!$G$112:$G$123,0)))*conv_2026*X$7</f>
        <v>0</v>
      </c>
      <c r="Y44" s="31">
        <f>(INDEX(Option3!Y$112:Y$123, MATCH($D44, Option3!$G$112:$G$123,0)))*conv_2026*Y$7</f>
        <v>0</v>
      </c>
      <c r="Z44" s="31">
        <f>(INDEX(Option3!Z$112:Z$123, MATCH($D44, Option3!$G$112:$G$123,0)))*conv_2026*Z$7</f>
        <v>0</v>
      </c>
      <c r="AA44" s="31">
        <f>(INDEX(Option3!AA$112:AA$123, MATCH($D44, Option3!$G$112:$G$123,0)))*conv_2026*AA$7</f>
        <v>0</v>
      </c>
      <c r="AB44" s="31">
        <f>(INDEX(Option3!AB$112:AB$123, MATCH($D44, Option3!$G$112:$G$123,0)))*conv_2026*AB$7</f>
        <v>0</v>
      </c>
      <c r="AC44" s="31">
        <f>(INDEX(Option3!AC$112:AC$123, MATCH($D44, Option3!$G$112:$G$123,0)))*conv_2026*AC$7</f>
        <v>0</v>
      </c>
      <c r="AD44" s="31">
        <f>(INDEX(Option3!AD$112:AD$123, MATCH($D44, Option3!$G$112:$G$123,0)))*conv_2026*AD$7</f>
        <v>0</v>
      </c>
      <c r="AE44" s="31">
        <f>(INDEX(Option3!AE$112:AE$123, MATCH($D44, Option3!$G$112:$G$123,0)))*conv_2026*AE$7</f>
        <v>0</v>
      </c>
      <c r="AF44" s="31">
        <f>(INDEX(Option3!AF$112:AF$123, MATCH($D44, Option3!$G$112:$G$123,0)))*conv_2026*AF$7</f>
        <v>0</v>
      </c>
      <c r="AG44" s="31">
        <f>(INDEX(Option3!AG$112:AG$123, MATCH($D44, Option3!$G$112:$G$123,0)))*conv_2026*AG$7</f>
        <v>0</v>
      </c>
      <c r="AH44" s="7"/>
      <c r="AI44" s="7"/>
    </row>
    <row r="45" spans="1:35" s="8" customFormat="1" ht="13.8" x14ac:dyDescent="0.3">
      <c r="A45" s="253" t="s">
        <v>132</v>
      </c>
      <c r="B45" s="253" t="str">
        <f>Option3!A117</f>
        <v>sens2</v>
      </c>
      <c r="C45" s="253" t="str">
        <f>Option3!C117</f>
        <v>Capex 10% lower</v>
      </c>
      <c r="D45" s="253" t="str">
        <f t="shared" si="5"/>
        <v>Option 3sens2</v>
      </c>
      <c r="E45" s="254"/>
      <c r="F45" s="31">
        <f t="shared" si="4"/>
        <v>0</v>
      </c>
      <c r="G45" s="253"/>
      <c r="H45" s="31">
        <f>(INDEX(Option3!H$112:H$123, MATCH($D45, Option3!$G$112:$G$123,0)))*conv_2026*H$7</f>
        <v>0</v>
      </c>
      <c r="I45" s="31">
        <f>(INDEX(Option3!I$112:I$123, MATCH($D45, Option3!$G$112:$G$123,0)))*conv_2026*I$7</f>
        <v>0</v>
      </c>
      <c r="J45" s="31">
        <f>(INDEX(Option3!J$112:J$123, MATCH($D45, Option3!$G$112:$G$123,0)))*conv_2026*J$7</f>
        <v>0</v>
      </c>
      <c r="K45" s="31">
        <f>(INDEX(Option3!K$112:K$123, MATCH($D45, Option3!$G$112:$G$123,0)))*conv_2026*K$7</f>
        <v>0</v>
      </c>
      <c r="L45" s="31">
        <f>(INDEX(Option3!L$112:L$123, MATCH($D45, Option3!$G$112:$G$123,0)))*conv_2026*L$7</f>
        <v>0</v>
      </c>
      <c r="M45" s="31">
        <f>(INDEX(Option3!M$112:M$123, MATCH($D45, Option3!$G$112:$G$123,0)))*conv_2026*M$7</f>
        <v>0</v>
      </c>
      <c r="N45" s="31">
        <f>(INDEX(Option3!N$112:N$123, MATCH($D45, Option3!$G$112:$G$123,0)))*conv_2026*N$7</f>
        <v>0</v>
      </c>
      <c r="O45" s="31">
        <f>(INDEX(Option3!O$112:O$123, MATCH($D45, Option3!$G$112:$G$123,0)))*conv_2026*O$7</f>
        <v>0</v>
      </c>
      <c r="P45" s="31">
        <f>(INDEX(Option3!P$112:P$123, MATCH($D45, Option3!$G$112:$G$123,0)))*conv_2026*P$7</f>
        <v>0</v>
      </c>
      <c r="Q45" s="31">
        <f>(INDEX(Option3!Q$112:Q$123, MATCH($D45, Option3!$G$112:$G$123,0)))*conv_2026*Q$7</f>
        <v>0</v>
      </c>
      <c r="R45" s="31">
        <f>(INDEX(Option3!R$112:R$123, MATCH($D45, Option3!$G$112:$G$123,0)))*conv_2026*R$7</f>
        <v>0</v>
      </c>
      <c r="S45" s="31">
        <f>(INDEX(Option3!S$112:S$123, MATCH($D45, Option3!$G$112:$G$123,0)))*conv_2026*S$7</f>
        <v>0</v>
      </c>
      <c r="T45" s="31">
        <f>(INDEX(Option3!T$112:T$123, MATCH($D45, Option3!$G$112:$G$123,0)))*conv_2026*T$7</f>
        <v>0</v>
      </c>
      <c r="U45" s="31">
        <f>(INDEX(Option3!U$112:U$123, MATCH($D45, Option3!$G$112:$G$123,0)))*conv_2026*U$7</f>
        <v>0</v>
      </c>
      <c r="V45" s="31">
        <f>(INDEX(Option3!V$112:V$123, MATCH($D45, Option3!$G$112:$G$123,0)))*conv_2026*V$7</f>
        <v>0</v>
      </c>
      <c r="W45" s="31">
        <f>(INDEX(Option3!W$112:W$123, MATCH($D45, Option3!$G$112:$G$123,0)))*conv_2026*W$7</f>
        <v>0</v>
      </c>
      <c r="X45" s="31">
        <f>(INDEX(Option3!X$112:X$123, MATCH($D45, Option3!$G$112:$G$123,0)))*conv_2026*X$7</f>
        <v>0</v>
      </c>
      <c r="Y45" s="31">
        <f>(INDEX(Option3!Y$112:Y$123, MATCH($D45, Option3!$G$112:$G$123,0)))*conv_2026*Y$7</f>
        <v>0</v>
      </c>
      <c r="Z45" s="31">
        <f>(INDEX(Option3!Z$112:Z$123, MATCH($D45, Option3!$G$112:$G$123,0)))*conv_2026*Z$7</f>
        <v>0</v>
      </c>
      <c r="AA45" s="31">
        <f>(INDEX(Option3!AA$112:AA$123, MATCH($D45, Option3!$G$112:$G$123,0)))*conv_2026*AA$7</f>
        <v>0</v>
      </c>
      <c r="AB45" s="31">
        <f>(INDEX(Option3!AB$112:AB$123, MATCH($D45, Option3!$G$112:$G$123,0)))*conv_2026*AB$7</f>
        <v>0</v>
      </c>
      <c r="AC45" s="31">
        <f>(INDEX(Option3!AC$112:AC$123, MATCH($D45, Option3!$G$112:$G$123,0)))*conv_2026*AC$7</f>
        <v>0</v>
      </c>
      <c r="AD45" s="31">
        <f>(INDEX(Option3!AD$112:AD$123, MATCH($D45, Option3!$G$112:$G$123,0)))*conv_2026*AD$7</f>
        <v>0</v>
      </c>
      <c r="AE45" s="31">
        <f>(INDEX(Option3!AE$112:AE$123, MATCH($D45, Option3!$G$112:$G$123,0)))*conv_2026*AE$7</f>
        <v>0</v>
      </c>
      <c r="AF45" s="31">
        <f>(INDEX(Option3!AF$112:AF$123, MATCH($D45, Option3!$G$112:$G$123,0)))*conv_2026*AF$7</f>
        <v>0</v>
      </c>
      <c r="AG45" s="31">
        <f>(INDEX(Option3!AG$112:AG$123, MATCH($D45, Option3!$G$112:$G$123,0)))*conv_2026*AG$7</f>
        <v>0</v>
      </c>
    </row>
    <row r="46" spans="1:35" s="8" customFormat="1" ht="13.8" x14ac:dyDescent="0.3">
      <c r="A46" s="253" t="s">
        <v>132</v>
      </c>
      <c r="B46" s="253" t="str">
        <f>Option3!A118</f>
        <v>sens3</v>
      </c>
      <c r="C46" s="253" t="str">
        <f>Option3!C118</f>
        <v>Total benefits 10% higher</v>
      </c>
      <c r="D46" s="253" t="str">
        <f t="shared" si="5"/>
        <v>Option 3sens3</v>
      </c>
      <c r="E46" s="254"/>
      <c r="F46" s="31">
        <f t="shared" si="4"/>
        <v>0</v>
      </c>
      <c r="H46" s="31">
        <f>(INDEX(Option3!H$112:H$123, MATCH($D46, Option3!$G$112:$G$123,0)))*conv_2026*H$7</f>
        <v>0</v>
      </c>
      <c r="I46" s="31">
        <f>(INDEX(Option3!I$112:I$123, MATCH($D46, Option3!$G$112:$G$123,0)))*conv_2026*I$7</f>
        <v>0</v>
      </c>
      <c r="J46" s="31">
        <f>(INDEX(Option3!J$112:J$123, MATCH($D46, Option3!$G$112:$G$123,0)))*conv_2026*J$7</f>
        <v>0</v>
      </c>
      <c r="K46" s="31">
        <f>(INDEX(Option3!K$112:K$123, MATCH($D46, Option3!$G$112:$G$123,0)))*conv_2026*K$7</f>
        <v>0</v>
      </c>
      <c r="L46" s="31">
        <f>(INDEX(Option3!L$112:L$123, MATCH($D46, Option3!$G$112:$G$123,0)))*conv_2026*L$7</f>
        <v>0</v>
      </c>
      <c r="M46" s="31">
        <f>(INDEX(Option3!M$112:M$123, MATCH($D46, Option3!$G$112:$G$123,0)))*conv_2026*M$7</f>
        <v>0</v>
      </c>
      <c r="N46" s="31">
        <f>(INDEX(Option3!N$112:N$123, MATCH($D46, Option3!$G$112:$G$123,0)))*conv_2026*N$7</f>
        <v>0</v>
      </c>
      <c r="O46" s="31">
        <f>(INDEX(Option3!O$112:O$123, MATCH($D46, Option3!$G$112:$G$123,0)))*conv_2026*O$7</f>
        <v>0</v>
      </c>
      <c r="P46" s="31">
        <f>(INDEX(Option3!P$112:P$123, MATCH($D46, Option3!$G$112:$G$123,0)))*conv_2026*P$7</f>
        <v>0</v>
      </c>
      <c r="Q46" s="31">
        <f>(INDEX(Option3!Q$112:Q$123, MATCH($D46, Option3!$G$112:$G$123,0)))*conv_2026*Q$7</f>
        <v>0</v>
      </c>
      <c r="R46" s="31">
        <f>(INDEX(Option3!R$112:R$123, MATCH($D46, Option3!$G$112:$G$123,0)))*conv_2026*R$7</f>
        <v>0</v>
      </c>
      <c r="S46" s="31">
        <f>(INDEX(Option3!S$112:S$123, MATCH($D46, Option3!$G$112:$G$123,0)))*conv_2026*S$7</f>
        <v>0</v>
      </c>
      <c r="T46" s="31">
        <f>(INDEX(Option3!T$112:T$123, MATCH($D46, Option3!$G$112:$G$123,0)))*conv_2026*T$7</f>
        <v>0</v>
      </c>
      <c r="U46" s="31">
        <f>(INDEX(Option3!U$112:U$123, MATCH($D46, Option3!$G$112:$G$123,0)))*conv_2026*U$7</f>
        <v>0</v>
      </c>
      <c r="V46" s="31">
        <f>(INDEX(Option3!V$112:V$123, MATCH($D46, Option3!$G$112:$G$123,0)))*conv_2026*V$7</f>
        <v>0</v>
      </c>
      <c r="W46" s="31">
        <f>(INDEX(Option3!W$112:W$123, MATCH($D46, Option3!$G$112:$G$123,0)))*conv_2026*W$7</f>
        <v>0</v>
      </c>
      <c r="X46" s="31">
        <f>(INDEX(Option3!X$112:X$123, MATCH($D46, Option3!$G$112:$G$123,0)))*conv_2026*X$7</f>
        <v>0</v>
      </c>
      <c r="Y46" s="31">
        <f>(INDEX(Option3!Y$112:Y$123, MATCH($D46, Option3!$G$112:$G$123,0)))*conv_2026*Y$7</f>
        <v>0</v>
      </c>
      <c r="Z46" s="31">
        <f>(INDEX(Option3!Z$112:Z$123, MATCH($D46, Option3!$G$112:$G$123,0)))*conv_2026*Z$7</f>
        <v>0</v>
      </c>
      <c r="AA46" s="31">
        <f>(INDEX(Option3!AA$112:AA$123, MATCH($D46, Option3!$G$112:$G$123,0)))*conv_2026*AA$7</f>
        <v>0</v>
      </c>
      <c r="AB46" s="31">
        <f>(INDEX(Option3!AB$112:AB$123, MATCH($D46, Option3!$G$112:$G$123,0)))*conv_2026*AB$7</f>
        <v>0</v>
      </c>
      <c r="AC46" s="31">
        <f>(INDEX(Option3!AC$112:AC$123, MATCH($D46, Option3!$G$112:$G$123,0)))*conv_2026*AC$7</f>
        <v>0</v>
      </c>
      <c r="AD46" s="31">
        <f>(INDEX(Option3!AD$112:AD$123, MATCH($D46, Option3!$G$112:$G$123,0)))*conv_2026*AD$7</f>
        <v>0</v>
      </c>
      <c r="AE46" s="31">
        <f>(INDEX(Option3!AE$112:AE$123, MATCH($D46, Option3!$G$112:$G$123,0)))*conv_2026*AE$7</f>
        <v>0</v>
      </c>
      <c r="AF46" s="31">
        <f>(INDEX(Option3!AF$112:AF$123, MATCH($D46, Option3!$G$112:$G$123,0)))*conv_2026*AF$7</f>
        <v>0</v>
      </c>
      <c r="AG46" s="31">
        <f>(INDEX(Option3!AG$112:AG$123, MATCH($D46, Option3!$G$112:$G$123,0)))*conv_2026*AG$7</f>
        <v>0</v>
      </c>
    </row>
    <row r="47" spans="1:35" s="8" customFormat="1" ht="13.8" x14ac:dyDescent="0.3">
      <c r="A47" s="253" t="s">
        <v>132</v>
      </c>
      <c r="B47" s="253" t="str">
        <f>Option3!A119</f>
        <v>sens4</v>
      </c>
      <c r="C47" s="253" t="str">
        <f>Option3!C119</f>
        <v>Total benefits 10% lower</v>
      </c>
      <c r="D47" s="253" t="str">
        <f t="shared" si="5"/>
        <v>Option 3sens4</v>
      </c>
      <c r="E47" s="254"/>
      <c r="F47" s="31">
        <f t="shared" si="4"/>
        <v>0</v>
      </c>
      <c r="H47" s="31">
        <f>(INDEX(Option3!H$112:H$123, MATCH($D47, Option3!$G$112:$G$123,0)))*conv_2026*H$7</f>
        <v>0</v>
      </c>
      <c r="I47" s="31">
        <f>(INDEX(Option3!I$112:I$123, MATCH($D47, Option3!$G$112:$G$123,0)))*conv_2026*I$7</f>
        <v>0</v>
      </c>
      <c r="J47" s="31">
        <f>(INDEX(Option3!J$112:J$123, MATCH($D47, Option3!$G$112:$G$123,0)))*conv_2026*J$7</f>
        <v>0</v>
      </c>
      <c r="K47" s="31">
        <f>(INDEX(Option3!K$112:K$123, MATCH($D47, Option3!$G$112:$G$123,0)))*conv_2026*K$7</f>
        <v>0</v>
      </c>
      <c r="L47" s="31">
        <f>(INDEX(Option3!L$112:L$123, MATCH($D47, Option3!$G$112:$G$123,0)))*conv_2026*L$7</f>
        <v>0</v>
      </c>
      <c r="M47" s="31">
        <f>(INDEX(Option3!M$112:M$123, MATCH($D47, Option3!$G$112:$G$123,0)))*conv_2026*M$7</f>
        <v>0</v>
      </c>
      <c r="N47" s="31">
        <f>(INDEX(Option3!N$112:N$123, MATCH($D47, Option3!$G$112:$G$123,0)))*conv_2026*N$7</f>
        <v>0</v>
      </c>
      <c r="O47" s="31">
        <f>(INDEX(Option3!O$112:O$123, MATCH($D47, Option3!$G$112:$G$123,0)))*conv_2026*O$7</f>
        <v>0</v>
      </c>
      <c r="P47" s="31">
        <f>(INDEX(Option3!P$112:P$123, MATCH($D47, Option3!$G$112:$G$123,0)))*conv_2026*P$7</f>
        <v>0</v>
      </c>
      <c r="Q47" s="31">
        <f>(INDEX(Option3!Q$112:Q$123, MATCH($D47, Option3!$G$112:$G$123,0)))*conv_2026*Q$7</f>
        <v>0</v>
      </c>
      <c r="R47" s="31">
        <f>(INDEX(Option3!R$112:R$123, MATCH($D47, Option3!$G$112:$G$123,0)))*conv_2026*R$7</f>
        <v>0</v>
      </c>
      <c r="S47" s="31">
        <f>(INDEX(Option3!S$112:S$123, MATCH($D47, Option3!$G$112:$G$123,0)))*conv_2026*S$7</f>
        <v>0</v>
      </c>
      <c r="T47" s="31">
        <f>(INDEX(Option3!T$112:T$123, MATCH($D47, Option3!$G$112:$G$123,0)))*conv_2026*T$7</f>
        <v>0</v>
      </c>
      <c r="U47" s="31">
        <f>(INDEX(Option3!U$112:U$123, MATCH($D47, Option3!$G$112:$G$123,0)))*conv_2026*U$7</f>
        <v>0</v>
      </c>
      <c r="V47" s="31">
        <f>(INDEX(Option3!V$112:V$123, MATCH($D47, Option3!$G$112:$G$123,0)))*conv_2026*V$7</f>
        <v>0</v>
      </c>
      <c r="W47" s="31">
        <f>(INDEX(Option3!W$112:W$123, MATCH($D47, Option3!$G$112:$G$123,0)))*conv_2026*W$7</f>
        <v>0</v>
      </c>
      <c r="X47" s="31">
        <f>(INDEX(Option3!X$112:X$123, MATCH($D47, Option3!$G$112:$G$123,0)))*conv_2026*X$7</f>
        <v>0</v>
      </c>
      <c r="Y47" s="31">
        <f>(INDEX(Option3!Y$112:Y$123, MATCH($D47, Option3!$G$112:$G$123,0)))*conv_2026*Y$7</f>
        <v>0</v>
      </c>
      <c r="Z47" s="31">
        <f>(INDEX(Option3!Z$112:Z$123, MATCH($D47, Option3!$G$112:$G$123,0)))*conv_2026*Z$7</f>
        <v>0</v>
      </c>
      <c r="AA47" s="31">
        <f>(INDEX(Option3!AA$112:AA$123, MATCH($D47, Option3!$G$112:$G$123,0)))*conv_2026*AA$7</f>
        <v>0</v>
      </c>
      <c r="AB47" s="31">
        <f>(INDEX(Option3!AB$112:AB$123, MATCH($D47, Option3!$G$112:$G$123,0)))*conv_2026*AB$7</f>
        <v>0</v>
      </c>
      <c r="AC47" s="31">
        <f>(INDEX(Option3!AC$112:AC$123, MATCH($D47, Option3!$G$112:$G$123,0)))*conv_2026*AC$7</f>
        <v>0</v>
      </c>
      <c r="AD47" s="31">
        <f>(INDEX(Option3!AD$112:AD$123, MATCH($D47, Option3!$G$112:$G$123,0)))*conv_2026*AD$7</f>
        <v>0</v>
      </c>
      <c r="AE47" s="31">
        <f>(INDEX(Option3!AE$112:AE$123, MATCH($D47, Option3!$G$112:$G$123,0)))*conv_2026*AE$7</f>
        <v>0</v>
      </c>
      <c r="AF47" s="31">
        <f>(INDEX(Option3!AF$112:AF$123, MATCH($D47, Option3!$G$112:$G$123,0)))*conv_2026*AF$7</f>
        <v>0</v>
      </c>
      <c r="AG47" s="31">
        <f>(INDEX(Option3!AG$112:AG$123, MATCH($D47, Option3!$G$112:$G$123,0)))*conv_2026*AG$7</f>
        <v>0</v>
      </c>
    </row>
    <row r="48" spans="1:35" s="8" customFormat="1" ht="13.8" x14ac:dyDescent="0.3">
      <c r="A48" s="253" t="s">
        <v>132</v>
      </c>
      <c r="B48" s="253" t="str">
        <f>Option3!A120</f>
        <v>sens5</v>
      </c>
      <c r="C48" s="253" t="str">
        <f>Option3!C120</f>
        <v>Capex 10% higher &amp; Total benefits 10% lower</v>
      </c>
      <c r="D48" s="253" t="str">
        <f t="shared" si="5"/>
        <v>Option 3sens5</v>
      </c>
      <c r="E48" s="254"/>
      <c r="F48" s="31">
        <f t="shared" si="4"/>
        <v>0</v>
      </c>
      <c r="H48" s="31">
        <f>(INDEX(Option3!H$112:H$123, MATCH($D48, Option3!$G$112:$G$123,0)))*conv_2026*H$7</f>
        <v>0</v>
      </c>
      <c r="I48" s="31">
        <f>(INDEX(Option3!I$112:I$123, MATCH($D48, Option3!$G$112:$G$123,0)))*conv_2026*I$7</f>
        <v>0</v>
      </c>
      <c r="J48" s="31">
        <f>(INDEX(Option3!J$112:J$123, MATCH($D48, Option3!$G$112:$G$123,0)))*conv_2026*J$7</f>
        <v>0</v>
      </c>
      <c r="K48" s="31">
        <f>(INDEX(Option3!K$112:K$123, MATCH($D48, Option3!$G$112:$G$123,0)))*conv_2026*K$7</f>
        <v>0</v>
      </c>
      <c r="L48" s="31">
        <f>(INDEX(Option3!L$112:L$123, MATCH($D48, Option3!$G$112:$G$123,0)))*conv_2026*L$7</f>
        <v>0</v>
      </c>
      <c r="M48" s="31">
        <f>(INDEX(Option3!M$112:M$123, MATCH($D48, Option3!$G$112:$G$123,0)))*conv_2026*M$7</f>
        <v>0</v>
      </c>
      <c r="N48" s="31">
        <f>(INDEX(Option3!N$112:N$123, MATCH($D48, Option3!$G$112:$G$123,0)))*conv_2026*N$7</f>
        <v>0</v>
      </c>
      <c r="O48" s="31">
        <f>(INDEX(Option3!O$112:O$123, MATCH($D48, Option3!$G$112:$G$123,0)))*conv_2026*O$7</f>
        <v>0</v>
      </c>
      <c r="P48" s="31">
        <f>(INDEX(Option3!P$112:P$123, MATCH($D48, Option3!$G$112:$G$123,0)))*conv_2026*P$7</f>
        <v>0</v>
      </c>
      <c r="Q48" s="31">
        <f>(INDEX(Option3!Q$112:Q$123, MATCH($D48, Option3!$G$112:$G$123,0)))*conv_2026*Q$7</f>
        <v>0</v>
      </c>
      <c r="R48" s="31">
        <f>(INDEX(Option3!R$112:R$123, MATCH($D48, Option3!$G$112:$G$123,0)))*conv_2026*R$7</f>
        <v>0</v>
      </c>
      <c r="S48" s="31">
        <f>(INDEX(Option3!S$112:S$123, MATCH($D48, Option3!$G$112:$G$123,0)))*conv_2026*S$7</f>
        <v>0</v>
      </c>
      <c r="T48" s="31">
        <f>(INDEX(Option3!T$112:T$123, MATCH($D48, Option3!$G$112:$G$123,0)))*conv_2026*T$7</f>
        <v>0</v>
      </c>
      <c r="U48" s="31">
        <f>(INDEX(Option3!U$112:U$123, MATCH($D48, Option3!$G$112:$G$123,0)))*conv_2026*U$7</f>
        <v>0</v>
      </c>
      <c r="V48" s="31">
        <f>(INDEX(Option3!V$112:V$123, MATCH($D48, Option3!$G$112:$G$123,0)))*conv_2026*V$7</f>
        <v>0</v>
      </c>
      <c r="W48" s="31">
        <f>(INDEX(Option3!W$112:W$123, MATCH($D48, Option3!$G$112:$G$123,0)))*conv_2026*W$7</f>
        <v>0</v>
      </c>
      <c r="X48" s="31">
        <f>(INDEX(Option3!X$112:X$123, MATCH($D48, Option3!$G$112:$G$123,0)))*conv_2026*X$7</f>
        <v>0</v>
      </c>
      <c r="Y48" s="31">
        <f>(INDEX(Option3!Y$112:Y$123, MATCH($D48, Option3!$G$112:$G$123,0)))*conv_2026*Y$7</f>
        <v>0</v>
      </c>
      <c r="Z48" s="31">
        <f>(INDEX(Option3!Z$112:Z$123, MATCH($D48, Option3!$G$112:$G$123,0)))*conv_2026*Z$7</f>
        <v>0</v>
      </c>
      <c r="AA48" s="31">
        <f>(INDEX(Option3!AA$112:AA$123, MATCH($D48, Option3!$G$112:$G$123,0)))*conv_2026*AA$7</f>
        <v>0</v>
      </c>
      <c r="AB48" s="31">
        <f>(INDEX(Option3!AB$112:AB$123, MATCH($D48, Option3!$G$112:$G$123,0)))*conv_2026*AB$7</f>
        <v>0</v>
      </c>
      <c r="AC48" s="31">
        <f>(INDEX(Option3!AC$112:AC$123, MATCH($D48, Option3!$G$112:$G$123,0)))*conv_2026*AC$7</f>
        <v>0</v>
      </c>
      <c r="AD48" s="31">
        <f>(INDEX(Option3!AD$112:AD$123, MATCH($D48, Option3!$G$112:$G$123,0)))*conv_2026*AD$7</f>
        <v>0</v>
      </c>
      <c r="AE48" s="31">
        <f>(INDEX(Option3!AE$112:AE$123, MATCH($D48, Option3!$G$112:$G$123,0)))*conv_2026*AE$7</f>
        <v>0</v>
      </c>
      <c r="AF48" s="31">
        <f>(INDEX(Option3!AF$112:AF$123, MATCH($D48, Option3!$G$112:$G$123,0)))*conv_2026*AF$7</f>
        <v>0</v>
      </c>
      <c r="AG48" s="31">
        <f>(INDEX(Option3!AG$112:AG$123, MATCH($D48, Option3!$G$112:$G$123,0)))*conv_2026*AG$7</f>
        <v>0</v>
      </c>
    </row>
    <row r="49" spans="1:35" s="8" customFormat="1" ht="13.8" x14ac:dyDescent="0.3">
      <c r="A49" s="253" t="s">
        <v>132</v>
      </c>
      <c r="B49" s="253" t="str">
        <f>Option3!A121</f>
        <v>sens</v>
      </c>
      <c r="C49" s="253">
        <f>Option3!C121</f>
        <v>0</v>
      </c>
      <c r="D49" s="253" t="str">
        <f t="shared" si="5"/>
        <v>Option 3sens</v>
      </c>
      <c r="E49" s="254"/>
      <c r="F49" s="31">
        <f t="shared" si="4"/>
        <v>0</v>
      </c>
      <c r="H49" s="31">
        <f>(INDEX(Option3!H$112:H$123, MATCH($D49, Option3!$G$112:$G$123,0)))*conv_2026*H$7</f>
        <v>0</v>
      </c>
      <c r="I49" s="31">
        <f>(INDEX(Option3!I$112:I$123, MATCH($D49, Option3!$G$112:$G$123,0)))*conv_2026*I$7</f>
        <v>0</v>
      </c>
      <c r="J49" s="31">
        <f>(INDEX(Option3!J$112:J$123, MATCH($D49, Option3!$G$112:$G$123,0)))*conv_2026*J$7</f>
        <v>0</v>
      </c>
      <c r="K49" s="31">
        <f>(INDEX(Option3!K$112:K$123, MATCH($D49, Option3!$G$112:$G$123,0)))*conv_2026*K$7</f>
        <v>0</v>
      </c>
      <c r="L49" s="31">
        <f>(INDEX(Option3!L$112:L$123, MATCH($D49, Option3!$G$112:$G$123,0)))*conv_2026*L$7</f>
        <v>0</v>
      </c>
      <c r="M49" s="31">
        <f>(INDEX(Option3!M$112:M$123, MATCH($D49, Option3!$G$112:$G$123,0)))*conv_2026*M$7</f>
        <v>0</v>
      </c>
      <c r="N49" s="31">
        <f>(INDEX(Option3!N$112:N$123, MATCH($D49, Option3!$G$112:$G$123,0)))*conv_2026*N$7</f>
        <v>0</v>
      </c>
      <c r="O49" s="31">
        <f>(INDEX(Option3!O$112:O$123, MATCH($D49, Option3!$G$112:$G$123,0)))*conv_2026*O$7</f>
        <v>0</v>
      </c>
      <c r="P49" s="31">
        <f>(INDEX(Option3!P$112:P$123, MATCH($D49, Option3!$G$112:$G$123,0)))*conv_2026*P$7</f>
        <v>0</v>
      </c>
      <c r="Q49" s="31">
        <f>(INDEX(Option3!Q$112:Q$123, MATCH($D49, Option3!$G$112:$G$123,0)))*conv_2026*Q$7</f>
        <v>0</v>
      </c>
      <c r="R49" s="31">
        <f>(INDEX(Option3!R$112:R$123, MATCH($D49, Option3!$G$112:$G$123,0)))*conv_2026*R$7</f>
        <v>0</v>
      </c>
      <c r="S49" s="31">
        <f>(INDEX(Option3!S$112:S$123, MATCH($D49, Option3!$G$112:$G$123,0)))*conv_2026*S$7</f>
        <v>0</v>
      </c>
      <c r="T49" s="31">
        <f>(INDEX(Option3!T$112:T$123, MATCH($D49, Option3!$G$112:$G$123,0)))*conv_2026*T$7</f>
        <v>0</v>
      </c>
      <c r="U49" s="31">
        <f>(INDEX(Option3!U$112:U$123, MATCH($D49, Option3!$G$112:$G$123,0)))*conv_2026*U$7</f>
        <v>0</v>
      </c>
      <c r="V49" s="31">
        <f>(INDEX(Option3!V$112:V$123, MATCH($D49, Option3!$G$112:$G$123,0)))*conv_2026*V$7</f>
        <v>0</v>
      </c>
      <c r="W49" s="31">
        <f>(INDEX(Option3!W$112:W$123, MATCH($D49, Option3!$G$112:$G$123,0)))*conv_2026*W$7</f>
        <v>0</v>
      </c>
      <c r="X49" s="31">
        <f>(INDEX(Option3!X$112:X$123, MATCH($D49, Option3!$G$112:$G$123,0)))*conv_2026*X$7</f>
        <v>0</v>
      </c>
      <c r="Y49" s="31">
        <f>(INDEX(Option3!Y$112:Y$123, MATCH($D49, Option3!$G$112:$G$123,0)))*conv_2026*Y$7</f>
        <v>0</v>
      </c>
      <c r="Z49" s="31">
        <f>(INDEX(Option3!Z$112:Z$123, MATCH($D49, Option3!$G$112:$G$123,0)))*conv_2026*Z$7</f>
        <v>0</v>
      </c>
      <c r="AA49" s="31">
        <f>(INDEX(Option3!AA$112:AA$123, MATCH($D49, Option3!$G$112:$G$123,0)))*conv_2026*AA$7</f>
        <v>0</v>
      </c>
      <c r="AB49" s="31">
        <f>(INDEX(Option3!AB$112:AB$123, MATCH($D49, Option3!$G$112:$G$123,0)))*conv_2026*AB$7</f>
        <v>0</v>
      </c>
      <c r="AC49" s="31">
        <f>(INDEX(Option3!AC$112:AC$123, MATCH($D49, Option3!$G$112:$G$123,0)))*conv_2026*AC$7</f>
        <v>0</v>
      </c>
      <c r="AD49" s="31">
        <f>(INDEX(Option3!AD$112:AD$123, MATCH($D49, Option3!$G$112:$G$123,0)))*conv_2026*AD$7</f>
        <v>0</v>
      </c>
      <c r="AE49" s="31">
        <f>(INDEX(Option3!AE$112:AE$123, MATCH($D49, Option3!$G$112:$G$123,0)))*conv_2026*AE$7</f>
        <v>0</v>
      </c>
      <c r="AF49" s="31">
        <f>(INDEX(Option3!AF$112:AF$123, MATCH($D49, Option3!$G$112:$G$123,0)))*conv_2026*AF$7</f>
        <v>0</v>
      </c>
      <c r="AG49" s="31">
        <f>(INDEX(Option3!AG$112:AG$123, MATCH($D49, Option3!$G$112:$G$123,0)))*conv_2026*AG$7</f>
        <v>0</v>
      </c>
    </row>
    <row r="50" spans="1:35" s="8" customFormat="1" ht="13.8" x14ac:dyDescent="0.3">
      <c r="A50" s="253" t="s">
        <v>132</v>
      </c>
      <c r="B50" s="253" t="str">
        <f>Option3!A122</f>
        <v>sens</v>
      </c>
      <c r="C50" s="253">
        <f>Option3!C122</f>
        <v>0</v>
      </c>
      <c r="D50" s="253" t="str">
        <f t="shared" si="5"/>
        <v>Option 3sens</v>
      </c>
      <c r="E50" s="254"/>
      <c r="F50" s="31">
        <f t="shared" si="4"/>
        <v>0</v>
      </c>
      <c r="H50" s="31">
        <f>(INDEX(Option3!H$112:H$123, MATCH($D50, Option3!$G$112:$G$123,0)))*conv_2026*H$7</f>
        <v>0</v>
      </c>
      <c r="I50" s="31">
        <f>(INDEX(Option3!I$112:I$123, MATCH($D50, Option3!$G$112:$G$123,0)))*conv_2026*I$7</f>
        <v>0</v>
      </c>
      <c r="J50" s="31">
        <f>(INDEX(Option3!J$112:J$123, MATCH($D50, Option3!$G$112:$G$123,0)))*conv_2026*J$7</f>
        <v>0</v>
      </c>
      <c r="K50" s="31">
        <f>(INDEX(Option3!K$112:K$123, MATCH($D50, Option3!$G$112:$G$123,0)))*conv_2026*K$7</f>
        <v>0</v>
      </c>
      <c r="L50" s="31">
        <f>(INDEX(Option3!L$112:L$123, MATCH($D50, Option3!$G$112:$G$123,0)))*conv_2026*L$7</f>
        <v>0</v>
      </c>
      <c r="M50" s="31">
        <f>(INDEX(Option3!M$112:M$123, MATCH($D50, Option3!$G$112:$G$123,0)))*conv_2026*M$7</f>
        <v>0</v>
      </c>
      <c r="N50" s="31">
        <f>(INDEX(Option3!N$112:N$123, MATCH($D50, Option3!$G$112:$G$123,0)))*conv_2026*N$7</f>
        <v>0</v>
      </c>
      <c r="O50" s="31">
        <f>(INDEX(Option3!O$112:O$123, MATCH($D50, Option3!$G$112:$G$123,0)))*conv_2026*O$7</f>
        <v>0</v>
      </c>
      <c r="P50" s="31">
        <f>(INDEX(Option3!P$112:P$123, MATCH($D50, Option3!$G$112:$G$123,0)))*conv_2026*P$7</f>
        <v>0</v>
      </c>
      <c r="Q50" s="31">
        <f>(INDEX(Option3!Q$112:Q$123, MATCH($D50, Option3!$G$112:$G$123,0)))*conv_2026*Q$7</f>
        <v>0</v>
      </c>
      <c r="R50" s="31">
        <f>(INDEX(Option3!R$112:R$123, MATCH($D50, Option3!$G$112:$G$123,0)))*conv_2026*R$7</f>
        <v>0</v>
      </c>
      <c r="S50" s="31">
        <f>(INDEX(Option3!S$112:S$123, MATCH($D50, Option3!$G$112:$G$123,0)))*conv_2026*S$7</f>
        <v>0</v>
      </c>
      <c r="T50" s="31">
        <f>(INDEX(Option3!T$112:T$123, MATCH($D50, Option3!$G$112:$G$123,0)))*conv_2026*T$7</f>
        <v>0</v>
      </c>
      <c r="U50" s="31">
        <f>(INDEX(Option3!U$112:U$123, MATCH($D50, Option3!$G$112:$G$123,0)))*conv_2026*U$7</f>
        <v>0</v>
      </c>
      <c r="V50" s="31">
        <f>(INDEX(Option3!V$112:V$123, MATCH($D50, Option3!$G$112:$G$123,0)))*conv_2026*V$7</f>
        <v>0</v>
      </c>
      <c r="W50" s="31">
        <f>(INDEX(Option3!W$112:W$123, MATCH($D50, Option3!$G$112:$G$123,0)))*conv_2026*W$7</f>
        <v>0</v>
      </c>
      <c r="X50" s="31">
        <f>(INDEX(Option3!X$112:X$123, MATCH($D50, Option3!$G$112:$G$123,0)))*conv_2026*X$7</f>
        <v>0</v>
      </c>
      <c r="Y50" s="31">
        <f>(INDEX(Option3!Y$112:Y$123, MATCH($D50, Option3!$G$112:$G$123,0)))*conv_2026*Y$7</f>
        <v>0</v>
      </c>
      <c r="Z50" s="31">
        <f>(INDEX(Option3!Z$112:Z$123, MATCH($D50, Option3!$G$112:$G$123,0)))*conv_2026*Z$7</f>
        <v>0</v>
      </c>
      <c r="AA50" s="31">
        <f>(INDEX(Option3!AA$112:AA$123, MATCH($D50, Option3!$G$112:$G$123,0)))*conv_2026*AA$7</f>
        <v>0</v>
      </c>
      <c r="AB50" s="31">
        <f>(INDEX(Option3!AB$112:AB$123, MATCH($D50, Option3!$G$112:$G$123,0)))*conv_2026*AB$7</f>
        <v>0</v>
      </c>
      <c r="AC50" s="31">
        <f>(INDEX(Option3!AC$112:AC$123, MATCH($D50, Option3!$G$112:$G$123,0)))*conv_2026*AC$7</f>
        <v>0</v>
      </c>
      <c r="AD50" s="31">
        <f>(INDEX(Option3!AD$112:AD$123, MATCH($D50, Option3!$G$112:$G$123,0)))*conv_2026*AD$7</f>
        <v>0</v>
      </c>
      <c r="AE50" s="31">
        <f>(INDEX(Option3!AE$112:AE$123, MATCH($D50, Option3!$G$112:$G$123,0)))*conv_2026*AE$7</f>
        <v>0</v>
      </c>
      <c r="AF50" s="31">
        <f>(INDEX(Option3!AF$112:AF$123, MATCH($D50, Option3!$G$112:$G$123,0)))*conv_2026*AF$7</f>
        <v>0</v>
      </c>
      <c r="AG50" s="31">
        <f>(INDEX(Option3!AG$112:AG$123, MATCH($D50, Option3!$G$112:$G$123,0)))*conv_2026*AG$7</f>
        <v>0</v>
      </c>
    </row>
    <row r="51" spans="1:35" s="8" customFormat="1" ht="13.8" x14ac:dyDescent="0.3">
      <c r="A51" s="253" t="s">
        <v>132</v>
      </c>
      <c r="B51" s="253" t="str">
        <f>Option3!A123</f>
        <v>sens</v>
      </c>
      <c r="C51" s="253">
        <f>Option3!C123</f>
        <v>0</v>
      </c>
      <c r="D51" s="253" t="str">
        <f t="shared" si="5"/>
        <v>Option 3sens</v>
      </c>
      <c r="E51" s="254"/>
      <c r="F51" s="31">
        <f t="shared" si="4"/>
        <v>0</v>
      </c>
      <c r="H51" s="31">
        <f>(INDEX(Option3!H$112:H$123, MATCH($D51, Option3!$G$112:$G$123,0)))*conv_2026*H$7</f>
        <v>0</v>
      </c>
      <c r="I51" s="31">
        <f>(INDEX(Option3!I$112:I$123, MATCH($D51, Option3!$G$112:$G$123,0)))*conv_2026*I$7</f>
        <v>0</v>
      </c>
      <c r="J51" s="31">
        <f>(INDEX(Option3!J$112:J$123, MATCH($D51, Option3!$G$112:$G$123,0)))*conv_2026*J$7</f>
        <v>0</v>
      </c>
      <c r="K51" s="31">
        <f>(INDEX(Option3!K$112:K$123, MATCH($D51, Option3!$G$112:$G$123,0)))*conv_2026*K$7</f>
        <v>0</v>
      </c>
      <c r="L51" s="31">
        <f>(INDEX(Option3!L$112:L$123, MATCH($D51, Option3!$G$112:$G$123,0)))*conv_2026*L$7</f>
        <v>0</v>
      </c>
      <c r="M51" s="31">
        <f>(INDEX(Option3!M$112:M$123, MATCH($D51, Option3!$G$112:$G$123,0)))*conv_2026*M$7</f>
        <v>0</v>
      </c>
      <c r="N51" s="31">
        <f>(INDEX(Option3!N$112:N$123, MATCH($D51, Option3!$G$112:$G$123,0)))*conv_2026*N$7</f>
        <v>0</v>
      </c>
      <c r="O51" s="31">
        <f>(INDEX(Option3!O$112:O$123, MATCH($D51, Option3!$G$112:$G$123,0)))*conv_2026*O$7</f>
        <v>0</v>
      </c>
      <c r="P51" s="31">
        <f>(INDEX(Option3!P$112:P$123, MATCH($D51, Option3!$G$112:$G$123,0)))*conv_2026*P$7</f>
        <v>0</v>
      </c>
      <c r="Q51" s="31">
        <f>(INDEX(Option3!Q$112:Q$123, MATCH($D51, Option3!$G$112:$G$123,0)))*conv_2026*Q$7</f>
        <v>0</v>
      </c>
      <c r="R51" s="31">
        <f>(INDEX(Option3!R$112:R$123, MATCH($D51, Option3!$G$112:$G$123,0)))*conv_2026*R$7</f>
        <v>0</v>
      </c>
      <c r="S51" s="31">
        <f>(INDEX(Option3!S$112:S$123, MATCH($D51, Option3!$G$112:$G$123,0)))*conv_2026*S$7</f>
        <v>0</v>
      </c>
      <c r="T51" s="31">
        <f>(INDEX(Option3!T$112:T$123, MATCH($D51, Option3!$G$112:$G$123,0)))*conv_2026*T$7</f>
        <v>0</v>
      </c>
      <c r="U51" s="31">
        <f>(INDEX(Option3!U$112:U$123, MATCH($D51, Option3!$G$112:$G$123,0)))*conv_2026*U$7</f>
        <v>0</v>
      </c>
      <c r="V51" s="31">
        <f>(INDEX(Option3!V$112:V$123, MATCH($D51, Option3!$G$112:$G$123,0)))*conv_2026*V$7</f>
        <v>0</v>
      </c>
      <c r="W51" s="31">
        <f>(INDEX(Option3!W$112:W$123, MATCH($D51, Option3!$G$112:$G$123,0)))*conv_2026*W$7</f>
        <v>0</v>
      </c>
      <c r="X51" s="31">
        <f>(INDEX(Option3!X$112:X$123, MATCH($D51, Option3!$G$112:$G$123,0)))*conv_2026*X$7</f>
        <v>0</v>
      </c>
      <c r="Y51" s="31">
        <f>(INDEX(Option3!Y$112:Y$123, MATCH($D51, Option3!$G$112:$G$123,0)))*conv_2026*Y$7</f>
        <v>0</v>
      </c>
      <c r="Z51" s="31">
        <f>(INDEX(Option3!Z$112:Z$123, MATCH($D51, Option3!$G$112:$G$123,0)))*conv_2026*Z$7</f>
        <v>0</v>
      </c>
      <c r="AA51" s="31">
        <f>(INDEX(Option3!AA$112:AA$123, MATCH($D51, Option3!$G$112:$G$123,0)))*conv_2026*AA$7</f>
        <v>0</v>
      </c>
      <c r="AB51" s="31">
        <f>(INDEX(Option3!AB$112:AB$123, MATCH($D51, Option3!$G$112:$G$123,0)))*conv_2026*AB$7</f>
        <v>0</v>
      </c>
      <c r="AC51" s="31">
        <f>(INDEX(Option3!AC$112:AC$123, MATCH($D51, Option3!$G$112:$G$123,0)))*conv_2026*AC$7</f>
        <v>0</v>
      </c>
      <c r="AD51" s="31">
        <f>(INDEX(Option3!AD$112:AD$123, MATCH($D51, Option3!$G$112:$G$123,0)))*conv_2026*AD$7</f>
        <v>0</v>
      </c>
      <c r="AE51" s="31">
        <f>(INDEX(Option3!AE$112:AE$123, MATCH($D51, Option3!$G$112:$G$123,0)))*conv_2026*AE$7</f>
        <v>0</v>
      </c>
      <c r="AF51" s="31">
        <f>(INDEX(Option3!AF$112:AF$123, MATCH($D51, Option3!$G$112:$G$123,0)))*conv_2026*AF$7</f>
        <v>0</v>
      </c>
      <c r="AG51" s="31">
        <f>(INDEX(Option3!AG$112:AG$123, MATCH($D51, Option3!$G$112:$G$123,0)))*conv_2026*AG$7</f>
        <v>0</v>
      </c>
    </row>
    <row r="52" spans="1:35" s="8" customFormat="1" ht="13.8" x14ac:dyDescent="0.3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ht="13.8" x14ac:dyDescent="0.3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ht="13.8" x14ac:dyDescent="0.3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ht="13.8" x14ac:dyDescent="0.3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ht="13.8" x14ac:dyDescent="0.3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(INDEX(Option4!H$112:H$123, MATCH($D56, Option4!$G$112:$G$123,0)))*conv_2026*H$7</f>
        <v>0</v>
      </c>
      <c r="I56" s="31">
        <f>(INDEX(Option4!I$112:I$123, MATCH($D56, Option4!$G$112:$G$123,0)))*conv_2026*I$7</f>
        <v>0</v>
      </c>
      <c r="J56" s="31">
        <f>(INDEX(Option4!J$112:J$123, MATCH($D56, Option4!$G$112:$G$123,0)))*conv_2026*J$7</f>
        <v>0</v>
      </c>
      <c r="K56" s="31">
        <f>(INDEX(Option4!K$112:K$123, MATCH($D56, Option4!$G$112:$G$123,0)))*conv_2026*K$7</f>
        <v>0</v>
      </c>
      <c r="L56" s="31">
        <f>(INDEX(Option4!L$112:L$123, MATCH($D56, Option4!$G$112:$G$123,0)))*conv_2026*L$7</f>
        <v>0</v>
      </c>
      <c r="M56" s="31">
        <f>(INDEX(Option4!M$112:M$123, MATCH($D56, Option4!$G$112:$G$123,0)))*conv_2026*M$7</f>
        <v>0</v>
      </c>
      <c r="N56" s="31">
        <f>(INDEX(Option4!N$112:N$123, MATCH($D56, Option4!$G$112:$G$123,0)))*conv_2026*N$7</f>
        <v>0</v>
      </c>
      <c r="O56" s="31">
        <f>(INDEX(Option4!O$112:O$123, MATCH($D56, Option4!$G$112:$G$123,0)))*conv_2026*O$7</f>
        <v>0</v>
      </c>
      <c r="P56" s="31">
        <f>(INDEX(Option4!P$112:P$123, MATCH($D56, Option4!$G$112:$G$123,0)))*conv_2026*P$7</f>
        <v>0</v>
      </c>
      <c r="Q56" s="31">
        <f>(INDEX(Option4!Q$112:Q$123, MATCH($D56, Option4!$G$112:$G$123,0)))*conv_2026*Q$7</f>
        <v>0</v>
      </c>
      <c r="R56" s="31">
        <f>(INDEX(Option4!R$112:R$123, MATCH($D56, Option4!$G$112:$G$123,0)))*conv_2026*R$7</f>
        <v>0</v>
      </c>
      <c r="S56" s="31">
        <f>(INDEX(Option4!S$112:S$123, MATCH($D56, Option4!$G$112:$G$123,0)))*conv_2026*S$7</f>
        <v>0</v>
      </c>
      <c r="T56" s="31">
        <f>(INDEX(Option4!T$112:T$123, MATCH($D56, Option4!$G$112:$G$123,0)))*conv_2026*T$7</f>
        <v>0</v>
      </c>
      <c r="U56" s="31">
        <f>(INDEX(Option4!U$112:U$123, MATCH($D56, Option4!$G$112:$G$123,0)))*conv_2026*U$7</f>
        <v>0</v>
      </c>
      <c r="V56" s="31">
        <f>(INDEX(Option4!V$112:V$123, MATCH($D56, Option4!$G$112:$G$123,0)))*conv_2026*V$7</f>
        <v>0</v>
      </c>
      <c r="W56" s="31">
        <f>(INDEX(Option4!W$112:W$123, MATCH($D56, Option4!$G$112:$G$123,0)))*conv_2026*W$7</f>
        <v>0</v>
      </c>
      <c r="X56" s="31">
        <f>(INDEX(Option4!X$112:X$123, MATCH($D56, Option4!$G$112:$G$123,0)))*conv_2026*X$7</f>
        <v>0</v>
      </c>
      <c r="Y56" s="31">
        <f>(INDEX(Option4!Y$112:Y$123, MATCH($D56, Option4!$G$112:$G$123,0)))*conv_2026*Y$7</f>
        <v>0</v>
      </c>
      <c r="Z56" s="31">
        <f>(INDEX(Option4!Z$112:Z$123, MATCH($D56, Option4!$G$112:$G$123,0)))*conv_2026*Z$7</f>
        <v>0</v>
      </c>
      <c r="AA56" s="31">
        <f>(INDEX(Option4!AA$112:AA$123, MATCH($D56, Option4!$G$112:$G$123,0)))*conv_2026*AA$7</f>
        <v>0</v>
      </c>
      <c r="AB56" s="31">
        <f>(INDEX(Option4!AB$112:AB$123, MATCH($D56, Option4!$G$112:$G$123,0)))*conv_2026*AB$7</f>
        <v>0</v>
      </c>
      <c r="AC56" s="31">
        <f>(INDEX(Option4!AC$112:AC$123, MATCH($D56, Option4!$G$112:$G$123,0)))*conv_2026*AC$7</f>
        <v>0</v>
      </c>
      <c r="AD56" s="31">
        <f>(INDEX(Option4!AD$112:AD$123, MATCH($D56, Option4!$G$112:$G$123,0)))*conv_2026*AD$7</f>
        <v>0</v>
      </c>
      <c r="AE56" s="31">
        <f>(INDEX(Option4!AE$112:AE$123, MATCH($D56, Option4!$G$112:$G$123,0)))*conv_2026*AE$7</f>
        <v>0</v>
      </c>
      <c r="AF56" s="31">
        <f>(INDEX(Option4!AF$112:AF$123, MATCH($D56, Option4!$G$112:$G$123,0)))*conv_2026*AF$7</f>
        <v>0</v>
      </c>
      <c r="AG56" s="31">
        <f>(INDEX(Option4!AG$112:AG$123, MATCH($D56, Option4!$G$112:$G$123,0)))*conv_2026*AG$7</f>
        <v>0</v>
      </c>
      <c r="AH56" s="7"/>
      <c r="AI56" s="7"/>
    </row>
    <row r="57" spans="1:35" s="8" customFormat="1" ht="13.8" x14ac:dyDescent="0.3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ht="13.8" x14ac:dyDescent="0.3">
      <c r="A58" s="253" t="s">
        <v>133</v>
      </c>
      <c r="B58" s="253" t="str">
        <f>Option4!A116</f>
        <v>sens1</v>
      </c>
      <c r="C58" s="253" t="str">
        <f>Option4!C116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(INDEX(Option4!H$112:H$123, MATCH($D58, Option4!$G$112:$G$123,0)))*conv_2026*H$7</f>
        <v>0</v>
      </c>
      <c r="I58" s="31">
        <f>(INDEX(Option4!I$112:I$123, MATCH($D58, Option4!$G$112:$G$123,0)))*conv_2026*I$7</f>
        <v>0</v>
      </c>
      <c r="J58" s="31">
        <f>(INDEX(Option4!J$112:J$123, MATCH($D58, Option4!$G$112:$G$123,0)))*conv_2026*J$7</f>
        <v>0</v>
      </c>
      <c r="K58" s="31">
        <f>(INDEX(Option4!K$112:K$123, MATCH($D58, Option4!$G$112:$G$123,0)))*conv_2026*K$7</f>
        <v>0</v>
      </c>
      <c r="L58" s="31">
        <f>(INDEX(Option4!L$112:L$123, MATCH($D58, Option4!$G$112:$G$123,0)))*conv_2026*L$7</f>
        <v>0</v>
      </c>
      <c r="M58" s="31">
        <f>(INDEX(Option4!M$112:M$123, MATCH($D58, Option4!$G$112:$G$123,0)))*conv_2026*M$7</f>
        <v>0</v>
      </c>
      <c r="N58" s="31">
        <f>(INDEX(Option4!N$112:N$123, MATCH($D58, Option4!$G$112:$G$123,0)))*conv_2026*N$7</f>
        <v>0</v>
      </c>
      <c r="O58" s="31">
        <f>(INDEX(Option4!O$112:O$123, MATCH($D58, Option4!$G$112:$G$123,0)))*conv_2026*O$7</f>
        <v>0</v>
      </c>
      <c r="P58" s="31">
        <f>(INDEX(Option4!P$112:P$123, MATCH($D58, Option4!$G$112:$G$123,0)))*conv_2026*P$7</f>
        <v>0</v>
      </c>
      <c r="Q58" s="31">
        <f>(INDEX(Option4!Q$112:Q$123, MATCH($D58, Option4!$G$112:$G$123,0)))*conv_2026*Q$7</f>
        <v>0</v>
      </c>
      <c r="R58" s="31">
        <f>(INDEX(Option4!R$112:R$123, MATCH($D58, Option4!$G$112:$G$123,0)))*conv_2026*R$7</f>
        <v>0</v>
      </c>
      <c r="S58" s="31">
        <f>(INDEX(Option4!S$112:S$123, MATCH($D58, Option4!$G$112:$G$123,0)))*conv_2026*S$7</f>
        <v>0</v>
      </c>
      <c r="T58" s="31">
        <f>(INDEX(Option4!T$112:T$123, MATCH($D58, Option4!$G$112:$G$123,0)))*conv_2026*T$7</f>
        <v>0</v>
      </c>
      <c r="U58" s="31">
        <f>(INDEX(Option4!U$112:U$123, MATCH($D58, Option4!$G$112:$G$123,0)))*conv_2026*U$7</f>
        <v>0</v>
      </c>
      <c r="V58" s="31">
        <f>(INDEX(Option4!V$112:V$123, MATCH($D58, Option4!$G$112:$G$123,0)))*conv_2026*V$7</f>
        <v>0</v>
      </c>
      <c r="W58" s="31">
        <f>(INDEX(Option4!W$112:W$123, MATCH($D58, Option4!$G$112:$G$123,0)))*conv_2026*W$7</f>
        <v>0</v>
      </c>
      <c r="X58" s="31">
        <f>(INDEX(Option4!X$112:X$123, MATCH($D58, Option4!$G$112:$G$123,0)))*conv_2026*X$7</f>
        <v>0</v>
      </c>
      <c r="Y58" s="31">
        <f>(INDEX(Option4!Y$112:Y$123, MATCH($D58, Option4!$G$112:$G$123,0)))*conv_2026*Y$7</f>
        <v>0</v>
      </c>
      <c r="Z58" s="31">
        <f>(INDEX(Option4!Z$112:Z$123, MATCH($D58, Option4!$G$112:$G$123,0)))*conv_2026*Z$7</f>
        <v>0</v>
      </c>
      <c r="AA58" s="31">
        <f>(INDEX(Option4!AA$112:AA$123, MATCH($D58, Option4!$G$112:$G$123,0)))*conv_2026*AA$7</f>
        <v>0</v>
      </c>
      <c r="AB58" s="31">
        <f>(INDEX(Option4!AB$112:AB$123, MATCH($D58, Option4!$G$112:$G$123,0)))*conv_2026*AB$7</f>
        <v>0</v>
      </c>
      <c r="AC58" s="31">
        <f>(INDEX(Option4!AC$112:AC$123, MATCH($D58, Option4!$G$112:$G$123,0)))*conv_2026*AC$7</f>
        <v>0</v>
      </c>
      <c r="AD58" s="31">
        <f>(INDEX(Option4!AD$112:AD$123, MATCH($D58, Option4!$G$112:$G$123,0)))*conv_2026*AD$7</f>
        <v>0</v>
      </c>
      <c r="AE58" s="31">
        <f>(INDEX(Option4!AE$112:AE$123, MATCH($D58, Option4!$G$112:$G$123,0)))*conv_2026*AE$7</f>
        <v>0</v>
      </c>
      <c r="AF58" s="31">
        <f>(INDEX(Option4!AF$112:AF$123, MATCH($D58, Option4!$G$112:$G$123,0)))*conv_2026*AF$7</f>
        <v>0</v>
      </c>
      <c r="AG58" s="31">
        <f>(INDEX(Option4!AG$112:AG$123, MATCH($D58, Option4!$G$112:$G$123,0)))*conv_2026*AG$7</f>
        <v>0</v>
      </c>
      <c r="AH58" s="7"/>
      <c r="AI58" s="7"/>
    </row>
    <row r="59" spans="1:35" s="8" customFormat="1" ht="13.8" x14ac:dyDescent="0.3">
      <c r="A59" s="253" t="s">
        <v>133</v>
      </c>
      <c r="B59" s="253" t="str">
        <f>Option4!A117</f>
        <v>sens2</v>
      </c>
      <c r="C59" s="253" t="str">
        <f>Option4!C117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(INDEX(Option4!H$112:H$123, MATCH($D59, Option4!$G$112:$G$123,0)))*conv_2026*H$7</f>
        <v>0</v>
      </c>
      <c r="I59" s="31">
        <f>(INDEX(Option4!I$112:I$123, MATCH($D59, Option4!$G$112:$G$123,0)))*conv_2026*I$7</f>
        <v>0</v>
      </c>
      <c r="J59" s="31">
        <f>(INDEX(Option4!J$112:J$123, MATCH($D59, Option4!$G$112:$G$123,0)))*conv_2026*J$7</f>
        <v>0</v>
      </c>
      <c r="K59" s="31">
        <f>(INDEX(Option4!K$112:K$123, MATCH($D59, Option4!$G$112:$G$123,0)))*conv_2026*K$7</f>
        <v>0</v>
      </c>
      <c r="L59" s="31">
        <f>(INDEX(Option4!L$112:L$123, MATCH($D59, Option4!$G$112:$G$123,0)))*conv_2026*L$7</f>
        <v>0</v>
      </c>
      <c r="M59" s="31">
        <f>(INDEX(Option4!M$112:M$123, MATCH($D59, Option4!$G$112:$G$123,0)))*conv_2026*M$7</f>
        <v>0</v>
      </c>
      <c r="N59" s="31">
        <f>(INDEX(Option4!N$112:N$123, MATCH($D59, Option4!$G$112:$G$123,0)))*conv_2026*N$7</f>
        <v>0</v>
      </c>
      <c r="O59" s="31">
        <f>(INDEX(Option4!O$112:O$123, MATCH($D59, Option4!$G$112:$G$123,0)))*conv_2026*O$7</f>
        <v>0</v>
      </c>
      <c r="P59" s="31">
        <f>(INDEX(Option4!P$112:P$123, MATCH($D59, Option4!$G$112:$G$123,0)))*conv_2026*P$7</f>
        <v>0</v>
      </c>
      <c r="Q59" s="31">
        <f>(INDEX(Option4!Q$112:Q$123, MATCH($D59, Option4!$G$112:$G$123,0)))*conv_2026*Q$7</f>
        <v>0</v>
      </c>
      <c r="R59" s="31">
        <f>(INDEX(Option4!R$112:R$123, MATCH($D59, Option4!$G$112:$G$123,0)))*conv_2026*R$7</f>
        <v>0</v>
      </c>
      <c r="S59" s="31">
        <f>(INDEX(Option4!S$112:S$123, MATCH($D59, Option4!$G$112:$G$123,0)))*conv_2026*S$7</f>
        <v>0</v>
      </c>
      <c r="T59" s="31">
        <f>(INDEX(Option4!T$112:T$123, MATCH($D59, Option4!$G$112:$G$123,0)))*conv_2026*T$7</f>
        <v>0</v>
      </c>
      <c r="U59" s="31">
        <f>(INDEX(Option4!U$112:U$123, MATCH($D59, Option4!$G$112:$G$123,0)))*conv_2026*U$7</f>
        <v>0</v>
      </c>
      <c r="V59" s="31">
        <f>(INDEX(Option4!V$112:V$123, MATCH($D59, Option4!$G$112:$G$123,0)))*conv_2026*V$7</f>
        <v>0</v>
      </c>
      <c r="W59" s="31">
        <f>(INDEX(Option4!W$112:W$123, MATCH($D59, Option4!$G$112:$G$123,0)))*conv_2026*W$7</f>
        <v>0</v>
      </c>
      <c r="X59" s="31">
        <f>(INDEX(Option4!X$112:X$123, MATCH($D59, Option4!$G$112:$G$123,0)))*conv_2026*X$7</f>
        <v>0</v>
      </c>
      <c r="Y59" s="31">
        <f>(INDEX(Option4!Y$112:Y$123, MATCH($D59, Option4!$G$112:$G$123,0)))*conv_2026*Y$7</f>
        <v>0</v>
      </c>
      <c r="Z59" s="31">
        <f>(INDEX(Option4!Z$112:Z$123, MATCH($D59, Option4!$G$112:$G$123,0)))*conv_2026*Z$7</f>
        <v>0</v>
      </c>
      <c r="AA59" s="31">
        <f>(INDEX(Option4!AA$112:AA$123, MATCH($D59, Option4!$G$112:$G$123,0)))*conv_2026*AA$7</f>
        <v>0</v>
      </c>
      <c r="AB59" s="31">
        <f>(INDEX(Option4!AB$112:AB$123, MATCH($D59, Option4!$G$112:$G$123,0)))*conv_2026*AB$7</f>
        <v>0</v>
      </c>
      <c r="AC59" s="31">
        <f>(INDEX(Option4!AC$112:AC$123, MATCH($D59, Option4!$G$112:$G$123,0)))*conv_2026*AC$7</f>
        <v>0</v>
      </c>
      <c r="AD59" s="31">
        <f>(INDEX(Option4!AD$112:AD$123, MATCH($D59, Option4!$G$112:$G$123,0)))*conv_2026*AD$7</f>
        <v>0</v>
      </c>
      <c r="AE59" s="31">
        <f>(INDEX(Option4!AE$112:AE$123, MATCH($D59, Option4!$G$112:$G$123,0)))*conv_2026*AE$7</f>
        <v>0</v>
      </c>
      <c r="AF59" s="31">
        <f>(INDEX(Option4!AF$112:AF$123, MATCH($D59, Option4!$G$112:$G$123,0)))*conv_2026*AF$7</f>
        <v>0</v>
      </c>
      <c r="AG59" s="31">
        <f>(INDEX(Option4!AG$112:AG$123, MATCH($D59, Option4!$G$112:$G$123,0)))*conv_2026*AG$7</f>
        <v>0</v>
      </c>
    </row>
    <row r="60" spans="1:35" s="8" customFormat="1" ht="13.8" x14ac:dyDescent="0.3">
      <c r="A60" s="253" t="s">
        <v>133</v>
      </c>
      <c r="B60" s="253" t="str">
        <f>Option4!A118</f>
        <v>sens3</v>
      </c>
      <c r="C60" s="253" t="str">
        <f>Option4!C118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(INDEX(Option4!H$112:H$123, MATCH($D60, Option4!$G$112:$G$123,0)))*conv_2026*H$7</f>
        <v>0</v>
      </c>
      <c r="I60" s="31">
        <f>(INDEX(Option4!I$112:I$123, MATCH($D60, Option4!$G$112:$G$123,0)))*conv_2026*I$7</f>
        <v>0</v>
      </c>
      <c r="J60" s="31">
        <f>(INDEX(Option4!J$112:J$123, MATCH($D60, Option4!$G$112:$G$123,0)))*conv_2026*J$7</f>
        <v>0</v>
      </c>
      <c r="K60" s="31">
        <f>(INDEX(Option4!K$112:K$123, MATCH($D60, Option4!$G$112:$G$123,0)))*conv_2026*K$7</f>
        <v>0</v>
      </c>
      <c r="L60" s="31">
        <f>(INDEX(Option4!L$112:L$123, MATCH($D60, Option4!$G$112:$G$123,0)))*conv_2026*L$7</f>
        <v>0</v>
      </c>
      <c r="M60" s="31">
        <f>(INDEX(Option4!M$112:M$123, MATCH($D60, Option4!$G$112:$G$123,0)))*conv_2026*M$7</f>
        <v>0</v>
      </c>
      <c r="N60" s="31">
        <f>(INDEX(Option4!N$112:N$123, MATCH($D60, Option4!$G$112:$G$123,0)))*conv_2026*N$7</f>
        <v>0</v>
      </c>
      <c r="O60" s="31">
        <f>(INDEX(Option4!O$112:O$123, MATCH($D60, Option4!$G$112:$G$123,0)))*conv_2026*O$7</f>
        <v>0</v>
      </c>
      <c r="P60" s="31">
        <f>(INDEX(Option4!P$112:P$123, MATCH($D60, Option4!$G$112:$G$123,0)))*conv_2026*P$7</f>
        <v>0</v>
      </c>
      <c r="Q60" s="31">
        <f>(INDEX(Option4!Q$112:Q$123, MATCH($D60, Option4!$G$112:$G$123,0)))*conv_2026*Q$7</f>
        <v>0</v>
      </c>
      <c r="R60" s="31">
        <f>(INDEX(Option4!R$112:R$123, MATCH($D60, Option4!$G$112:$G$123,0)))*conv_2026*R$7</f>
        <v>0</v>
      </c>
      <c r="S60" s="31">
        <f>(INDEX(Option4!S$112:S$123, MATCH($D60, Option4!$G$112:$G$123,0)))*conv_2026*S$7</f>
        <v>0</v>
      </c>
      <c r="T60" s="31">
        <f>(INDEX(Option4!T$112:T$123, MATCH($D60, Option4!$G$112:$G$123,0)))*conv_2026*T$7</f>
        <v>0</v>
      </c>
      <c r="U60" s="31">
        <f>(INDEX(Option4!U$112:U$123, MATCH($D60, Option4!$G$112:$G$123,0)))*conv_2026*U$7</f>
        <v>0</v>
      </c>
      <c r="V60" s="31">
        <f>(INDEX(Option4!V$112:V$123, MATCH($D60, Option4!$G$112:$G$123,0)))*conv_2026*V$7</f>
        <v>0</v>
      </c>
      <c r="W60" s="31">
        <f>(INDEX(Option4!W$112:W$123, MATCH($D60, Option4!$G$112:$G$123,0)))*conv_2026*W$7</f>
        <v>0</v>
      </c>
      <c r="X60" s="31">
        <f>(INDEX(Option4!X$112:X$123, MATCH($D60, Option4!$G$112:$G$123,0)))*conv_2026*X$7</f>
        <v>0</v>
      </c>
      <c r="Y60" s="31">
        <f>(INDEX(Option4!Y$112:Y$123, MATCH($D60, Option4!$G$112:$G$123,0)))*conv_2026*Y$7</f>
        <v>0</v>
      </c>
      <c r="Z60" s="31">
        <f>(INDEX(Option4!Z$112:Z$123, MATCH($D60, Option4!$G$112:$G$123,0)))*conv_2026*Z$7</f>
        <v>0</v>
      </c>
      <c r="AA60" s="31">
        <f>(INDEX(Option4!AA$112:AA$123, MATCH($D60, Option4!$G$112:$G$123,0)))*conv_2026*AA$7</f>
        <v>0</v>
      </c>
      <c r="AB60" s="31">
        <f>(INDEX(Option4!AB$112:AB$123, MATCH($D60, Option4!$G$112:$G$123,0)))*conv_2026*AB$7</f>
        <v>0</v>
      </c>
      <c r="AC60" s="31">
        <f>(INDEX(Option4!AC$112:AC$123, MATCH($D60, Option4!$G$112:$G$123,0)))*conv_2026*AC$7</f>
        <v>0</v>
      </c>
      <c r="AD60" s="31">
        <f>(INDEX(Option4!AD$112:AD$123, MATCH($D60, Option4!$G$112:$G$123,0)))*conv_2026*AD$7</f>
        <v>0</v>
      </c>
      <c r="AE60" s="31">
        <f>(INDEX(Option4!AE$112:AE$123, MATCH($D60, Option4!$G$112:$G$123,0)))*conv_2026*AE$7</f>
        <v>0</v>
      </c>
      <c r="AF60" s="31">
        <f>(INDEX(Option4!AF$112:AF$123, MATCH($D60, Option4!$G$112:$G$123,0)))*conv_2026*AF$7</f>
        <v>0</v>
      </c>
      <c r="AG60" s="31">
        <f>(INDEX(Option4!AG$112:AG$123, MATCH($D60, Option4!$G$112:$G$123,0)))*conv_2026*AG$7</f>
        <v>0</v>
      </c>
    </row>
    <row r="61" spans="1:35" s="8" customFormat="1" ht="13.8" x14ac:dyDescent="0.3">
      <c r="A61" s="253" t="s">
        <v>133</v>
      </c>
      <c r="B61" s="253" t="str">
        <f>Option4!A119</f>
        <v>sens4</v>
      </c>
      <c r="C61" s="253" t="str">
        <f>Option4!C119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(INDEX(Option4!H$112:H$123, MATCH($D61, Option4!$G$112:$G$123,0)))*conv_2026*H$7</f>
        <v>0</v>
      </c>
      <c r="I61" s="31">
        <f>(INDEX(Option4!I$112:I$123, MATCH($D61, Option4!$G$112:$G$123,0)))*conv_2026*I$7</f>
        <v>0</v>
      </c>
      <c r="J61" s="31">
        <f>(INDEX(Option4!J$112:J$123, MATCH($D61, Option4!$G$112:$G$123,0)))*conv_2026*J$7</f>
        <v>0</v>
      </c>
      <c r="K61" s="31">
        <f>(INDEX(Option4!K$112:K$123, MATCH($D61, Option4!$G$112:$G$123,0)))*conv_2026*K$7</f>
        <v>0</v>
      </c>
      <c r="L61" s="31">
        <f>(INDEX(Option4!L$112:L$123, MATCH($D61, Option4!$G$112:$G$123,0)))*conv_2026*L$7</f>
        <v>0</v>
      </c>
      <c r="M61" s="31">
        <f>(INDEX(Option4!M$112:M$123, MATCH($D61, Option4!$G$112:$G$123,0)))*conv_2026*M$7</f>
        <v>0</v>
      </c>
      <c r="N61" s="31">
        <f>(INDEX(Option4!N$112:N$123, MATCH($D61, Option4!$G$112:$G$123,0)))*conv_2026*N$7</f>
        <v>0</v>
      </c>
      <c r="O61" s="31">
        <f>(INDEX(Option4!O$112:O$123, MATCH($D61, Option4!$G$112:$G$123,0)))*conv_2026*O$7</f>
        <v>0</v>
      </c>
      <c r="P61" s="31">
        <f>(INDEX(Option4!P$112:P$123, MATCH($D61, Option4!$G$112:$G$123,0)))*conv_2026*P$7</f>
        <v>0</v>
      </c>
      <c r="Q61" s="31">
        <f>(INDEX(Option4!Q$112:Q$123, MATCH($D61, Option4!$G$112:$G$123,0)))*conv_2026*Q$7</f>
        <v>0</v>
      </c>
      <c r="R61" s="31">
        <f>(INDEX(Option4!R$112:R$123, MATCH($D61, Option4!$G$112:$G$123,0)))*conv_2026*R$7</f>
        <v>0</v>
      </c>
      <c r="S61" s="31">
        <f>(INDEX(Option4!S$112:S$123, MATCH($D61, Option4!$G$112:$G$123,0)))*conv_2026*S$7</f>
        <v>0</v>
      </c>
      <c r="T61" s="31">
        <f>(INDEX(Option4!T$112:T$123, MATCH($D61, Option4!$G$112:$G$123,0)))*conv_2026*T$7</f>
        <v>0</v>
      </c>
      <c r="U61" s="31">
        <f>(INDEX(Option4!U$112:U$123, MATCH($D61, Option4!$G$112:$G$123,0)))*conv_2026*U$7</f>
        <v>0</v>
      </c>
      <c r="V61" s="31">
        <f>(INDEX(Option4!V$112:V$123, MATCH($D61, Option4!$G$112:$G$123,0)))*conv_2026*V$7</f>
        <v>0</v>
      </c>
      <c r="W61" s="31">
        <f>(INDEX(Option4!W$112:W$123, MATCH($D61, Option4!$G$112:$G$123,0)))*conv_2026*W$7</f>
        <v>0</v>
      </c>
      <c r="X61" s="31">
        <f>(INDEX(Option4!X$112:X$123, MATCH($D61, Option4!$G$112:$G$123,0)))*conv_2026*X$7</f>
        <v>0</v>
      </c>
      <c r="Y61" s="31">
        <f>(INDEX(Option4!Y$112:Y$123, MATCH($D61, Option4!$G$112:$G$123,0)))*conv_2026*Y$7</f>
        <v>0</v>
      </c>
      <c r="Z61" s="31">
        <f>(INDEX(Option4!Z$112:Z$123, MATCH($D61, Option4!$G$112:$G$123,0)))*conv_2026*Z$7</f>
        <v>0</v>
      </c>
      <c r="AA61" s="31">
        <f>(INDEX(Option4!AA$112:AA$123, MATCH($D61, Option4!$G$112:$G$123,0)))*conv_2026*AA$7</f>
        <v>0</v>
      </c>
      <c r="AB61" s="31">
        <f>(INDEX(Option4!AB$112:AB$123, MATCH($D61, Option4!$G$112:$G$123,0)))*conv_2026*AB$7</f>
        <v>0</v>
      </c>
      <c r="AC61" s="31">
        <f>(INDEX(Option4!AC$112:AC$123, MATCH($D61, Option4!$G$112:$G$123,0)))*conv_2026*AC$7</f>
        <v>0</v>
      </c>
      <c r="AD61" s="31">
        <f>(INDEX(Option4!AD$112:AD$123, MATCH($D61, Option4!$G$112:$G$123,0)))*conv_2026*AD$7</f>
        <v>0</v>
      </c>
      <c r="AE61" s="31">
        <f>(INDEX(Option4!AE$112:AE$123, MATCH($D61, Option4!$G$112:$G$123,0)))*conv_2026*AE$7</f>
        <v>0</v>
      </c>
      <c r="AF61" s="31">
        <f>(INDEX(Option4!AF$112:AF$123, MATCH($D61, Option4!$G$112:$G$123,0)))*conv_2026*AF$7</f>
        <v>0</v>
      </c>
      <c r="AG61" s="31">
        <f>(INDEX(Option4!AG$112:AG$123, MATCH($D61, Option4!$G$112:$G$123,0)))*conv_2026*AG$7</f>
        <v>0</v>
      </c>
    </row>
    <row r="62" spans="1:35" s="8" customFormat="1" ht="13.8" x14ac:dyDescent="0.3">
      <c r="A62" s="253" t="s">
        <v>133</v>
      </c>
      <c r="B62" s="253" t="str">
        <f>Option4!A120</f>
        <v>sens5</v>
      </c>
      <c r="C62" s="253" t="str">
        <f>Option4!C120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(INDEX(Option4!H$112:H$123, MATCH($D62, Option4!$G$112:$G$123,0)))*conv_2026*H$7</f>
        <v>0</v>
      </c>
      <c r="I62" s="31">
        <f>(INDEX(Option4!I$112:I$123, MATCH($D62, Option4!$G$112:$G$123,0)))*conv_2026*I$7</f>
        <v>0</v>
      </c>
      <c r="J62" s="31">
        <f>(INDEX(Option4!J$112:J$123, MATCH($D62, Option4!$G$112:$G$123,0)))*conv_2026*J$7</f>
        <v>0</v>
      </c>
      <c r="K62" s="31">
        <f>(INDEX(Option4!K$112:K$123, MATCH($D62, Option4!$G$112:$G$123,0)))*conv_2026*K$7</f>
        <v>0</v>
      </c>
      <c r="L62" s="31">
        <f>(INDEX(Option4!L$112:L$123, MATCH($D62, Option4!$G$112:$G$123,0)))*conv_2026*L$7</f>
        <v>0</v>
      </c>
      <c r="M62" s="31">
        <f>(INDEX(Option4!M$112:M$123, MATCH($D62, Option4!$G$112:$G$123,0)))*conv_2026*M$7</f>
        <v>0</v>
      </c>
      <c r="N62" s="31">
        <f>(INDEX(Option4!N$112:N$123, MATCH($D62, Option4!$G$112:$G$123,0)))*conv_2026*N$7</f>
        <v>0</v>
      </c>
      <c r="O62" s="31">
        <f>(INDEX(Option4!O$112:O$123, MATCH($D62, Option4!$G$112:$G$123,0)))*conv_2026*O$7</f>
        <v>0</v>
      </c>
      <c r="P62" s="31">
        <f>(INDEX(Option4!P$112:P$123, MATCH($D62, Option4!$G$112:$G$123,0)))*conv_2026*P$7</f>
        <v>0</v>
      </c>
      <c r="Q62" s="31">
        <f>(INDEX(Option4!Q$112:Q$123, MATCH($D62, Option4!$G$112:$G$123,0)))*conv_2026*Q$7</f>
        <v>0</v>
      </c>
      <c r="R62" s="31">
        <f>(INDEX(Option4!R$112:R$123, MATCH($D62, Option4!$G$112:$G$123,0)))*conv_2026*R$7</f>
        <v>0</v>
      </c>
      <c r="S62" s="31">
        <f>(INDEX(Option4!S$112:S$123, MATCH($D62, Option4!$G$112:$G$123,0)))*conv_2026*S$7</f>
        <v>0</v>
      </c>
      <c r="T62" s="31">
        <f>(INDEX(Option4!T$112:T$123, MATCH($D62, Option4!$G$112:$G$123,0)))*conv_2026*T$7</f>
        <v>0</v>
      </c>
      <c r="U62" s="31">
        <f>(INDEX(Option4!U$112:U$123, MATCH($D62, Option4!$G$112:$G$123,0)))*conv_2026*U$7</f>
        <v>0</v>
      </c>
      <c r="V62" s="31">
        <f>(INDEX(Option4!V$112:V$123, MATCH($D62, Option4!$G$112:$G$123,0)))*conv_2026*V$7</f>
        <v>0</v>
      </c>
      <c r="W62" s="31">
        <f>(INDEX(Option4!W$112:W$123, MATCH($D62, Option4!$G$112:$G$123,0)))*conv_2026*W$7</f>
        <v>0</v>
      </c>
      <c r="X62" s="31">
        <f>(INDEX(Option4!X$112:X$123, MATCH($D62, Option4!$G$112:$G$123,0)))*conv_2026*X$7</f>
        <v>0</v>
      </c>
      <c r="Y62" s="31">
        <f>(INDEX(Option4!Y$112:Y$123, MATCH($D62, Option4!$G$112:$G$123,0)))*conv_2026*Y$7</f>
        <v>0</v>
      </c>
      <c r="Z62" s="31">
        <f>(INDEX(Option4!Z$112:Z$123, MATCH($D62, Option4!$G$112:$G$123,0)))*conv_2026*Z$7</f>
        <v>0</v>
      </c>
      <c r="AA62" s="31">
        <f>(INDEX(Option4!AA$112:AA$123, MATCH($D62, Option4!$G$112:$G$123,0)))*conv_2026*AA$7</f>
        <v>0</v>
      </c>
      <c r="AB62" s="31">
        <f>(INDEX(Option4!AB$112:AB$123, MATCH($D62, Option4!$G$112:$G$123,0)))*conv_2026*AB$7</f>
        <v>0</v>
      </c>
      <c r="AC62" s="31">
        <f>(INDEX(Option4!AC$112:AC$123, MATCH($D62, Option4!$G$112:$G$123,0)))*conv_2026*AC$7</f>
        <v>0</v>
      </c>
      <c r="AD62" s="31">
        <f>(INDEX(Option4!AD$112:AD$123, MATCH($D62, Option4!$G$112:$G$123,0)))*conv_2026*AD$7</f>
        <v>0</v>
      </c>
      <c r="AE62" s="31">
        <f>(INDEX(Option4!AE$112:AE$123, MATCH($D62, Option4!$G$112:$G$123,0)))*conv_2026*AE$7</f>
        <v>0</v>
      </c>
      <c r="AF62" s="31">
        <f>(INDEX(Option4!AF$112:AF$123, MATCH($D62, Option4!$G$112:$G$123,0)))*conv_2026*AF$7</f>
        <v>0</v>
      </c>
      <c r="AG62" s="31">
        <f>(INDEX(Option4!AG$112:AG$123, MATCH($D62, Option4!$G$112:$G$123,0)))*conv_2026*AG$7</f>
        <v>0</v>
      </c>
    </row>
    <row r="63" spans="1:35" s="8" customFormat="1" ht="13.8" x14ac:dyDescent="0.3">
      <c r="A63" s="253" t="s">
        <v>133</v>
      </c>
      <c r="B63" s="253" t="str">
        <f>Option4!A121</f>
        <v>sens</v>
      </c>
      <c r="C63" s="253">
        <f>Option4!C121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(INDEX(Option4!H$112:H$123, MATCH($D63, Option4!$G$112:$G$123,0)))*conv_2026*H$7</f>
        <v>0</v>
      </c>
      <c r="I63" s="31">
        <f>(INDEX(Option4!I$112:I$123, MATCH($D63, Option4!$G$112:$G$123,0)))*conv_2026*I$7</f>
        <v>0</v>
      </c>
      <c r="J63" s="31">
        <f>(INDEX(Option4!J$112:J$123, MATCH($D63, Option4!$G$112:$G$123,0)))*conv_2026*J$7</f>
        <v>0</v>
      </c>
      <c r="K63" s="31">
        <f>(INDEX(Option4!K$112:K$123, MATCH($D63, Option4!$G$112:$G$123,0)))*conv_2026*K$7</f>
        <v>0</v>
      </c>
      <c r="L63" s="31">
        <f>(INDEX(Option4!L$112:L$123, MATCH($D63, Option4!$G$112:$G$123,0)))*conv_2026*L$7</f>
        <v>0</v>
      </c>
      <c r="M63" s="31">
        <f>(INDEX(Option4!M$112:M$123, MATCH($D63, Option4!$G$112:$G$123,0)))*conv_2026*M$7</f>
        <v>0</v>
      </c>
      <c r="N63" s="31">
        <f>(INDEX(Option4!N$112:N$123, MATCH($D63, Option4!$G$112:$G$123,0)))*conv_2026*N$7</f>
        <v>0</v>
      </c>
      <c r="O63" s="31">
        <f>(INDEX(Option4!O$112:O$123, MATCH($D63, Option4!$G$112:$G$123,0)))*conv_2026*O$7</f>
        <v>0</v>
      </c>
      <c r="P63" s="31">
        <f>(INDEX(Option4!P$112:P$123, MATCH($D63, Option4!$G$112:$G$123,0)))*conv_2026*P$7</f>
        <v>0</v>
      </c>
      <c r="Q63" s="31">
        <f>(INDEX(Option4!Q$112:Q$123, MATCH($D63, Option4!$G$112:$G$123,0)))*conv_2026*Q$7</f>
        <v>0</v>
      </c>
      <c r="R63" s="31">
        <f>(INDEX(Option4!R$112:R$123, MATCH($D63, Option4!$G$112:$G$123,0)))*conv_2026*R$7</f>
        <v>0</v>
      </c>
      <c r="S63" s="31">
        <f>(INDEX(Option4!S$112:S$123, MATCH($D63, Option4!$G$112:$G$123,0)))*conv_2026*S$7</f>
        <v>0</v>
      </c>
      <c r="T63" s="31">
        <f>(INDEX(Option4!T$112:T$123, MATCH($D63, Option4!$G$112:$G$123,0)))*conv_2026*T$7</f>
        <v>0</v>
      </c>
      <c r="U63" s="31">
        <f>(INDEX(Option4!U$112:U$123, MATCH($D63, Option4!$G$112:$G$123,0)))*conv_2026*U$7</f>
        <v>0</v>
      </c>
      <c r="V63" s="31">
        <f>(INDEX(Option4!V$112:V$123, MATCH($D63, Option4!$G$112:$G$123,0)))*conv_2026*V$7</f>
        <v>0</v>
      </c>
      <c r="W63" s="31">
        <f>(INDEX(Option4!W$112:W$123, MATCH($D63, Option4!$G$112:$G$123,0)))*conv_2026*W$7</f>
        <v>0</v>
      </c>
      <c r="X63" s="31">
        <f>(INDEX(Option4!X$112:X$123, MATCH($D63, Option4!$G$112:$G$123,0)))*conv_2026*X$7</f>
        <v>0</v>
      </c>
      <c r="Y63" s="31">
        <f>(INDEX(Option4!Y$112:Y$123, MATCH($D63, Option4!$G$112:$G$123,0)))*conv_2026*Y$7</f>
        <v>0</v>
      </c>
      <c r="Z63" s="31">
        <f>(INDEX(Option4!Z$112:Z$123, MATCH($D63, Option4!$G$112:$G$123,0)))*conv_2026*Z$7</f>
        <v>0</v>
      </c>
      <c r="AA63" s="31">
        <f>(INDEX(Option4!AA$112:AA$123, MATCH($D63, Option4!$G$112:$G$123,0)))*conv_2026*AA$7</f>
        <v>0</v>
      </c>
      <c r="AB63" s="31">
        <f>(INDEX(Option4!AB$112:AB$123, MATCH($D63, Option4!$G$112:$G$123,0)))*conv_2026*AB$7</f>
        <v>0</v>
      </c>
      <c r="AC63" s="31">
        <f>(INDEX(Option4!AC$112:AC$123, MATCH($D63, Option4!$G$112:$G$123,0)))*conv_2026*AC$7</f>
        <v>0</v>
      </c>
      <c r="AD63" s="31">
        <f>(INDEX(Option4!AD$112:AD$123, MATCH($D63, Option4!$G$112:$G$123,0)))*conv_2026*AD$7</f>
        <v>0</v>
      </c>
      <c r="AE63" s="31">
        <f>(INDEX(Option4!AE$112:AE$123, MATCH($D63, Option4!$G$112:$G$123,0)))*conv_2026*AE$7</f>
        <v>0</v>
      </c>
      <c r="AF63" s="31">
        <f>(INDEX(Option4!AF$112:AF$123, MATCH($D63, Option4!$G$112:$G$123,0)))*conv_2026*AF$7</f>
        <v>0</v>
      </c>
      <c r="AG63" s="31">
        <f>(INDEX(Option4!AG$112:AG$123, MATCH($D63, Option4!$G$112:$G$123,0)))*conv_2026*AG$7</f>
        <v>0</v>
      </c>
    </row>
    <row r="64" spans="1:35" s="8" customFormat="1" ht="13.8" x14ac:dyDescent="0.3">
      <c r="A64" s="253" t="s">
        <v>133</v>
      </c>
      <c r="B64" s="253" t="str">
        <f>Option4!A122</f>
        <v>sens</v>
      </c>
      <c r="C64" s="253">
        <f>Option4!C122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(INDEX(Option4!H$112:H$123, MATCH($D64, Option4!$G$112:$G$123,0)))*conv_2026*H$7</f>
        <v>0</v>
      </c>
      <c r="I64" s="31">
        <f>(INDEX(Option4!I$112:I$123, MATCH($D64, Option4!$G$112:$G$123,0)))*conv_2026*I$7</f>
        <v>0</v>
      </c>
      <c r="J64" s="31">
        <f>(INDEX(Option4!J$112:J$123, MATCH($D64, Option4!$G$112:$G$123,0)))*conv_2026*J$7</f>
        <v>0</v>
      </c>
      <c r="K64" s="31">
        <f>(INDEX(Option4!K$112:K$123, MATCH($D64, Option4!$G$112:$G$123,0)))*conv_2026*K$7</f>
        <v>0</v>
      </c>
      <c r="L64" s="31">
        <f>(INDEX(Option4!L$112:L$123, MATCH($D64, Option4!$G$112:$G$123,0)))*conv_2026*L$7</f>
        <v>0</v>
      </c>
      <c r="M64" s="31">
        <f>(INDEX(Option4!M$112:M$123, MATCH($D64, Option4!$G$112:$G$123,0)))*conv_2026*M$7</f>
        <v>0</v>
      </c>
      <c r="N64" s="31">
        <f>(INDEX(Option4!N$112:N$123, MATCH($D64, Option4!$G$112:$G$123,0)))*conv_2026*N$7</f>
        <v>0</v>
      </c>
      <c r="O64" s="31">
        <f>(INDEX(Option4!O$112:O$123, MATCH($D64, Option4!$G$112:$G$123,0)))*conv_2026*O$7</f>
        <v>0</v>
      </c>
      <c r="P64" s="31">
        <f>(INDEX(Option4!P$112:P$123, MATCH($D64, Option4!$G$112:$G$123,0)))*conv_2026*P$7</f>
        <v>0</v>
      </c>
      <c r="Q64" s="31">
        <f>(INDEX(Option4!Q$112:Q$123, MATCH($D64, Option4!$G$112:$G$123,0)))*conv_2026*Q$7</f>
        <v>0</v>
      </c>
      <c r="R64" s="31">
        <f>(INDEX(Option4!R$112:R$123, MATCH($D64, Option4!$G$112:$G$123,0)))*conv_2026*R$7</f>
        <v>0</v>
      </c>
      <c r="S64" s="31">
        <f>(INDEX(Option4!S$112:S$123, MATCH($D64, Option4!$G$112:$G$123,0)))*conv_2026*S$7</f>
        <v>0</v>
      </c>
      <c r="T64" s="31">
        <f>(INDEX(Option4!T$112:T$123, MATCH($D64, Option4!$G$112:$G$123,0)))*conv_2026*T$7</f>
        <v>0</v>
      </c>
      <c r="U64" s="31">
        <f>(INDEX(Option4!U$112:U$123, MATCH($D64, Option4!$G$112:$G$123,0)))*conv_2026*U$7</f>
        <v>0</v>
      </c>
      <c r="V64" s="31">
        <f>(INDEX(Option4!V$112:V$123, MATCH($D64, Option4!$G$112:$G$123,0)))*conv_2026*V$7</f>
        <v>0</v>
      </c>
      <c r="W64" s="31">
        <f>(INDEX(Option4!W$112:W$123, MATCH($D64, Option4!$G$112:$G$123,0)))*conv_2026*W$7</f>
        <v>0</v>
      </c>
      <c r="X64" s="31">
        <f>(INDEX(Option4!X$112:X$123, MATCH($D64, Option4!$G$112:$G$123,0)))*conv_2026*X$7</f>
        <v>0</v>
      </c>
      <c r="Y64" s="31">
        <f>(INDEX(Option4!Y$112:Y$123, MATCH($D64, Option4!$G$112:$G$123,0)))*conv_2026*Y$7</f>
        <v>0</v>
      </c>
      <c r="Z64" s="31">
        <f>(INDEX(Option4!Z$112:Z$123, MATCH($D64, Option4!$G$112:$G$123,0)))*conv_2026*Z$7</f>
        <v>0</v>
      </c>
      <c r="AA64" s="31">
        <f>(INDEX(Option4!AA$112:AA$123, MATCH($D64, Option4!$G$112:$G$123,0)))*conv_2026*AA$7</f>
        <v>0</v>
      </c>
      <c r="AB64" s="31">
        <f>(INDEX(Option4!AB$112:AB$123, MATCH($D64, Option4!$G$112:$G$123,0)))*conv_2026*AB$7</f>
        <v>0</v>
      </c>
      <c r="AC64" s="31">
        <f>(INDEX(Option4!AC$112:AC$123, MATCH($D64, Option4!$G$112:$G$123,0)))*conv_2026*AC$7</f>
        <v>0</v>
      </c>
      <c r="AD64" s="31">
        <f>(INDEX(Option4!AD$112:AD$123, MATCH($D64, Option4!$G$112:$G$123,0)))*conv_2026*AD$7</f>
        <v>0</v>
      </c>
      <c r="AE64" s="31">
        <f>(INDEX(Option4!AE$112:AE$123, MATCH($D64, Option4!$G$112:$G$123,0)))*conv_2026*AE$7</f>
        <v>0</v>
      </c>
      <c r="AF64" s="31">
        <f>(INDEX(Option4!AF$112:AF$123, MATCH($D64, Option4!$G$112:$G$123,0)))*conv_2026*AF$7</f>
        <v>0</v>
      </c>
      <c r="AG64" s="31">
        <f>(INDEX(Option4!AG$112:AG$123, MATCH($D64, Option4!$G$112:$G$123,0)))*conv_2026*AG$7</f>
        <v>0</v>
      </c>
    </row>
    <row r="65" spans="1:35" s="8" customFormat="1" ht="13.8" x14ac:dyDescent="0.3">
      <c r="A65" s="253" t="s">
        <v>133</v>
      </c>
      <c r="B65" s="253" t="str">
        <f>Option4!A123</f>
        <v>sens</v>
      </c>
      <c r="C65" s="253">
        <f>Option4!C123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(INDEX(Option4!H$112:H$123, MATCH($D65, Option4!$G$112:$G$123,0)))*conv_2026*H$7</f>
        <v>0</v>
      </c>
      <c r="I65" s="31">
        <f>(INDEX(Option4!I$112:I$123, MATCH($D65, Option4!$G$112:$G$123,0)))*conv_2026*I$7</f>
        <v>0</v>
      </c>
      <c r="J65" s="31">
        <f>(INDEX(Option4!J$112:J$123, MATCH($D65, Option4!$G$112:$G$123,0)))*conv_2026*J$7</f>
        <v>0</v>
      </c>
      <c r="K65" s="31">
        <f>(INDEX(Option4!K$112:K$123, MATCH($D65, Option4!$G$112:$G$123,0)))*conv_2026*K$7</f>
        <v>0</v>
      </c>
      <c r="L65" s="31">
        <f>(INDEX(Option4!L$112:L$123, MATCH($D65, Option4!$G$112:$G$123,0)))*conv_2026*L$7</f>
        <v>0</v>
      </c>
      <c r="M65" s="31">
        <f>(INDEX(Option4!M$112:M$123, MATCH($D65, Option4!$G$112:$G$123,0)))*conv_2026*M$7</f>
        <v>0</v>
      </c>
      <c r="N65" s="31">
        <f>(INDEX(Option4!N$112:N$123, MATCH($D65, Option4!$G$112:$G$123,0)))*conv_2026*N$7</f>
        <v>0</v>
      </c>
      <c r="O65" s="31">
        <f>(INDEX(Option4!O$112:O$123, MATCH($D65, Option4!$G$112:$G$123,0)))*conv_2026*O$7</f>
        <v>0</v>
      </c>
      <c r="P65" s="31">
        <f>(INDEX(Option4!P$112:P$123, MATCH($D65, Option4!$G$112:$G$123,0)))*conv_2026*P$7</f>
        <v>0</v>
      </c>
      <c r="Q65" s="31">
        <f>(INDEX(Option4!Q$112:Q$123, MATCH($D65, Option4!$G$112:$G$123,0)))*conv_2026*Q$7</f>
        <v>0</v>
      </c>
      <c r="R65" s="31">
        <f>(INDEX(Option4!R$112:R$123, MATCH($D65, Option4!$G$112:$G$123,0)))*conv_2026*R$7</f>
        <v>0</v>
      </c>
      <c r="S65" s="31">
        <f>(INDEX(Option4!S$112:S$123, MATCH($D65, Option4!$G$112:$G$123,0)))*conv_2026*S$7</f>
        <v>0</v>
      </c>
      <c r="T65" s="31">
        <f>(INDEX(Option4!T$112:T$123, MATCH($D65, Option4!$G$112:$G$123,0)))*conv_2026*T$7</f>
        <v>0</v>
      </c>
      <c r="U65" s="31">
        <f>(INDEX(Option4!U$112:U$123, MATCH($D65, Option4!$G$112:$G$123,0)))*conv_2026*U$7</f>
        <v>0</v>
      </c>
      <c r="V65" s="31">
        <f>(INDEX(Option4!V$112:V$123, MATCH($D65, Option4!$G$112:$G$123,0)))*conv_2026*V$7</f>
        <v>0</v>
      </c>
      <c r="W65" s="31">
        <f>(INDEX(Option4!W$112:W$123, MATCH($D65, Option4!$G$112:$G$123,0)))*conv_2026*W$7</f>
        <v>0</v>
      </c>
      <c r="X65" s="31">
        <f>(INDEX(Option4!X$112:X$123, MATCH($D65, Option4!$G$112:$G$123,0)))*conv_2026*X$7</f>
        <v>0</v>
      </c>
      <c r="Y65" s="31">
        <f>(INDEX(Option4!Y$112:Y$123, MATCH($D65, Option4!$G$112:$G$123,0)))*conv_2026*Y$7</f>
        <v>0</v>
      </c>
      <c r="Z65" s="31">
        <f>(INDEX(Option4!Z$112:Z$123, MATCH($D65, Option4!$G$112:$G$123,0)))*conv_2026*Z$7</f>
        <v>0</v>
      </c>
      <c r="AA65" s="31">
        <f>(INDEX(Option4!AA$112:AA$123, MATCH($D65, Option4!$G$112:$G$123,0)))*conv_2026*AA$7</f>
        <v>0</v>
      </c>
      <c r="AB65" s="31">
        <f>(INDEX(Option4!AB$112:AB$123, MATCH($D65, Option4!$G$112:$G$123,0)))*conv_2026*AB$7</f>
        <v>0</v>
      </c>
      <c r="AC65" s="31">
        <f>(INDEX(Option4!AC$112:AC$123, MATCH($D65, Option4!$G$112:$G$123,0)))*conv_2026*AC$7</f>
        <v>0</v>
      </c>
      <c r="AD65" s="31">
        <f>(INDEX(Option4!AD$112:AD$123, MATCH($D65, Option4!$G$112:$G$123,0)))*conv_2026*AD$7</f>
        <v>0</v>
      </c>
      <c r="AE65" s="31">
        <f>(INDEX(Option4!AE$112:AE$123, MATCH($D65, Option4!$G$112:$G$123,0)))*conv_2026*AE$7</f>
        <v>0</v>
      </c>
      <c r="AF65" s="31">
        <f>(INDEX(Option4!AF$112:AF$123, MATCH($D65, Option4!$G$112:$G$123,0)))*conv_2026*AF$7</f>
        <v>0</v>
      </c>
      <c r="AG65" s="31">
        <f>(INDEX(Option4!AG$112:AG$123, MATCH($D65, Option4!$G$112:$G$123,0)))*conv_2026*AG$7</f>
        <v>0</v>
      </c>
    </row>
    <row r="66" spans="1:35" s="8" customFormat="1" ht="13.8" x14ac:dyDescent="0.3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ht="13.8" x14ac:dyDescent="0.3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ht="13.8" x14ac:dyDescent="0.3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ht="13.8" x14ac:dyDescent="0.3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ht="13.8" x14ac:dyDescent="0.3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(INDEX(Option5!H$112:H$123, MATCH($D70, Option5!$G$112:$G$123,0)))*conv_2026*H$7</f>
        <v>0</v>
      </c>
      <c r="I70" s="31">
        <f>(INDEX(Option5!I$112:I$123, MATCH($D70, Option5!$G$112:$G$123,0)))*conv_2026*I$7</f>
        <v>0</v>
      </c>
      <c r="J70" s="31">
        <f>(INDEX(Option5!J$112:J$123, MATCH($D70, Option5!$G$112:$G$123,0)))*conv_2026*J$7</f>
        <v>0</v>
      </c>
      <c r="K70" s="31">
        <f>(INDEX(Option5!K$112:K$123, MATCH($D70, Option5!$G$112:$G$123,0)))*conv_2026*K$7</f>
        <v>0</v>
      </c>
      <c r="L70" s="31">
        <f>(INDEX(Option5!L$112:L$123, MATCH($D70, Option5!$G$112:$G$123,0)))*conv_2026*L$7</f>
        <v>0</v>
      </c>
      <c r="M70" s="31">
        <f>(INDEX(Option5!M$112:M$123, MATCH($D70, Option5!$G$112:$G$123,0)))*conv_2026*M$7</f>
        <v>0</v>
      </c>
      <c r="N70" s="31">
        <f>(INDEX(Option5!N$112:N$123, MATCH($D70, Option5!$G$112:$G$123,0)))*conv_2026*N$7</f>
        <v>0</v>
      </c>
      <c r="O70" s="31">
        <f>(INDEX(Option5!O$112:O$123, MATCH($D70, Option5!$G$112:$G$123,0)))*conv_2026*O$7</f>
        <v>0</v>
      </c>
      <c r="P70" s="31">
        <f>(INDEX(Option5!P$112:P$123, MATCH($D70, Option5!$G$112:$G$123,0)))*conv_2026*P$7</f>
        <v>0</v>
      </c>
      <c r="Q70" s="31">
        <f>(INDEX(Option5!Q$112:Q$123, MATCH($D70, Option5!$G$112:$G$123,0)))*conv_2026*Q$7</f>
        <v>0</v>
      </c>
      <c r="R70" s="31">
        <f>(INDEX(Option5!R$112:R$123, MATCH($D70, Option5!$G$112:$G$123,0)))*conv_2026*R$7</f>
        <v>0</v>
      </c>
      <c r="S70" s="31">
        <f>(INDEX(Option5!S$112:S$123, MATCH($D70, Option5!$G$112:$G$123,0)))*conv_2026*S$7</f>
        <v>0</v>
      </c>
      <c r="T70" s="31">
        <f>(INDEX(Option5!T$112:T$123, MATCH($D70, Option5!$G$112:$G$123,0)))*conv_2026*T$7</f>
        <v>0</v>
      </c>
      <c r="U70" s="31">
        <f>(INDEX(Option5!U$112:U$123, MATCH($D70, Option5!$G$112:$G$123,0)))*conv_2026*U$7</f>
        <v>0</v>
      </c>
      <c r="V70" s="31">
        <f>(INDEX(Option5!V$112:V$123, MATCH($D70, Option5!$G$112:$G$123,0)))*conv_2026*V$7</f>
        <v>0</v>
      </c>
      <c r="W70" s="31">
        <f>(INDEX(Option5!W$112:W$123, MATCH($D70, Option5!$G$112:$G$123,0)))*conv_2026*W$7</f>
        <v>0</v>
      </c>
      <c r="X70" s="31">
        <f>(INDEX(Option5!X$112:X$123, MATCH($D70, Option5!$G$112:$G$123,0)))*conv_2026*X$7</f>
        <v>0</v>
      </c>
      <c r="Y70" s="31">
        <f>(INDEX(Option5!Y$112:Y$123, MATCH($D70, Option5!$G$112:$G$123,0)))*conv_2026*Y$7</f>
        <v>0</v>
      </c>
      <c r="Z70" s="31">
        <f>(INDEX(Option5!Z$112:Z$123, MATCH($D70, Option5!$G$112:$G$123,0)))*conv_2026*Z$7</f>
        <v>0</v>
      </c>
      <c r="AA70" s="31">
        <f>(INDEX(Option5!AA$112:AA$123, MATCH($D70, Option5!$G$112:$G$123,0)))*conv_2026*AA$7</f>
        <v>0</v>
      </c>
      <c r="AB70" s="31">
        <f>(INDEX(Option5!AB$112:AB$123, MATCH($D70, Option5!$G$112:$G$123,0)))*conv_2026*AB$7</f>
        <v>0</v>
      </c>
      <c r="AC70" s="31">
        <f>(INDEX(Option5!AC$112:AC$123, MATCH($D70, Option5!$G$112:$G$123,0)))*conv_2026*AC$7</f>
        <v>0</v>
      </c>
      <c r="AD70" s="31">
        <f>(INDEX(Option5!AD$112:AD$123, MATCH($D70, Option5!$G$112:$G$123,0)))*conv_2026*AD$7</f>
        <v>0</v>
      </c>
      <c r="AE70" s="31">
        <f>(INDEX(Option5!AE$112:AE$123, MATCH($D70, Option5!$G$112:$G$123,0)))*conv_2026*AE$7</f>
        <v>0</v>
      </c>
      <c r="AF70" s="31">
        <f>(INDEX(Option5!AF$112:AF$123, MATCH($D70, Option5!$G$112:$G$123,0)))*conv_2026*AF$7</f>
        <v>0</v>
      </c>
      <c r="AG70" s="31">
        <f>(INDEX(Option5!AG$112:AG$123, MATCH($D70, Option5!$G$112:$G$123,0)))*conv_2026*AG$7</f>
        <v>0</v>
      </c>
      <c r="AH70" s="7"/>
      <c r="AI70" s="7"/>
    </row>
    <row r="71" spans="1:35" s="8" customFormat="1" ht="13.8" x14ac:dyDescent="0.3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ht="13.8" x14ac:dyDescent="0.3">
      <c r="A72" s="253" t="s">
        <v>153</v>
      </c>
      <c r="B72" s="253" t="str">
        <f>Option5!A116</f>
        <v>sens1</v>
      </c>
      <c r="C72" s="253" t="str">
        <f>Option5!C116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(INDEX(Option5!H$112:H$123, MATCH($D72, Option5!$G$112:$G$123,0)))*conv_2026*H$7</f>
        <v>0</v>
      </c>
      <c r="I72" s="31">
        <f>(INDEX(Option5!I$112:I$123, MATCH($D72, Option5!$G$112:$G$123,0)))*conv_2026*I$7</f>
        <v>0</v>
      </c>
      <c r="J72" s="31">
        <f>(INDEX(Option5!J$112:J$123, MATCH($D72, Option5!$G$112:$G$123,0)))*conv_2026*J$7</f>
        <v>0</v>
      </c>
      <c r="K72" s="31">
        <f>(INDEX(Option5!K$112:K$123, MATCH($D72, Option5!$G$112:$G$123,0)))*conv_2026*K$7</f>
        <v>0</v>
      </c>
      <c r="L72" s="31">
        <f>(INDEX(Option5!L$112:L$123, MATCH($D72, Option5!$G$112:$G$123,0)))*conv_2026*L$7</f>
        <v>0</v>
      </c>
      <c r="M72" s="31">
        <f>(INDEX(Option5!M$112:M$123, MATCH($D72, Option5!$G$112:$G$123,0)))*conv_2026*M$7</f>
        <v>0</v>
      </c>
      <c r="N72" s="31">
        <f>(INDEX(Option5!N$112:N$123, MATCH($D72, Option5!$G$112:$G$123,0)))*conv_2026*N$7</f>
        <v>0</v>
      </c>
      <c r="O72" s="31">
        <f>(INDEX(Option5!O$112:O$123, MATCH($D72, Option5!$G$112:$G$123,0)))*conv_2026*O$7</f>
        <v>0</v>
      </c>
      <c r="P72" s="31">
        <f>(INDEX(Option5!P$112:P$123, MATCH($D72, Option5!$G$112:$G$123,0)))*conv_2026*P$7</f>
        <v>0</v>
      </c>
      <c r="Q72" s="31">
        <f>(INDEX(Option5!Q$112:Q$123, MATCH($D72, Option5!$G$112:$G$123,0)))*conv_2026*Q$7</f>
        <v>0</v>
      </c>
      <c r="R72" s="31">
        <f>(INDEX(Option5!R$112:R$123, MATCH($D72, Option5!$G$112:$G$123,0)))*conv_2026*R$7</f>
        <v>0</v>
      </c>
      <c r="S72" s="31">
        <f>(INDEX(Option5!S$112:S$123, MATCH($D72, Option5!$G$112:$G$123,0)))*conv_2026*S$7</f>
        <v>0</v>
      </c>
      <c r="T72" s="31">
        <f>(INDEX(Option5!T$112:T$123, MATCH($D72, Option5!$G$112:$G$123,0)))*conv_2026*T$7</f>
        <v>0</v>
      </c>
      <c r="U72" s="31">
        <f>(INDEX(Option5!U$112:U$123, MATCH($D72, Option5!$G$112:$G$123,0)))*conv_2026*U$7</f>
        <v>0</v>
      </c>
      <c r="V72" s="31">
        <f>(INDEX(Option5!V$112:V$123, MATCH($D72, Option5!$G$112:$G$123,0)))*conv_2026*V$7</f>
        <v>0</v>
      </c>
      <c r="W72" s="31">
        <f>(INDEX(Option5!W$112:W$123, MATCH($D72, Option5!$G$112:$G$123,0)))*conv_2026*W$7</f>
        <v>0</v>
      </c>
      <c r="X72" s="31">
        <f>(INDEX(Option5!X$112:X$123, MATCH($D72, Option5!$G$112:$G$123,0)))*conv_2026*X$7</f>
        <v>0</v>
      </c>
      <c r="Y72" s="31">
        <f>(INDEX(Option5!Y$112:Y$123, MATCH($D72, Option5!$G$112:$G$123,0)))*conv_2026*Y$7</f>
        <v>0</v>
      </c>
      <c r="Z72" s="31">
        <f>(INDEX(Option5!Z$112:Z$123, MATCH($D72, Option5!$G$112:$G$123,0)))*conv_2026*Z$7</f>
        <v>0</v>
      </c>
      <c r="AA72" s="31">
        <f>(INDEX(Option5!AA$112:AA$123, MATCH($D72, Option5!$G$112:$G$123,0)))*conv_2026*AA$7</f>
        <v>0</v>
      </c>
      <c r="AB72" s="31">
        <f>(INDEX(Option5!AB$112:AB$123, MATCH($D72, Option5!$G$112:$G$123,0)))*conv_2026*AB$7</f>
        <v>0</v>
      </c>
      <c r="AC72" s="31">
        <f>(INDEX(Option5!AC$112:AC$123, MATCH($D72, Option5!$G$112:$G$123,0)))*conv_2026*AC$7</f>
        <v>0</v>
      </c>
      <c r="AD72" s="31">
        <f>(INDEX(Option5!AD$112:AD$123, MATCH($D72, Option5!$G$112:$G$123,0)))*conv_2026*AD$7</f>
        <v>0</v>
      </c>
      <c r="AE72" s="31">
        <f>(INDEX(Option5!AE$112:AE$123, MATCH($D72, Option5!$G$112:$G$123,0)))*conv_2026*AE$7</f>
        <v>0</v>
      </c>
      <c r="AF72" s="31">
        <f>(INDEX(Option5!AF$112:AF$123, MATCH($D72, Option5!$G$112:$G$123,0)))*conv_2026*AF$7</f>
        <v>0</v>
      </c>
      <c r="AG72" s="31">
        <f>(INDEX(Option5!AG$112:AG$123, MATCH($D72, Option5!$G$112:$G$123,0)))*conv_2026*AG$7</f>
        <v>0</v>
      </c>
      <c r="AH72" s="7"/>
      <c r="AI72" s="7"/>
    </row>
    <row r="73" spans="1:35" s="8" customFormat="1" ht="13.8" x14ac:dyDescent="0.3">
      <c r="A73" s="253" t="s">
        <v>153</v>
      </c>
      <c r="B73" s="253" t="str">
        <f>Option5!A117</f>
        <v>sens2</v>
      </c>
      <c r="C73" s="253" t="str">
        <f>Option5!C117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(INDEX(Option5!H$112:H$123, MATCH($D73, Option5!$G$112:$G$123,0)))*conv_2026*H$7</f>
        <v>0</v>
      </c>
      <c r="I73" s="31">
        <f>(INDEX(Option5!I$112:I$123, MATCH($D73, Option5!$G$112:$G$123,0)))*conv_2026*I$7</f>
        <v>0</v>
      </c>
      <c r="J73" s="31">
        <f>(INDEX(Option5!J$112:J$123, MATCH($D73, Option5!$G$112:$G$123,0)))*conv_2026*J$7</f>
        <v>0</v>
      </c>
      <c r="K73" s="31">
        <f>(INDEX(Option5!K$112:K$123, MATCH($D73, Option5!$G$112:$G$123,0)))*conv_2026*K$7</f>
        <v>0</v>
      </c>
      <c r="L73" s="31">
        <f>(INDEX(Option5!L$112:L$123, MATCH($D73, Option5!$G$112:$G$123,0)))*conv_2026*L$7</f>
        <v>0</v>
      </c>
      <c r="M73" s="31">
        <f>(INDEX(Option5!M$112:M$123, MATCH($D73, Option5!$G$112:$G$123,0)))*conv_2026*M$7</f>
        <v>0</v>
      </c>
      <c r="N73" s="31">
        <f>(INDEX(Option5!N$112:N$123, MATCH($D73, Option5!$G$112:$G$123,0)))*conv_2026*N$7</f>
        <v>0</v>
      </c>
      <c r="O73" s="31">
        <f>(INDEX(Option5!O$112:O$123, MATCH($D73, Option5!$G$112:$G$123,0)))*conv_2026*O$7</f>
        <v>0</v>
      </c>
      <c r="P73" s="31">
        <f>(INDEX(Option5!P$112:P$123, MATCH($D73, Option5!$G$112:$G$123,0)))*conv_2026*P$7</f>
        <v>0</v>
      </c>
      <c r="Q73" s="31">
        <f>(INDEX(Option5!Q$112:Q$123, MATCH($D73, Option5!$G$112:$G$123,0)))*conv_2026*Q$7</f>
        <v>0</v>
      </c>
      <c r="R73" s="31">
        <f>(INDEX(Option5!R$112:R$123, MATCH($D73, Option5!$G$112:$G$123,0)))*conv_2026*R$7</f>
        <v>0</v>
      </c>
      <c r="S73" s="31">
        <f>(INDEX(Option5!S$112:S$123, MATCH($D73, Option5!$G$112:$G$123,0)))*conv_2026*S$7</f>
        <v>0</v>
      </c>
      <c r="T73" s="31">
        <f>(INDEX(Option5!T$112:T$123, MATCH($D73, Option5!$G$112:$G$123,0)))*conv_2026*T$7</f>
        <v>0</v>
      </c>
      <c r="U73" s="31">
        <f>(INDEX(Option5!U$112:U$123, MATCH($D73, Option5!$G$112:$G$123,0)))*conv_2026*U$7</f>
        <v>0</v>
      </c>
      <c r="V73" s="31">
        <f>(INDEX(Option5!V$112:V$123, MATCH($D73, Option5!$G$112:$G$123,0)))*conv_2026*V$7</f>
        <v>0</v>
      </c>
      <c r="W73" s="31">
        <f>(INDEX(Option5!W$112:W$123, MATCH($D73, Option5!$G$112:$G$123,0)))*conv_2026*W$7</f>
        <v>0</v>
      </c>
      <c r="X73" s="31">
        <f>(INDEX(Option5!X$112:X$123, MATCH($D73, Option5!$G$112:$G$123,0)))*conv_2026*X$7</f>
        <v>0</v>
      </c>
      <c r="Y73" s="31">
        <f>(INDEX(Option5!Y$112:Y$123, MATCH($D73, Option5!$G$112:$G$123,0)))*conv_2026*Y$7</f>
        <v>0</v>
      </c>
      <c r="Z73" s="31">
        <f>(INDEX(Option5!Z$112:Z$123, MATCH($D73, Option5!$G$112:$G$123,0)))*conv_2026*Z$7</f>
        <v>0</v>
      </c>
      <c r="AA73" s="31">
        <f>(INDEX(Option5!AA$112:AA$123, MATCH($D73, Option5!$G$112:$G$123,0)))*conv_2026*AA$7</f>
        <v>0</v>
      </c>
      <c r="AB73" s="31">
        <f>(INDEX(Option5!AB$112:AB$123, MATCH($D73, Option5!$G$112:$G$123,0)))*conv_2026*AB$7</f>
        <v>0</v>
      </c>
      <c r="AC73" s="31">
        <f>(INDEX(Option5!AC$112:AC$123, MATCH($D73, Option5!$G$112:$G$123,0)))*conv_2026*AC$7</f>
        <v>0</v>
      </c>
      <c r="AD73" s="31">
        <f>(INDEX(Option5!AD$112:AD$123, MATCH($D73, Option5!$G$112:$G$123,0)))*conv_2026*AD$7</f>
        <v>0</v>
      </c>
      <c r="AE73" s="31">
        <f>(INDEX(Option5!AE$112:AE$123, MATCH($D73, Option5!$G$112:$G$123,0)))*conv_2026*AE$7</f>
        <v>0</v>
      </c>
      <c r="AF73" s="31">
        <f>(INDEX(Option5!AF$112:AF$123, MATCH($D73, Option5!$G$112:$G$123,0)))*conv_2026*AF$7</f>
        <v>0</v>
      </c>
      <c r="AG73" s="31">
        <f>(INDEX(Option5!AG$112:AG$123, MATCH($D73, Option5!$G$112:$G$123,0)))*conv_2026*AG$7</f>
        <v>0</v>
      </c>
    </row>
    <row r="74" spans="1:35" s="8" customFormat="1" ht="13.8" x14ac:dyDescent="0.3">
      <c r="A74" s="253" t="s">
        <v>153</v>
      </c>
      <c r="B74" s="253" t="str">
        <f>Option5!A118</f>
        <v>sens3</v>
      </c>
      <c r="C74" s="253" t="str">
        <f>Option5!C118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(INDEX(Option5!H$112:H$123, MATCH($D74, Option5!$G$112:$G$123,0)))*conv_2026*H$7</f>
        <v>0</v>
      </c>
      <c r="I74" s="31">
        <f>(INDEX(Option5!I$112:I$123, MATCH($D74, Option5!$G$112:$G$123,0)))*conv_2026*I$7</f>
        <v>0</v>
      </c>
      <c r="J74" s="31">
        <f>(INDEX(Option5!J$112:J$123, MATCH($D74, Option5!$G$112:$G$123,0)))*conv_2026*J$7</f>
        <v>0</v>
      </c>
      <c r="K74" s="31">
        <f>(INDEX(Option5!K$112:K$123, MATCH($D74, Option5!$G$112:$G$123,0)))*conv_2026*K$7</f>
        <v>0</v>
      </c>
      <c r="L74" s="31">
        <f>(INDEX(Option5!L$112:L$123, MATCH($D74, Option5!$G$112:$G$123,0)))*conv_2026*L$7</f>
        <v>0</v>
      </c>
      <c r="M74" s="31">
        <f>(INDEX(Option5!M$112:M$123, MATCH($D74, Option5!$G$112:$G$123,0)))*conv_2026*M$7</f>
        <v>0</v>
      </c>
      <c r="N74" s="31">
        <f>(INDEX(Option5!N$112:N$123, MATCH($D74, Option5!$G$112:$G$123,0)))*conv_2026*N$7</f>
        <v>0</v>
      </c>
      <c r="O74" s="31">
        <f>(INDEX(Option5!O$112:O$123, MATCH($D74, Option5!$G$112:$G$123,0)))*conv_2026*O$7</f>
        <v>0</v>
      </c>
      <c r="P74" s="31">
        <f>(INDEX(Option5!P$112:P$123, MATCH($D74, Option5!$G$112:$G$123,0)))*conv_2026*P$7</f>
        <v>0</v>
      </c>
      <c r="Q74" s="31">
        <f>(INDEX(Option5!Q$112:Q$123, MATCH($D74, Option5!$G$112:$G$123,0)))*conv_2026*Q$7</f>
        <v>0</v>
      </c>
      <c r="R74" s="31">
        <f>(INDEX(Option5!R$112:R$123, MATCH($D74, Option5!$G$112:$G$123,0)))*conv_2026*R$7</f>
        <v>0</v>
      </c>
      <c r="S74" s="31">
        <f>(INDEX(Option5!S$112:S$123, MATCH($D74, Option5!$G$112:$G$123,0)))*conv_2026*S$7</f>
        <v>0</v>
      </c>
      <c r="T74" s="31">
        <f>(INDEX(Option5!T$112:T$123, MATCH($D74, Option5!$G$112:$G$123,0)))*conv_2026*T$7</f>
        <v>0</v>
      </c>
      <c r="U74" s="31">
        <f>(INDEX(Option5!U$112:U$123, MATCH($D74, Option5!$G$112:$G$123,0)))*conv_2026*U$7</f>
        <v>0</v>
      </c>
      <c r="V74" s="31">
        <f>(INDEX(Option5!V$112:V$123, MATCH($D74, Option5!$G$112:$G$123,0)))*conv_2026*V$7</f>
        <v>0</v>
      </c>
      <c r="W74" s="31">
        <f>(INDEX(Option5!W$112:W$123, MATCH($D74, Option5!$G$112:$G$123,0)))*conv_2026*W$7</f>
        <v>0</v>
      </c>
      <c r="X74" s="31">
        <f>(INDEX(Option5!X$112:X$123, MATCH($D74, Option5!$G$112:$G$123,0)))*conv_2026*X$7</f>
        <v>0</v>
      </c>
      <c r="Y74" s="31">
        <f>(INDEX(Option5!Y$112:Y$123, MATCH($D74, Option5!$G$112:$G$123,0)))*conv_2026*Y$7</f>
        <v>0</v>
      </c>
      <c r="Z74" s="31">
        <f>(INDEX(Option5!Z$112:Z$123, MATCH($D74, Option5!$G$112:$G$123,0)))*conv_2026*Z$7</f>
        <v>0</v>
      </c>
      <c r="AA74" s="31">
        <f>(INDEX(Option5!AA$112:AA$123, MATCH($D74, Option5!$G$112:$G$123,0)))*conv_2026*AA$7</f>
        <v>0</v>
      </c>
      <c r="AB74" s="31">
        <f>(INDEX(Option5!AB$112:AB$123, MATCH($D74, Option5!$G$112:$G$123,0)))*conv_2026*AB$7</f>
        <v>0</v>
      </c>
      <c r="AC74" s="31">
        <f>(INDEX(Option5!AC$112:AC$123, MATCH($D74, Option5!$G$112:$G$123,0)))*conv_2026*AC$7</f>
        <v>0</v>
      </c>
      <c r="AD74" s="31">
        <f>(INDEX(Option5!AD$112:AD$123, MATCH($D74, Option5!$G$112:$G$123,0)))*conv_2026*AD$7</f>
        <v>0</v>
      </c>
      <c r="AE74" s="31">
        <f>(INDEX(Option5!AE$112:AE$123, MATCH($D74, Option5!$G$112:$G$123,0)))*conv_2026*AE$7</f>
        <v>0</v>
      </c>
      <c r="AF74" s="31">
        <f>(INDEX(Option5!AF$112:AF$123, MATCH($D74, Option5!$G$112:$G$123,0)))*conv_2026*AF$7</f>
        <v>0</v>
      </c>
      <c r="AG74" s="31">
        <f>(INDEX(Option5!AG$112:AG$123, MATCH($D74, Option5!$G$112:$G$123,0)))*conv_2026*AG$7</f>
        <v>0</v>
      </c>
    </row>
    <row r="75" spans="1:35" s="8" customFormat="1" ht="13.8" x14ac:dyDescent="0.3">
      <c r="A75" s="253" t="s">
        <v>153</v>
      </c>
      <c r="B75" s="253" t="str">
        <f>Option5!A119</f>
        <v>sens4</v>
      </c>
      <c r="C75" s="253" t="str">
        <f>Option5!C119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(INDEX(Option5!H$112:H$123, MATCH($D75, Option5!$G$112:$G$123,0)))*conv_2026*H$7</f>
        <v>0</v>
      </c>
      <c r="I75" s="31">
        <f>(INDEX(Option5!I$112:I$123, MATCH($D75, Option5!$G$112:$G$123,0)))*conv_2026*I$7</f>
        <v>0</v>
      </c>
      <c r="J75" s="31">
        <f>(INDEX(Option5!J$112:J$123, MATCH($D75, Option5!$G$112:$G$123,0)))*conv_2026*J$7</f>
        <v>0</v>
      </c>
      <c r="K75" s="31">
        <f>(INDEX(Option5!K$112:K$123, MATCH($D75, Option5!$G$112:$G$123,0)))*conv_2026*K$7</f>
        <v>0</v>
      </c>
      <c r="L75" s="31">
        <f>(INDEX(Option5!L$112:L$123, MATCH($D75, Option5!$G$112:$G$123,0)))*conv_2026*L$7</f>
        <v>0</v>
      </c>
      <c r="M75" s="31">
        <f>(INDEX(Option5!M$112:M$123, MATCH($D75, Option5!$G$112:$G$123,0)))*conv_2026*M$7</f>
        <v>0</v>
      </c>
      <c r="N75" s="31">
        <f>(INDEX(Option5!N$112:N$123, MATCH($D75, Option5!$G$112:$G$123,0)))*conv_2026*N$7</f>
        <v>0</v>
      </c>
      <c r="O75" s="31">
        <f>(INDEX(Option5!O$112:O$123, MATCH($D75, Option5!$G$112:$G$123,0)))*conv_2026*O$7</f>
        <v>0</v>
      </c>
      <c r="P75" s="31">
        <f>(INDEX(Option5!P$112:P$123, MATCH($D75, Option5!$G$112:$G$123,0)))*conv_2026*P$7</f>
        <v>0</v>
      </c>
      <c r="Q75" s="31">
        <f>(INDEX(Option5!Q$112:Q$123, MATCH($D75, Option5!$G$112:$G$123,0)))*conv_2026*Q$7</f>
        <v>0</v>
      </c>
      <c r="R75" s="31">
        <f>(INDEX(Option5!R$112:R$123, MATCH($D75, Option5!$G$112:$G$123,0)))*conv_2026*R$7</f>
        <v>0</v>
      </c>
      <c r="S75" s="31">
        <f>(INDEX(Option5!S$112:S$123, MATCH($D75, Option5!$G$112:$G$123,0)))*conv_2026*S$7</f>
        <v>0</v>
      </c>
      <c r="T75" s="31">
        <f>(INDEX(Option5!T$112:T$123, MATCH($D75, Option5!$G$112:$G$123,0)))*conv_2026*T$7</f>
        <v>0</v>
      </c>
      <c r="U75" s="31">
        <f>(INDEX(Option5!U$112:U$123, MATCH($D75, Option5!$G$112:$G$123,0)))*conv_2026*U$7</f>
        <v>0</v>
      </c>
      <c r="V75" s="31">
        <f>(INDEX(Option5!V$112:V$123, MATCH($D75, Option5!$G$112:$G$123,0)))*conv_2026*V$7</f>
        <v>0</v>
      </c>
      <c r="W75" s="31">
        <f>(INDEX(Option5!W$112:W$123, MATCH($D75, Option5!$G$112:$G$123,0)))*conv_2026*W$7</f>
        <v>0</v>
      </c>
      <c r="X75" s="31">
        <f>(INDEX(Option5!X$112:X$123, MATCH($D75, Option5!$G$112:$G$123,0)))*conv_2026*X$7</f>
        <v>0</v>
      </c>
      <c r="Y75" s="31">
        <f>(INDEX(Option5!Y$112:Y$123, MATCH($D75, Option5!$G$112:$G$123,0)))*conv_2026*Y$7</f>
        <v>0</v>
      </c>
      <c r="Z75" s="31">
        <f>(INDEX(Option5!Z$112:Z$123, MATCH($D75, Option5!$G$112:$G$123,0)))*conv_2026*Z$7</f>
        <v>0</v>
      </c>
      <c r="AA75" s="31">
        <f>(INDEX(Option5!AA$112:AA$123, MATCH($D75, Option5!$G$112:$G$123,0)))*conv_2026*AA$7</f>
        <v>0</v>
      </c>
      <c r="AB75" s="31">
        <f>(INDEX(Option5!AB$112:AB$123, MATCH($D75, Option5!$G$112:$G$123,0)))*conv_2026*AB$7</f>
        <v>0</v>
      </c>
      <c r="AC75" s="31">
        <f>(INDEX(Option5!AC$112:AC$123, MATCH($D75, Option5!$G$112:$G$123,0)))*conv_2026*AC$7</f>
        <v>0</v>
      </c>
      <c r="AD75" s="31">
        <f>(INDEX(Option5!AD$112:AD$123, MATCH($D75, Option5!$G$112:$G$123,0)))*conv_2026*AD$7</f>
        <v>0</v>
      </c>
      <c r="AE75" s="31">
        <f>(INDEX(Option5!AE$112:AE$123, MATCH($D75, Option5!$G$112:$G$123,0)))*conv_2026*AE$7</f>
        <v>0</v>
      </c>
      <c r="AF75" s="31">
        <f>(INDEX(Option5!AF$112:AF$123, MATCH($D75, Option5!$G$112:$G$123,0)))*conv_2026*AF$7</f>
        <v>0</v>
      </c>
      <c r="AG75" s="31">
        <f>(INDEX(Option5!AG$112:AG$123, MATCH($D75, Option5!$G$112:$G$123,0)))*conv_2026*AG$7</f>
        <v>0</v>
      </c>
    </row>
    <row r="76" spans="1:35" s="8" customFormat="1" ht="13.8" x14ac:dyDescent="0.3">
      <c r="A76" s="253" t="s">
        <v>153</v>
      </c>
      <c r="B76" s="253" t="str">
        <f>Option5!A120</f>
        <v>sens5</v>
      </c>
      <c r="C76" s="253" t="str">
        <f>Option5!C120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(INDEX(Option5!H$112:H$123, MATCH($D76, Option5!$G$112:$G$123,0)))*conv_2026*H$7</f>
        <v>0</v>
      </c>
      <c r="I76" s="31">
        <f>(INDEX(Option5!I$112:I$123, MATCH($D76, Option5!$G$112:$G$123,0)))*conv_2026*I$7</f>
        <v>0</v>
      </c>
      <c r="J76" s="31">
        <f>(INDEX(Option5!J$112:J$123, MATCH($D76, Option5!$G$112:$G$123,0)))*conv_2026*J$7</f>
        <v>0</v>
      </c>
      <c r="K76" s="31">
        <f>(INDEX(Option5!K$112:K$123, MATCH($D76, Option5!$G$112:$G$123,0)))*conv_2026*K$7</f>
        <v>0</v>
      </c>
      <c r="L76" s="31">
        <f>(INDEX(Option5!L$112:L$123, MATCH($D76, Option5!$G$112:$G$123,0)))*conv_2026*L$7</f>
        <v>0</v>
      </c>
      <c r="M76" s="31">
        <f>(INDEX(Option5!M$112:M$123, MATCH($D76, Option5!$G$112:$G$123,0)))*conv_2026*M$7</f>
        <v>0</v>
      </c>
      <c r="N76" s="31">
        <f>(INDEX(Option5!N$112:N$123, MATCH($D76, Option5!$G$112:$G$123,0)))*conv_2026*N$7</f>
        <v>0</v>
      </c>
      <c r="O76" s="31">
        <f>(INDEX(Option5!O$112:O$123, MATCH($D76, Option5!$G$112:$G$123,0)))*conv_2026*O$7</f>
        <v>0</v>
      </c>
      <c r="P76" s="31">
        <f>(INDEX(Option5!P$112:P$123, MATCH($D76, Option5!$G$112:$G$123,0)))*conv_2026*P$7</f>
        <v>0</v>
      </c>
      <c r="Q76" s="31">
        <f>(INDEX(Option5!Q$112:Q$123, MATCH($D76, Option5!$G$112:$G$123,0)))*conv_2026*Q$7</f>
        <v>0</v>
      </c>
      <c r="R76" s="31">
        <f>(INDEX(Option5!R$112:R$123, MATCH($D76, Option5!$G$112:$G$123,0)))*conv_2026*R$7</f>
        <v>0</v>
      </c>
      <c r="S76" s="31">
        <f>(INDEX(Option5!S$112:S$123, MATCH($D76, Option5!$G$112:$G$123,0)))*conv_2026*S$7</f>
        <v>0</v>
      </c>
      <c r="T76" s="31">
        <f>(INDEX(Option5!T$112:T$123, MATCH($D76, Option5!$G$112:$G$123,0)))*conv_2026*T$7</f>
        <v>0</v>
      </c>
      <c r="U76" s="31">
        <f>(INDEX(Option5!U$112:U$123, MATCH($D76, Option5!$G$112:$G$123,0)))*conv_2026*U$7</f>
        <v>0</v>
      </c>
      <c r="V76" s="31">
        <f>(INDEX(Option5!V$112:V$123, MATCH($D76, Option5!$G$112:$G$123,0)))*conv_2026*V$7</f>
        <v>0</v>
      </c>
      <c r="W76" s="31">
        <f>(INDEX(Option5!W$112:W$123, MATCH($D76, Option5!$G$112:$G$123,0)))*conv_2026*W$7</f>
        <v>0</v>
      </c>
      <c r="X76" s="31">
        <f>(INDEX(Option5!X$112:X$123, MATCH($D76, Option5!$G$112:$G$123,0)))*conv_2026*X$7</f>
        <v>0</v>
      </c>
      <c r="Y76" s="31">
        <f>(INDEX(Option5!Y$112:Y$123, MATCH($D76, Option5!$G$112:$G$123,0)))*conv_2026*Y$7</f>
        <v>0</v>
      </c>
      <c r="Z76" s="31">
        <f>(INDEX(Option5!Z$112:Z$123, MATCH($D76, Option5!$G$112:$G$123,0)))*conv_2026*Z$7</f>
        <v>0</v>
      </c>
      <c r="AA76" s="31">
        <f>(INDEX(Option5!AA$112:AA$123, MATCH($D76, Option5!$G$112:$G$123,0)))*conv_2026*AA$7</f>
        <v>0</v>
      </c>
      <c r="AB76" s="31">
        <f>(INDEX(Option5!AB$112:AB$123, MATCH($D76, Option5!$G$112:$G$123,0)))*conv_2026*AB$7</f>
        <v>0</v>
      </c>
      <c r="AC76" s="31">
        <f>(INDEX(Option5!AC$112:AC$123, MATCH($D76, Option5!$G$112:$G$123,0)))*conv_2026*AC$7</f>
        <v>0</v>
      </c>
      <c r="AD76" s="31">
        <f>(INDEX(Option5!AD$112:AD$123, MATCH($D76, Option5!$G$112:$G$123,0)))*conv_2026*AD$7</f>
        <v>0</v>
      </c>
      <c r="AE76" s="31">
        <f>(INDEX(Option5!AE$112:AE$123, MATCH($D76, Option5!$G$112:$G$123,0)))*conv_2026*AE$7</f>
        <v>0</v>
      </c>
      <c r="AF76" s="31">
        <f>(INDEX(Option5!AF$112:AF$123, MATCH($D76, Option5!$G$112:$G$123,0)))*conv_2026*AF$7</f>
        <v>0</v>
      </c>
      <c r="AG76" s="31">
        <f>(INDEX(Option5!AG$112:AG$123, MATCH($D76, Option5!$G$112:$G$123,0)))*conv_2026*AG$7</f>
        <v>0</v>
      </c>
    </row>
    <row r="77" spans="1:35" s="8" customFormat="1" ht="13.8" x14ac:dyDescent="0.3">
      <c r="A77" s="253" t="s">
        <v>153</v>
      </c>
      <c r="B77" s="253" t="str">
        <f>Option5!A121</f>
        <v>sens</v>
      </c>
      <c r="C77" s="253">
        <f>Option5!C121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(INDEX(Option5!H$112:H$123, MATCH($D77, Option5!$G$112:$G$123,0)))*conv_2026*H$7</f>
        <v>0</v>
      </c>
      <c r="I77" s="31">
        <f>(INDEX(Option5!I$112:I$123, MATCH($D77, Option5!$G$112:$G$123,0)))*conv_2026*I$7</f>
        <v>0</v>
      </c>
      <c r="J77" s="31">
        <f>(INDEX(Option5!J$112:J$123, MATCH($D77, Option5!$G$112:$G$123,0)))*conv_2026*J$7</f>
        <v>0</v>
      </c>
      <c r="K77" s="31">
        <f>(INDEX(Option5!K$112:K$123, MATCH($D77, Option5!$G$112:$G$123,0)))*conv_2026*K$7</f>
        <v>0</v>
      </c>
      <c r="L77" s="31">
        <f>(INDEX(Option5!L$112:L$123, MATCH($D77, Option5!$G$112:$G$123,0)))*conv_2026*L$7</f>
        <v>0</v>
      </c>
      <c r="M77" s="31">
        <f>(INDEX(Option5!M$112:M$123, MATCH($D77, Option5!$G$112:$G$123,0)))*conv_2026*M$7</f>
        <v>0</v>
      </c>
      <c r="N77" s="31">
        <f>(INDEX(Option5!N$112:N$123, MATCH($D77, Option5!$G$112:$G$123,0)))*conv_2026*N$7</f>
        <v>0</v>
      </c>
      <c r="O77" s="31">
        <f>(INDEX(Option5!O$112:O$123, MATCH($D77, Option5!$G$112:$G$123,0)))*conv_2026*O$7</f>
        <v>0</v>
      </c>
      <c r="P77" s="31">
        <f>(INDEX(Option5!P$112:P$123, MATCH($D77, Option5!$G$112:$G$123,0)))*conv_2026*P$7</f>
        <v>0</v>
      </c>
      <c r="Q77" s="31">
        <f>(INDEX(Option5!Q$112:Q$123, MATCH($D77, Option5!$G$112:$G$123,0)))*conv_2026*Q$7</f>
        <v>0</v>
      </c>
      <c r="R77" s="31">
        <f>(INDEX(Option5!R$112:R$123, MATCH($D77, Option5!$G$112:$G$123,0)))*conv_2026*R$7</f>
        <v>0</v>
      </c>
      <c r="S77" s="31">
        <f>(INDEX(Option5!S$112:S$123, MATCH($D77, Option5!$G$112:$G$123,0)))*conv_2026*S$7</f>
        <v>0</v>
      </c>
      <c r="T77" s="31">
        <f>(INDEX(Option5!T$112:T$123, MATCH($D77, Option5!$G$112:$G$123,0)))*conv_2026*T$7</f>
        <v>0</v>
      </c>
      <c r="U77" s="31">
        <f>(INDEX(Option5!U$112:U$123, MATCH($D77, Option5!$G$112:$G$123,0)))*conv_2026*U$7</f>
        <v>0</v>
      </c>
      <c r="V77" s="31">
        <f>(INDEX(Option5!V$112:V$123, MATCH($D77, Option5!$G$112:$G$123,0)))*conv_2026*V$7</f>
        <v>0</v>
      </c>
      <c r="W77" s="31">
        <f>(INDEX(Option5!W$112:W$123, MATCH($D77, Option5!$G$112:$G$123,0)))*conv_2026*W$7</f>
        <v>0</v>
      </c>
      <c r="X77" s="31">
        <f>(INDEX(Option5!X$112:X$123, MATCH($D77, Option5!$G$112:$G$123,0)))*conv_2026*X$7</f>
        <v>0</v>
      </c>
      <c r="Y77" s="31">
        <f>(INDEX(Option5!Y$112:Y$123, MATCH($D77, Option5!$G$112:$G$123,0)))*conv_2026*Y$7</f>
        <v>0</v>
      </c>
      <c r="Z77" s="31">
        <f>(INDEX(Option5!Z$112:Z$123, MATCH($D77, Option5!$G$112:$G$123,0)))*conv_2026*Z$7</f>
        <v>0</v>
      </c>
      <c r="AA77" s="31">
        <f>(INDEX(Option5!AA$112:AA$123, MATCH($D77, Option5!$G$112:$G$123,0)))*conv_2026*AA$7</f>
        <v>0</v>
      </c>
      <c r="AB77" s="31">
        <f>(INDEX(Option5!AB$112:AB$123, MATCH($D77, Option5!$G$112:$G$123,0)))*conv_2026*AB$7</f>
        <v>0</v>
      </c>
      <c r="AC77" s="31">
        <f>(INDEX(Option5!AC$112:AC$123, MATCH($D77, Option5!$G$112:$G$123,0)))*conv_2026*AC$7</f>
        <v>0</v>
      </c>
      <c r="AD77" s="31">
        <f>(INDEX(Option5!AD$112:AD$123, MATCH($D77, Option5!$G$112:$G$123,0)))*conv_2026*AD$7</f>
        <v>0</v>
      </c>
      <c r="AE77" s="31">
        <f>(INDEX(Option5!AE$112:AE$123, MATCH($D77, Option5!$G$112:$G$123,0)))*conv_2026*AE$7</f>
        <v>0</v>
      </c>
      <c r="AF77" s="31">
        <f>(INDEX(Option5!AF$112:AF$123, MATCH($D77, Option5!$G$112:$G$123,0)))*conv_2026*AF$7</f>
        <v>0</v>
      </c>
      <c r="AG77" s="31">
        <f>(INDEX(Option5!AG$112:AG$123, MATCH($D77, Option5!$G$112:$G$123,0)))*conv_2026*AG$7</f>
        <v>0</v>
      </c>
    </row>
    <row r="78" spans="1:35" s="8" customFormat="1" ht="13.8" x14ac:dyDescent="0.3">
      <c r="A78" s="253" t="s">
        <v>153</v>
      </c>
      <c r="B78" s="253" t="str">
        <f>Option5!A122</f>
        <v>sens</v>
      </c>
      <c r="C78" s="253">
        <f>Option5!C122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(INDEX(Option5!H$112:H$123, MATCH($D78, Option5!$G$112:$G$123,0)))*conv_2026*H$7</f>
        <v>0</v>
      </c>
      <c r="I78" s="31">
        <f>(INDEX(Option5!I$112:I$123, MATCH($D78, Option5!$G$112:$G$123,0)))*conv_2026*I$7</f>
        <v>0</v>
      </c>
      <c r="J78" s="31">
        <f>(INDEX(Option5!J$112:J$123, MATCH($D78, Option5!$G$112:$G$123,0)))*conv_2026*J$7</f>
        <v>0</v>
      </c>
      <c r="K78" s="31">
        <f>(INDEX(Option5!K$112:K$123, MATCH($D78, Option5!$G$112:$G$123,0)))*conv_2026*K$7</f>
        <v>0</v>
      </c>
      <c r="L78" s="31">
        <f>(INDEX(Option5!L$112:L$123, MATCH($D78, Option5!$G$112:$G$123,0)))*conv_2026*L$7</f>
        <v>0</v>
      </c>
      <c r="M78" s="31">
        <f>(INDEX(Option5!M$112:M$123, MATCH($D78, Option5!$G$112:$G$123,0)))*conv_2026*M$7</f>
        <v>0</v>
      </c>
      <c r="N78" s="31">
        <f>(INDEX(Option5!N$112:N$123, MATCH($D78, Option5!$G$112:$G$123,0)))*conv_2026*N$7</f>
        <v>0</v>
      </c>
      <c r="O78" s="31">
        <f>(INDEX(Option5!O$112:O$123, MATCH($D78, Option5!$G$112:$G$123,0)))*conv_2026*O$7</f>
        <v>0</v>
      </c>
      <c r="P78" s="31">
        <f>(INDEX(Option5!P$112:P$123, MATCH($D78, Option5!$G$112:$G$123,0)))*conv_2026*P$7</f>
        <v>0</v>
      </c>
      <c r="Q78" s="31">
        <f>(INDEX(Option5!Q$112:Q$123, MATCH($D78, Option5!$G$112:$G$123,0)))*conv_2026*Q$7</f>
        <v>0</v>
      </c>
      <c r="R78" s="31">
        <f>(INDEX(Option5!R$112:R$123, MATCH($D78, Option5!$G$112:$G$123,0)))*conv_2026*R$7</f>
        <v>0</v>
      </c>
      <c r="S78" s="31">
        <f>(INDEX(Option5!S$112:S$123, MATCH($D78, Option5!$G$112:$G$123,0)))*conv_2026*S$7</f>
        <v>0</v>
      </c>
      <c r="T78" s="31">
        <f>(INDEX(Option5!T$112:T$123, MATCH($D78, Option5!$G$112:$G$123,0)))*conv_2026*T$7</f>
        <v>0</v>
      </c>
      <c r="U78" s="31">
        <f>(INDEX(Option5!U$112:U$123, MATCH($D78, Option5!$G$112:$G$123,0)))*conv_2026*U$7</f>
        <v>0</v>
      </c>
      <c r="V78" s="31">
        <f>(INDEX(Option5!V$112:V$123, MATCH($D78, Option5!$G$112:$G$123,0)))*conv_2026*V$7</f>
        <v>0</v>
      </c>
      <c r="W78" s="31">
        <f>(INDEX(Option5!W$112:W$123, MATCH($D78, Option5!$G$112:$G$123,0)))*conv_2026*W$7</f>
        <v>0</v>
      </c>
      <c r="X78" s="31">
        <f>(INDEX(Option5!X$112:X$123, MATCH($D78, Option5!$G$112:$G$123,0)))*conv_2026*X$7</f>
        <v>0</v>
      </c>
      <c r="Y78" s="31">
        <f>(INDEX(Option5!Y$112:Y$123, MATCH($D78, Option5!$G$112:$G$123,0)))*conv_2026*Y$7</f>
        <v>0</v>
      </c>
      <c r="Z78" s="31">
        <f>(INDEX(Option5!Z$112:Z$123, MATCH($D78, Option5!$G$112:$G$123,0)))*conv_2026*Z$7</f>
        <v>0</v>
      </c>
      <c r="AA78" s="31">
        <f>(INDEX(Option5!AA$112:AA$123, MATCH($D78, Option5!$G$112:$G$123,0)))*conv_2026*AA$7</f>
        <v>0</v>
      </c>
      <c r="AB78" s="31">
        <f>(INDEX(Option5!AB$112:AB$123, MATCH($D78, Option5!$G$112:$G$123,0)))*conv_2026*AB$7</f>
        <v>0</v>
      </c>
      <c r="AC78" s="31">
        <f>(INDEX(Option5!AC$112:AC$123, MATCH($D78, Option5!$G$112:$G$123,0)))*conv_2026*AC$7</f>
        <v>0</v>
      </c>
      <c r="AD78" s="31">
        <f>(INDEX(Option5!AD$112:AD$123, MATCH($D78, Option5!$G$112:$G$123,0)))*conv_2026*AD$7</f>
        <v>0</v>
      </c>
      <c r="AE78" s="31">
        <f>(INDEX(Option5!AE$112:AE$123, MATCH($D78, Option5!$G$112:$G$123,0)))*conv_2026*AE$7</f>
        <v>0</v>
      </c>
      <c r="AF78" s="31">
        <f>(INDEX(Option5!AF$112:AF$123, MATCH($D78, Option5!$G$112:$G$123,0)))*conv_2026*AF$7</f>
        <v>0</v>
      </c>
      <c r="AG78" s="31">
        <f>(INDEX(Option5!AG$112:AG$123, MATCH($D78, Option5!$G$112:$G$123,0)))*conv_2026*AG$7</f>
        <v>0</v>
      </c>
    </row>
    <row r="79" spans="1:35" s="8" customFormat="1" ht="13.8" x14ac:dyDescent="0.3">
      <c r="A79" s="253" t="s">
        <v>153</v>
      </c>
      <c r="B79" s="253" t="str">
        <f>Option5!A123</f>
        <v>sens</v>
      </c>
      <c r="C79" s="253">
        <f>Option5!C123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(INDEX(Option5!H$112:H$123, MATCH($D79, Option5!$G$112:$G$123,0)))*conv_2026*H$7</f>
        <v>0</v>
      </c>
      <c r="I79" s="31">
        <f>(INDEX(Option5!I$112:I$123, MATCH($D79, Option5!$G$112:$G$123,0)))*conv_2026*I$7</f>
        <v>0</v>
      </c>
      <c r="J79" s="31">
        <f>(INDEX(Option5!J$112:J$123, MATCH($D79, Option5!$G$112:$G$123,0)))*conv_2026*J$7</f>
        <v>0</v>
      </c>
      <c r="K79" s="31">
        <f>(INDEX(Option5!K$112:K$123, MATCH($D79, Option5!$G$112:$G$123,0)))*conv_2026*K$7</f>
        <v>0</v>
      </c>
      <c r="L79" s="31">
        <f>(INDEX(Option5!L$112:L$123, MATCH($D79, Option5!$G$112:$G$123,0)))*conv_2026*L$7</f>
        <v>0</v>
      </c>
      <c r="M79" s="31">
        <f>(INDEX(Option5!M$112:M$123, MATCH($D79, Option5!$G$112:$G$123,0)))*conv_2026*M$7</f>
        <v>0</v>
      </c>
      <c r="N79" s="31">
        <f>(INDEX(Option5!N$112:N$123, MATCH($D79, Option5!$G$112:$G$123,0)))*conv_2026*N$7</f>
        <v>0</v>
      </c>
      <c r="O79" s="31">
        <f>(INDEX(Option5!O$112:O$123, MATCH($D79, Option5!$G$112:$G$123,0)))*conv_2026*O$7</f>
        <v>0</v>
      </c>
      <c r="P79" s="31">
        <f>(INDEX(Option5!P$112:P$123, MATCH($D79, Option5!$G$112:$G$123,0)))*conv_2026*P$7</f>
        <v>0</v>
      </c>
      <c r="Q79" s="31">
        <f>(INDEX(Option5!Q$112:Q$123, MATCH($D79, Option5!$G$112:$G$123,0)))*conv_2026*Q$7</f>
        <v>0</v>
      </c>
      <c r="R79" s="31">
        <f>(INDEX(Option5!R$112:R$123, MATCH($D79, Option5!$G$112:$G$123,0)))*conv_2026*R$7</f>
        <v>0</v>
      </c>
      <c r="S79" s="31">
        <f>(INDEX(Option5!S$112:S$123, MATCH($D79, Option5!$G$112:$G$123,0)))*conv_2026*S$7</f>
        <v>0</v>
      </c>
      <c r="T79" s="31">
        <f>(INDEX(Option5!T$112:T$123, MATCH($D79, Option5!$G$112:$G$123,0)))*conv_2026*T$7</f>
        <v>0</v>
      </c>
      <c r="U79" s="31">
        <f>(INDEX(Option5!U$112:U$123, MATCH($D79, Option5!$G$112:$G$123,0)))*conv_2026*U$7</f>
        <v>0</v>
      </c>
      <c r="V79" s="31">
        <f>(INDEX(Option5!V$112:V$123, MATCH($D79, Option5!$G$112:$G$123,0)))*conv_2026*V$7</f>
        <v>0</v>
      </c>
      <c r="W79" s="31">
        <f>(INDEX(Option5!W$112:W$123, MATCH($D79, Option5!$G$112:$G$123,0)))*conv_2026*W$7</f>
        <v>0</v>
      </c>
      <c r="X79" s="31">
        <f>(INDEX(Option5!X$112:X$123, MATCH($D79, Option5!$G$112:$G$123,0)))*conv_2026*X$7</f>
        <v>0</v>
      </c>
      <c r="Y79" s="31">
        <f>(INDEX(Option5!Y$112:Y$123, MATCH($D79, Option5!$G$112:$G$123,0)))*conv_2026*Y$7</f>
        <v>0</v>
      </c>
      <c r="Z79" s="31">
        <f>(INDEX(Option5!Z$112:Z$123, MATCH($D79, Option5!$G$112:$G$123,0)))*conv_2026*Z$7</f>
        <v>0</v>
      </c>
      <c r="AA79" s="31">
        <f>(INDEX(Option5!AA$112:AA$123, MATCH($D79, Option5!$G$112:$G$123,0)))*conv_2026*AA$7</f>
        <v>0</v>
      </c>
      <c r="AB79" s="31">
        <f>(INDEX(Option5!AB$112:AB$123, MATCH($D79, Option5!$G$112:$G$123,0)))*conv_2026*AB$7</f>
        <v>0</v>
      </c>
      <c r="AC79" s="31">
        <f>(INDEX(Option5!AC$112:AC$123, MATCH($D79, Option5!$G$112:$G$123,0)))*conv_2026*AC$7</f>
        <v>0</v>
      </c>
      <c r="AD79" s="31">
        <f>(INDEX(Option5!AD$112:AD$123, MATCH($D79, Option5!$G$112:$G$123,0)))*conv_2026*AD$7</f>
        <v>0</v>
      </c>
      <c r="AE79" s="31">
        <f>(INDEX(Option5!AE$112:AE$123, MATCH($D79, Option5!$G$112:$G$123,0)))*conv_2026*AE$7</f>
        <v>0</v>
      </c>
      <c r="AF79" s="31">
        <f>(INDEX(Option5!AF$112:AF$123, MATCH($D79, Option5!$G$112:$G$123,0)))*conv_2026*AF$7</f>
        <v>0</v>
      </c>
      <c r="AG79" s="31">
        <f>(INDEX(Option5!AG$112:AG$123, MATCH($D79, Option5!$G$112:$G$123,0)))*conv_2026*AG$7</f>
        <v>0</v>
      </c>
    </row>
    <row r="80" spans="1:35" s="8" customFormat="1" ht="13.8" x14ac:dyDescent="0.3">
      <c r="F80" s="249"/>
    </row>
    <row r="81" spans="1:34" s="8" customFormat="1" ht="13.8" x14ac:dyDescent="0.3">
      <c r="F81" s="249"/>
    </row>
    <row r="82" spans="1:34" s="8" customFormat="1" ht="13.8" x14ac:dyDescent="0.3">
      <c r="F82" s="249"/>
    </row>
    <row r="83" spans="1:34" s="8" customFormat="1" ht="13.8" x14ac:dyDescent="0.3">
      <c r="F83" s="249"/>
    </row>
    <row r="84" spans="1:34" s="8" customFormat="1" ht="14.4" x14ac:dyDescent="0.3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ht="13.8" x14ac:dyDescent="0.3">
      <c r="F85" s="249"/>
    </row>
    <row r="86" spans="1:34" s="8" customFormat="1" ht="13.8" x14ac:dyDescent="0.3">
      <c r="F86" s="249"/>
    </row>
    <row r="87" spans="1:34" s="8" customFormat="1" ht="13.8" x14ac:dyDescent="0.3">
      <c r="E87" s="249"/>
    </row>
    <row r="88" spans="1:34" s="8" customFormat="1" ht="13.8" x14ac:dyDescent="0.3">
      <c r="C88" s="275" t="b" cm="1">
        <f t="array" ref="C88:G88">TRANSPOSE(Data!F9:F13)</f>
        <v>0</v>
      </c>
      <c r="D88" s="275" t="b">
        <v>0</v>
      </c>
      <c r="E88" s="276" t="b">
        <v>1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ht="13.8" x14ac:dyDescent="0.3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ht="13.8" x14ac:dyDescent="0.3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0.30222581777505036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0.30222581777505036</v>
      </c>
      <c r="K90" s="8" t="str">
        <f t="shared" ref="K90:K98" si="12">IF(OR(B90=0,$K$88),"", INDEX(_xlfn.ANCHORARRAY($C$89), MATCH(I90, $C90:$G90,0)))</f>
        <v>Option 2</v>
      </c>
    </row>
    <row r="91" spans="1:34" s="8" customFormat="1" ht="13.8" x14ac:dyDescent="0.3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-7.2035221391575838E-2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0</v>
      </c>
      <c r="K91" s="8" t="str">
        <f t="shared" si="12"/>
        <v>Option 1 (base case)</v>
      </c>
    </row>
    <row r="92" spans="1:34" s="8" customFormat="1" ht="13.8" x14ac:dyDescent="0.3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0.67648685694167643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0.67648685694167643</v>
      </c>
      <c r="K92" s="8" t="str">
        <f t="shared" si="12"/>
        <v>Option 2</v>
      </c>
    </row>
    <row r="93" spans="1:34" s="8" customFormat="1" ht="13.8" x14ac:dyDescent="0.3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0.85890964485151877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0.85890964485151877</v>
      </c>
      <c r="K93" s="8" t="str">
        <f t="shared" si="12"/>
        <v>Option 2</v>
      </c>
    </row>
    <row r="94" spans="1:34" s="8" customFormat="1" ht="13.8" x14ac:dyDescent="0.3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-0.25445800930141788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0</v>
      </c>
      <c r="K94" s="8" t="str">
        <f t="shared" si="12"/>
        <v>Option 1 (base case)</v>
      </c>
    </row>
    <row r="95" spans="1:34" s="8" customFormat="1" ht="13.8" x14ac:dyDescent="0.3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-0.62871904846804449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0</v>
      </c>
      <c r="K95" s="8" t="str">
        <f t="shared" si="12"/>
        <v>Option 1 (base case)</v>
      </c>
    </row>
    <row r="96" spans="1:34" s="8" customFormat="1" ht="13.8" x14ac:dyDescent="0.3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ht="13.8" x14ac:dyDescent="0.3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ht="13.8" x14ac:dyDescent="0.3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ht="13.8" x14ac:dyDescent="0.25">
      <c r="C99" s="31"/>
      <c r="E99"/>
      <c r="F99" s="10"/>
    </row>
    <row r="100" spans="1:11" x14ac:dyDescent="0.25">
      <c r="E100"/>
      <c r="F100" s="10"/>
    </row>
    <row r="101" spans="1:11" x14ac:dyDescent="0.25">
      <c r="E101"/>
      <c r="F101" s="10"/>
    </row>
    <row r="102" spans="1:11" x14ac:dyDescent="0.25">
      <c r="E102"/>
      <c r="F102" s="10"/>
    </row>
    <row r="103" spans="1:11" x14ac:dyDescent="0.25">
      <c r="E103"/>
      <c r="F103" s="10"/>
    </row>
    <row r="104" spans="1:11" x14ac:dyDescent="0.25">
      <c r="E104"/>
      <c r="F104" s="10"/>
    </row>
    <row r="105" spans="1:11" x14ac:dyDescent="0.25">
      <c r="E105"/>
      <c r="F105" s="10"/>
    </row>
    <row r="106" spans="1:11" x14ac:dyDescent="0.25"/>
    <row r="107" spans="1:11" x14ac:dyDescent="0.25"/>
    <row r="108" spans="1:11" x14ac:dyDescent="0.25"/>
    <row r="109" spans="1:11" x14ac:dyDescent="0.25"/>
    <row r="110" spans="1:11" x14ac:dyDescent="0.25"/>
    <row r="111" spans="1:11" x14ac:dyDescent="0.25"/>
    <row r="112" spans="1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0" sqref="A40"/>
    </sheetView>
  </sheetViews>
  <sheetFormatPr defaultRowHeight="12.6" x14ac:dyDescent="0.2"/>
  <cols>
    <col min="2" max="2" width="21.36328125" customWidth="1"/>
    <col min="3" max="3" width="20.453125" customWidth="1"/>
    <col min="4" max="4" width="14.453125" style="49" customWidth="1"/>
    <col min="5" max="5" width="14.453125" customWidth="1"/>
    <col min="8" max="11" width="14.36328125" customWidth="1"/>
    <col min="12" max="12" width="15.7265625" customWidth="1"/>
    <col min="13" max="18" width="14.36328125" customWidth="1"/>
  </cols>
  <sheetData>
    <row r="1" spans="1:23" ht="18" x14ac:dyDescent="0.35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" x14ac:dyDescent="0.35">
      <c r="A2" s="56" t="str">
        <f>proj</f>
        <v>SAPS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6" x14ac:dyDescent="0.3">
      <c r="A3" s="5"/>
    </row>
    <row r="4" spans="1:23" s="1" customFormat="1" ht="14.4" x14ac:dyDescent="0.3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ht="13.8" x14ac:dyDescent="0.3"/>
    <row r="6" spans="1:23" s="1" customFormat="1" ht="13.8" x14ac:dyDescent="0.3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ht="13.8" x14ac:dyDescent="0.3">
      <c r="D7" s="51"/>
      <c r="N7" s="1"/>
      <c r="O7"/>
      <c r="P7"/>
      <c r="Q7"/>
      <c r="R7"/>
      <c r="S7"/>
      <c r="T7"/>
      <c r="U7"/>
      <c r="V7"/>
      <c r="W7"/>
    </row>
    <row r="8" spans="1:23" s="22" customFormat="1" ht="13.8" x14ac:dyDescent="0.3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ht="13.8" x14ac:dyDescent="0.3">
      <c r="D9" s="12"/>
      <c r="O9"/>
      <c r="P9"/>
      <c r="Q9"/>
      <c r="R9"/>
      <c r="S9"/>
      <c r="T9"/>
      <c r="U9"/>
      <c r="V9"/>
      <c r="W9"/>
    </row>
    <row r="10" spans="1:23" s="1" customFormat="1" ht="13.8" x14ac:dyDescent="0.3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ht="13.8" x14ac:dyDescent="0.3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ht="13.8" x14ac:dyDescent="0.3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ht="13.8" x14ac:dyDescent="0.3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ht="13.8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ht="13.8" x14ac:dyDescent="0.3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ht="13.8" x14ac:dyDescent="0.3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ht="13.8" x14ac:dyDescent="0.3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ht="13.8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ht="13.8" x14ac:dyDescent="0.3">
      <c r="B19" s="81" t="s">
        <v>77</v>
      </c>
      <c r="D19" s="41">
        <f>D17/D16</f>
        <v>1.1129126464165968</v>
      </c>
      <c r="L19" s="292"/>
    </row>
    <row r="20" spans="1:34" ht="13.8" x14ac:dyDescent="0.3">
      <c r="B20" s="81"/>
      <c r="D20" s="41"/>
    </row>
    <row r="21" spans="1:34" ht="13.8" x14ac:dyDescent="0.3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ht="13.8" x14ac:dyDescent="0.3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ht="13.8" x14ac:dyDescent="0.3">
      <c r="B23" s="81" t="s">
        <v>212</v>
      </c>
      <c r="D23" s="41">
        <f>D22/D21</f>
        <v>1</v>
      </c>
    </row>
    <row r="25" spans="1:34" ht="13.8" x14ac:dyDescent="0.3">
      <c r="B25" s="81" t="s">
        <v>237</v>
      </c>
      <c r="C25" s="8" t="str">
        <f>start</f>
        <v>2026-27</v>
      </c>
    </row>
    <row r="28" spans="1:34" s="1" customFormat="1" ht="14.4" x14ac:dyDescent="0.3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ht="13.2" x14ac:dyDescent="0.25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3.8" x14ac:dyDescent="0.3">
      <c r="B32" s="135" t="s">
        <v>131</v>
      </c>
      <c r="C32" s="191">
        <f>Option2!$G$98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3.8" x14ac:dyDescent="0.3">
      <c r="B33" s="135" t="s">
        <v>132</v>
      </c>
      <c r="C33" s="191" t="str">
        <f>Option3!$G$98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3.8" x14ac:dyDescent="0.3">
      <c r="B34" s="135" t="s">
        <v>133</v>
      </c>
      <c r="C34" s="191" t="str">
        <f>Option4!$G$98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3.8" x14ac:dyDescent="0.3">
      <c r="B35" s="135" t="s">
        <v>153</v>
      </c>
      <c r="C35" s="191" t="str">
        <f>Option5!$G$98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3.2" x14ac:dyDescent="0.25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3.2" x14ac:dyDescent="0.25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3.2" x14ac:dyDescent="0.25">
      <c r="B38" s="195" t="s">
        <v>191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3.2" x14ac:dyDescent="0.25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3.2" x14ac:dyDescent="0.25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4.4" x14ac:dyDescent="0.3">
      <c r="A46" s="18" t="s">
        <v>242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case)'!$I17:$AG17)&lt;&gt;0, 'Option1 (base case)'!E17=0)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AND(SUM(Option2!$I17:$AG17)&lt;&gt;0, Option2!E17=0)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AND(SUM(Option3!$I17:$AG17)&lt;&gt;0, Option3!E17=0)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AND(SUM(Option4!$I17:$AG17)&lt;&gt;0, Option4!E17=0)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AND(SUM(Option5!$I17:$AG17)&lt;&gt;0, Option5!E17=0)</f>
        <v>0</v>
      </c>
    </row>
    <row r="70" spans="1:4" x14ac:dyDescent="0.2">
      <c r="A70" t="s">
        <v>162</v>
      </c>
      <c r="B70" s="239" t="s">
        <v>209</v>
      </c>
    </row>
    <row r="74" spans="1:4" ht="13.8" x14ac:dyDescent="0.3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3.8" x14ac:dyDescent="0.3"/>
  <cols>
    <col min="1" max="1" width="5.36328125" style="8" customWidth="1"/>
    <col min="2" max="2" width="24.453125" style="8" customWidth="1"/>
    <col min="3" max="3" width="9" style="8"/>
    <col min="4" max="4" width="9.90625" style="8" bestFit="1" customWidth="1"/>
    <col min="5" max="5" width="10.90625" style="8" customWidth="1"/>
    <col min="6" max="14" width="9" style="8"/>
    <col min="15" max="15" width="30.08984375" style="8" customWidth="1"/>
    <col min="16" max="16" width="43.26953125" style="8" customWidth="1"/>
    <col min="17" max="20" width="9" style="8"/>
    <col min="21" max="21" width="11.36328125" style="8" bestFit="1" customWidth="1"/>
    <col min="22" max="26" width="9" style="8"/>
    <col min="27" max="27" width="19.08984375" style="8" customWidth="1"/>
    <col min="28" max="16384" width="9" style="8"/>
  </cols>
  <sheetData>
    <row r="1" spans="1:27" ht="18" x14ac:dyDescent="0.35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" x14ac:dyDescent="0.35">
      <c r="A2" s="56" t="str">
        <f>proj</f>
        <v>SAPS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6" x14ac:dyDescent="0.3">
      <c r="A3" s="5"/>
      <c r="B3" s="5"/>
      <c r="C3" s="5"/>
      <c r="D3" s="5"/>
      <c r="E3" s="5"/>
      <c r="F3" s="5"/>
      <c r="T3"/>
      <c r="U3"/>
      <c r="V3"/>
      <c r="W3"/>
    </row>
    <row r="4" spans="1:27" x14ac:dyDescent="0.3">
      <c r="T4"/>
      <c r="U4"/>
      <c r="V4"/>
    </row>
    <row r="5" spans="1:27" ht="14.4" x14ac:dyDescent="0.3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3">
      <c r="T6"/>
      <c r="U6"/>
      <c r="V6"/>
    </row>
    <row r="7" spans="1:27" x14ac:dyDescent="0.3">
      <c r="A7" s="14" t="s">
        <v>80</v>
      </c>
      <c r="T7"/>
      <c r="U7"/>
      <c r="V7"/>
    </row>
    <row r="8" spans="1:27" x14ac:dyDescent="0.3">
      <c r="A8" s="59"/>
      <c r="B8" s="59"/>
      <c r="C8" s="53" t="s">
        <v>83</v>
      </c>
      <c r="D8" s="53" t="s">
        <v>197</v>
      </c>
      <c r="F8" s="8" t="s">
        <v>227</v>
      </c>
      <c r="T8"/>
      <c r="U8"/>
      <c r="V8"/>
    </row>
    <row r="9" spans="1:27" x14ac:dyDescent="0.3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3">
      <c r="A10" s="27" t="s">
        <v>144</v>
      </c>
      <c r="B10" s="86" t="s">
        <v>131</v>
      </c>
      <c r="C10" s="87" t="b">
        <f>SUM(Option2!I$18:AB$18, Option2!I$22:AB$22)=0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3">
      <c r="A11" s="27" t="s">
        <v>145</v>
      </c>
      <c r="B11" s="86" t="s">
        <v>132</v>
      </c>
      <c r="C11" s="87" t="b">
        <f>SUM(Option3!I$18:AB$18, Option3!I$22:AB$22)=0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3">
      <c r="A12" s="27" t="s">
        <v>146</v>
      </c>
      <c r="B12" s="86" t="s">
        <v>133</v>
      </c>
      <c r="C12" s="87" t="b">
        <f>SUM(Option4!I$18:AB$18, Option4!I$22:AB$22)=0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3">
      <c r="A13" s="27" t="s">
        <v>154</v>
      </c>
      <c r="B13" s="86" t="s">
        <v>153</v>
      </c>
      <c r="C13" s="87" t="b">
        <f>SUM(Option5!I$18:AB$18, Option5!I$22:AB$22)=0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3">
      <c r="T14"/>
      <c r="U14"/>
      <c r="V14"/>
      <c r="W14"/>
      <c r="Z14"/>
      <c r="AA14"/>
    </row>
    <row r="15" spans="1:27" x14ac:dyDescent="0.3">
      <c r="T15"/>
      <c r="U15"/>
      <c r="V15"/>
      <c r="W15"/>
      <c r="Z15"/>
      <c r="AA15"/>
    </row>
    <row r="16" spans="1:27" x14ac:dyDescent="0.3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3">
      <c r="T17"/>
      <c r="U17"/>
      <c r="V17"/>
      <c r="W17"/>
      <c r="Z17"/>
      <c r="AA17"/>
    </row>
    <row r="18" spans="1:27" x14ac:dyDescent="0.3">
      <c r="T18"/>
      <c r="U18"/>
      <c r="V18"/>
      <c r="W18"/>
      <c r="Z18"/>
      <c r="AA18"/>
    </row>
    <row r="19" spans="1:27" x14ac:dyDescent="0.3">
      <c r="B19" s="86" t="s">
        <v>58</v>
      </c>
      <c r="C19" s="87"/>
      <c r="T19"/>
      <c r="U19"/>
      <c r="V19"/>
      <c r="W19"/>
      <c r="Z19"/>
      <c r="AA19"/>
    </row>
    <row r="20" spans="1:27" x14ac:dyDescent="0.3">
      <c r="B20" s="86" t="s">
        <v>95</v>
      </c>
      <c r="C20" s="87"/>
      <c r="T20"/>
      <c r="U20"/>
      <c r="V20"/>
      <c r="W20"/>
      <c r="Z20"/>
      <c r="AA20"/>
    </row>
    <row r="21" spans="1:27" x14ac:dyDescent="0.3">
      <c r="B21" s="86" t="s">
        <v>96</v>
      </c>
      <c r="T21"/>
      <c r="U21"/>
      <c r="V21"/>
      <c r="W21"/>
      <c r="Z21"/>
      <c r="AA21"/>
    </row>
    <row r="22" spans="1:27" x14ac:dyDescent="0.3">
      <c r="T22"/>
      <c r="U22"/>
      <c r="V22"/>
      <c r="W22"/>
      <c r="Z22"/>
      <c r="AA22"/>
    </row>
    <row r="23" spans="1:27" x14ac:dyDescent="0.3">
      <c r="T23"/>
      <c r="U23"/>
      <c r="V23"/>
      <c r="W23"/>
    </row>
    <row r="24" spans="1:27" x14ac:dyDescent="0.3">
      <c r="A24" s="8" t="s">
        <v>221</v>
      </c>
      <c r="B24" s="102"/>
      <c r="T24"/>
      <c r="U24"/>
      <c r="V24"/>
      <c r="W24"/>
    </row>
    <row r="25" spans="1:27" x14ac:dyDescent="0.3">
      <c r="B25" s="23" t="s">
        <v>57</v>
      </c>
      <c r="T25"/>
      <c r="U25"/>
      <c r="V25"/>
      <c r="W25"/>
    </row>
    <row r="26" spans="1:27" x14ac:dyDescent="0.3">
      <c r="T26"/>
      <c r="U26"/>
      <c r="V26"/>
      <c r="W26"/>
    </row>
    <row r="27" spans="1:27" x14ac:dyDescent="0.3">
      <c r="T27"/>
      <c r="U27"/>
      <c r="V27"/>
      <c r="W27"/>
    </row>
    <row r="28" spans="1:27" x14ac:dyDescent="0.3">
      <c r="A28" s="14" t="s">
        <v>85</v>
      </c>
      <c r="T28"/>
      <c r="U28"/>
      <c r="V28"/>
      <c r="W28"/>
    </row>
    <row r="29" spans="1:27" x14ac:dyDescent="0.3">
      <c r="A29" s="14"/>
      <c r="B29" s="53"/>
      <c r="C29" s="53" t="s">
        <v>87</v>
      </c>
      <c r="T29"/>
      <c r="U29"/>
      <c r="V29"/>
      <c r="W29"/>
    </row>
    <row r="30" spans="1:27" x14ac:dyDescent="0.3">
      <c r="B30" s="23" t="s">
        <v>30</v>
      </c>
      <c r="C30" s="23">
        <v>-1</v>
      </c>
      <c r="T30"/>
      <c r="U30"/>
      <c r="V30"/>
      <c r="W30"/>
    </row>
    <row r="31" spans="1:27" x14ac:dyDescent="0.3">
      <c r="B31" s="23" t="s">
        <v>91</v>
      </c>
      <c r="C31" s="23">
        <v>-1</v>
      </c>
      <c r="T31"/>
      <c r="U31"/>
      <c r="V31"/>
      <c r="W31"/>
      <c r="AA31" s="66"/>
    </row>
    <row r="32" spans="1:27" x14ac:dyDescent="0.3">
      <c r="B32" s="23" t="s">
        <v>31</v>
      </c>
      <c r="C32" s="23">
        <v>-1</v>
      </c>
      <c r="T32"/>
      <c r="U32"/>
      <c r="V32"/>
      <c r="W32"/>
      <c r="AA32" s="66"/>
    </row>
    <row r="33" spans="1:23" x14ac:dyDescent="0.3">
      <c r="B33" s="23" t="s">
        <v>139</v>
      </c>
      <c r="C33" s="23">
        <v>1</v>
      </c>
      <c r="T33"/>
      <c r="U33"/>
      <c r="V33"/>
      <c r="W33"/>
    </row>
    <row r="34" spans="1:23" x14ac:dyDescent="0.3">
      <c r="B34" s="23" t="s">
        <v>122</v>
      </c>
      <c r="C34" s="23">
        <v>1</v>
      </c>
      <c r="T34"/>
      <c r="U34"/>
      <c r="V34"/>
      <c r="W34"/>
    </row>
    <row r="35" spans="1:23" x14ac:dyDescent="0.3">
      <c r="B35" s="23" t="s">
        <v>186</v>
      </c>
      <c r="C35" s="23">
        <v>1</v>
      </c>
      <c r="T35"/>
      <c r="U35"/>
      <c r="V35"/>
      <c r="W35"/>
    </row>
    <row r="36" spans="1:23" x14ac:dyDescent="0.3">
      <c r="B36" s="23" t="s">
        <v>170</v>
      </c>
      <c r="C36" s="23">
        <v>1</v>
      </c>
      <c r="T36"/>
      <c r="U36"/>
      <c r="V36"/>
      <c r="W36"/>
    </row>
    <row r="37" spans="1:23" x14ac:dyDescent="0.3">
      <c r="T37"/>
      <c r="U37"/>
      <c r="V37"/>
      <c r="W37"/>
    </row>
    <row r="38" spans="1:23" x14ac:dyDescent="0.3">
      <c r="T38"/>
      <c r="U38"/>
      <c r="V38"/>
      <c r="W38"/>
    </row>
    <row r="39" spans="1:23" x14ac:dyDescent="0.3">
      <c r="T39"/>
      <c r="U39"/>
      <c r="V39"/>
      <c r="W39"/>
    </row>
    <row r="40" spans="1:23" x14ac:dyDescent="0.3">
      <c r="T40"/>
      <c r="U40"/>
      <c r="V40"/>
      <c r="W40"/>
    </row>
    <row r="41" spans="1:23" x14ac:dyDescent="0.3">
      <c r="A41" s="14" t="s">
        <v>54</v>
      </c>
      <c r="T41"/>
      <c r="U41"/>
      <c r="V41"/>
      <c r="W41"/>
    </row>
    <row r="42" spans="1:23" x14ac:dyDescent="0.3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3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3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3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3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x14ac:dyDescent="0.3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3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3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3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3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3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3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3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3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3">
      <c r="O56"/>
      <c r="P56"/>
      <c r="Q56"/>
      <c r="R56"/>
      <c r="S56"/>
      <c r="T56"/>
      <c r="U56"/>
      <c r="V56"/>
      <c r="W56"/>
    </row>
    <row r="57" spans="1:23" x14ac:dyDescent="0.3">
      <c r="O57"/>
      <c r="P57"/>
      <c r="Q57"/>
      <c r="R57"/>
      <c r="S57"/>
      <c r="T57"/>
      <c r="U57"/>
      <c r="V57"/>
      <c r="W57"/>
    </row>
    <row r="58" spans="1:23" x14ac:dyDescent="0.3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3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3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3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3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3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3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3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3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3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3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3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3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3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3">
      <c r="O72"/>
      <c r="P72"/>
      <c r="Q72"/>
      <c r="R72"/>
      <c r="S72"/>
      <c r="T72"/>
      <c r="U72"/>
      <c r="V72"/>
      <c r="W72"/>
    </row>
    <row r="73" spans="1:23" x14ac:dyDescent="0.3">
      <c r="O73"/>
      <c r="P73"/>
      <c r="Q73"/>
      <c r="R73"/>
      <c r="S73"/>
      <c r="T73"/>
      <c r="U73"/>
      <c r="V73"/>
      <c r="W73"/>
    </row>
    <row r="74" spans="1:23" x14ac:dyDescent="0.3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3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3">
      <c r="O76"/>
      <c r="P76"/>
      <c r="Q76"/>
      <c r="R76"/>
      <c r="S76"/>
      <c r="T76"/>
      <c r="U76"/>
      <c r="V76"/>
      <c r="W76"/>
    </row>
    <row r="77" spans="1:23" x14ac:dyDescent="0.3">
      <c r="O77"/>
      <c r="P77"/>
      <c r="Q77"/>
      <c r="R77"/>
      <c r="S77"/>
      <c r="T77"/>
      <c r="U77"/>
      <c r="V77"/>
      <c r="W77"/>
    </row>
    <row r="78" spans="1:23" x14ac:dyDescent="0.3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3">
      <c r="O79"/>
      <c r="P79"/>
      <c r="Q79"/>
      <c r="R79"/>
      <c r="S79"/>
      <c r="T79"/>
      <c r="U79"/>
      <c r="V79"/>
      <c r="W79"/>
    </row>
    <row r="80" spans="1:23" x14ac:dyDescent="0.3">
      <c r="O80"/>
      <c r="P80"/>
      <c r="Q80"/>
      <c r="R80"/>
      <c r="S80"/>
      <c r="T80"/>
      <c r="U80"/>
      <c r="V80"/>
      <c r="W80"/>
    </row>
    <row r="81" spans="1:23" x14ac:dyDescent="0.3">
      <c r="O81"/>
      <c r="P81"/>
      <c r="Q81"/>
      <c r="R81"/>
      <c r="S81"/>
      <c r="T81"/>
      <c r="U81"/>
      <c r="V81"/>
      <c r="W81"/>
    </row>
    <row r="82" spans="1:23" x14ac:dyDescent="0.3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3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3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3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3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3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3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3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3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3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3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3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3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3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3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3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3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3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3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3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3">
      <c r="T102"/>
      <c r="U102"/>
      <c r="V102"/>
      <c r="W102"/>
    </row>
    <row r="103" spans="1:25" x14ac:dyDescent="0.3">
      <c r="T103"/>
      <c r="U103"/>
      <c r="V103"/>
      <c r="W103"/>
    </row>
    <row r="104" spans="1:25" ht="14.4" x14ac:dyDescent="0.3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3">
      <c r="U105"/>
      <c r="V105"/>
      <c r="W105"/>
      <c r="X105"/>
      <c r="Y105"/>
    </row>
    <row r="106" spans="1:25" x14ac:dyDescent="0.3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224</v>
      </c>
      <c r="U106"/>
      <c r="V106" s="8" t="s">
        <v>234</v>
      </c>
      <c r="W106"/>
      <c r="Y106"/>
    </row>
    <row r="107" spans="1:25" x14ac:dyDescent="0.3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3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3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235</v>
      </c>
      <c r="W109"/>
      <c r="X109"/>
      <c r="Y109"/>
    </row>
    <row r="110" spans="1:25" x14ac:dyDescent="0.3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3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3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3">
      <c r="R113" s="23">
        <f t="shared" si="1"/>
        <v>2020</v>
      </c>
      <c r="U113"/>
      <c r="V113" s="250"/>
      <c r="W113"/>
      <c r="X113"/>
      <c r="Y113"/>
    </row>
    <row r="114" spans="18:25" x14ac:dyDescent="0.3">
      <c r="R114" s="23"/>
      <c r="U114"/>
      <c r="V114" s="250"/>
      <c r="W114"/>
      <c r="X114"/>
      <c r="Y114"/>
    </row>
    <row r="115" spans="18:25" x14ac:dyDescent="0.3">
      <c r="U115"/>
      <c r="V115" s="250"/>
      <c r="W115"/>
      <c r="X115"/>
      <c r="Y115"/>
    </row>
    <row r="116" spans="18:25" x14ac:dyDescent="0.3">
      <c r="U116"/>
      <c r="V116" s="251"/>
      <c r="W116"/>
      <c r="X116"/>
      <c r="Y116"/>
    </row>
    <row r="117" spans="18:25" x14ac:dyDescent="0.3">
      <c r="U117"/>
      <c r="V117"/>
      <c r="W117"/>
      <c r="X117"/>
      <c r="Y117"/>
    </row>
    <row r="118" spans="18:25" x14ac:dyDescent="0.3">
      <c r="U118"/>
      <c r="V118"/>
      <c r="W118"/>
      <c r="X118"/>
    </row>
    <row r="119" spans="18:25" x14ac:dyDescent="0.3">
      <c r="U119"/>
      <c r="V119"/>
      <c r="W119"/>
      <c r="X119"/>
    </row>
    <row r="120" spans="18:25" x14ac:dyDescent="0.3">
      <c r="V120"/>
      <c r="W120"/>
      <c r="X120"/>
    </row>
    <row r="121" spans="18:25" x14ac:dyDescent="0.3">
      <c r="U121"/>
      <c r="V121"/>
      <c r="W121"/>
      <c r="X121"/>
    </row>
    <row r="122" spans="18:25" x14ac:dyDescent="0.3">
      <c r="U122"/>
      <c r="V122"/>
      <c r="W122"/>
      <c r="X122"/>
    </row>
    <row r="123" spans="18:25" x14ac:dyDescent="0.3">
      <c r="U123"/>
      <c r="V123"/>
      <c r="W123"/>
      <c r="X123"/>
    </row>
    <row r="124" spans="18:25" x14ac:dyDescent="0.3">
      <c r="U124"/>
      <c r="V124"/>
      <c r="W124"/>
      <c r="X124"/>
    </row>
    <row r="125" spans="18:25" x14ac:dyDescent="0.3">
      <c r="U125"/>
      <c r="V125"/>
      <c r="W125"/>
      <c r="X125"/>
    </row>
    <row r="126" spans="18:25" x14ac:dyDescent="0.3">
      <c r="U126"/>
      <c r="V126"/>
      <c r="W126"/>
      <c r="X126"/>
    </row>
    <row r="127" spans="18:25" x14ac:dyDescent="0.3">
      <c r="T127"/>
      <c r="U127"/>
      <c r="V127"/>
      <c r="W127"/>
    </row>
    <row r="128" spans="18:25" x14ac:dyDescent="0.3">
      <c r="T128"/>
      <c r="U128"/>
      <c r="V128"/>
      <c r="W128"/>
    </row>
    <row r="129" spans="20:23" x14ac:dyDescent="0.3">
      <c r="T129"/>
      <c r="U129"/>
      <c r="V129"/>
      <c r="W129"/>
    </row>
    <row r="130" spans="20:23" x14ac:dyDescent="0.3">
      <c r="T130"/>
      <c r="U130"/>
      <c r="V130"/>
      <c r="W130"/>
    </row>
    <row r="131" spans="20:23" x14ac:dyDescent="0.3">
      <c r="T131"/>
      <c r="U131"/>
      <c r="V131"/>
      <c r="W131"/>
    </row>
    <row r="132" spans="20:23" x14ac:dyDescent="0.3">
      <c r="T132"/>
      <c r="U132"/>
      <c r="V132"/>
      <c r="W132"/>
    </row>
    <row r="133" spans="20:23" x14ac:dyDescent="0.3">
      <c r="T133"/>
      <c r="U133"/>
      <c r="V133"/>
      <c r="W133"/>
    </row>
    <row r="134" spans="20:23" x14ac:dyDescent="0.3">
      <c r="T134"/>
      <c r="U134"/>
      <c r="V134"/>
      <c r="W134"/>
    </row>
    <row r="135" spans="20:23" x14ac:dyDescent="0.3">
      <c r="T135"/>
      <c r="U135"/>
      <c r="V135"/>
      <c r="W135"/>
    </row>
    <row r="136" spans="20:23" x14ac:dyDescent="0.3">
      <c r="T136"/>
      <c r="U136"/>
      <c r="V136"/>
      <c r="W136"/>
    </row>
    <row r="137" spans="20:23" x14ac:dyDescent="0.3">
      <c r="T137"/>
      <c r="U137"/>
      <c r="V137"/>
      <c r="W137"/>
    </row>
    <row r="138" spans="20:23" x14ac:dyDescent="0.3">
      <c r="T138"/>
      <c r="U138"/>
      <c r="V138"/>
      <c r="W138"/>
    </row>
    <row r="139" spans="20:23" x14ac:dyDescent="0.3">
      <c r="T139"/>
      <c r="U139"/>
      <c r="V139"/>
      <c r="W139"/>
    </row>
    <row r="140" spans="20:23" x14ac:dyDescent="0.3">
      <c r="T140"/>
      <c r="U140"/>
      <c r="V140"/>
      <c r="W140"/>
    </row>
    <row r="141" spans="20:23" x14ac:dyDescent="0.3">
      <c r="T141"/>
      <c r="U141"/>
      <c r="V141"/>
      <c r="W141"/>
    </row>
    <row r="142" spans="20:23" x14ac:dyDescent="0.3">
      <c r="T142"/>
      <c r="U142"/>
      <c r="V142"/>
      <c r="W142"/>
    </row>
    <row r="143" spans="20:23" x14ac:dyDescent="0.3">
      <c r="T143"/>
      <c r="U143"/>
      <c r="V143"/>
      <c r="W143"/>
    </row>
    <row r="144" spans="20:23" x14ac:dyDescent="0.3">
      <c r="T144"/>
      <c r="U144"/>
      <c r="V144"/>
      <c r="W144"/>
    </row>
    <row r="145" spans="20:23" x14ac:dyDescent="0.3">
      <c r="T145"/>
      <c r="U145"/>
      <c r="V145"/>
      <c r="W145"/>
    </row>
    <row r="146" spans="20:23" x14ac:dyDescent="0.3">
      <c r="T146"/>
      <c r="U146"/>
      <c r="V146"/>
      <c r="W146"/>
    </row>
    <row r="147" spans="20:23" x14ac:dyDescent="0.3">
      <c r="T147"/>
      <c r="U147"/>
      <c r="V147"/>
      <c r="W147"/>
    </row>
    <row r="148" spans="20:23" x14ac:dyDescent="0.3">
      <c r="T148"/>
      <c r="U148"/>
      <c r="V148"/>
      <c r="W148"/>
    </row>
    <row r="149" spans="20:23" x14ac:dyDescent="0.3">
      <c r="T149"/>
      <c r="U149"/>
      <c r="V149"/>
      <c r="W149"/>
    </row>
    <row r="150" spans="20:23" x14ac:dyDescent="0.3">
      <c r="T150"/>
      <c r="U150"/>
      <c r="V150"/>
      <c r="W150"/>
    </row>
    <row r="151" spans="20:23" x14ac:dyDescent="0.3">
      <c r="T151"/>
      <c r="U151"/>
      <c r="V151"/>
      <c r="W151"/>
    </row>
    <row r="152" spans="20:23" x14ac:dyDescent="0.3">
      <c r="T152"/>
      <c r="U152"/>
      <c r="V152"/>
      <c r="W152"/>
    </row>
    <row r="153" spans="20:23" x14ac:dyDescent="0.3">
      <c r="T153"/>
      <c r="U153"/>
      <c r="V153"/>
      <c r="W153"/>
    </row>
    <row r="154" spans="20:23" x14ac:dyDescent="0.3">
      <c r="T154"/>
      <c r="U154"/>
      <c r="V154"/>
      <c r="W154"/>
    </row>
    <row r="155" spans="20:23" x14ac:dyDescent="0.3">
      <c r="T155"/>
      <c r="U155"/>
      <c r="V155"/>
      <c r="W155"/>
    </row>
    <row r="156" spans="20:23" x14ac:dyDescent="0.3">
      <c r="T156"/>
      <c r="U156"/>
      <c r="V156"/>
      <c r="W156"/>
    </row>
    <row r="157" spans="20:23" x14ac:dyDescent="0.3">
      <c r="T157"/>
      <c r="U157"/>
      <c r="V157"/>
      <c r="W157"/>
    </row>
    <row r="158" spans="20:23" x14ac:dyDescent="0.3">
      <c r="T158"/>
      <c r="U158"/>
      <c r="V158"/>
      <c r="W158"/>
    </row>
    <row r="159" spans="20:23" x14ac:dyDescent="0.3">
      <c r="T159"/>
      <c r="U159"/>
      <c r="V159"/>
      <c r="W159"/>
    </row>
    <row r="160" spans="20:23" x14ac:dyDescent="0.3">
      <c r="T160"/>
      <c r="U160"/>
      <c r="V160"/>
      <c r="W160"/>
    </row>
    <row r="161" spans="20:23" x14ac:dyDescent="0.3">
      <c r="T161"/>
      <c r="U161"/>
      <c r="V161"/>
      <c r="W161"/>
    </row>
    <row r="162" spans="20:23" x14ac:dyDescent="0.3">
      <c r="T162"/>
      <c r="U162"/>
      <c r="V162"/>
      <c r="W162"/>
    </row>
    <row r="163" spans="20:23" x14ac:dyDescent="0.3">
      <c r="T163"/>
      <c r="U163"/>
      <c r="V163"/>
      <c r="W163"/>
    </row>
    <row r="164" spans="20:23" x14ac:dyDescent="0.3">
      <c r="T164"/>
      <c r="U164"/>
      <c r="V164"/>
      <c r="W164"/>
    </row>
    <row r="165" spans="20:23" x14ac:dyDescent="0.3">
      <c r="T165"/>
      <c r="U165"/>
      <c r="V165"/>
      <c r="W165"/>
    </row>
    <row r="166" spans="20:23" x14ac:dyDescent="0.3">
      <c r="T166"/>
      <c r="U166"/>
      <c r="V166"/>
      <c r="W166"/>
    </row>
    <row r="167" spans="20:23" x14ac:dyDescent="0.3">
      <c r="T167"/>
      <c r="U167"/>
      <c r="V167"/>
      <c r="W167"/>
    </row>
    <row r="168" spans="20:23" x14ac:dyDescent="0.3">
      <c r="T168"/>
      <c r="U168"/>
      <c r="V168"/>
      <c r="W168"/>
    </row>
    <row r="169" spans="20:23" x14ac:dyDescent="0.3">
      <c r="T169"/>
      <c r="U169"/>
      <c r="V169"/>
      <c r="W169"/>
    </row>
    <row r="170" spans="20:23" x14ac:dyDescent="0.3">
      <c r="T170"/>
      <c r="U170"/>
      <c r="V170"/>
      <c r="W170"/>
    </row>
    <row r="171" spans="20:23" x14ac:dyDescent="0.3">
      <c r="T171"/>
      <c r="U171"/>
      <c r="V171"/>
      <c r="W171"/>
    </row>
    <row r="172" spans="20:23" x14ac:dyDescent="0.3">
      <c r="T172"/>
      <c r="U172"/>
      <c r="V172"/>
      <c r="W172"/>
    </row>
    <row r="173" spans="20:23" x14ac:dyDescent="0.3">
      <c r="T173"/>
      <c r="U173"/>
      <c r="V173"/>
      <c r="W173"/>
    </row>
    <row r="174" spans="20:23" x14ac:dyDescent="0.3">
      <c r="T174"/>
      <c r="U174"/>
      <c r="V174"/>
      <c r="W174"/>
    </row>
    <row r="175" spans="20:23" x14ac:dyDescent="0.3">
      <c r="T175"/>
      <c r="U175"/>
      <c r="V175"/>
      <c r="W175"/>
    </row>
    <row r="176" spans="20:23" x14ac:dyDescent="0.3">
      <c r="T176"/>
      <c r="U176"/>
      <c r="V176"/>
      <c r="W176"/>
    </row>
    <row r="177" spans="20:23" x14ac:dyDescent="0.3">
      <c r="T177"/>
      <c r="U177"/>
      <c r="V177"/>
      <c r="W177"/>
    </row>
    <row r="178" spans="20:23" x14ac:dyDescent="0.3">
      <c r="T178"/>
      <c r="U178"/>
      <c r="V178"/>
      <c r="W178"/>
    </row>
    <row r="179" spans="20:23" x14ac:dyDescent="0.3">
      <c r="T179"/>
      <c r="U179"/>
      <c r="V179"/>
      <c r="W179"/>
    </row>
    <row r="180" spans="20:23" x14ac:dyDescent="0.3">
      <c r="T180"/>
      <c r="U180"/>
      <c r="V180"/>
      <c r="W180"/>
    </row>
    <row r="181" spans="20:23" x14ac:dyDescent="0.3">
      <c r="T181"/>
      <c r="U181"/>
      <c r="V181"/>
      <c r="W181"/>
    </row>
    <row r="182" spans="20:23" x14ac:dyDescent="0.3">
      <c r="T182"/>
      <c r="U182"/>
      <c r="V182"/>
      <c r="W182"/>
    </row>
    <row r="183" spans="20:23" x14ac:dyDescent="0.3">
      <c r="T183"/>
      <c r="U183"/>
      <c r="V183"/>
      <c r="W183"/>
    </row>
    <row r="184" spans="20:23" x14ac:dyDescent="0.3">
      <c r="T184"/>
      <c r="U184"/>
      <c r="V184"/>
      <c r="W184"/>
    </row>
    <row r="185" spans="20:23" x14ac:dyDescent="0.3">
      <c r="T185"/>
      <c r="U185"/>
      <c r="V185"/>
      <c r="W185"/>
    </row>
    <row r="186" spans="20:23" x14ac:dyDescent="0.3">
      <c r="T186"/>
      <c r="U186"/>
      <c r="V186"/>
      <c r="W186"/>
    </row>
    <row r="187" spans="20:23" x14ac:dyDescent="0.3">
      <c r="T187"/>
      <c r="U187"/>
      <c r="V187"/>
      <c r="W187"/>
    </row>
    <row r="188" spans="20:23" x14ac:dyDescent="0.3">
      <c r="T188"/>
      <c r="U188"/>
      <c r="V188"/>
      <c r="W188"/>
    </row>
    <row r="189" spans="20:23" x14ac:dyDescent="0.3">
      <c r="T189"/>
      <c r="U189"/>
      <c r="V189"/>
      <c r="W189"/>
    </row>
    <row r="190" spans="20:23" x14ac:dyDescent="0.3">
      <c r="T190"/>
      <c r="U190"/>
      <c r="V190"/>
      <c r="W190"/>
    </row>
    <row r="191" spans="20:23" x14ac:dyDescent="0.3">
      <c r="T191"/>
      <c r="U191"/>
      <c r="V191"/>
      <c r="W191"/>
    </row>
    <row r="192" spans="20:23" x14ac:dyDescent="0.3">
      <c r="T192"/>
      <c r="U192"/>
      <c r="V192"/>
      <c r="W192"/>
    </row>
    <row r="193" spans="20:23" x14ac:dyDescent="0.3">
      <c r="T193"/>
      <c r="U193"/>
      <c r="V193"/>
      <c r="W193"/>
    </row>
    <row r="194" spans="20:23" x14ac:dyDescent="0.3">
      <c r="T194"/>
      <c r="U194"/>
      <c r="V194"/>
      <c r="W194"/>
    </row>
    <row r="195" spans="20:23" x14ac:dyDescent="0.3">
      <c r="T195"/>
      <c r="U195"/>
      <c r="V195"/>
      <c r="W195"/>
    </row>
    <row r="196" spans="20:23" x14ac:dyDescent="0.3">
      <c r="T196"/>
      <c r="U196"/>
      <c r="V196"/>
      <c r="W196"/>
    </row>
    <row r="197" spans="20:23" x14ac:dyDescent="0.3">
      <c r="T197"/>
      <c r="U197"/>
      <c r="V197"/>
      <c r="W197"/>
    </row>
    <row r="198" spans="20:23" x14ac:dyDescent="0.3">
      <c r="T198"/>
      <c r="U198"/>
      <c r="V198"/>
      <c r="W198"/>
    </row>
    <row r="199" spans="20:23" x14ac:dyDescent="0.3">
      <c r="T199"/>
      <c r="U199"/>
      <c r="V199"/>
      <c r="W199"/>
    </row>
    <row r="200" spans="20:23" x14ac:dyDescent="0.3">
      <c r="T200"/>
      <c r="U200"/>
      <c r="V200"/>
      <c r="W200"/>
    </row>
    <row r="201" spans="20:23" x14ac:dyDescent="0.3">
      <c r="T201"/>
      <c r="U201"/>
      <c r="V201"/>
      <c r="W201"/>
    </row>
    <row r="202" spans="20:23" x14ac:dyDescent="0.3">
      <c r="T202"/>
      <c r="U202"/>
      <c r="V202"/>
      <c r="W202"/>
    </row>
    <row r="203" spans="20:23" x14ac:dyDescent="0.3">
      <c r="T203"/>
      <c r="U203"/>
      <c r="V203"/>
      <c r="W203"/>
    </row>
    <row r="204" spans="20:23" x14ac:dyDescent="0.3">
      <c r="T204"/>
      <c r="U204"/>
      <c r="V204"/>
      <c r="W204"/>
    </row>
    <row r="205" spans="20:23" x14ac:dyDescent="0.3">
      <c r="T205"/>
      <c r="U205"/>
      <c r="V205"/>
      <c r="W205"/>
    </row>
    <row r="206" spans="20:23" x14ac:dyDescent="0.3">
      <c r="T206"/>
      <c r="U206"/>
      <c r="V206"/>
      <c r="W206"/>
    </row>
    <row r="207" spans="20:23" x14ac:dyDescent="0.3">
      <c r="T207"/>
      <c r="U207"/>
      <c r="V207"/>
      <c r="W207"/>
    </row>
    <row r="208" spans="20:23" x14ac:dyDescent="0.3">
      <c r="T208"/>
      <c r="U208"/>
      <c r="V208"/>
      <c r="W208"/>
    </row>
    <row r="209" spans="20:23" x14ac:dyDescent="0.3">
      <c r="T209"/>
      <c r="U209"/>
      <c r="V209"/>
      <c r="W209"/>
    </row>
    <row r="210" spans="20:23" x14ac:dyDescent="0.3">
      <c r="T210"/>
      <c r="U210"/>
      <c r="V210"/>
      <c r="W210"/>
    </row>
    <row r="211" spans="20:23" x14ac:dyDescent="0.3">
      <c r="T211"/>
      <c r="U211"/>
      <c r="V211"/>
      <c r="W211"/>
    </row>
    <row r="212" spans="20:23" x14ac:dyDescent="0.3">
      <c r="T212"/>
      <c r="U212"/>
      <c r="V212"/>
      <c r="W212"/>
    </row>
    <row r="213" spans="20:23" x14ac:dyDescent="0.3">
      <c r="T213"/>
      <c r="U213"/>
      <c r="V213"/>
      <c r="W213"/>
    </row>
    <row r="214" spans="20:23" x14ac:dyDescent="0.3">
      <c r="T214"/>
      <c r="U214"/>
      <c r="V214"/>
      <c r="W214"/>
    </row>
    <row r="215" spans="20:23" x14ac:dyDescent="0.3">
      <c r="T215"/>
      <c r="U215"/>
      <c r="V215"/>
      <c r="W215"/>
    </row>
    <row r="216" spans="20:23" x14ac:dyDescent="0.3">
      <c r="T216"/>
      <c r="U216"/>
      <c r="V216"/>
      <c r="W216"/>
    </row>
    <row r="217" spans="20:23" x14ac:dyDescent="0.3">
      <c r="T217"/>
      <c r="U217"/>
      <c r="V217"/>
      <c r="W217"/>
    </row>
    <row r="218" spans="20:23" x14ac:dyDescent="0.3">
      <c r="T218"/>
      <c r="U218"/>
      <c r="V218"/>
      <c r="W218"/>
    </row>
    <row r="219" spans="20:23" x14ac:dyDescent="0.3">
      <c r="T219"/>
      <c r="U219"/>
      <c r="V219"/>
      <c r="W219"/>
    </row>
    <row r="220" spans="20:23" x14ac:dyDescent="0.3">
      <c r="T220"/>
      <c r="U220"/>
      <c r="V220"/>
      <c r="W220"/>
    </row>
    <row r="221" spans="20:23" x14ac:dyDescent="0.3">
      <c r="T221"/>
      <c r="U221"/>
      <c r="V221"/>
      <c r="W221"/>
    </row>
    <row r="222" spans="20:23" x14ac:dyDescent="0.3">
      <c r="T222"/>
      <c r="U222"/>
      <c r="V222"/>
      <c r="W222"/>
    </row>
    <row r="223" spans="20:23" x14ac:dyDescent="0.3">
      <c r="T223"/>
      <c r="U223"/>
      <c r="V223"/>
      <c r="W223"/>
    </row>
    <row r="224" spans="20:23" x14ac:dyDescent="0.3">
      <c r="T224"/>
      <c r="U224"/>
      <c r="V224"/>
      <c r="W224"/>
    </row>
    <row r="225" spans="20:23" x14ac:dyDescent="0.3">
      <c r="T225"/>
      <c r="U225"/>
      <c r="V225"/>
      <c r="W225"/>
    </row>
    <row r="226" spans="20:23" x14ac:dyDescent="0.3">
      <c r="T226"/>
      <c r="U226"/>
      <c r="V226"/>
      <c r="W226"/>
    </row>
    <row r="227" spans="20:23" x14ac:dyDescent="0.3">
      <c r="T227"/>
      <c r="U227"/>
      <c r="V227"/>
      <c r="W227"/>
    </row>
    <row r="228" spans="20:23" x14ac:dyDescent="0.3">
      <c r="T228"/>
      <c r="U228"/>
      <c r="V228"/>
      <c r="W228"/>
    </row>
    <row r="229" spans="20:23" x14ac:dyDescent="0.3">
      <c r="T229"/>
      <c r="U229"/>
      <c r="V229"/>
      <c r="W229"/>
    </row>
    <row r="230" spans="20:23" x14ac:dyDescent="0.3">
      <c r="T230"/>
      <c r="U230"/>
      <c r="V230"/>
      <c r="W230"/>
    </row>
    <row r="231" spans="20:23" x14ac:dyDescent="0.3">
      <c r="T231"/>
      <c r="U231"/>
      <c r="V231"/>
      <c r="W231"/>
    </row>
    <row r="232" spans="20:23" x14ac:dyDescent="0.3">
      <c r="T232"/>
      <c r="U232"/>
      <c r="V232"/>
      <c r="W232"/>
    </row>
    <row r="233" spans="20:23" x14ac:dyDescent="0.3">
      <c r="T233"/>
      <c r="U233"/>
      <c r="V233"/>
      <c r="W233"/>
    </row>
    <row r="234" spans="20:23" x14ac:dyDescent="0.3">
      <c r="T234"/>
      <c r="U234"/>
      <c r="V234"/>
      <c r="W234"/>
    </row>
    <row r="235" spans="20:23" x14ac:dyDescent="0.3">
      <c r="T235"/>
      <c r="U235"/>
      <c r="V235"/>
      <c r="W235"/>
    </row>
    <row r="236" spans="20:23" x14ac:dyDescent="0.3">
      <c r="T236"/>
      <c r="U236"/>
      <c r="V236"/>
      <c r="W236"/>
    </row>
    <row r="237" spans="20:23" x14ac:dyDescent="0.3">
      <c r="T237"/>
      <c r="U237"/>
      <c r="V237"/>
      <c r="W237"/>
    </row>
    <row r="238" spans="20:23" x14ac:dyDescent="0.3">
      <c r="T238"/>
      <c r="U238"/>
      <c r="V238"/>
      <c r="W238"/>
    </row>
    <row r="239" spans="20:23" x14ac:dyDescent="0.3">
      <c r="T239"/>
      <c r="U239"/>
      <c r="V239"/>
      <c r="W239"/>
    </row>
    <row r="240" spans="20:23" x14ac:dyDescent="0.3">
      <c r="T240"/>
      <c r="U240"/>
      <c r="V240"/>
      <c r="W240"/>
    </row>
    <row r="241" spans="20:23" x14ac:dyDescent="0.3">
      <c r="T241"/>
      <c r="U241"/>
      <c r="V241"/>
      <c r="W241"/>
    </row>
    <row r="242" spans="20:23" x14ac:dyDescent="0.3">
      <c r="T242"/>
      <c r="U242"/>
      <c r="V242"/>
      <c r="W242"/>
    </row>
    <row r="243" spans="20:23" x14ac:dyDescent="0.3">
      <c r="T243"/>
      <c r="U243"/>
      <c r="V243"/>
      <c r="W243"/>
    </row>
    <row r="244" spans="20:23" x14ac:dyDescent="0.3">
      <c r="T244"/>
      <c r="U244"/>
      <c r="V244"/>
      <c r="W244"/>
    </row>
    <row r="245" spans="20:23" x14ac:dyDescent="0.3">
      <c r="T245"/>
      <c r="U245"/>
      <c r="V245"/>
      <c r="W245"/>
    </row>
    <row r="246" spans="20:23" x14ac:dyDescent="0.3">
      <c r="T246"/>
      <c r="U246"/>
      <c r="V246"/>
      <c r="W246"/>
    </row>
    <row r="247" spans="20:23" x14ac:dyDescent="0.3">
      <c r="T247"/>
      <c r="U247"/>
      <c r="V247"/>
      <c r="W247"/>
    </row>
    <row r="248" spans="20:23" x14ac:dyDescent="0.3">
      <c r="T248"/>
      <c r="U248"/>
      <c r="V248"/>
      <c r="W248"/>
    </row>
    <row r="249" spans="20:23" x14ac:dyDescent="0.3">
      <c r="T249"/>
      <c r="U249"/>
      <c r="V249"/>
      <c r="W249"/>
    </row>
    <row r="250" spans="20:23" x14ac:dyDescent="0.3">
      <c r="T250"/>
      <c r="U250"/>
      <c r="V250"/>
      <c r="W250"/>
    </row>
    <row r="251" spans="20:23" x14ac:dyDescent="0.3">
      <c r="T251"/>
      <c r="U251"/>
      <c r="V251"/>
      <c r="W251"/>
    </row>
    <row r="252" spans="20:23" x14ac:dyDescent="0.3">
      <c r="T252"/>
      <c r="U252"/>
      <c r="V252"/>
      <c r="W252"/>
    </row>
    <row r="253" spans="20:23" x14ac:dyDescent="0.3">
      <c r="T253"/>
      <c r="U253"/>
      <c r="V253"/>
      <c r="W253"/>
    </row>
    <row r="254" spans="20:23" x14ac:dyDescent="0.3">
      <c r="T254"/>
      <c r="U254"/>
      <c r="V254"/>
      <c r="W254"/>
    </row>
    <row r="255" spans="20:23" x14ac:dyDescent="0.3">
      <c r="T255"/>
      <c r="U255"/>
      <c r="V255"/>
      <c r="W255"/>
    </row>
    <row r="256" spans="20:23" x14ac:dyDescent="0.3">
      <c r="T256"/>
      <c r="U256"/>
      <c r="V256"/>
      <c r="W256"/>
    </row>
    <row r="257" spans="20:23" x14ac:dyDescent="0.3">
      <c r="T257"/>
      <c r="U257"/>
      <c r="V257"/>
      <c r="W257"/>
    </row>
    <row r="258" spans="20:23" x14ac:dyDescent="0.3">
      <c r="T258"/>
      <c r="U258"/>
      <c r="V258"/>
      <c r="W258"/>
    </row>
    <row r="259" spans="20:23" x14ac:dyDescent="0.3">
      <c r="T259"/>
      <c r="U259"/>
      <c r="V259"/>
      <c r="W259"/>
    </row>
    <row r="260" spans="20:23" x14ac:dyDescent="0.3">
      <c r="T260"/>
      <c r="U260"/>
      <c r="V260"/>
      <c r="W260"/>
    </row>
    <row r="261" spans="20:23" x14ac:dyDescent="0.3">
      <c r="T261"/>
      <c r="U261"/>
      <c r="V261"/>
      <c r="W261"/>
    </row>
    <row r="262" spans="20:23" x14ac:dyDescent="0.3">
      <c r="T262"/>
      <c r="U262"/>
      <c r="V262"/>
      <c r="W262"/>
    </row>
    <row r="263" spans="20:23" x14ac:dyDescent="0.3">
      <c r="T263"/>
      <c r="U263"/>
      <c r="V263"/>
    </row>
    <row r="264" spans="20:23" x14ac:dyDescent="0.3">
      <c r="T264"/>
      <c r="U264"/>
      <c r="V264"/>
    </row>
    <row r="265" spans="20:23" x14ac:dyDescent="0.3">
      <c r="T265"/>
      <c r="U265"/>
      <c r="V265"/>
    </row>
    <row r="266" spans="20:23" x14ac:dyDescent="0.3">
      <c r="T266"/>
      <c r="U266"/>
      <c r="V266"/>
    </row>
    <row r="267" spans="20:23" x14ac:dyDescent="0.3">
      <c r="T267"/>
      <c r="U267"/>
      <c r="V267"/>
    </row>
    <row r="268" spans="20:23" x14ac:dyDescent="0.3">
      <c r="T268"/>
      <c r="U268"/>
      <c r="V268"/>
    </row>
    <row r="269" spans="20:23" x14ac:dyDescent="0.3">
      <c r="T269"/>
      <c r="U269"/>
      <c r="V269"/>
    </row>
    <row r="270" spans="20:23" x14ac:dyDescent="0.3">
      <c r="T270"/>
      <c r="U270"/>
      <c r="V270"/>
    </row>
    <row r="271" spans="20:23" x14ac:dyDescent="0.3">
      <c r="T271"/>
      <c r="U271"/>
      <c r="V271"/>
    </row>
    <row r="272" spans="20:23" x14ac:dyDescent="0.3">
      <c r="T272"/>
      <c r="U272"/>
      <c r="V272"/>
    </row>
    <row r="273" spans="20:22" x14ac:dyDescent="0.3">
      <c r="T273"/>
      <c r="U273"/>
      <c r="V273"/>
    </row>
    <row r="274" spans="20:22" x14ac:dyDescent="0.3">
      <c r="T274"/>
      <c r="U274"/>
      <c r="V274"/>
    </row>
    <row r="275" spans="20:22" x14ac:dyDescent="0.3">
      <c r="T275"/>
      <c r="U275"/>
      <c r="V275"/>
    </row>
    <row r="276" spans="20:22" x14ac:dyDescent="0.3">
      <c r="T276"/>
      <c r="U276"/>
      <c r="V276"/>
    </row>
    <row r="277" spans="20:22" x14ac:dyDescent="0.3">
      <c r="T277"/>
      <c r="U277"/>
      <c r="V277"/>
    </row>
    <row r="278" spans="20:22" x14ac:dyDescent="0.3">
      <c r="T278"/>
      <c r="U278"/>
      <c r="V278"/>
    </row>
    <row r="279" spans="20:22" x14ac:dyDescent="0.3">
      <c r="T279"/>
      <c r="U279"/>
      <c r="V279"/>
    </row>
    <row r="280" spans="20:22" x14ac:dyDescent="0.3">
      <c r="T280"/>
      <c r="U280"/>
      <c r="V280"/>
    </row>
    <row r="281" spans="20:22" x14ac:dyDescent="0.3">
      <c r="T281"/>
      <c r="U281"/>
      <c r="V281"/>
    </row>
    <row r="282" spans="20:22" x14ac:dyDescent="0.3">
      <c r="T282"/>
      <c r="U282"/>
      <c r="V282"/>
    </row>
    <row r="283" spans="20:22" x14ac:dyDescent="0.3">
      <c r="T283"/>
      <c r="U283"/>
      <c r="V283"/>
    </row>
    <row r="284" spans="20:22" x14ac:dyDescent="0.3">
      <c r="T284"/>
      <c r="U284"/>
      <c r="V284"/>
    </row>
    <row r="285" spans="20:22" x14ac:dyDescent="0.3">
      <c r="T285"/>
      <c r="U285"/>
      <c r="V285"/>
    </row>
    <row r="286" spans="20:22" x14ac:dyDescent="0.3">
      <c r="T286"/>
      <c r="U286"/>
      <c r="V286"/>
    </row>
    <row r="287" spans="20:22" x14ac:dyDescent="0.3">
      <c r="T287"/>
      <c r="U287"/>
      <c r="V287"/>
    </row>
    <row r="288" spans="20:22" x14ac:dyDescent="0.3">
      <c r="T288"/>
      <c r="U288"/>
      <c r="V288"/>
    </row>
    <row r="289" spans="20:22" x14ac:dyDescent="0.3">
      <c r="T289"/>
      <c r="U289"/>
      <c r="V289"/>
    </row>
    <row r="290" spans="20:22" x14ac:dyDescent="0.3">
      <c r="T290"/>
      <c r="U290"/>
      <c r="V290"/>
    </row>
    <row r="291" spans="20:22" x14ac:dyDescent="0.3">
      <c r="T291"/>
      <c r="U291"/>
      <c r="V291"/>
    </row>
    <row r="292" spans="20:22" x14ac:dyDescent="0.3">
      <c r="T292"/>
      <c r="U292"/>
      <c r="V292"/>
    </row>
    <row r="293" spans="20:22" x14ac:dyDescent="0.3">
      <c r="T293"/>
      <c r="U293"/>
      <c r="V293"/>
    </row>
    <row r="294" spans="20:22" x14ac:dyDescent="0.3">
      <c r="T294"/>
      <c r="U294"/>
      <c r="V294"/>
    </row>
    <row r="295" spans="20:22" x14ac:dyDescent="0.3">
      <c r="T295"/>
      <c r="U295"/>
      <c r="V295"/>
    </row>
    <row r="296" spans="20:22" x14ac:dyDescent="0.3">
      <c r="T296"/>
      <c r="U296"/>
      <c r="V296"/>
    </row>
    <row r="297" spans="20:22" x14ac:dyDescent="0.3">
      <c r="T297"/>
      <c r="U297"/>
      <c r="V297"/>
    </row>
    <row r="298" spans="20:22" x14ac:dyDescent="0.3">
      <c r="T298"/>
      <c r="U298"/>
      <c r="V298"/>
    </row>
    <row r="299" spans="20:22" x14ac:dyDescent="0.3">
      <c r="T299"/>
      <c r="U299"/>
      <c r="V299"/>
    </row>
    <row r="300" spans="20:22" x14ac:dyDescent="0.3">
      <c r="T300"/>
      <c r="U300"/>
      <c r="V300"/>
    </row>
    <row r="301" spans="20:22" x14ac:dyDescent="0.3">
      <c r="T301"/>
      <c r="U301"/>
      <c r="V301"/>
    </row>
    <row r="302" spans="20:22" x14ac:dyDescent="0.3">
      <c r="T302"/>
      <c r="U302"/>
      <c r="V302"/>
    </row>
    <row r="303" spans="20:22" x14ac:dyDescent="0.3">
      <c r="T303"/>
      <c r="U303"/>
      <c r="V303"/>
    </row>
    <row r="304" spans="20:22" x14ac:dyDescent="0.3">
      <c r="T304"/>
      <c r="U304"/>
      <c r="V304"/>
    </row>
    <row r="305" spans="20:22" x14ac:dyDescent="0.3">
      <c r="T305"/>
      <c r="U305"/>
      <c r="V305"/>
    </row>
    <row r="306" spans="20:22" x14ac:dyDescent="0.3">
      <c r="T306"/>
      <c r="U306"/>
      <c r="V306"/>
    </row>
    <row r="307" spans="20:22" x14ac:dyDescent="0.3">
      <c r="T307"/>
      <c r="U307"/>
      <c r="V307"/>
    </row>
    <row r="308" spans="20:22" x14ac:dyDescent="0.3">
      <c r="T308"/>
      <c r="U308"/>
      <c r="V308"/>
    </row>
    <row r="309" spans="20:22" x14ac:dyDescent="0.3">
      <c r="T309"/>
      <c r="U309"/>
      <c r="V309"/>
    </row>
    <row r="310" spans="20:22" x14ac:dyDescent="0.3">
      <c r="T310"/>
      <c r="U310"/>
      <c r="V310"/>
    </row>
    <row r="311" spans="20:22" x14ac:dyDescent="0.3">
      <c r="T311"/>
      <c r="U311"/>
      <c r="V311"/>
    </row>
    <row r="312" spans="20:22" x14ac:dyDescent="0.3">
      <c r="T312"/>
      <c r="U312"/>
      <c r="V312"/>
    </row>
    <row r="313" spans="20:22" x14ac:dyDescent="0.3">
      <c r="T313"/>
      <c r="U313"/>
      <c r="V313"/>
    </row>
    <row r="314" spans="20:22" x14ac:dyDescent="0.3">
      <c r="T314"/>
      <c r="U314"/>
      <c r="V314"/>
    </row>
    <row r="315" spans="20:22" x14ac:dyDescent="0.3">
      <c r="T315"/>
      <c r="U315"/>
    </row>
    <row r="316" spans="20:22" x14ac:dyDescent="0.3">
      <c r="T316"/>
      <c r="U316"/>
    </row>
    <row r="317" spans="20:22" x14ac:dyDescent="0.3">
      <c r="T317"/>
      <c r="U317"/>
    </row>
    <row r="318" spans="20:22" x14ac:dyDescent="0.3">
      <c r="T318"/>
      <c r="U318"/>
    </row>
    <row r="319" spans="20:22" x14ac:dyDescent="0.3">
      <c r="T319"/>
      <c r="U319"/>
    </row>
    <row r="320" spans="20:22" x14ac:dyDescent="0.3">
      <c r="T320"/>
    </row>
    <row r="321" spans="20:20" x14ac:dyDescent="0.3">
      <c r="T321"/>
    </row>
    <row r="322" spans="20:20" x14ac:dyDescent="0.3">
      <c r="T322"/>
    </row>
    <row r="323" spans="20:20" x14ac:dyDescent="0.3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2025-01-31T03:14:38Z</dcterms:modified>
</cp:coreProperties>
</file>