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/>
  <xr:revisionPtr revIDLastSave="0" documentId="13_ncr:1_{22F0F233-87C4-4DD7-95DD-2DEB6BF7737B}" xr6:coauthVersionLast="47" xr6:coauthVersionMax="47" xr10:uidLastSave="{00000000-0000-0000-0000-000000000000}"/>
  <bookViews>
    <workbookView xWindow="780" yWindow="780" windowWidth="22875" windowHeight="14295" tabRatio="684" xr2:uid="{00000000-000D-0000-FFFF-FFFF00000000}"/>
  </bookViews>
  <sheets>
    <sheet name="Cover" sheetId="86" r:id="rId1"/>
    <sheet name="Summary" sheetId="33" r:id="rId2"/>
    <sheet name="Assumptions" sheetId="43" r:id="rId3"/>
    <sheet name="Option1 (base case)" sheetId="68" r:id="rId4"/>
    <sheet name="Option2" sheetId="81" r:id="rId5"/>
    <sheet name="Option3" sheetId="72" r:id="rId6"/>
    <sheet name="Option4" sheetId="73" r:id="rId7"/>
    <sheet name="Option5" sheetId="82" r:id="rId8"/>
    <sheet name="Consol" sheetId="75" r:id="rId9"/>
    <sheet name="Sensitivity_calcs" sheetId="85" r:id="rId10"/>
    <sheet name="Workings_costs" sheetId="91" r:id="rId11"/>
    <sheet name="BaseCase_risk" sheetId="87" r:id="rId12"/>
    <sheet name="Options_risk" sheetId="90" r:id="rId13"/>
    <sheet name="Workings_risks" sheetId="88" r:id="rId14"/>
    <sheet name="Misc_calcs" sheetId="62" r:id="rId15"/>
    <sheet name="Data" sheetId="47" r:id="rId16"/>
  </sheets>
  <definedNames>
    <definedName name="bus">Assumptions!$E$6</definedName>
    <definedName name="compliance">Data!$E$16</definedName>
    <definedName name="conv_2026">Misc_calcs!$D$19</definedName>
    <definedName name="custval_date">Assumptions!$G$34</definedName>
    <definedName name="CY_years">Misc_calcs!$H$6:$M$6</definedName>
    <definedName name="first_year">Misc_calcs!$C$38</definedName>
    <definedName name="hy_dates">Misc_calcs!$H$11:$R$11</definedName>
    <definedName name="hy_escalation">Misc_calcs!$H$15:$R$15</definedName>
    <definedName name="input_dollars">Assumptions!$G$27</definedName>
    <definedName name="list">list_start:OFFSET(list_start, 0,0,count, 1)</definedName>
    <definedName name="mill_conv">Data!$C$71</definedName>
    <definedName name="options">Data!$B$9:$B$13</definedName>
    <definedName name="output_dollars">Assumptions!$G$33</definedName>
    <definedName name="preferred">Summary!$C$18</definedName>
    <definedName name="_xlnm.Print_Area" localSheetId="2">Assumptions!$A$1:$P$118</definedName>
    <definedName name="proj">Assumptions!$E$8</definedName>
    <definedName name="real_disc">Assumptions!$G$28</definedName>
    <definedName name="sheets">Cover!$A$40</definedName>
    <definedName name="start">Assumptions!$E$22</definedName>
    <definedName name="start_year">Misc_calcs!$C$25</definedName>
    <definedName name="thous_conv">Data!$C$70</definedName>
    <definedName name="vcr_date">Assumptions!$G$29</definedName>
    <definedName name="vcr_esc">Misc_calcs!$D$23</definedName>
    <definedName name="years">Assumptions!$G$31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91" l="1"/>
  <c r="A2" i="91"/>
  <c r="W28" i="73"/>
  <c r="V28" i="73"/>
  <c r="U28" i="73"/>
  <c r="T28" i="73"/>
  <c r="S28" i="73"/>
  <c r="R28" i="73"/>
  <c r="Q28" i="73"/>
  <c r="P28" i="73"/>
  <c r="O28" i="73"/>
  <c r="N28" i="73"/>
  <c r="M28" i="73"/>
  <c r="L28" i="73"/>
  <c r="K28" i="73"/>
  <c r="J28" i="73"/>
  <c r="I28" i="73"/>
  <c r="AF28" i="72"/>
  <c r="W28" i="72"/>
  <c r="V28" i="72"/>
  <c r="U28" i="72"/>
  <c r="T28" i="72"/>
  <c r="S28" i="72"/>
  <c r="R28" i="72"/>
  <c r="Q28" i="72"/>
  <c r="P28" i="72"/>
  <c r="O28" i="72"/>
  <c r="N28" i="72"/>
  <c r="M28" i="72"/>
  <c r="L28" i="72"/>
  <c r="K28" i="72"/>
  <c r="J28" i="72"/>
  <c r="I28" i="72"/>
  <c r="J28" i="81"/>
  <c r="K28" i="81"/>
  <c r="L28" i="81"/>
  <c r="M28" i="81"/>
  <c r="N28" i="81"/>
  <c r="O28" i="81"/>
  <c r="P28" i="81"/>
  <c r="Q28" i="81"/>
  <c r="R28" i="81"/>
  <c r="S28" i="81"/>
  <c r="T28" i="81"/>
  <c r="U28" i="81"/>
  <c r="V28" i="81"/>
  <c r="W28" i="81"/>
  <c r="I28" i="81"/>
  <c r="J21" i="88"/>
  <c r="K21" i="88"/>
  <c r="L21" i="88"/>
  <c r="M21" i="88"/>
  <c r="N21" i="88"/>
  <c r="O21" i="88"/>
  <c r="P21" i="88"/>
  <c r="Q21" i="88"/>
  <c r="R21" i="88"/>
  <c r="S21" i="88"/>
  <c r="T21" i="88"/>
  <c r="U21" i="88"/>
  <c r="V21" i="88"/>
  <c r="W21" i="88"/>
  <c r="X28" i="81"/>
  <c r="Y28" i="81"/>
  <c r="Z28" i="81"/>
  <c r="AA28" i="81"/>
  <c r="AB28" i="81"/>
  <c r="AC28" i="81"/>
  <c r="AD28" i="81"/>
  <c r="AE28" i="81"/>
  <c r="AF28" i="81"/>
  <c r="AG28" i="81"/>
  <c r="J22" i="88"/>
  <c r="K22" i="88"/>
  <c r="L22" i="88"/>
  <c r="M22" i="88"/>
  <c r="N22" i="88"/>
  <c r="O22" i="88"/>
  <c r="P22" i="88"/>
  <c r="Q22" i="88"/>
  <c r="R22" i="88"/>
  <c r="S22" i="88"/>
  <c r="T22" i="88"/>
  <c r="U22" i="88"/>
  <c r="V22" i="88"/>
  <c r="W22" i="88"/>
  <c r="X28" i="72"/>
  <c r="Y28" i="72"/>
  <c r="Z28" i="72"/>
  <c r="AA28" i="72"/>
  <c r="AB28" i="72"/>
  <c r="AC28" i="72"/>
  <c r="AD28" i="72"/>
  <c r="AE28" i="72"/>
  <c r="AG28" i="72"/>
  <c r="J23" i="88"/>
  <c r="K23" i="88"/>
  <c r="L23" i="88"/>
  <c r="M23" i="88"/>
  <c r="N23" i="88"/>
  <c r="O23" i="88"/>
  <c r="P23" i="88"/>
  <c r="Q23" i="88"/>
  <c r="R23" i="88"/>
  <c r="S23" i="88"/>
  <c r="T23" i="88"/>
  <c r="U23" i="88"/>
  <c r="V23" i="88"/>
  <c r="W23" i="88"/>
  <c r="X28" i="73"/>
  <c r="Y28" i="73"/>
  <c r="Z28" i="73"/>
  <c r="AA28" i="73"/>
  <c r="AB28" i="73"/>
  <c r="AC28" i="73"/>
  <c r="AD28" i="73"/>
  <c r="AE28" i="73"/>
  <c r="AF28" i="73"/>
  <c r="AG28" i="73"/>
  <c r="I22" i="88"/>
  <c r="I23" i="88"/>
  <c r="I21" i="88"/>
  <c r="B23" i="88"/>
  <c r="B22" i="88"/>
  <c r="B21" i="88"/>
  <c r="C22" i="88"/>
  <c r="C23" i="88"/>
  <c r="C21" i="88"/>
  <c r="J15" i="88" l="1" a="1"/>
  <c r="J15" i="88" s="1"/>
  <c r="K15" i="88" a="1"/>
  <c r="K15" i="88"/>
  <c r="L15" i="88" a="1"/>
  <c r="L15" i="88"/>
  <c r="M15" i="88" a="1"/>
  <c r="M15" i="88" s="1"/>
  <c r="N15" i="88" a="1"/>
  <c r="N15" i="88"/>
  <c r="O15" i="88" a="1"/>
  <c r="O15" i="88"/>
  <c r="P15" i="88" a="1"/>
  <c r="P15" i="88"/>
  <c r="Q15" i="88" a="1"/>
  <c r="Q15" i="88" s="1"/>
  <c r="R15" i="88" a="1"/>
  <c r="R15" i="88"/>
  <c r="S15" i="88" a="1"/>
  <c r="S15" i="88" s="1"/>
  <c r="T15" i="88" a="1"/>
  <c r="T15" i="88" s="1"/>
  <c r="U15" i="88" a="1"/>
  <c r="U15" i="88"/>
  <c r="V15" i="88" a="1"/>
  <c r="V15" i="88"/>
  <c r="W15" i="88" a="1"/>
  <c r="W15" i="88" s="1"/>
  <c r="J16" i="88" a="1"/>
  <c r="J16" i="88" s="1"/>
  <c r="K16" i="88" a="1"/>
  <c r="K16" i="88"/>
  <c r="L16" i="88" a="1"/>
  <c r="L16" i="88"/>
  <c r="M16" i="88" a="1"/>
  <c r="M16" i="88" s="1"/>
  <c r="N16" i="88" a="1"/>
  <c r="N16" i="88"/>
  <c r="O16" i="88" a="1"/>
  <c r="O16" i="88"/>
  <c r="P16" i="88" a="1"/>
  <c r="P16" i="88"/>
  <c r="Q16" i="88" a="1"/>
  <c r="Q16" i="88" s="1"/>
  <c r="R16" i="88" a="1"/>
  <c r="R16" i="88"/>
  <c r="S16" i="88" a="1"/>
  <c r="S16" i="88" s="1"/>
  <c r="T16" i="88" a="1"/>
  <c r="T16" i="88" s="1"/>
  <c r="U16" i="88" a="1"/>
  <c r="U16" i="88"/>
  <c r="V16" i="88" a="1"/>
  <c r="V16" i="88"/>
  <c r="W16" i="88" a="1"/>
  <c r="W16" i="88" s="1"/>
  <c r="J17" i="88" a="1"/>
  <c r="J17" i="88"/>
  <c r="K17" i="88" a="1"/>
  <c r="K17" i="88" s="1"/>
  <c r="L17" i="88" a="1"/>
  <c r="L17" i="88"/>
  <c r="M17" i="88" a="1"/>
  <c r="M17" i="88" s="1"/>
  <c r="N17" i="88" a="1"/>
  <c r="N17" i="88" s="1"/>
  <c r="O17" i="88" a="1"/>
  <c r="O17" i="88"/>
  <c r="P17" i="88" a="1"/>
  <c r="P17" i="88"/>
  <c r="Q17" i="88" a="1"/>
  <c r="Q17" i="88" s="1"/>
  <c r="R17" i="88" a="1"/>
  <c r="R17" i="88"/>
  <c r="S17" i="88" a="1"/>
  <c r="S17" i="88"/>
  <c r="T17" i="88" a="1"/>
  <c r="T17" i="88"/>
  <c r="U17" i="88" a="1"/>
  <c r="U17" i="88" s="1"/>
  <c r="V17" i="88" a="1"/>
  <c r="V17" i="88"/>
  <c r="W17" i="88" a="1"/>
  <c r="W17" i="88" s="1"/>
  <c r="I16" i="88" a="1"/>
  <c r="I16" i="88"/>
  <c r="I17" i="88" a="1"/>
  <c r="I17" i="88" s="1"/>
  <c r="I15" i="88" a="1"/>
  <c r="I15" i="88" s="1"/>
  <c r="AG14" i="73"/>
  <c r="AF14" i="73"/>
  <c r="AE14" i="73"/>
  <c r="AD14" i="73"/>
  <c r="AC14" i="73"/>
  <c r="AB14" i="73"/>
  <c r="AA14" i="73"/>
  <c r="Z14" i="73"/>
  <c r="Y14" i="73"/>
  <c r="X14" i="73"/>
  <c r="W14" i="73"/>
  <c r="V14" i="73"/>
  <c r="U14" i="73"/>
  <c r="T14" i="73"/>
  <c r="S14" i="73"/>
  <c r="R14" i="73"/>
  <c r="Q14" i="73"/>
  <c r="P14" i="73"/>
  <c r="O14" i="73"/>
  <c r="N14" i="73"/>
  <c r="M14" i="73"/>
  <c r="L14" i="73"/>
  <c r="K14" i="73"/>
  <c r="J14" i="73"/>
  <c r="I14" i="73"/>
  <c r="AG14" i="72"/>
  <c r="AF14" i="72"/>
  <c r="AE14" i="72"/>
  <c r="AD14" i="72"/>
  <c r="AC14" i="72"/>
  <c r="AB14" i="72"/>
  <c r="AA14" i="72"/>
  <c r="Z14" i="72"/>
  <c r="Y14" i="72"/>
  <c r="X14" i="72"/>
  <c r="W14" i="72"/>
  <c r="V14" i="72"/>
  <c r="U14" i="72"/>
  <c r="T14" i="72"/>
  <c r="S14" i="72"/>
  <c r="R14" i="72"/>
  <c r="Q14" i="72"/>
  <c r="P14" i="72"/>
  <c r="O14" i="72"/>
  <c r="N14" i="72"/>
  <c r="M14" i="72"/>
  <c r="L14" i="72"/>
  <c r="K14" i="72"/>
  <c r="J14" i="72"/>
  <c r="I14" i="72"/>
  <c r="J14" i="81"/>
  <c r="K14" i="81"/>
  <c r="L14" i="81"/>
  <c r="M14" i="81"/>
  <c r="N14" i="81"/>
  <c r="O14" i="81"/>
  <c r="P14" i="81"/>
  <c r="Q14" i="81"/>
  <c r="R14" i="81"/>
  <c r="S14" i="81"/>
  <c r="T14" i="81"/>
  <c r="U14" i="81"/>
  <c r="V14" i="81"/>
  <c r="W14" i="81"/>
  <c r="X14" i="81"/>
  <c r="Y14" i="81"/>
  <c r="Z14" i="81"/>
  <c r="AA14" i="81"/>
  <c r="AB14" i="81"/>
  <c r="AC14" i="81"/>
  <c r="AD14" i="81"/>
  <c r="AE14" i="81"/>
  <c r="AF14" i="81"/>
  <c r="AG14" i="81"/>
  <c r="I14" i="81"/>
  <c r="J7" i="91"/>
  <c r="K7" i="91" s="1"/>
  <c r="L7" i="91" s="1"/>
  <c r="G17" i="88"/>
  <c r="G16" i="88"/>
  <c r="J11" i="88" a="1"/>
  <c r="J11" i="88" s="1"/>
  <c r="J28" i="68" s="1"/>
  <c r="K11" i="88" a="1"/>
  <c r="K11" i="88" s="1"/>
  <c r="K28" i="68" s="1"/>
  <c r="L11" i="88" a="1"/>
  <c r="L11" i="88" s="1"/>
  <c r="L28" i="68" s="1"/>
  <c r="M11" i="88" a="1"/>
  <c r="M11" i="88" s="1"/>
  <c r="M28" i="68" s="1"/>
  <c r="N11" i="88" a="1"/>
  <c r="N11" i="88" s="1"/>
  <c r="N28" i="68" s="1"/>
  <c r="O11" i="88" a="1"/>
  <c r="O11" i="88" s="1"/>
  <c r="O28" i="68" s="1"/>
  <c r="P11" i="88" a="1"/>
  <c r="P11" i="88" s="1"/>
  <c r="P28" i="68" s="1"/>
  <c r="Q11" i="88" a="1"/>
  <c r="Q11" i="88" s="1"/>
  <c r="I11" i="88" a="1"/>
  <c r="I11" i="88" s="1"/>
  <c r="I28" i="68" s="1"/>
  <c r="G15" i="88"/>
  <c r="G11" i="88"/>
  <c r="A2" i="90"/>
  <c r="A1" i="90"/>
  <c r="AD7" i="88"/>
  <c r="AE7" i="88"/>
  <c r="AF7" i="88"/>
  <c r="AG7" i="88"/>
  <c r="K7" i="88"/>
  <c r="L7" i="88"/>
  <c r="M7" i="88"/>
  <c r="N7" i="88"/>
  <c r="O7" i="88"/>
  <c r="P7" i="88"/>
  <c r="Q7" i="88"/>
  <c r="R7" i="88"/>
  <c r="S7" i="88"/>
  <c r="T7" i="88"/>
  <c r="U7" i="88"/>
  <c r="V7" i="88"/>
  <c r="W7" i="88"/>
  <c r="X7" i="88"/>
  <c r="Y7" i="88"/>
  <c r="Z7" i="88"/>
  <c r="AA7" i="88"/>
  <c r="AB7" i="88"/>
  <c r="AC7" i="88"/>
  <c r="J7" i="88"/>
  <c r="A2" i="88"/>
  <c r="A1" i="88"/>
  <c r="K8326" i="87"/>
  <c r="K8325" i="87"/>
  <c r="K8324" i="87"/>
  <c r="K8323" i="87"/>
  <c r="K8322" i="87"/>
  <c r="K8321" i="87"/>
  <c r="K8320" i="87"/>
  <c r="K8319" i="87"/>
  <c r="K8318" i="87"/>
  <c r="K8317" i="87"/>
  <c r="K8316" i="87"/>
  <c r="K8315" i="87"/>
  <c r="K8314" i="87"/>
  <c r="K8313" i="87"/>
  <c r="K8312" i="87"/>
  <c r="K8311" i="87"/>
  <c r="K8310" i="87"/>
  <c r="K8309" i="87"/>
  <c r="K8308" i="87"/>
  <c r="K8307" i="87"/>
  <c r="K8306" i="87"/>
  <c r="K8305" i="87"/>
  <c r="K8304" i="87"/>
  <c r="K8303" i="87"/>
  <c r="K8302" i="87"/>
  <c r="K8301" i="87"/>
  <c r="K8300" i="87"/>
  <c r="K8299" i="87"/>
  <c r="K8298" i="87"/>
  <c r="K8297" i="87"/>
  <c r="K8296" i="87"/>
  <c r="K8295" i="87"/>
  <c r="K8294" i="87"/>
  <c r="K8293" i="87"/>
  <c r="K8292" i="87"/>
  <c r="K8291" i="87"/>
  <c r="K8290" i="87"/>
  <c r="K8289" i="87"/>
  <c r="K8288" i="87"/>
  <c r="K8287" i="87"/>
  <c r="K8286" i="87"/>
  <c r="K8285" i="87"/>
  <c r="K8284" i="87"/>
  <c r="K8283" i="87"/>
  <c r="K8282" i="87"/>
  <c r="K8281" i="87"/>
  <c r="K8280" i="87"/>
  <c r="K8279" i="87"/>
  <c r="K8278" i="87"/>
  <c r="K8277" i="87"/>
  <c r="K8276" i="87"/>
  <c r="K8275" i="87"/>
  <c r="K8274" i="87"/>
  <c r="K8273" i="87"/>
  <c r="K8272" i="87"/>
  <c r="K8271" i="87"/>
  <c r="K8270" i="87"/>
  <c r="K8269" i="87"/>
  <c r="K8268" i="87"/>
  <c r="K8267" i="87"/>
  <c r="K8266" i="87"/>
  <c r="K8265" i="87"/>
  <c r="K8264" i="87"/>
  <c r="K8263" i="87"/>
  <c r="K8262" i="87"/>
  <c r="K8261" i="87"/>
  <c r="K8260" i="87"/>
  <c r="K8259" i="87"/>
  <c r="K8258" i="87"/>
  <c r="K8257" i="87"/>
  <c r="K8256" i="87"/>
  <c r="K8255" i="87"/>
  <c r="K8254" i="87"/>
  <c r="K8253" i="87"/>
  <c r="K8252" i="87"/>
  <c r="K8251" i="87"/>
  <c r="K8250" i="87"/>
  <c r="K8249" i="87"/>
  <c r="K8248" i="87"/>
  <c r="K8247" i="87"/>
  <c r="K8246" i="87"/>
  <c r="K8245" i="87"/>
  <c r="K8244" i="87"/>
  <c r="K8243" i="87"/>
  <c r="K8242" i="87"/>
  <c r="K8241" i="87"/>
  <c r="K8240" i="87"/>
  <c r="K8239" i="87"/>
  <c r="K8238" i="87"/>
  <c r="K8237" i="87"/>
  <c r="K8236" i="87"/>
  <c r="K8235" i="87"/>
  <c r="K8234" i="87"/>
  <c r="K8233" i="87"/>
  <c r="K8232" i="87"/>
  <c r="K8231" i="87"/>
  <c r="K8230" i="87"/>
  <c r="K8229" i="87"/>
  <c r="K8228" i="87"/>
  <c r="K8227" i="87"/>
  <c r="K8226" i="87"/>
  <c r="K8225" i="87"/>
  <c r="K8224" i="87"/>
  <c r="K8223" i="87"/>
  <c r="K8222" i="87"/>
  <c r="K8221" i="87"/>
  <c r="K8220" i="87"/>
  <c r="K8219" i="87"/>
  <c r="K8218" i="87"/>
  <c r="K8217" i="87"/>
  <c r="K8216" i="87"/>
  <c r="K8215" i="87"/>
  <c r="K8214" i="87"/>
  <c r="K8213" i="87"/>
  <c r="K8212" i="87"/>
  <c r="K8211" i="87"/>
  <c r="K8210" i="87"/>
  <c r="K8209" i="87"/>
  <c r="K8208" i="87"/>
  <c r="K8207" i="87"/>
  <c r="K8206" i="87"/>
  <c r="K8205" i="87"/>
  <c r="K8204" i="87"/>
  <c r="K8203" i="87"/>
  <c r="K8202" i="87"/>
  <c r="K8201" i="87"/>
  <c r="K8200" i="87"/>
  <c r="K8199" i="87"/>
  <c r="K8198" i="87"/>
  <c r="K8197" i="87"/>
  <c r="K8196" i="87"/>
  <c r="K8195" i="87"/>
  <c r="K8194" i="87"/>
  <c r="K8193" i="87"/>
  <c r="K8192" i="87"/>
  <c r="K8191" i="87"/>
  <c r="K8190" i="87"/>
  <c r="K8189" i="87"/>
  <c r="K8188" i="87"/>
  <c r="K8187" i="87"/>
  <c r="K8186" i="87"/>
  <c r="K8185" i="87"/>
  <c r="K8184" i="87"/>
  <c r="K8183" i="87"/>
  <c r="K8182" i="87"/>
  <c r="K8181" i="87"/>
  <c r="K8180" i="87"/>
  <c r="K8179" i="87"/>
  <c r="K8178" i="87"/>
  <c r="K8177" i="87"/>
  <c r="K8176" i="87"/>
  <c r="K8175" i="87"/>
  <c r="K8174" i="87"/>
  <c r="K8173" i="87"/>
  <c r="K8172" i="87"/>
  <c r="K8171" i="87"/>
  <c r="K8170" i="87"/>
  <c r="K8169" i="87"/>
  <c r="K8168" i="87"/>
  <c r="K8167" i="87"/>
  <c r="K8166" i="87"/>
  <c r="K8165" i="87"/>
  <c r="K8164" i="87"/>
  <c r="K8163" i="87"/>
  <c r="K8162" i="87"/>
  <c r="K8161" i="87"/>
  <c r="K8160" i="87"/>
  <c r="K8159" i="87"/>
  <c r="K8158" i="87"/>
  <c r="K8157" i="87"/>
  <c r="K8156" i="87"/>
  <c r="K8155" i="87"/>
  <c r="K8154" i="87"/>
  <c r="K8153" i="87"/>
  <c r="K8152" i="87"/>
  <c r="K8151" i="87"/>
  <c r="K8150" i="87"/>
  <c r="K8149" i="87"/>
  <c r="K8148" i="87"/>
  <c r="K8147" i="87"/>
  <c r="K8146" i="87"/>
  <c r="K8145" i="87"/>
  <c r="K8144" i="87"/>
  <c r="K8143" i="87"/>
  <c r="K8142" i="87"/>
  <c r="K8141" i="87"/>
  <c r="K8140" i="87"/>
  <c r="K8139" i="87"/>
  <c r="K8138" i="87"/>
  <c r="K8137" i="87"/>
  <c r="K8136" i="87"/>
  <c r="K8135" i="87"/>
  <c r="K8134" i="87"/>
  <c r="K8133" i="87"/>
  <c r="K8132" i="87"/>
  <c r="K8131" i="87"/>
  <c r="K8130" i="87"/>
  <c r="K8129" i="87"/>
  <c r="K8128" i="87"/>
  <c r="K8127" i="87"/>
  <c r="K8126" i="87"/>
  <c r="K8125" i="87"/>
  <c r="K8124" i="87"/>
  <c r="K8123" i="87"/>
  <c r="K8122" i="87"/>
  <c r="K8121" i="87"/>
  <c r="K8120" i="87"/>
  <c r="K8119" i="87"/>
  <c r="K8118" i="87"/>
  <c r="K8117" i="87"/>
  <c r="K8116" i="87"/>
  <c r="K8115" i="87"/>
  <c r="K8114" i="87"/>
  <c r="K8113" i="87"/>
  <c r="K8112" i="87"/>
  <c r="K8111" i="87"/>
  <c r="K8110" i="87"/>
  <c r="K8109" i="87"/>
  <c r="K8108" i="87"/>
  <c r="K8107" i="87"/>
  <c r="K8106" i="87"/>
  <c r="K8105" i="87"/>
  <c r="K8104" i="87"/>
  <c r="K8103" i="87"/>
  <c r="K8102" i="87"/>
  <c r="K8101" i="87"/>
  <c r="K8100" i="87"/>
  <c r="K8099" i="87"/>
  <c r="K8098" i="87"/>
  <c r="K8097" i="87"/>
  <c r="K8096" i="87"/>
  <c r="K8095" i="87"/>
  <c r="K8094" i="87"/>
  <c r="K8093" i="87"/>
  <c r="K8092" i="87"/>
  <c r="K8091" i="87"/>
  <c r="K8090" i="87"/>
  <c r="K8089" i="87"/>
  <c r="K8088" i="87"/>
  <c r="K8087" i="87"/>
  <c r="K8086" i="87"/>
  <c r="K8085" i="87"/>
  <c r="K8084" i="87"/>
  <c r="K8083" i="87"/>
  <c r="K8082" i="87"/>
  <c r="K8081" i="87"/>
  <c r="K8080" i="87"/>
  <c r="K8079" i="87"/>
  <c r="K8078" i="87"/>
  <c r="K8077" i="87"/>
  <c r="K8076" i="87"/>
  <c r="K8075" i="87"/>
  <c r="K8074" i="87"/>
  <c r="K8073" i="87"/>
  <c r="K8072" i="87"/>
  <c r="K8071" i="87"/>
  <c r="K8070" i="87"/>
  <c r="K8069" i="87"/>
  <c r="K8068" i="87"/>
  <c r="K8067" i="87"/>
  <c r="K8066" i="87"/>
  <c r="K8065" i="87"/>
  <c r="K8064" i="87"/>
  <c r="K8063" i="87"/>
  <c r="K8062" i="87"/>
  <c r="K8061" i="87"/>
  <c r="K8060" i="87"/>
  <c r="K8059" i="87"/>
  <c r="K8058" i="87"/>
  <c r="K8057" i="87"/>
  <c r="K8056" i="87"/>
  <c r="K8055" i="87"/>
  <c r="K8054" i="87"/>
  <c r="K8053" i="87"/>
  <c r="K8052" i="87"/>
  <c r="K8051" i="87"/>
  <c r="K8050" i="87"/>
  <c r="K8049" i="87"/>
  <c r="K8048" i="87"/>
  <c r="K8047" i="87"/>
  <c r="K8046" i="87"/>
  <c r="K8045" i="87"/>
  <c r="K8044" i="87"/>
  <c r="K8043" i="87"/>
  <c r="K8042" i="87"/>
  <c r="K8041" i="87"/>
  <c r="K8040" i="87"/>
  <c r="K8039" i="87"/>
  <c r="K8038" i="87"/>
  <c r="K8037" i="87"/>
  <c r="K8036" i="87"/>
  <c r="K8035" i="87"/>
  <c r="K8034" i="87"/>
  <c r="K8033" i="87"/>
  <c r="K8032" i="87"/>
  <c r="K8031" i="87"/>
  <c r="K8030" i="87"/>
  <c r="K8029" i="87"/>
  <c r="K8028" i="87"/>
  <c r="K8027" i="87"/>
  <c r="K8026" i="87"/>
  <c r="K8025" i="87"/>
  <c r="K8024" i="87"/>
  <c r="K8023" i="87"/>
  <c r="K8022" i="87"/>
  <c r="K8021" i="87"/>
  <c r="K8020" i="87"/>
  <c r="K8019" i="87"/>
  <c r="K8018" i="87"/>
  <c r="K8017" i="87"/>
  <c r="K8016" i="87"/>
  <c r="K8015" i="87"/>
  <c r="K8014" i="87"/>
  <c r="K8013" i="87"/>
  <c r="K8012" i="87"/>
  <c r="K8011" i="87"/>
  <c r="K8010" i="87"/>
  <c r="K8009" i="87"/>
  <c r="K8008" i="87"/>
  <c r="K8007" i="87"/>
  <c r="K8006" i="87"/>
  <c r="K8005" i="87"/>
  <c r="K8004" i="87"/>
  <c r="K8003" i="87"/>
  <c r="K8002" i="87"/>
  <c r="K8001" i="87"/>
  <c r="K8000" i="87"/>
  <c r="K7999" i="87"/>
  <c r="K7998" i="87"/>
  <c r="K7997" i="87"/>
  <c r="K7996" i="87"/>
  <c r="K7995" i="87"/>
  <c r="K7994" i="87"/>
  <c r="K7993" i="87"/>
  <c r="K7992" i="87"/>
  <c r="K7991" i="87"/>
  <c r="K7990" i="87"/>
  <c r="K7989" i="87"/>
  <c r="K7988" i="87"/>
  <c r="K7987" i="87"/>
  <c r="K7986" i="87"/>
  <c r="K7985" i="87"/>
  <c r="K7984" i="87"/>
  <c r="K7983" i="87"/>
  <c r="K7982" i="87"/>
  <c r="K7981" i="87"/>
  <c r="K7980" i="87"/>
  <c r="K7979" i="87"/>
  <c r="K7978" i="87"/>
  <c r="K7977" i="87"/>
  <c r="K7976" i="87"/>
  <c r="K7975" i="87"/>
  <c r="K7974" i="87"/>
  <c r="K7973" i="87"/>
  <c r="K7972" i="87"/>
  <c r="K7971" i="87"/>
  <c r="K7970" i="87"/>
  <c r="K7969" i="87"/>
  <c r="K7968" i="87"/>
  <c r="K7967" i="87"/>
  <c r="K7966" i="87"/>
  <c r="K7965" i="87"/>
  <c r="K7964" i="87"/>
  <c r="K7963" i="87"/>
  <c r="K7962" i="87"/>
  <c r="K7961" i="87"/>
  <c r="K7960" i="87"/>
  <c r="K7959" i="87"/>
  <c r="K7958" i="87"/>
  <c r="K7957" i="87"/>
  <c r="K7956" i="87"/>
  <c r="K7955" i="87"/>
  <c r="K7954" i="87"/>
  <c r="K7953" i="87"/>
  <c r="K7952" i="87"/>
  <c r="K7951" i="87"/>
  <c r="K7950" i="87"/>
  <c r="K7949" i="87"/>
  <c r="K7948" i="87"/>
  <c r="K7947" i="87"/>
  <c r="K7946" i="87"/>
  <c r="K7945" i="87"/>
  <c r="K7944" i="87"/>
  <c r="K7943" i="87"/>
  <c r="K7942" i="87"/>
  <c r="K7941" i="87"/>
  <c r="K7940" i="87"/>
  <c r="K7939" i="87"/>
  <c r="K7938" i="87"/>
  <c r="K7937" i="87"/>
  <c r="K7936" i="87"/>
  <c r="K7935" i="87"/>
  <c r="K7934" i="87"/>
  <c r="K7933" i="87"/>
  <c r="K7932" i="87"/>
  <c r="K7931" i="87"/>
  <c r="K7930" i="87"/>
  <c r="K7929" i="87"/>
  <c r="K7928" i="87"/>
  <c r="K7927" i="87"/>
  <c r="K7926" i="87"/>
  <c r="K7925" i="87"/>
  <c r="K7924" i="87"/>
  <c r="K7923" i="87"/>
  <c r="K7922" i="87"/>
  <c r="K7921" i="87"/>
  <c r="K7920" i="87"/>
  <c r="K7919" i="87"/>
  <c r="K7918" i="87"/>
  <c r="K7917" i="87"/>
  <c r="K7916" i="87"/>
  <c r="K7915" i="87"/>
  <c r="K7914" i="87"/>
  <c r="K7913" i="87"/>
  <c r="K7912" i="87"/>
  <c r="K7911" i="87"/>
  <c r="K7910" i="87"/>
  <c r="K7909" i="87"/>
  <c r="K7908" i="87"/>
  <c r="K7907" i="87"/>
  <c r="K7906" i="87"/>
  <c r="K7905" i="87"/>
  <c r="K7904" i="87"/>
  <c r="K7903" i="87"/>
  <c r="K7902" i="87"/>
  <c r="K7901" i="87"/>
  <c r="K7900" i="87"/>
  <c r="K7899" i="87"/>
  <c r="K7898" i="87"/>
  <c r="K7897" i="87"/>
  <c r="K7896" i="87"/>
  <c r="K7895" i="87"/>
  <c r="K7894" i="87"/>
  <c r="K7893" i="87"/>
  <c r="K7892" i="87"/>
  <c r="K7891" i="87"/>
  <c r="K7890" i="87"/>
  <c r="K7889" i="87"/>
  <c r="K7888" i="87"/>
  <c r="K7887" i="87"/>
  <c r="K7886" i="87"/>
  <c r="K7885" i="87"/>
  <c r="K7884" i="87"/>
  <c r="K7883" i="87"/>
  <c r="K7882" i="87"/>
  <c r="K7881" i="87"/>
  <c r="K7880" i="87"/>
  <c r="K7879" i="87"/>
  <c r="K7878" i="87"/>
  <c r="K7877" i="87"/>
  <c r="K7876" i="87"/>
  <c r="K7875" i="87"/>
  <c r="K7874" i="87"/>
  <c r="K7873" i="87"/>
  <c r="K7872" i="87"/>
  <c r="K7871" i="87"/>
  <c r="K7870" i="87"/>
  <c r="K7869" i="87"/>
  <c r="K7868" i="87"/>
  <c r="K7867" i="87"/>
  <c r="K7866" i="87"/>
  <c r="K7865" i="87"/>
  <c r="K7864" i="87"/>
  <c r="K7863" i="87"/>
  <c r="K7862" i="87"/>
  <c r="K7861" i="87"/>
  <c r="K7860" i="87"/>
  <c r="K7859" i="87"/>
  <c r="K7858" i="87"/>
  <c r="K7857" i="87"/>
  <c r="K7856" i="87"/>
  <c r="K7855" i="87"/>
  <c r="K7854" i="87"/>
  <c r="K7853" i="87"/>
  <c r="K7852" i="87"/>
  <c r="K7851" i="87"/>
  <c r="K7850" i="87"/>
  <c r="K7849" i="87"/>
  <c r="K7848" i="87"/>
  <c r="K7847" i="87"/>
  <c r="K7846" i="87"/>
  <c r="K7845" i="87"/>
  <c r="K7844" i="87"/>
  <c r="K7843" i="87"/>
  <c r="K7842" i="87"/>
  <c r="K7841" i="87"/>
  <c r="K7840" i="87"/>
  <c r="K7839" i="87"/>
  <c r="K7838" i="87"/>
  <c r="K7837" i="87"/>
  <c r="K7836" i="87"/>
  <c r="K7835" i="87"/>
  <c r="K7834" i="87"/>
  <c r="K7833" i="87"/>
  <c r="K7832" i="87"/>
  <c r="K7831" i="87"/>
  <c r="K7830" i="87"/>
  <c r="K7829" i="87"/>
  <c r="K7828" i="87"/>
  <c r="K7827" i="87"/>
  <c r="K7826" i="87"/>
  <c r="K7825" i="87"/>
  <c r="K7824" i="87"/>
  <c r="K7823" i="87"/>
  <c r="K7822" i="87"/>
  <c r="K7821" i="87"/>
  <c r="K7820" i="87"/>
  <c r="K7819" i="87"/>
  <c r="K7818" i="87"/>
  <c r="K7817" i="87"/>
  <c r="K7816" i="87"/>
  <c r="K7815" i="87"/>
  <c r="K7814" i="87"/>
  <c r="K7813" i="87"/>
  <c r="K7812" i="87"/>
  <c r="K7811" i="87"/>
  <c r="K7810" i="87"/>
  <c r="K7809" i="87"/>
  <c r="K7808" i="87"/>
  <c r="K7807" i="87"/>
  <c r="K7806" i="87"/>
  <c r="K7805" i="87"/>
  <c r="K7804" i="87"/>
  <c r="K7803" i="87"/>
  <c r="K7802" i="87"/>
  <c r="K7801" i="87"/>
  <c r="K7800" i="87"/>
  <c r="K7799" i="87"/>
  <c r="K7798" i="87"/>
  <c r="K7797" i="87"/>
  <c r="K7796" i="87"/>
  <c r="K7795" i="87"/>
  <c r="K7794" i="87"/>
  <c r="K7793" i="87"/>
  <c r="K7792" i="87"/>
  <c r="K7791" i="87"/>
  <c r="K7790" i="87"/>
  <c r="K7789" i="87"/>
  <c r="K7788" i="87"/>
  <c r="K7787" i="87"/>
  <c r="K7786" i="87"/>
  <c r="K7785" i="87"/>
  <c r="K7784" i="87"/>
  <c r="K7783" i="87"/>
  <c r="K7782" i="87"/>
  <c r="K7781" i="87"/>
  <c r="K7780" i="87"/>
  <c r="K7779" i="87"/>
  <c r="K7778" i="87"/>
  <c r="K7777" i="87"/>
  <c r="K7776" i="87"/>
  <c r="K7775" i="87"/>
  <c r="K7774" i="87"/>
  <c r="K7773" i="87"/>
  <c r="K7772" i="87"/>
  <c r="K7771" i="87"/>
  <c r="K7770" i="87"/>
  <c r="K7769" i="87"/>
  <c r="K7768" i="87"/>
  <c r="K7767" i="87"/>
  <c r="K7766" i="87"/>
  <c r="K7765" i="87"/>
  <c r="K7764" i="87"/>
  <c r="K7763" i="87"/>
  <c r="K7762" i="87"/>
  <c r="K7761" i="87"/>
  <c r="K7760" i="87"/>
  <c r="K7759" i="87"/>
  <c r="K7758" i="87"/>
  <c r="K7757" i="87"/>
  <c r="K7756" i="87"/>
  <c r="K7755" i="87"/>
  <c r="K7754" i="87"/>
  <c r="K7753" i="87"/>
  <c r="K7752" i="87"/>
  <c r="K7751" i="87"/>
  <c r="K7750" i="87"/>
  <c r="K7749" i="87"/>
  <c r="K7748" i="87"/>
  <c r="K7747" i="87"/>
  <c r="K7746" i="87"/>
  <c r="K7745" i="87"/>
  <c r="K7744" i="87"/>
  <c r="K7743" i="87"/>
  <c r="K7742" i="87"/>
  <c r="K7741" i="87"/>
  <c r="K7740" i="87"/>
  <c r="K7739" i="87"/>
  <c r="K7738" i="87"/>
  <c r="K7737" i="87"/>
  <c r="K7736" i="87"/>
  <c r="K7735" i="87"/>
  <c r="K7734" i="87"/>
  <c r="K7733" i="87"/>
  <c r="K7732" i="87"/>
  <c r="K7731" i="87"/>
  <c r="K7730" i="87"/>
  <c r="K7729" i="87"/>
  <c r="K7728" i="87"/>
  <c r="K7727" i="87"/>
  <c r="K7726" i="87"/>
  <c r="K7725" i="87"/>
  <c r="K7724" i="87"/>
  <c r="K7723" i="87"/>
  <c r="K7722" i="87"/>
  <c r="K7721" i="87"/>
  <c r="K7720" i="87"/>
  <c r="K7719" i="87"/>
  <c r="K7718" i="87"/>
  <c r="K7717" i="87"/>
  <c r="K7716" i="87"/>
  <c r="K7715" i="87"/>
  <c r="K7714" i="87"/>
  <c r="K7713" i="87"/>
  <c r="K7712" i="87"/>
  <c r="K7711" i="87"/>
  <c r="K7710" i="87"/>
  <c r="K7709" i="87"/>
  <c r="K7708" i="87"/>
  <c r="K7707" i="87"/>
  <c r="K7706" i="87"/>
  <c r="K7705" i="87"/>
  <c r="K7704" i="87"/>
  <c r="K7703" i="87"/>
  <c r="K7702" i="87"/>
  <c r="K7701" i="87"/>
  <c r="K7700" i="87"/>
  <c r="K7699" i="87"/>
  <c r="K7698" i="87"/>
  <c r="K7697" i="87"/>
  <c r="K7696" i="87"/>
  <c r="K7695" i="87"/>
  <c r="K7694" i="87"/>
  <c r="K7693" i="87"/>
  <c r="K7692" i="87"/>
  <c r="K7691" i="87"/>
  <c r="K7690" i="87"/>
  <c r="K7689" i="87"/>
  <c r="K7688" i="87"/>
  <c r="K7687" i="87"/>
  <c r="K7686" i="87"/>
  <c r="K7685" i="87"/>
  <c r="K7684" i="87"/>
  <c r="K7683" i="87"/>
  <c r="K7682" i="87"/>
  <c r="K7681" i="87"/>
  <c r="K7680" i="87"/>
  <c r="K7679" i="87"/>
  <c r="K7678" i="87"/>
  <c r="K7677" i="87"/>
  <c r="K7676" i="87"/>
  <c r="K7675" i="87"/>
  <c r="K7674" i="87"/>
  <c r="K7673" i="87"/>
  <c r="K7672" i="87"/>
  <c r="K7671" i="87"/>
  <c r="K7670" i="87"/>
  <c r="K7669" i="87"/>
  <c r="K7668" i="87"/>
  <c r="K7667" i="87"/>
  <c r="K7666" i="87"/>
  <c r="K7665" i="87"/>
  <c r="K7664" i="87"/>
  <c r="K7663" i="87"/>
  <c r="K7662" i="87"/>
  <c r="K7661" i="87"/>
  <c r="K7660" i="87"/>
  <c r="K7659" i="87"/>
  <c r="K7658" i="87"/>
  <c r="K7657" i="87"/>
  <c r="K7656" i="87"/>
  <c r="K7655" i="87"/>
  <c r="K7654" i="87"/>
  <c r="K7653" i="87"/>
  <c r="K7652" i="87"/>
  <c r="K7651" i="87"/>
  <c r="K7650" i="87"/>
  <c r="K7649" i="87"/>
  <c r="K7648" i="87"/>
  <c r="K7647" i="87"/>
  <c r="K7646" i="87"/>
  <c r="K7645" i="87"/>
  <c r="K7644" i="87"/>
  <c r="K7643" i="87"/>
  <c r="K7642" i="87"/>
  <c r="K7641" i="87"/>
  <c r="K7640" i="87"/>
  <c r="K7639" i="87"/>
  <c r="K7638" i="87"/>
  <c r="K7637" i="87"/>
  <c r="K7636" i="87"/>
  <c r="K7635" i="87"/>
  <c r="K7634" i="87"/>
  <c r="K7633" i="87"/>
  <c r="K7632" i="87"/>
  <c r="K7631" i="87"/>
  <c r="K7630" i="87"/>
  <c r="K7629" i="87"/>
  <c r="K7628" i="87"/>
  <c r="K7627" i="87"/>
  <c r="K7626" i="87"/>
  <c r="K7625" i="87"/>
  <c r="K7624" i="87"/>
  <c r="K7623" i="87"/>
  <c r="K7622" i="87"/>
  <c r="K7621" i="87"/>
  <c r="K7620" i="87"/>
  <c r="K7619" i="87"/>
  <c r="K7618" i="87"/>
  <c r="K7617" i="87"/>
  <c r="K7616" i="87"/>
  <c r="K7615" i="87"/>
  <c r="K7614" i="87"/>
  <c r="K7613" i="87"/>
  <c r="K7612" i="87"/>
  <c r="K7611" i="87"/>
  <c r="K7610" i="87"/>
  <c r="K7609" i="87"/>
  <c r="K7608" i="87"/>
  <c r="K7607" i="87"/>
  <c r="K7606" i="87"/>
  <c r="K7605" i="87"/>
  <c r="K7604" i="87"/>
  <c r="K7603" i="87"/>
  <c r="K7602" i="87"/>
  <c r="K7601" i="87"/>
  <c r="K7600" i="87"/>
  <c r="K7599" i="87"/>
  <c r="K7598" i="87"/>
  <c r="K7597" i="87"/>
  <c r="K7596" i="87"/>
  <c r="K7595" i="87"/>
  <c r="K7594" i="87"/>
  <c r="K7593" i="87"/>
  <c r="K7592" i="87"/>
  <c r="K7591" i="87"/>
  <c r="K7590" i="87"/>
  <c r="K7589" i="87"/>
  <c r="K7588" i="87"/>
  <c r="K7587" i="87"/>
  <c r="K7586" i="87"/>
  <c r="K7585" i="87"/>
  <c r="K7584" i="87"/>
  <c r="K7583" i="87"/>
  <c r="K7582" i="87"/>
  <c r="K7581" i="87"/>
  <c r="K7580" i="87"/>
  <c r="K7579" i="87"/>
  <c r="K7578" i="87"/>
  <c r="K7577" i="87"/>
  <c r="K7576" i="87"/>
  <c r="K7575" i="87"/>
  <c r="K7574" i="87"/>
  <c r="K7573" i="87"/>
  <c r="K7572" i="87"/>
  <c r="K7571" i="87"/>
  <c r="K7570" i="87"/>
  <c r="K7569" i="87"/>
  <c r="K7568" i="87"/>
  <c r="K7567" i="87"/>
  <c r="K7566" i="87"/>
  <c r="K7565" i="87"/>
  <c r="K7564" i="87"/>
  <c r="K7563" i="87"/>
  <c r="K7562" i="87"/>
  <c r="K7561" i="87"/>
  <c r="K7560" i="87"/>
  <c r="K7559" i="87"/>
  <c r="K7558" i="87"/>
  <c r="K7557" i="87"/>
  <c r="K7556" i="87"/>
  <c r="K7555" i="87"/>
  <c r="K7554" i="87"/>
  <c r="K7553" i="87"/>
  <c r="K7552" i="87"/>
  <c r="K7551" i="87"/>
  <c r="K7550" i="87"/>
  <c r="K7549" i="87"/>
  <c r="K7548" i="87"/>
  <c r="K7547" i="87"/>
  <c r="K7546" i="87"/>
  <c r="K7545" i="87"/>
  <c r="K7544" i="87"/>
  <c r="K7543" i="87"/>
  <c r="K7542" i="87"/>
  <c r="K7541" i="87"/>
  <c r="K7540" i="87"/>
  <c r="K7539" i="87"/>
  <c r="K7538" i="87"/>
  <c r="K7537" i="87"/>
  <c r="K7536" i="87"/>
  <c r="K7535" i="87"/>
  <c r="K7534" i="87"/>
  <c r="K7533" i="87"/>
  <c r="K7532" i="87"/>
  <c r="K7531" i="87"/>
  <c r="K7530" i="87"/>
  <c r="K7529" i="87"/>
  <c r="K7528" i="87"/>
  <c r="K7527" i="87"/>
  <c r="K7526" i="87"/>
  <c r="K7525" i="87"/>
  <c r="K7524" i="87"/>
  <c r="K7523" i="87"/>
  <c r="K7522" i="87"/>
  <c r="K7521" i="87"/>
  <c r="K7520" i="87"/>
  <c r="K7519" i="87"/>
  <c r="K7518" i="87"/>
  <c r="K7517" i="87"/>
  <c r="K7516" i="87"/>
  <c r="K7515" i="87"/>
  <c r="K7514" i="87"/>
  <c r="K7513" i="87"/>
  <c r="K7512" i="87"/>
  <c r="K7511" i="87"/>
  <c r="K7510" i="87"/>
  <c r="K7509" i="87"/>
  <c r="K7508" i="87"/>
  <c r="K7507" i="87"/>
  <c r="K7506" i="87"/>
  <c r="K7505" i="87"/>
  <c r="K7504" i="87"/>
  <c r="K7503" i="87"/>
  <c r="K7502" i="87"/>
  <c r="K7501" i="87"/>
  <c r="K7500" i="87"/>
  <c r="K7499" i="87"/>
  <c r="K7498" i="87"/>
  <c r="K7497" i="87"/>
  <c r="K7496" i="87"/>
  <c r="K7495" i="87"/>
  <c r="K7494" i="87"/>
  <c r="K7493" i="87"/>
  <c r="K7492" i="87"/>
  <c r="K7491" i="87"/>
  <c r="K7490" i="87"/>
  <c r="K7489" i="87"/>
  <c r="K7488" i="87"/>
  <c r="K7487" i="87"/>
  <c r="K7486" i="87"/>
  <c r="K7485" i="87"/>
  <c r="K7484" i="87"/>
  <c r="K7483" i="87"/>
  <c r="K7482" i="87"/>
  <c r="K7481" i="87"/>
  <c r="K7480" i="87"/>
  <c r="K7479" i="87"/>
  <c r="K7478" i="87"/>
  <c r="K7477" i="87"/>
  <c r="K7476" i="87"/>
  <c r="K7475" i="87"/>
  <c r="K7474" i="87"/>
  <c r="K7473" i="87"/>
  <c r="K7472" i="87"/>
  <c r="K7471" i="87"/>
  <c r="K7470" i="87"/>
  <c r="K7469" i="87"/>
  <c r="K7468" i="87"/>
  <c r="K7467" i="87"/>
  <c r="K7466" i="87"/>
  <c r="K7465" i="87"/>
  <c r="K7464" i="87"/>
  <c r="K7463" i="87"/>
  <c r="K7462" i="87"/>
  <c r="K7461" i="87"/>
  <c r="K7460" i="87"/>
  <c r="K7459" i="87"/>
  <c r="K7458" i="87"/>
  <c r="K7457" i="87"/>
  <c r="K7456" i="87"/>
  <c r="K7455" i="87"/>
  <c r="K7454" i="87"/>
  <c r="K7453" i="87"/>
  <c r="K7452" i="87"/>
  <c r="K7451" i="87"/>
  <c r="K7450" i="87"/>
  <c r="K7449" i="87"/>
  <c r="K7448" i="87"/>
  <c r="K7447" i="87"/>
  <c r="K7446" i="87"/>
  <c r="K7445" i="87"/>
  <c r="K7444" i="87"/>
  <c r="K7443" i="87"/>
  <c r="K7442" i="87"/>
  <c r="K7441" i="87"/>
  <c r="K7440" i="87"/>
  <c r="K7439" i="87"/>
  <c r="K7438" i="87"/>
  <c r="K7437" i="87"/>
  <c r="K7436" i="87"/>
  <c r="K7435" i="87"/>
  <c r="K7434" i="87"/>
  <c r="K7433" i="87"/>
  <c r="K7432" i="87"/>
  <c r="K7431" i="87"/>
  <c r="K7430" i="87"/>
  <c r="K7429" i="87"/>
  <c r="K7428" i="87"/>
  <c r="K7427" i="87"/>
  <c r="K7426" i="87"/>
  <c r="K7425" i="87"/>
  <c r="K7424" i="87"/>
  <c r="K7423" i="87"/>
  <c r="K7422" i="87"/>
  <c r="K7421" i="87"/>
  <c r="K7420" i="87"/>
  <c r="K7419" i="87"/>
  <c r="K7418" i="87"/>
  <c r="K7417" i="87"/>
  <c r="K7416" i="87"/>
  <c r="K7415" i="87"/>
  <c r="K7414" i="87"/>
  <c r="K7413" i="87"/>
  <c r="K7412" i="87"/>
  <c r="K7411" i="87"/>
  <c r="K7410" i="87"/>
  <c r="K7409" i="87"/>
  <c r="K7408" i="87"/>
  <c r="K7407" i="87"/>
  <c r="K7406" i="87"/>
  <c r="K7405" i="87"/>
  <c r="K7404" i="87"/>
  <c r="K7403" i="87"/>
  <c r="K7402" i="87"/>
  <c r="K7401" i="87"/>
  <c r="K7400" i="87"/>
  <c r="K7399" i="87"/>
  <c r="K7398" i="87"/>
  <c r="K7397" i="87"/>
  <c r="K7396" i="87"/>
  <c r="K7395" i="87"/>
  <c r="K7394" i="87"/>
  <c r="K7393" i="87"/>
  <c r="K7392" i="87"/>
  <c r="K7391" i="87"/>
  <c r="K7390" i="87"/>
  <c r="K7389" i="87"/>
  <c r="K7388" i="87"/>
  <c r="K7387" i="87"/>
  <c r="K7386" i="87"/>
  <c r="K7385" i="87"/>
  <c r="K7384" i="87"/>
  <c r="K7383" i="87"/>
  <c r="K7382" i="87"/>
  <c r="K7381" i="87"/>
  <c r="K7380" i="87"/>
  <c r="K7379" i="87"/>
  <c r="K7378" i="87"/>
  <c r="K7377" i="87"/>
  <c r="K7376" i="87"/>
  <c r="K7375" i="87"/>
  <c r="K7374" i="87"/>
  <c r="K7373" i="87"/>
  <c r="K7372" i="87"/>
  <c r="K7371" i="87"/>
  <c r="K7370" i="87"/>
  <c r="K7369" i="87"/>
  <c r="K7368" i="87"/>
  <c r="K7367" i="87"/>
  <c r="K7366" i="87"/>
  <c r="K7365" i="87"/>
  <c r="K7364" i="87"/>
  <c r="K7363" i="87"/>
  <c r="K7362" i="87"/>
  <c r="K7361" i="87"/>
  <c r="K7360" i="87"/>
  <c r="K7359" i="87"/>
  <c r="K7358" i="87"/>
  <c r="K7357" i="87"/>
  <c r="K7356" i="87"/>
  <c r="K7355" i="87"/>
  <c r="K7354" i="87"/>
  <c r="K7353" i="87"/>
  <c r="K7352" i="87"/>
  <c r="K7351" i="87"/>
  <c r="K7350" i="87"/>
  <c r="K7349" i="87"/>
  <c r="K7348" i="87"/>
  <c r="K7347" i="87"/>
  <c r="K7346" i="87"/>
  <c r="K7345" i="87"/>
  <c r="K7344" i="87"/>
  <c r="K7343" i="87"/>
  <c r="K7342" i="87"/>
  <c r="K7341" i="87"/>
  <c r="K7340" i="87"/>
  <c r="K7339" i="87"/>
  <c r="K7338" i="87"/>
  <c r="K7337" i="87"/>
  <c r="K7336" i="87"/>
  <c r="K7335" i="87"/>
  <c r="K7334" i="87"/>
  <c r="K7333" i="87"/>
  <c r="K7332" i="87"/>
  <c r="K7331" i="87"/>
  <c r="K7330" i="87"/>
  <c r="K7329" i="87"/>
  <c r="K7328" i="87"/>
  <c r="K7327" i="87"/>
  <c r="K7326" i="87"/>
  <c r="K7325" i="87"/>
  <c r="K7324" i="87"/>
  <c r="K7323" i="87"/>
  <c r="K7322" i="87"/>
  <c r="K7321" i="87"/>
  <c r="K7320" i="87"/>
  <c r="K7319" i="87"/>
  <c r="K7318" i="87"/>
  <c r="K7317" i="87"/>
  <c r="K7316" i="87"/>
  <c r="K7315" i="87"/>
  <c r="K7314" i="87"/>
  <c r="K7313" i="87"/>
  <c r="K7312" i="87"/>
  <c r="K7311" i="87"/>
  <c r="K7310" i="87"/>
  <c r="K7309" i="87"/>
  <c r="K7308" i="87"/>
  <c r="K7307" i="87"/>
  <c r="K7306" i="87"/>
  <c r="K7305" i="87"/>
  <c r="K7304" i="87"/>
  <c r="K7303" i="87"/>
  <c r="K7302" i="87"/>
  <c r="K7301" i="87"/>
  <c r="K7300" i="87"/>
  <c r="K7299" i="87"/>
  <c r="K7298" i="87"/>
  <c r="K7297" i="87"/>
  <c r="K7296" i="87"/>
  <c r="K7295" i="87"/>
  <c r="K7294" i="87"/>
  <c r="K7293" i="87"/>
  <c r="K7292" i="87"/>
  <c r="K7291" i="87"/>
  <c r="K7290" i="87"/>
  <c r="K7289" i="87"/>
  <c r="K7288" i="87"/>
  <c r="K7287" i="87"/>
  <c r="K7286" i="87"/>
  <c r="K7285" i="87"/>
  <c r="K7284" i="87"/>
  <c r="K7283" i="87"/>
  <c r="K7282" i="87"/>
  <c r="K7281" i="87"/>
  <c r="K7280" i="87"/>
  <c r="K7279" i="87"/>
  <c r="K7278" i="87"/>
  <c r="K7277" i="87"/>
  <c r="K7276" i="87"/>
  <c r="K7275" i="87"/>
  <c r="K7274" i="87"/>
  <c r="K7273" i="87"/>
  <c r="K7272" i="87"/>
  <c r="K7271" i="87"/>
  <c r="K7270" i="87"/>
  <c r="K7269" i="87"/>
  <c r="K7268" i="87"/>
  <c r="K7267" i="87"/>
  <c r="K7266" i="87"/>
  <c r="K7265" i="87"/>
  <c r="K7264" i="87"/>
  <c r="K7263" i="87"/>
  <c r="K7262" i="87"/>
  <c r="K7261" i="87"/>
  <c r="K7260" i="87"/>
  <c r="K7259" i="87"/>
  <c r="K7258" i="87"/>
  <c r="K7257" i="87"/>
  <c r="K7256" i="87"/>
  <c r="K7255" i="87"/>
  <c r="K7254" i="87"/>
  <c r="K7253" i="87"/>
  <c r="K7252" i="87"/>
  <c r="K7251" i="87"/>
  <c r="K7250" i="87"/>
  <c r="K7249" i="87"/>
  <c r="K7248" i="87"/>
  <c r="K7247" i="87"/>
  <c r="K7246" i="87"/>
  <c r="K7245" i="87"/>
  <c r="K7244" i="87"/>
  <c r="K7243" i="87"/>
  <c r="K7242" i="87"/>
  <c r="K7241" i="87"/>
  <c r="K7240" i="87"/>
  <c r="K7239" i="87"/>
  <c r="K7238" i="87"/>
  <c r="K7237" i="87"/>
  <c r="K7236" i="87"/>
  <c r="K7235" i="87"/>
  <c r="K7234" i="87"/>
  <c r="K7233" i="87"/>
  <c r="K7232" i="87"/>
  <c r="K7231" i="87"/>
  <c r="K7230" i="87"/>
  <c r="K7229" i="87"/>
  <c r="K7228" i="87"/>
  <c r="K7227" i="87"/>
  <c r="K7226" i="87"/>
  <c r="K7225" i="87"/>
  <c r="K7224" i="87"/>
  <c r="K7223" i="87"/>
  <c r="K7222" i="87"/>
  <c r="K7221" i="87"/>
  <c r="K7220" i="87"/>
  <c r="K7219" i="87"/>
  <c r="K7218" i="87"/>
  <c r="K7217" i="87"/>
  <c r="K7216" i="87"/>
  <c r="K7215" i="87"/>
  <c r="K7214" i="87"/>
  <c r="K7213" i="87"/>
  <c r="K7212" i="87"/>
  <c r="K7211" i="87"/>
  <c r="K7210" i="87"/>
  <c r="K7209" i="87"/>
  <c r="K7208" i="87"/>
  <c r="K7207" i="87"/>
  <c r="K7206" i="87"/>
  <c r="K7205" i="87"/>
  <c r="K7204" i="87"/>
  <c r="K7203" i="87"/>
  <c r="K7202" i="87"/>
  <c r="K7201" i="87"/>
  <c r="K7200" i="87"/>
  <c r="K7199" i="87"/>
  <c r="K7198" i="87"/>
  <c r="K7197" i="87"/>
  <c r="K7196" i="87"/>
  <c r="K7195" i="87"/>
  <c r="K7194" i="87"/>
  <c r="K7193" i="87"/>
  <c r="K7192" i="87"/>
  <c r="K7191" i="87"/>
  <c r="K7190" i="87"/>
  <c r="K7189" i="87"/>
  <c r="K7188" i="87"/>
  <c r="K7187" i="87"/>
  <c r="K7186" i="87"/>
  <c r="K7185" i="87"/>
  <c r="K7184" i="87"/>
  <c r="K7183" i="87"/>
  <c r="K7182" i="87"/>
  <c r="K7181" i="87"/>
  <c r="K7180" i="87"/>
  <c r="K7179" i="87"/>
  <c r="K7178" i="87"/>
  <c r="K7177" i="87"/>
  <c r="K7176" i="87"/>
  <c r="K7175" i="87"/>
  <c r="K7174" i="87"/>
  <c r="K7173" i="87"/>
  <c r="K7172" i="87"/>
  <c r="K7171" i="87"/>
  <c r="K7170" i="87"/>
  <c r="K7169" i="87"/>
  <c r="K7168" i="87"/>
  <c r="K7167" i="87"/>
  <c r="K7166" i="87"/>
  <c r="K7165" i="87"/>
  <c r="K7164" i="87"/>
  <c r="K7163" i="87"/>
  <c r="K7162" i="87"/>
  <c r="K7161" i="87"/>
  <c r="K7160" i="87"/>
  <c r="K7159" i="87"/>
  <c r="K7158" i="87"/>
  <c r="K7157" i="87"/>
  <c r="K7156" i="87"/>
  <c r="K7155" i="87"/>
  <c r="K7154" i="87"/>
  <c r="K7153" i="87"/>
  <c r="K7152" i="87"/>
  <c r="K7151" i="87"/>
  <c r="K7150" i="87"/>
  <c r="K7149" i="87"/>
  <c r="K7148" i="87"/>
  <c r="K7147" i="87"/>
  <c r="K7146" i="87"/>
  <c r="K7145" i="87"/>
  <c r="K7144" i="87"/>
  <c r="K7143" i="87"/>
  <c r="K7142" i="87"/>
  <c r="K7141" i="87"/>
  <c r="K7140" i="87"/>
  <c r="K7139" i="87"/>
  <c r="K7138" i="87"/>
  <c r="K7137" i="87"/>
  <c r="K7136" i="87"/>
  <c r="K7135" i="87"/>
  <c r="K7134" i="87"/>
  <c r="K7133" i="87"/>
  <c r="K7132" i="87"/>
  <c r="K7131" i="87"/>
  <c r="K7130" i="87"/>
  <c r="K7129" i="87"/>
  <c r="K7128" i="87"/>
  <c r="K7127" i="87"/>
  <c r="K7126" i="87"/>
  <c r="K7125" i="87"/>
  <c r="K7124" i="87"/>
  <c r="K7123" i="87"/>
  <c r="K7122" i="87"/>
  <c r="K7121" i="87"/>
  <c r="K7120" i="87"/>
  <c r="K7119" i="87"/>
  <c r="K7118" i="87"/>
  <c r="K7117" i="87"/>
  <c r="K7116" i="87"/>
  <c r="K7115" i="87"/>
  <c r="K7114" i="87"/>
  <c r="K7113" i="87"/>
  <c r="K7112" i="87"/>
  <c r="K7111" i="87"/>
  <c r="K7110" i="87"/>
  <c r="K7109" i="87"/>
  <c r="K7108" i="87"/>
  <c r="K7107" i="87"/>
  <c r="K7106" i="87"/>
  <c r="K7105" i="87"/>
  <c r="K7104" i="87"/>
  <c r="K7103" i="87"/>
  <c r="K7102" i="87"/>
  <c r="K7101" i="87"/>
  <c r="K7100" i="87"/>
  <c r="K7099" i="87"/>
  <c r="K7098" i="87"/>
  <c r="K7097" i="87"/>
  <c r="K7096" i="87"/>
  <c r="K7095" i="87"/>
  <c r="K7094" i="87"/>
  <c r="K7093" i="87"/>
  <c r="K7092" i="87"/>
  <c r="K7091" i="87"/>
  <c r="K7090" i="87"/>
  <c r="K7089" i="87"/>
  <c r="K7088" i="87"/>
  <c r="K7087" i="87"/>
  <c r="K7086" i="87"/>
  <c r="K7085" i="87"/>
  <c r="K7084" i="87"/>
  <c r="K7083" i="87"/>
  <c r="K7082" i="87"/>
  <c r="K7081" i="87"/>
  <c r="K7080" i="87"/>
  <c r="K7079" i="87"/>
  <c r="K7078" i="87"/>
  <c r="K7077" i="87"/>
  <c r="K7076" i="87"/>
  <c r="K7075" i="87"/>
  <c r="K7074" i="87"/>
  <c r="K7073" i="87"/>
  <c r="K7072" i="87"/>
  <c r="K7071" i="87"/>
  <c r="K7070" i="87"/>
  <c r="K7069" i="87"/>
  <c r="K7068" i="87"/>
  <c r="K7067" i="87"/>
  <c r="K7066" i="87"/>
  <c r="K7065" i="87"/>
  <c r="K7064" i="87"/>
  <c r="K7063" i="87"/>
  <c r="K7062" i="87"/>
  <c r="K7061" i="87"/>
  <c r="K7060" i="87"/>
  <c r="K7059" i="87"/>
  <c r="K7058" i="87"/>
  <c r="K7057" i="87"/>
  <c r="K7056" i="87"/>
  <c r="K7055" i="87"/>
  <c r="K7054" i="87"/>
  <c r="K7053" i="87"/>
  <c r="K7052" i="87"/>
  <c r="K7051" i="87"/>
  <c r="K7050" i="87"/>
  <c r="K7049" i="87"/>
  <c r="K7048" i="87"/>
  <c r="K7047" i="87"/>
  <c r="K7046" i="87"/>
  <c r="K7045" i="87"/>
  <c r="K7044" i="87"/>
  <c r="K7043" i="87"/>
  <c r="K7042" i="87"/>
  <c r="K7041" i="87"/>
  <c r="K7040" i="87"/>
  <c r="K7039" i="87"/>
  <c r="K7038" i="87"/>
  <c r="K7037" i="87"/>
  <c r="K7036" i="87"/>
  <c r="K7035" i="87"/>
  <c r="K7034" i="87"/>
  <c r="K7033" i="87"/>
  <c r="K7032" i="87"/>
  <c r="K7031" i="87"/>
  <c r="K7030" i="87"/>
  <c r="K7029" i="87"/>
  <c r="K7028" i="87"/>
  <c r="K7027" i="87"/>
  <c r="K7026" i="87"/>
  <c r="K7025" i="87"/>
  <c r="K7024" i="87"/>
  <c r="K7023" i="87"/>
  <c r="K7022" i="87"/>
  <c r="K7021" i="87"/>
  <c r="K7020" i="87"/>
  <c r="K7019" i="87"/>
  <c r="K7018" i="87"/>
  <c r="K7017" i="87"/>
  <c r="K7016" i="87"/>
  <c r="K7015" i="87"/>
  <c r="K7014" i="87"/>
  <c r="K7013" i="87"/>
  <c r="K7012" i="87"/>
  <c r="K7011" i="87"/>
  <c r="K7010" i="87"/>
  <c r="K7009" i="87"/>
  <c r="K7008" i="87"/>
  <c r="K7007" i="87"/>
  <c r="K7006" i="87"/>
  <c r="K7005" i="87"/>
  <c r="K7004" i="87"/>
  <c r="K7003" i="87"/>
  <c r="K7002" i="87"/>
  <c r="K7001" i="87"/>
  <c r="K7000" i="87"/>
  <c r="K6999" i="87"/>
  <c r="K6998" i="87"/>
  <c r="K6997" i="87"/>
  <c r="K6996" i="87"/>
  <c r="K6995" i="87"/>
  <c r="K6994" i="87"/>
  <c r="K6993" i="87"/>
  <c r="K6992" i="87"/>
  <c r="K6991" i="87"/>
  <c r="K6990" i="87"/>
  <c r="K6989" i="87"/>
  <c r="K6988" i="87"/>
  <c r="K6987" i="87"/>
  <c r="K6986" i="87"/>
  <c r="K6985" i="87"/>
  <c r="K6984" i="87"/>
  <c r="K6983" i="87"/>
  <c r="K6982" i="87"/>
  <c r="K6981" i="87"/>
  <c r="K6980" i="87"/>
  <c r="K6979" i="87"/>
  <c r="K6978" i="87"/>
  <c r="K6977" i="87"/>
  <c r="K6976" i="87"/>
  <c r="K6975" i="87"/>
  <c r="K6974" i="87"/>
  <c r="K6973" i="87"/>
  <c r="K6972" i="87"/>
  <c r="K6971" i="87"/>
  <c r="K6970" i="87"/>
  <c r="K6969" i="87"/>
  <c r="K6968" i="87"/>
  <c r="K6967" i="87"/>
  <c r="K6966" i="87"/>
  <c r="K6965" i="87"/>
  <c r="K6964" i="87"/>
  <c r="K6963" i="87"/>
  <c r="K6962" i="87"/>
  <c r="K6961" i="87"/>
  <c r="K6960" i="87"/>
  <c r="K6959" i="87"/>
  <c r="K6958" i="87"/>
  <c r="K6957" i="87"/>
  <c r="K6956" i="87"/>
  <c r="K6955" i="87"/>
  <c r="K6954" i="87"/>
  <c r="K6953" i="87"/>
  <c r="K6952" i="87"/>
  <c r="K6951" i="87"/>
  <c r="K6950" i="87"/>
  <c r="K6949" i="87"/>
  <c r="K6948" i="87"/>
  <c r="K6947" i="87"/>
  <c r="K6946" i="87"/>
  <c r="K6945" i="87"/>
  <c r="K6944" i="87"/>
  <c r="K6943" i="87"/>
  <c r="K6942" i="87"/>
  <c r="K6941" i="87"/>
  <c r="K6940" i="87"/>
  <c r="K6939" i="87"/>
  <c r="K6938" i="87"/>
  <c r="K6937" i="87"/>
  <c r="K6936" i="87"/>
  <c r="K6935" i="87"/>
  <c r="K6934" i="87"/>
  <c r="K6933" i="87"/>
  <c r="K6932" i="87"/>
  <c r="K6931" i="87"/>
  <c r="K6930" i="87"/>
  <c r="K6929" i="87"/>
  <c r="K6928" i="87"/>
  <c r="K6927" i="87"/>
  <c r="K6926" i="87"/>
  <c r="K6925" i="87"/>
  <c r="K6924" i="87"/>
  <c r="K6923" i="87"/>
  <c r="K6922" i="87"/>
  <c r="K6921" i="87"/>
  <c r="K6920" i="87"/>
  <c r="K6919" i="87"/>
  <c r="K6918" i="87"/>
  <c r="K6917" i="87"/>
  <c r="K6916" i="87"/>
  <c r="K6915" i="87"/>
  <c r="K6914" i="87"/>
  <c r="K6913" i="87"/>
  <c r="K6912" i="87"/>
  <c r="K6911" i="87"/>
  <c r="K6910" i="87"/>
  <c r="K6909" i="87"/>
  <c r="K6908" i="87"/>
  <c r="K6907" i="87"/>
  <c r="K6906" i="87"/>
  <c r="K6905" i="87"/>
  <c r="K6904" i="87"/>
  <c r="K6903" i="87"/>
  <c r="K6902" i="87"/>
  <c r="K6901" i="87"/>
  <c r="K6900" i="87"/>
  <c r="K6899" i="87"/>
  <c r="K6898" i="87"/>
  <c r="K6897" i="87"/>
  <c r="K6896" i="87"/>
  <c r="K6895" i="87"/>
  <c r="K6894" i="87"/>
  <c r="K6893" i="87"/>
  <c r="K6892" i="87"/>
  <c r="K6891" i="87"/>
  <c r="K6890" i="87"/>
  <c r="K6889" i="87"/>
  <c r="K6888" i="87"/>
  <c r="K6887" i="87"/>
  <c r="K6886" i="87"/>
  <c r="K6885" i="87"/>
  <c r="K6884" i="87"/>
  <c r="K6883" i="87"/>
  <c r="K6882" i="87"/>
  <c r="K6881" i="87"/>
  <c r="K6880" i="87"/>
  <c r="K6879" i="87"/>
  <c r="K6878" i="87"/>
  <c r="K6877" i="87"/>
  <c r="K6876" i="87"/>
  <c r="K6875" i="87"/>
  <c r="K6874" i="87"/>
  <c r="K6873" i="87"/>
  <c r="K6872" i="87"/>
  <c r="K6871" i="87"/>
  <c r="K6870" i="87"/>
  <c r="K6869" i="87"/>
  <c r="K6868" i="87"/>
  <c r="K6867" i="87"/>
  <c r="K6866" i="87"/>
  <c r="K6865" i="87"/>
  <c r="K6864" i="87"/>
  <c r="K6863" i="87"/>
  <c r="K6862" i="87"/>
  <c r="K6861" i="87"/>
  <c r="K6860" i="87"/>
  <c r="K6859" i="87"/>
  <c r="K6858" i="87"/>
  <c r="K6857" i="87"/>
  <c r="K6856" i="87"/>
  <c r="K6855" i="87"/>
  <c r="K6854" i="87"/>
  <c r="K6853" i="87"/>
  <c r="K6852" i="87"/>
  <c r="K6851" i="87"/>
  <c r="K6850" i="87"/>
  <c r="K6849" i="87"/>
  <c r="K6848" i="87"/>
  <c r="K6847" i="87"/>
  <c r="K6846" i="87"/>
  <c r="K6845" i="87"/>
  <c r="K6844" i="87"/>
  <c r="K6843" i="87"/>
  <c r="K6842" i="87"/>
  <c r="K6841" i="87"/>
  <c r="K6840" i="87"/>
  <c r="K6839" i="87"/>
  <c r="K6838" i="87"/>
  <c r="K6837" i="87"/>
  <c r="K6836" i="87"/>
  <c r="K6835" i="87"/>
  <c r="K6834" i="87"/>
  <c r="K6833" i="87"/>
  <c r="K6832" i="87"/>
  <c r="K6831" i="87"/>
  <c r="K6830" i="87"/>
  <c r="K6829" i="87"/>
  <c r="K6828" i="87"/>
  <c r="K6827" i="87"/>
  <c r="K6826" i="87"/>
  <c r="K6825" i="87"/>
  <c r="K6824" i="87"/>
  <c r="K6823" i="87"/>
  <c r="K6822" i="87"/>
  <c r="K6821" i="87"/>
  <c r="K6820" i="87"/>
  <c r="K6819" i="87"/>
  <c r="K6818" i="87"/>
  <c r="K6817" i="87"/>
  <c r="K6816" i="87"/>
  <c r="K6815" i="87"/>
  <c r="K6814" i="87"/>
  <c r="K6813" i="87"/>
  <c r="K6812" i="87"/>
  <c r="K6811" i="87"/>
  <c r="K6810" i="87"/>
  <c r="K6809" i="87"/>
  <c r="K6808" i="87"/>
  <c r="K6807" i="87"/>
  <c r="K6806" i="87"/>
  <c r="K6805" i="87"/>
  <c r="K6804" i="87"/>
  <c r="K6803" i="87"/>
  <c r="K6802" i="87"/>
  <c r="K6801" i="87"/>
  <c r="K6800" i="87"/>
  <c r="K6799" i="87"/>
  <c r="K6798" i="87"/>
  <c r="K6797" i="87"/>
  <c r="K6796" i="87"/>
  <c r="K6795" i="87"/>
  <c r="K6794" i="87"/>
  <c r="K6793" i="87"/>
  <c r="K6792" i="87"/>
  <c r="K6791" i="87"/>
  <c r="K6790" i="87"/>
  <c r="K6789" i="87"/>
  <c r="K6788" i="87"/>
  <c r="K6787" i="87"/>
  <c r="K6786" i="87"/>
  <c r="K6785" i="87"/>
  <c r="K6784" i="87"/>
  <c r="K6783" i="87"/>
  <c r="K6782" i="87"/>
  <c r="K6781" i="87"/>
  <c r="K6780" i="87"/>
  <c r="K6779" i="87"/>
  <c r="K6778" i="87"/>
  <c r="K6777" i="87"/>
  <c r="K6776" i="87"/>
  <c r="K6775" i="87"/>
  <c r="K6774" i="87"/>
  <c r="K6773" i="87"/>
  <c r="K6772" i="87"/>
  <c r="K6771" i="87"/>
  <c r="K6770" i="87"/>
  <c r="K6769" i="87"/>
  <c r="K6768" i="87"/>
  <c r="K6767" i="87"/>
  <c r="K6766" i="87"/>
  <c r="K6765" i="87"/>
  <c r="K6764" i="87"/>
  <c r="K6763" i="87"/>
  <c r="K6762" i="87"/>
  <c r="K6761" i="87"/>
  <c r="K6760" i="87"/>
  <c r="K6759" i="87"/>
  <c r="K6758" i="87"/>
  <c r="K6757" i="87"/>
  <c r="K6756" i="87"/>
  <c r="K6755" i="87"/>
  <c r="K6754" i="87"/>
  <c r="K6753" i="87"/>
  <c r="K6752" i="87"/>
  <c r="K6751" i="87"/>
  <c r="K6750" i="87"/>
  <c r="K6749" i="87"/>
  <c r="K6748" i="87"/>
  <c r="K6747" i="87"/>
  <c r="K6746" i="87"/>
  <c r="K6745" i="87"/>
  <c r="K6744" i="87"/>
  <c r="K6743" i="87"/>
  <c r="K6742" i="87"/>
  <c r="K6741" i="87"/>
  <c r="K6740" i="87"/>
  <c r="K6739" i="87"/>
  <c r="K6738" i="87"/>
  <c r="K6737" i="87"/>
  <c r="K6736" i="87"/>
  <c r="K6735" i="87"/>
  <c r="K6734" i="87"/>
  <c r="K6733" i="87"/>
  <c r="K6732" i="87"/>
  <c r="K6731" i="87"/>
  <c r="K6730" i="87"/>
  <c r="K6729" i="87"/>
  <c r="K6728" i="87"/>
  <c r="K6727" i="87"/>
  <c r="K6726" i="87"/>
  <c r="K6725" i="87"/>
  <c r="K6724" i="87"/>
  <c r="K6723" i="87"/>
  <c r="K6722" i="87"/>
  <c r="K6721" i="87"/>
  <c r="K6720" i="87"/>
  <c r="K6719" i="87"/>
  <c r="K6718" i="87"/>
  <c r="K6717" i="87"/>
  <c r="K6716" i="87"/>
  <c r="K6715" i="87"/>
  <c r="K6714" i="87"/>
  <c r="K6713" i="87"/>
  <c r="K6712" i="87"/>
  <c r="K6711" i="87"/>
  <c r="K6710" i="87"/>
  <c r="K6709" i="87"/>
  <c r="K6708" i="87"/>
  <c r="K6707" i="87"/>
  <c r="K6706" i="87"/>
  <c r="K6705" i="87"/>
  <c r="K6704" i="87"/>
  <c r="K6703" i="87"/>
  <c r="K6702" i="87"/>
  <c r="K6701" i="87"/>
  <c r="K6700" i="87"/>
  <c r="K6699" i="87"/>
  <c r="K6698" i="87"/>
  <c r="K6697" i="87"/>
  <c r="K6696" i="87"/>
  <c r="K6695" i="87"/>
  <c r="K6694" i="87"/>
  <c r="K6693" i="87"/>
  <c r="K6692" i="87"/>
  <c r="K6691" i="87"/>
  <c r="K6690" i="87"/>
  <c r="K6689" i="87"/>
  <c r="K6688" i="87"/>
  <c r="K6687" i="87"/>
  <c r="K6686" i="87"/>
  <c r="K6685" i="87"/>
  <c r="K6684" i="87"/>
  <c r="K6683" i="87"/>
  <c r="K6682" i="87"/>
  <c r="K6681" i="87"/>
  <c r="K6680" i="87"/>
  <c r="K6679" i="87"/>
  <c r="K6678" i="87"/>
  <c r="K6677" i="87"/>
  <c r="K6676" i="87"/>
  <c r="K6675" i="87"/>
  <c r="K6674" i="87"/>
  <c r="K6673" i="87"/>
  <c r="K6672" i="87"/>
  <c r="K6671" i="87"/>
  <c r="K6670" i="87"/>
  <c r="K6669" i="87"/>
  <c r="K6668" i="87"/>
  <c r="K6667" i="87"/>
  <c r="K6666" i="87"/>
  <c r="K6665" i="87"/>
  <c r="K6664" i="87"/>
  <c r="K6663" i="87"/>
  <c r="K6662" i="87"/>
  <c r="K6661" i="87"/>
  <c r="K6660" i="87"/>
  <c r="K6659" i="87"/>
  <c r="K6658" i="87"/>
  <c r="K6657" i="87"/>
  <c r="K6656" i="87"/>
  <c r="K6655" i="87"/>
  <c r="K6654" i="87"/>
  <c r="K6653" i="87"/>
  <c r="K6652" i="87"/>
  <c r="K6651" i="87"/>
  <c r="K6650" i="87"/>
  <c r="K6649" i="87"/>
  <c r="K6648" i="87"/>
  <c r="K6647" i="87"/>
  <c r="K6646" i="87"/>
  <c r="K6645" i="87"/>
  <c r="K6644" i="87"/>
  <c r="K6643" i="87"/>
  <c r="K6642" i="87"/>
  <c r="K6641" i="87"/>
  <c r="K6640" i="87"/>
  <c r="K6639" i="87"/>
  <c r="K6638" i="87"/>
  <c r="K6637" i="87"/>
  <c r="K6636" i="87"/>
  <c r="K6635" i="87"/>
  <c r="K6634" i="87"/>
  <c r="K6633" i="87"/>
  <c r="K6632" i="87"/>
  <c r="K6631" i="87"/>
  <c r="K6630" i="87"/>
  <c r="K6629" i="87"/>
  <c r="K6628" i="87"/>
  <c r="K6627" i="87"/>
  <c r="K6626" i="87"/>
  <c r="K6625" i="87"/>
  <c r="K6624" i="87"/>
  <c r="K6623" i="87"/>
  <c r="K6622" i="87"/>
  <c r="K6621" i="87"/>
  <c r="K6620" i="87"/>
  <c r="K6619" i="87"/>
  <c r="K6618" i="87"/>
  <c r="K6617" i="87"/>
  <c r="K6616" i="87"/>
  <c r="K6615" i="87"/>
  <c r="K6614" i="87"/>
  <c r="K6613" i="87"/>
  <c r="K6612" i="87"/>
  <c r="K6611" i="87"/>
  <c r="K6610" i="87"/>
  <c r="K6609" i="87"/>
  <c r="K6608" i="87"/>
  <c r="K6607" i="87"/>
  <c r="K6606" i="87"/>
  <c r="K6605" i="87"/>
  <c r="K6604" i="87"/>
  <c r="K6603" i="87"/>
  <c r="K6602" i="87"/>
  <c r="K6601" i="87"/>
  <c r="K6600" i="87"/>
  <c r="K6599" i="87"/>
  <c r="K6598" i="87"/>
  <c r="K6597" i="87"/>
  <c r="K6596" i="87"/>
  <c r="K6595" i="87"/>
  <c r="K6594" i="87"/>
  <c r="K6593" i="87"/>
  <c r="K6592" i="87"/>
  <c r="K6591" i="87"/>
  <c r="K6590" i="87"/>
  <c r="K6589" i="87"/>
  <c r="K6588" i="87"/>
  <c r="K6587" i="87"/>
  <c r="K6586" i="87"/>
  <c r="K6585" i="87"/>
  <c r="K6584" i="87"/>
  <c r="K6583" i="87"/>
  <c r="K6582" i="87"/>
  <c r="K6581" i="87"/>
  <c r="K6580" i="87"/>
  <c r="K6579" i="87"/>
  <c r="K6578" i="87"/>
  <c r="K6577" i="87"/>
  <c r="K6576" i="87"/>
  <c r="K6575" i="87"/>
  <c r="K6574" i="87"/>
  <c r="K6573" i="87"/>
  <c r="K6572" i="87"/>
  <c r="K6571" i="87"/>
  <c r="K6570" i="87"/>
  <c r="K6569" i="87"/>
  <c r="K6568" i="87"/>
  <c r="K6567" i="87"/>
  <c r="K6566" i="87"/>
  <c r="K6565" i="87"/>
  <c r="K6564" i="87"/>
  <c r="K6563" i="87"/>
  <c r="K6562" i="87"/>
  <c r="K6561" i="87"/>
  <c r="K6560" i="87"/>
  <c r="K6559" i="87"/>
  <c r="K6558" i="87"/>
  <c r="K6557" i="87"/>
  <c r="K6556" i="87"/>
  <c r="K6555" i="87"/>
  <c r="K6554" i="87"/>
  <c r="K6553" i="87"/>
  <c r="K6552" i="87"/>
  <c r="K6551" i="87"/>
  <c r="K6550" i="87"/>
  <c r="K6549" i="87"/>
  <c r="K6548" i="87"/>
  <c r="K6547" i="87"/>
  <c r="K6546" i="87"/>
  <c r="K6545" i="87"/>
  <c r="K6544" i="87"/>
  <c r="K6543" i="87"/>
  <c r="K6542" i="87"/>
  <c r="K6541" i="87"/>
  <c r="K6540" i="87"/>
  <c r="K6539" i="87"/>
  <c r="K6538" i="87"/>
  <c r="K6537" i="87"/>
  <c r="K6536" i="87"/>
  <c r="K6535" i="87"/>
  <c r="K6534" i="87"/>
  <c r="K6533" i="87"/>
  <c r="K6532" i="87"/>
  <c r="K6531" i="87"/>
  <c r="K6530" i="87"/>
  <c r="K6529" i="87"/>
  <c r="K6528" i="87"/>
  <c r="K6527" i="87"/>
  <c r="K6526" i="87"/>
  <c r="K6525" i="87"/>
  <c r="K6524" i="87"/>
  <c r="K6523" i="87"/>
  <c r="K6522" i="87"/>
  <c r="K6521" i="87"/>
  <c r="K6520" i="87"/>
  <c r="K6519" i="87"/>
  <c r="K6518" i="87"/>
  <c r="K6517" i="87"/>
  <c r="K6516" i="87"/>
  <c r="K6515" i="87"/>
  <c r="K6514" i="87"/>
  <c r="K6513" i="87"/>
  <c r="K6512" i="87"/>
  <c r="K6511" i="87"/>
  <c r="K6510" i="87"/>
  <c r="K6509" i="87"/>
  <c r="K6508" i="87"/>
  <c r="K6507" i="87"/>
  <c r="K6506" i="87"/>
  <c r="K6505" i="87"/>
  <c r="K6504" i="87"/>
  <c r="K6503" i="87"/>
  <c r="K6502" i="87"/>
  <c r="K6501" i="87"/>
  <c r="K6500" i="87"/>
  <c r="K6499" i="87"/>
  <c r="K6498" i="87"/>
  <c r="K6497" i="87"/>
  <c r="K6496" i="87"/>
  <c r="K6495" i="87"/>
  <c r="K6494" i="87"/>
  <c r="K6493" i="87"/>
  <c r="K6492" i="87"/>
  <c r="K6491" i="87"/>
  <c r="K6490" i="87"/>
  <c r="K6489" i="87"/>
  <c r="K6488" i="87"/>
  <c r="K6487" i="87"/>
  <c r="K6486" i="87"/>
  <c r="K6485" i="87"/>
  <c r="K6484" i="87"/>
  <c r="K6483" i="87"/>
  <c r="K6482" i="87"/>
  <c r="K6481" i="87"/>
  <c r="K6480" i="87"/>
  <c r="K6479" i="87"/>
  <c r="K6478" i="87"/>
  <c r="K6477" i="87"/>
  <c r="K6476" i="87"/>
  <c r="K6475" i="87"/>
  <c r="K6474" i="87"/>
  <c r="K6473" i="87"/>
  <c r="K6472" i="87"/>
  <c r="K6471" i="87"/>
  <c r="K6470" i="87"/>
  <c r="K6469" i="87"/>
  <c r="K6468" i="87"/>
  <c r="K6467" i="87"/>
  <c r="K6466" i="87"/>
  <c r="K6465" i="87"/>
  <c r="K6464" i="87"/>
  <c r="K6463" i="87"/>
  <c r="K6462" i="87"/>
  <c r="K6461" i="87"/>
  <c r="K6460" i="87"/>
  <c r="K6459" i="87"/>
  <c r="K6458" i="87"/>
  <c r="K6457" i="87"/>
  <c r="K6456" i="87"/>
  <c r="K6455" i="87"/>
  <c r="K6454" i="87"/>
  <c r="K6453" i="87"/>
  <c r="K6452" i="87"/>
  <c r="K6451" i="87"/>
  <c r="K6450" i="87"/>
  <c r="K6449" i="87"/>
  <c r="K6448" i="87"/>
  <c r="K6447" i="87"/>
  <c r="K6446" i="87"/>
  <c r="K6445" i="87"/>
  <c r="K6444" i="87"/>
  <c r="K6443" i="87"/>
  <c r="K6442" i="87"/>
  <c r="K6441" i="87"/>
  <c r="K6440" i="87"/>
  <c r="K6439" i="87"/>
  <c r="K6438" i="87"/>
  <c r="K6437" i="87"/>
  <c r="K6436" i="87"/>
  <c r="K6435" i="87"/>
  <c r="K6434" i="87"/>
  <c r="K6433" i="87"/>
  <c r="K6432" i="87"/>
  <c r="K6431" i="87"/>
  <c r="K6430" i="87"/>
  <c r="K6429" i="87"/>
  <c r="K6428" i="87"/>
  <c r="K6427" i="87"/>
  <c r="K6426" i="87"/>
  <c r="K6425" i="87"/>
  <c r="K6424" i="87"/>
  <c r="K6423" i="87"/>
  <c r="K6422" i="87"/>
  <c r="K6421" i="87"/>
  <c r="K6420" i="87"/>
  <c r="K6419" i="87"/>
  <c r="K6418" i="87"/>
  <c r="K6417" i="87"/>
  <c r="K6416" i="87"/>
  <c r="K6415" i="87"/>
  <c r="K6414" i="87"/>
  <c r="K6413" i="87"/>
  <c r="K6412" i="87"/>
  <c r="K6411" i="87"/>
  <c r="K6410" i="87"/>
  <c r="K6409" i="87"/>
  <c r="K6408" i="87"/>
  <c r="K6407" i="87"/>
  <c r="K6406" i="87"/>
  <c r="K6405" i="87"/>
  <c r="K6404" i="87"/>
  <c r="K6403" i="87"/>
  <c r="K6402" i="87"/>
  <c r="K6401" i="87"/>
  <c r="K6400" i="87"/>
  <c r="K6399" i="87"/>
  <c r="K6398" i="87"/>
  <c r="K6397" i="87"/>
  <c r="K6396" i="87"/>
  <c r="K6395" i="87"/>
  <c r="K6394" i="87"/>
  <c r="K6393" i="87"/>
  <c r="K6392" i="87"/>
  <c r="K6391" i="87"/>
  <c r="K6390" i="87"/>
  <c r="K6389" i="87"/>
  <c r="K6388" i="87"/>
  <c r="K6387" i="87"/>
  <c r="K6386" i="87"/>
  <c r="K6385" i="87"/>
  <c r="K6384" i="87"/>
  <c r="K6383" i="87"/>
  <c r="K6382" i="87"/>
  <c r="K6381" i="87"/>
  <c r="K6380" i="87"/>
  <c r="K6379" i="87"/>
  <c r="K6378" i="87"/>
  <c r="K6377" i="87"/>
  <c r="K6376" i="87"/>
  <c r="K6375" i="87"/>
  <c r="K6374" i="87"/>
  <c r="K6373" i="87"/>
  <c r="K6372" i="87"/>
  <c r="K6371" i="87"/>
  <c r="K6370" i="87"/>
  <c r="K6369" i="87"/>
  <c r="K6368" i="87"/>
  <c r="K6367" i="87"/>
  <c r="K6366" i="87"/>
  <c r="K6365" i="87"/>
  <c r="K6364" i="87"/>
  <c r="K6363" i="87"/>
  <c r="K6362" i="87"/>
  <c r="K6361" i="87"/>
  <c r="K6360" i="87"/>
  <c r="K6359" i="87"/>
  <c r="K6358" i="87"/>
  <c r="K6357" i="87"/>
  <c r="K6356" i="87"/>
  <c r="K6355" i="87"/>
  <c r="K6354" i="87"/>
  <c r="K6353" i="87"/>
  <c r="K6352" i="87"/>
  <c r="K6351" i="87"/>
  <c r="K6350" i="87"/>
  <c r="K6349" i="87"/>
  <c r="K6348" i="87"/>
  <c r="K6347" i="87"/>
  <c r="K6346" i="87"/>
  <c r="K6345" i="87"/>
  <c r="K6344" i="87"/>
  <c r="K6343" i="87"/>
  <c r="K6342" i="87"/>
  <c r="K6341" i="87"/>
  <c r="K6340" i="87"/>
  <c r="K6339" i="87"/>
  <c r="K6338" i="87"/>
  <c r="K6337" i="87"/>
  <c r="K6336" i="87"/>
  <c r="K6335" i="87"/>
  <c r="K6334" i="87"/>
  <c r="K6333" i="87"/>
  <c r="K6332" i="87"/>
  <c r="K6331" i="87"/>
  <c r="K6330" i="87"/>
  <c r="K6329" i="87"/>
  <c r="K6328" i="87"/>
  <c r="K6327" i="87"/>
  <c r="K6326" i="87"/>
  <c r="K6325" i="87"/>
  <c r="K6324" i="87"/>
  <c r="K6323" i="87"/>
  <c r="K6322" i="87"/>
  <c r="K6321" i="87"/>
  <c r="K6320" i="87"/>
  <c r="K6319" i="87"/>
  <c r="K6318" i="87"/>
  <c r="K6317" i="87"/>
  <c r="K6316" i="87"/>
  <c r="K6315" i="87"/>
  <c r="K6314" i="87"/>
  <c r="K6313" i="87"/>
  <c r="K6312" i="87"/>
  <c r="K6311" i="87"/>
  <c r="K6310" i="87"/>
  <c r="K6309" i="87"/>
  <c r="K6308" i="87"/>
  <c r="K6307" i="87"/>
  <c r="K6306" i="87"/>
  <c r="K6305" i="87"/>
  <c r="K6304" i="87"/>
  <c r="K6303" i="87"/>
  <c r="K6302" i="87"/>
  <c r="K6301" i="87"/>
  <c r="K6300" i="87"/>
  <c r="K6299" i="87"/>
  <c r="K6298" i="87"/>
  <c r="K6297" i="87"/>
  <c r="K6296" i="87"/>
  <c r="K6295" i="87"/>
  <c r="K6294" i="87"/>
  <c r="K6293" i="87"/>
  <c r="K6292" i="87"/>
  <c r="K6291" i="87"/>
  <c r="K6290" i="87"/>
  <c r="K6289" i="87"/>
  <c r="K6288" i="87"/>
  <c r="K6287" i="87"/>
  <c r="K6286" i="87"/>
  <c r="K6285" i="87"/>
  <c r="K6284" i="87"/>
  <c r="K6283" i="87"/>
  <c r="K6282" i="87"/>
  <c r="K6281" i="87"/>
  <c r="K6280" i="87"/>
  <c r="K6279" i="87"/>
  <c r="K6278" i="87"/>
  <c r="K6277" i="87"/>
  <c r="K6276" i="87"/>
  <c r="K6275" i="87"/>
  <c r="K6274" i="87"/>
  <c r="K6273" i="87"/>
  <c r="K6272" i="87"/>
  <c r="K6271" i="87"/>
  <c r="K6270" i="87"/>
  <c r="K6269" i="87"/>
  <c r="K6268" i="87"/>
  <c r="K6267" i="87"/>
  <c r="K6266" i="87"/>
  <c r="K6265" i="87"/>
  <c r="K6264" i="87"/>
  <c r="K6263" i="87"/>
  <c r="K6262" i="87"/>
  <c r="K6261" i="87"/>
  <c r="K6260" i="87"/>
  <c r="K6259" i="87"/>
  <c r="K6258" i="87"/>
  <c r="K6257" i="87"/>
  <c r="K6256" i="87"/>
  <c r="K6255" i="87"/>
  <c r="K6254" i="87"/>
  <c r="K6253" i="87"/>
  <c r="K6252" i="87"/>
  <c r="K6251" i="87"/>
  <c r="K6250" i="87"/>
  <c r="K6249" i="87"/>
  <c r="K6248" i="87"/>
  <c r="K6247" i="87"/>
  <c r="K6246" i="87"/>
  <c r="K6245" i="87"/>
  <c r="K6244" i="87"/>
  <c r="K6243" i="87"/>
  <c r="K6242" i="87"/>
  <c r="K6241" i="87"/>
  <c r="K6240" i="87"/>
  <c r="K6239" i="87"/>
  <c r="K6238" i="87"/>
  <c r="K6237" i="87"/>
  <c r="K6236" i="87"/>
  <c r="K6235" i="87"/>
  <c r="K6234" i="87"/>
  <c r="K6233" i="87"/>
  <c r="K6232" i="87"/>
  <c r="K6231" i="87"/>
  <c r="K6230" i="87"/>
  <c r="K6229" i="87"/>
  <c r="K6228" i="87"/>
  <c r="K6227" i="87"/>
  <c r="K6226" i="87"/>
  <c r="K6225" i="87"/>
  <c r="K6224" i="87"/>
  <c r="K6223" i="87"/>
  <c r="K6222" i="87"/>
  <c r="K6221" i="87"/>
  <c r="K6220" i="87"/>
  <c r="K6219" i="87"/>
  <c r="K6218" i="87"/>
  <c r="K6217" i="87"/>
  <c r="K6216" i="87"/>
  <c r="K6215" i="87"/>
  <c r="K6214" i="87"/>
  <c r="K6213" i="87"/>
  <c r="K6212" i="87"/>
  <c r="K6211" i="87"/>
  <c r="K6210" i="87"/>
  <c r="K6209" i="87"/>
  <c r="K6208" i="87"/>
  <c r="K6207" i="87"/>
  <c r="K6206" i="87"/>
  <c r="K6205" i="87"/>
  <c r="K6204" i="87"/>
  <c r="K6203" i="87"/>
  <c r="K6202" i="87"/>
  <c r="K6201" i="87"/>
  <c r="K6200" i="87"/>
  <c r="K6199" i="87"/>
  <c r="K6198" i="87"/>
  <c r="K6197" i="87"/>
  <c r="K6196" i="87"/>
  <c r="K6195" i="87"/>
  <c r="K6194" i="87"/>
  <c r="K6193" i="87"/>
  <c r="K6192" i="87"/>
  <c r="K6191" i="87"/>
  <c r="K6190" i="87"/>
  <c r="K6189" i="87"/>
  <c r="K6188" i="87"/>
  <c r="K6187" i="87"/>
  <c r="K6186" i="87"/>
  <c r="K6185" i="87"/>
  <c r="K6184" i="87"/>
  <c r="K6183" i="87"/>
  <c r="K6182" i="87"/>
  <c r="K6181" i="87"/>
  <c r="K6180" i="87"/>
  <c r="K6179" i="87"/>
  <c r="K6178" i="87"/>
  <c r="K6177" i="87"/>
  <c r="K6176" i="87"/>
  <c r="K6175" i="87"/>
  <c r="K6174" i="87"/>
  <c r="K6173" i="87"/>
  <c r="K6172" i="87"/>
  <c r="K6171" i="87"/>
  <c r="K6170" i="87"/>
  <c r="K6169" i="87"/>
  <c r="K6168" i="87"/>
  <c r="K6167" i="87"/>
  <c r="K6166" i="87"/>
  <c r="K6165" i="87"/>
  <c r="K6164" i="87"/>
  <c r="K6163" i="87"/>
  <c r="K6162" i="87"/>
  <c r="K6161" i="87"/>
  <c r="K6160" i="87"/>
  <c r="K6159" i="87"/>
  <c r="K6158" i="87"/>
  <c r="K6157" i="87"/>
  <c r="K6156" i="87"/>
  <c r="K6155" i="87"/>
  <c r="K6154" i="87"/>
  <c r="K6153" i="87"/>
  <c r="K6152" i="87"/>
  <c r="K6151" i="87"/>
  <c r="K6150" i="87"/>
  <c r="K6149" i="87"/>
  <c r="K6148" i="87"/>
  <c r="K6147" i="87"/>
  <c r="K6146" i="87"/>
  <c r="K6145" i="87"/>
  <c r="K6144" i="87"/>
  <c r="K6143" i="87"/>
  <c r="K6142" i="87"/>
  <c r="K6141" i="87"/>
  <c r="K6140" i="87"/>
  <c r="K6139" i="87"/>
  <c r="K6138" i="87"/>
  <c r="K6137" i="87"/>
  <c r="K6136" i="87"/>
  <c r="K6135" i="87"/>
  <c r="K6134" i="87"/>
  <c r="K6133" i="87"/>
  <c r="K6132" i="87"/>
  <c r="K6131" i="87"/>
  <c r="K6130" i="87"/>
  <c r="K6129" i="87"/>
  <c r="K6128" i="87"/>
  <c r="K6127" i="87"/>
  <c r="K6126" i="87"/>
  <c r="K6125" i="87"/>
  <c r="K6124" i="87"/>
  <c r="K6123" i="87"/>
  <c r="K6122" i="87"/>
  <c r="K6121" i="87"/>
  <c r="K6120" i="87"/>
  <c r="K6119" i="87"/>
  <c r="K6118" i="87"/>
  <c r="K6117" i="87"/>
  <c r="K6116" i="87"/>
  <c r="K6115" i="87"/>
  <c r="K6114" i="87"/>
  <c r="K6113" i="87"/>
  <c r="K6112" i="87"/>
  <c r="K6111" i="87"/>
  <c r="K6110" i="87"/>
  <c r="K6109" i="87"/>
  <c r="K6108" i="87"/>
  <c r="K6107" i="87"/>
  <c r="K6106" i="87"/>
  <c r="K6105" i="87"/>
  <c r="K6104" i="87"/>
  <c r="K6103" i="87"/>
  <c r="K6102" i="87"/>
  <c r="K6101" i="87"/>
  <c r="K6100" i="87"/>
  <c r="K6099" i="87"/>
  <c r="K6098" i="87"/>
  <c r="K6097" i="87"/>
  <c r="K6096" i="87"/>
  <c r="K6095" i="87"/>
  <c r="K6094" i="87"/>
  <c r="K6093" i="87"/>
  <c r="K6092" i="87"/>
  <c r="K6091" i="87"/>
  <c r="K6090" i="87"/>
  <c r="K6089" i="87"/>
  <c r="K6088" i="87"/>
  <c r="K6087" i="87"/>
  <c r="K6086" i="87"/>
  <c r="K6085" i="87"/>
  <c r="K6084" i="87"/>
  <c r="K6083" i="87"/>
  <c r="K6082" i="87"/>
  <c r="K6081" i="87"/>
  <c r="K6080" i="87"/>
  <c r="K6079" i="87"/>
  <c r="K6078" i="87"/>
  <c r="K6077" i="87"/>
  <c r="K6076" i="87"/>
  <c r="K6075" i="87"/>
  <c r="K6074" i="87"/>
  <c r="K6073" i="87"/>
  <c r="K6072" i="87"/>
  <c r="K6071" i="87"/>
  <c r="K6070" i="87"/>
  <c r="K6069" i="87"/>
  <c r="K6068" i="87"/>
  <c r="K6067" i="87"/>
  <c r="K6066" i="87"/>
  <c r="K6065" i="87"/>
  <c r="K6064" i="87"/>
  <c r="K6063" i="87"/>
  <c r="K6062" i="87"/>
  <c r="K6061" i="87"/>
  <c r="K6060" i="87"/>
  <c r="K6059" i="87"/>
  <c r="K6058" i="87"/>
  <c r="K6057" i="87"/>
  <c r="K6056" i="87"/>
  <c r="K6055" i="87"/>
  <c r="K6054" i="87"/>
  <c r="K6053" i="87"/>
  <c r="K6052" i="87"/>
  <c r="K6051" i="87"/>
  <c r="K6050" i="87"/>
  <c r="K6049" i="87"/>
  <c r="K6048" i="87"/>
  <c r="K6047" i="87"/>
  <c r="K6046" i="87"/>
  <c r="K6045" i="87"/>
  <c r="K6044" i="87"/>
  <c r="K6043" i="87"/>
  <c r="K6042" i="87"/>
  <c r="K6041" i="87"/>
  <c r="K6040" i="87"/>
  <c r="K6039" i="87"/>
  <c r="K6038" i="87"/>
  <c r="K6037" i="87"/>
  <c r="K6036" i="87"/>
  <c r="K6035" i="87"/>
  <c r="K6034" i="87"/>
  <c r="K6033" i="87"/>
  <c r="K6032" i="87"/>
  <c r="K6031" i="87"/>
  <c r="K6030" i="87"/>
  <c r="K6029" i="87"/>
  <c r="K6028" i="87"/>
  <c r="K6027" i="87"/>
  <c r="K6026" i="87"/>
  <c r="K6025" i="87"/>
  <c r="K6024" i="87"/>
  <c r="K6023" i="87"/>
  <c r="K6022" i="87"/>
  <c r="K6021" i="87"/>
  <c r="K6020" i="87"/>
  <c r="K6019" i="87"/>
  <c r="K6018" i="87"/>
  <c r="K6017" i="87"/>
  <c r="K6016" i="87"/>
  <c r="K6015" i="87"/>
  <c r="K6014" i="87"/>
  <c r="K6013" i="87"/>
  <c r="K6012" i="87"/>
  <c r="K6011" i="87"/>
  <c r="K6010" i="87"/>
  <c r="K6009" i="87"/>
  <c r="K6008" i="87"/>
  <c r="K6007" i="87"/>
  <c r="K6006" i="87"/>
  <c r="K6005" i="87"/>
  <c r="K6004" i="87"/>
  <c r="K6003" i="87"/>
  <c r="K6002" i="87"/>
  <c r="K6001" i="87"/>
  <c r="K6000" i="87"/>
  <c r="K5999" i="87"/>
  <c r="K5998" i="87"/>
  <c r="K5997" i="87"/>
  <c r="K5996" i="87"/>
  <c r="K5995" i="87"/>
  <c r="K5994" i="87"/>
  <c r="K5993" i="87"/>
  <c r="K5992" i="87"/>
  <c r="K5991" i="87"/>
  <c r="K5990" i="87"/>
  <c r="K5989" i="87"/>
  <c r="K5988" i="87"/>
  <c r="K5987" i="87"/>
  <c r="K5986" i="87"/>
  <c r="K5985" i="87"/>
  <c r="K5984" i="87"/>
  <c r="K5983" i="87"/>
  <c r="K5982" i="87"/>
  <c r="K5981" i="87"/>
  <c r="K5980" i="87"/>
  <c r="K5979" i="87"/>
  <c r="K5978" i="87"/>
  <c r="K5977" i="87"/>
  <c r="K5976" i="87"/>
  <c r="K5975" i="87"/>
  <c r="K5974" i="87"/>
  <c r="K5973" i="87"/>
  <c r="K5972" i="87"/>
  <c r="K5971" i="87"/>
  <c r="K5970" i="87"/>
  <c r="K5969" i="87"/>
  <c r="K5968" i="87"/>
  <c r="K5967" i="87"/>
  <c r="K5966" i="87"/>
  <c r="K5965" i="87"/>
  <c r="K5964" i="87"/>
  <c r="K5963" i="87"/>
  <c r="K5962" i="87"/>
  <c r="K5961" i="87"/>
  <c r="K5960" i="87"/>
  <c r="K5959" i="87"/>
  <c r="K5958" i="87"/>
  <c r="K5957" i="87"/>
  <c r="K5956" i="87"/>
  <c r="K5955" i="87"/>
  <c r="K5954" i="87"/>
  <c r="K5953" i="87"/>
  <c r="K5952" i="87"/>
  <c r="K5951" i="87"/>
  <c r="K5950" i="87"/>
  <c r="K5949" i="87"/>
  <c r="K5948" i="87"/>
  <c r="K5947" i="87"/>
  <c r="K5946" i="87"/>
  <c r="K5945" i="87"/>
  <c r="K5944" i="87"/>
  <c r="K5943" i="87"/>
  <c r="K5942" i="87"/>
  <c r="K5941" i="87"/>
  <c r="K5940" i="87"/>
  <c r="K5939" i="87"/>
  <c r="K5938" i="87"/>
  <c r="K5937" i="87"/>
  <c r="K5936" i="87"/>
  <c r="K5935" i="87"/>
  <c r="K5934" i="87"/>
  <c r="K5933" i="87"/>
  <c r="K5932" i="87"/>
  <c r="K5931" i="87"/>
  <c r="K5930" i="87"/>
  <c r="K5929" i="87"/>
  <c r="K5928" i="87"/>
  <c r="K5927" i="87"/>
  <c r="K5926" i="87"/>
  <c r="K5925" i="87"/>
  <c r="K5924" i="87"/>
  <c r="K5923" i="87"/>
  <c r="K5922" i="87"/>
  <c r="K5921" i="87"/>
  <c r="K5920" i="87"/>
  <c r="K5919" i="87"/>
  <c r="K5918" i="87"/>
  <c r="K5917" i="87"/>
  <c r="K5916" i="87"/>
  <c r="K5915" i="87"/>
  <c r="K5914" i="87"/>
  <c r="K5913" i="87"/>
  <c r="K5912" i="87"/>
  <c r="K5911" i="87"/>
  <c r="K5910" i="87"/>
  <c r="K5909" i="87"/>
  <c r="K5908" i="87"/>
  <c r="K5907" i="87"/>
  <c r="K5906" i="87"/>
  <c r="K5905" i="87"/>
  <c r="K5904" i="87"/>
  <c r="K5903" i="87"/>
  <c r="K5902" i="87"/>
  <c r="K5901" i="87"/>
  <c r="K5900" i="87"/>
  <c r="K5899" i="87"/>
  <c r="K5898" i="87"/>
  <c r="K5897" i="87"/>
  <c r="K5896" i="87"/>
  <c r="K5895" i="87"/>
  <c r="K5894" i="87"/>
  <c r="K5893" i="87"/>
  <c r="K5892" i="87"/>
  <c r="K5891" i="87"/>
  <c r="K5890" i="87"/>
  <c r="K5889" i="87"/>
  <c r="K5888" i="87"/>
  <c r="K5887" i="87"/>
  <c r="K5886" i="87"/>
  <c r="K5885" i="87"/>
  <c r="K5884" i="87"/>
  <c r="K5883" i="87"/>
  <c r="K5882" i="87"/>
  <c r="K5881" i="87"/>
  <c r="K5880" i="87"/>
  <c r="K5879" i="87"/>
  <c r="K5878" i="87"/>
  <c r="K5877" i="87"/>
  <c r="K5876" i="87"/>
  <c r="K5875" i="87"/>
  <c r="K5874" i="87"/>
  <c r="K5873" i="87"/>
  <c r="K5872" i="87"/>
  <c r="K5871" i="87"/>
  <c r="K5870" i="87"/>
  <c r="K5869" i="87"/>
  <c r="K5868" i="87"/>
  <c r="K5867" i="87"/>
  <c r="K5866" i="87"/>
  <c r="K5865" i="87"/>
  <c r="K5864" i="87"/>
  <c r="K5863" i="87"/>
  <c r="K5862" i="87"/>
  <c r="K5861" i="87"/>
  <c r="K5860" i="87"/>
  <c r="K5859" i="87"/>
  <c r="K5858" i="87"/>
  <c r="K5857" i="87"/>
  <c r="K5856" i="87"/>
  <c r="K5855" i="87"/>
  <c r="K5854" i="87"/>
  <c r="K5853" i="87"/>
  <c r="K5852" i="87"/>
  <c r="K5851" i="87"/>
  <c r="K5850" i="87"/>
  <c r="K5849" i="87"/>
  <c r="K5848" i="87"/>
  <c r="K5847" i="87"/>
  <c r="K5846" i="87"/>
  <c r="K5845" i="87"/>
  <c r="K5844" i="87"/>
  <c r="K5843" i="87"/>
  <c r="K5842" i="87"/>
  <c r="K5841" i="87"/>
  <c r="K5840" i="87"/>
  <c r="K5839" i="87"/>
  <c r="K5838" i="87"/>
  <c r="K5837" i="87"/>
  <c r="K5836" i="87"/>
  <c r="K5835" i="87"/>
  <c r="K5834" i="87"/>
  <c r="K5833" i="87"/>
  <c r="K5832" i="87"/>
  <c r="K5831" i="87"/>
  <c r="K5830" i="87"/>
  <c r="K5829" i="87"/>
  <c r="K5828" i="87"/>
  <c r="K5827" i="87"/>
  <c r="K5826" i="87"/>
  <c r="K5825" i="87"/>
  <c r="K5824" i="87"/>
  <c r="K5823" i="87"/>
  <c r="K5822" i="87"/>
  <c r="K5821" i="87"/>
  <c r="K5820" i="87"/>
  <c r="K5819" i="87"/>
  <c r="K5818" i="87"/>
  <c r="K5817" i="87"/>
  <c r="K5816" i="87"/>
  <c r="K5815" i="87"/>
  <c r="K5814" i="87"/>
  <c r="K5813" i="87"/>
  <c r="K5812" i="87"/>
  <c r="K5811" i="87"/>
  <c r="K5810" i="87"/>
  <c r="K5809" i="87"/>
  <c r="K5808" i="87"/>
  <c r="K5807" i="87"/>
  <c r="K5806" i="87"/>
  <c r="K5805" i="87"/>
  <c r="K5804" i="87"/>
  <c r="K5803" i="87"/>
  <c r="K5802" i="87"/>
  <c r="K5801" i="87"/>
  <c r="K5800" i="87"/>
  <c r="K5799" i="87"/>
  <c r="K5798" i="87"/>
  <c r="K5797" i="87"/>
  <c r="K5796" i="87"/>
  <c r="K5795" i="87"/>
  <c r="K5794" i="87"/>
  <c r="K5793" i="87"/>
  <c r="K5792" i="87"/>
  <c r="K5791" i="87"/>
  <c r="K5790" i="87"/>
  <c r="K5789" i="87"/>
  <c r="K5788" i="87"/>
  <c r="K5787" i="87"/>
  <c r="K5786" i="87"/>
  <c r="K5785" i="87"/>
  <c r="K5784" i="87"/>
  <c r="K5783" i="87"/>
  <c r="K5782" i="87"/>
  <c r="K5781" i="87"/>
  <c r="K5780" i="87"/>
  <c r="K5779" i="87"/>
  <c r="K5778" i="87"/>
  <c r="K5777" i="87"/>
  <c r="K5776" i="87"/>
  <c r="K5775" i="87"/>
  <c r="K5774" i="87"/>
  <c r="K5773" i="87"/>
  <c r="K5772" i="87"/>
  <c r="K5771" i="87"/>
  <c r="K5770" i="87"/>
  <c r="K5769" i="87"/>
  <c r="K5768" i="87"/>
  <c r="K5767" i="87"/>
  <c r="K5766" i="87"/>
  <c r="K5765" i="87"/>
  <c r="K5764" i="87"/>
  <c r="K5763" i="87"/>
  <c r="K5762" i="87"/>
  <c r="K5761" i="87"/>
  <c r="K5760" i="87"/>
  <c r="K5759" i="87"/>
  <c r="K5758" i="87"/>
  <c r="K5757" i="87"/>
  <c r="K5756" i="87"/>
  <c r="K5755" i="87"/>
  <c r="K5754" i="87"/>
  <c r="K5753" i="87"/>
  <c r="K5752" i="87"/>
  <c r="K5751" i="87"/>
  <c r="K5750" i="87"/>
  <c r="K5749" i="87"/>
  <c r="K5748" i="87"/>
  <c r="K5747" i="87"/>
  <c r="K5746" i="87"/>
  <c r="K5745" i="87"/>
  <c r="K5744" i="87"/>
  <c r="K5743" i="87"/>
  <c r="K5742" i="87"/>
  <c r="K5741" i="87"/>
  <c r="K5740" i="87"/>
  <c r="K5739" i="87"/>
  <c r="K5738" i="87"/>
  <c r="K5737" i="87"/>
  <c r="K5736" i="87"/>
  <c r="K5735" i="87"/>
  <c r="K5734" i="87"/>
  <c r="K5733" i="87"/>
  <c r="K5732" i="87"/>
  <c r="K5731" i="87"/>
  <c r="K5730" i="87"/>
  <c r="K5729" i="87"/>
  <c r="K5728" i="87"/>
  <c r="K5727" i="87"/>
  <c r="K5726" i="87"/>
  <c r="K5725" i="87"/>
  <c r="K5724" i="87"/>
  <c r="K5723" i="87"/>
  <c r="K5722" i="87"/>
  <c r="K5721" i="87"/>
  <c r="K5720" i="87"/>
  <c r="K5719" i="87"/>
  <c r="K5718" i="87"/>
  <c r="K5717" i="87"/>
  <c r="K5716" i="87"/>
  <c r="K5715" i="87"/>
  <c r="K5714" i="87"/>
  <c r="K5713" i="87"/>
  <c r="K5712" i="87"/>
  <c r="K5711" i="87"/>
  <c r="K5710" i="87"/>
  <c r="K5709" i="87"/>
  <c r="K5708" i="87"/>
  <c r="K5707" i="87"/>
  <c r="K5706" i="87"/>
  <c r="K5705" i="87"/>
  <c r="K5704" i="87"/>
  <c r="K5703" i="87"/>
  <c r="K5702" i="87"/>
  <c r="K5701" i="87"/>
  <c r="K5700" i="87"/>
  <c r="K5699" i="87"/>
  <c r="K5698" i="87"/>
  <c r="K5697" i="87"/>
  <c r="K5696" i="87"/>
  <c r="K5695" i="87"/>
  <c r="K5694" i="87"/>
  <c r="K5693" i="87"/>
  <c r="K5692" i="87"/>
  <c r="K5691" i="87"/>
  <c r="K5690" i="87"/>
  <c r="K5689" i="87"/>
  <c r="K5688" i="87"/>
  <c r="K5687" i="87"/>
  <c r="K5686" i="87"/>
  <c r="K5685" i="87"/>
  <c r="K5684" i="87"/>
  <c r="K5683" i="87"/>
  <c r="K5682" i="87"/>
  <c r="K5681" i="87"/>
  <c r="K5680" i="87"/>
  <c r="K5679" i="87"/>
  <c r="K5678" i="87"/>
  <c r="K5677" i="87"/>
  <c r="K5676" i="87"/>
  <c r="K5675" i="87"/>
  <c r="K5674" i="87"/>
  <c r="K5673" i="87"/>
  <c r="K5672" i="87"/>
  <c r="K5671" i="87"/>
  <c r="K5670" i="87"/>
  <c r="K5669" i="87"/>
  <c r="K5668" i="87"/>
  <c r="K5667" i="87"/>
  <c r="K5666" i="87"/>
  <c r="K5665" i="87"/>
  <c r="K5664" i="87"/>
  <c r="K5663" i="87"/>
  <c r="K5662" i="87"/>
  <c r="K5661" i="87"/>
  <c r="K5660" i="87"/>
  <c r="K5659" i="87"/>
  <c r="K5658" i="87"/>
  <c r="K5657" i="87"/>
  <c r="K5656" i="87"/>
  <c r="K5655" i="87"/>
  <c r="K5654" i="87"/>
  <c r="K5653" i="87"/>
  <c r="K5652" i="87"/>
  <c r="K5651" i="87"/>
  <c r="K5650" i="87"/>
  <c r="K5649" i="87"/>
  <c r="K5648" i="87"/>
  <c r="K5647" i="87"/>
  <c r="K5646" i="87"/>
  <c r="K5645" i="87"/>
  <c r="K5644" i="87"/>
  <c r="K5643" i="87"/>
  <c r="K5642" i="87"/>
  <c r="K5641" i="87"/>
  <c r="K5640" i="87"/>
  <c r="K5639" i="87"/>
  <c r="K5638" i="87"/>
  <c r="K5637" i="87"/>
  <c r="K5636" i="87"/>
  <c r="K5635" i="87"/>
  <c r="K5634" i="87"/>
  <c r="K5633" i="87"/>
  <c r="K5632" i="87"/>
  <c r="K5631" i="87"/>
  <c r="K5630" i="87"/>
  <c r="K5629" i="87"/>
  <c r="K5628" i="87"/>
  <c r="K5627" i="87"/>
  <c r="K5626" i="87"/>
  <c r="K5625" i="87"/>
  <c r="K5624" i="87"/>
  <c r="K5623" i="87"/>
  <c r="K5622" i="87"/>
  <c r="K5621" i="87"/>
  <c r="K5620" i="87"/>
  <c r="K5619" i="87"/>
  <c r="K5618" i="87"/>
  <c r="K5617" i="87"/>
  <c r="K5616" i="87"/>
  <c r="K5615" i="87"/>
  <c r="K5614" i="87"/>
  <c r="K5613" i="87"/>
  <c r="K5612" i="87"/>
  <c r="K5611" i="87"/>
  <c r="K5610" i="87"/>
  <c r="K5609" i="87"/>
  <c r="K5608" i="87"/>
  <c r="K5607" i="87"/>
  <c r="K5606" i="87"/>
  <c r="K5605" i="87"/>
  <c r="K5604" i="87"/>
  <c r="K5603" i="87"/>
  <c r="K5602" i="87"/>
  <c r="K5601" i="87"/>
  <c r="K5600" i="87"/>
  <c r="K5599" i="87"/>
  <c r="K5598" i="87"/>
  <c r="K5597" i="87"/>
  <c r="K5596" i="87"/>
  <c r="K5595" i="87"/>
  <c r="K5594" i="87"/>
  <c r="K5593" i="87"/>
  <c r="K5592" i="87"/>
  <c r="K5591" i="87"/>
  <c r="K5590" i="87"/>
  <c r="K5589" i="87"/>
  <c r="K5588" i="87"/>
  <c r="K5587" i="87"/>
  <c r="K5586" i="87"/>
  <c r="K5585" i="87"/>
  <c r="K5584" i="87"/>
  <c r="K5583" i="87"/>
  <c r="K5582" i="87"/>
  <c r="K5581" i="87"/>
  <c r="K5580" i="87"/>
  <c r="K5579" i="87"/>
  <c r="K5578" i="87"/>
  <c r="K5577" i="87"/>
  <c r="K5576" i="87"/>
  <c r="K5575" i="87"/>
  <c r="K5574" i="87"/>
  <c r="K5573" i="87"/>
  <c r="K5572" i="87"/>
  <c r="K5571" i="87"/>
  <c r="K5570" i="87"/>
  <c r="K5569" i="87"/>
  <c r="K5568" i="87"/>
  <c r="K5567" i="87"/>
  <c r="K5566" i="87"/>
  <c r="K5565" i="87"/>
  <c r="K5564" i="87"/>
  <c r="K5563" i="87"/>
  <c r="K5562" i="87"/>
  <c r="K5561" i="87"/>
  <c r="K5560" i="87"/>
  <c r="K5559" i="87"/>
  <c r="K5558" i="87"/>
  <c r="K5557" i="87"/>
  <c r="K5556" i="87"/>
  <c r="K5555" i="87"/>
  <c r="K5554" i="87"/>
  <c r="K5553" i="87"/>
  <c r="K5552" i="87"/>
  <c r="K5551" i="87"/>
  <c r="K5550" i="87"/>
  <c r="K5549" i="87"/>
  <c r="K5548" i="87"/>
  <c r="K5547" i="87"/>
  <c r="K5546" i="87"/>
  <c r="K5545" i="87"/>
  <c r="K5544" i="87"/>
  <c r="K5543" i="87"/>
  <c r="K5542" i="87"/>
  <c r="K5541" i="87"/>
  <c r="K5540" i="87"/>
  <c r="K5539" i="87"/>
  <c r="K5538" i="87"/>
  <c r="K5537" i="87"/>
  <c r="K5536" i="87"/>
  <c r="K5535" i="87"/>
  <c r="K5534" i="87"/>
  <c r="K5533" i="87"/>
  <c r="K5532" i="87"/>
  <c r="K5531" i="87"/>
  <c r="K5530" i="87"/>
  <c r="K5529" i="87"/>
  <c r="K5528" i="87"/>
  <c r="K5527" i="87"/>
  <c r="K5526" i="87"/>
  <c r="K5525" i="87"/>
  <c r="K5524" i="87"/>
  <c r="K5523" i="87"/>
  <c r="K5522" i="87"/>
  <c r="K5521" i="87"/>
  <c r="K5520" i="87"/>
  <c r="K5519" i="87"/>
  <c r="K5518" i="87"/>
  <c r="K5517" i="87"/>
  <c r="K5516" i="87"/>
  <c r="K5515" i="87"/>
  <c r="K5514" i="87"/>
  <c r="K5513" i="87"/>
  <c r="K5512" i="87"/>
  <c r="K5511" i="87"/>
  <c r="K5510" i="87"/>
  <c r="K5509" i="87"/>
  <c r="K5508" i="87"/>
  <c r="K5507" i="87"/>
  <c r="K5506" i="87"/>
  <c r="K5505" i="87"/>
  <c r="K5504" i="87"/>
  <c r="K5503" i="87"/>
  <c r="K5502" i="87"/>
  <c r="K5501" i="87"/>
  <c r="K5500" i="87"/>
  <c r="K5499" i="87"/>
  <c r="K5498" i="87"/>
  <c r="K5497" i="87"/>
  <c r="K5496" i="87"/>
  <c r="K5495" i="87"/>
  <c r="K5494" i="87"/>
  <c r="K5493" i="87"/>
  <c r="K5492" i="87"/>
  <c r="K5491" i="87"/>
  <c r="K5490" i="87"/>
  <c r="K5489" i="87"/>
  <c r="K5488" i="87"/>
  <c r="K5487" i="87"/>
  <c r="K5486" i="87"/>
  <c r="K5485" i="87"/>
  <c r="K5484" i="87"/>
  <c r="K5483" i="87"/>
  <c r="K5482" i="87"/>
  <c r="K5481" i="87"/>
  <c r="K5480" i="87"/>
  <c r="K5479" i="87"/>
  <c r="K5478" i="87"/>
  <c r="K5477" i="87"/>
  <c r="K5476" i="87"/>
  <c r="K5475" i="87"/>
  <c r="K5474" i="87"/>
  <c r="K5473" i="87"/>
  <c r="K5472" i="87"/>
  <c r="K5471" i="87"/>
  <c r="K5470" i="87"/>
  <c r="K5469" i="87"/>
  <c r="K5468" i="87"/>
  <c r="K5467" i="87"/>
  <c r="K5466" i="87"/>
  <c r="K5465" i="87"/>
  <c r="K5464" i="87"/>
  <c r="K5463" i="87"/>
  <c r="K5462" i="87"/>
  <c r="K5461" i="87"/>
  <c r="K5460" i="87"/>
  <c r="K5459" i="87"/>
  <c r="K5458" i="87"/>
  <c r="K5457" i="87"/>
  <c r="K5456" i="87"/>
  <c r="K5455" i="87"/>
  <c r="K5454" i="87"/>
  <c r="K5453" i="87"/>
  <c r="K5452" i="87"/>
  <c r="K5451" i="87"/>
  <c r="K5450" i="87"/>
  <c r="K5449" i="87"/>
  <c r="K5448" i="87"/>
  <c r="K5447" i="87"/>
  <c r="K5446" i="87"/>
  <c r="K5445" i="87"/>
  <c r="K5444" i="87"/>
  <c r="K5443" i="87"/>
  <c r="K5442" i="87"/>
  <c r="K5441" i="87"/>
  <c r="K5440" i="87"/>
  <c r="K5439" i="87"/>
  <c r="K5438" i="87"/>
  <c r="K5437" i="87"/>
  <c r="K5436" i="87"/>
  <c r="K5435" i="87"/>
  <c r="K5434" i="87"/>
  <c r="K5433" i="87"/>
  <c r="K5432" i="87"/>
  <c r="K5431" i="87"/>
  <c r="K5430" i="87"/>
  <c r="K5429" i="87"/>
  <c r="K5428" i="87"/>
  <c r="K5427" i="87"/>
  <c r="K5426" i="87"/>
  <c r="K5425" i="87"/>
  <c r="K5424" i="87"/>
  <c r="K5423" i="87"/>
  <c r="K5422" i="87"/>
  <c r="K5421" i="87"/>
  <c r="K5420" i="87"/>
  <c r="K5419" i="87"/>
  <c r="K5418" i="87"/>
  <c r="K5417" i="87"/>
  <c r="K5416" i="87"/>
  <c r="K5415" i="87"/>
  <c r="K5414" i="87"/>
  <c r="K5413" i="87"/>
  <c r="K5412" i="87"/>
  <c r="K5411" i="87"/>
  <c r="K5410" i="87"/>
  <c r="K5409" i="87"/>
  <c r="K5408" i="87"/>
  <c r="K5407" i="87"/>
  <c r="K5406" i="87"/>
  <c r="K5405" i="87"/>
  <c r="K5404" i="87"/>
  <c r="K5403" i="87"/>
  <c r="K5402" i="87"/>
  <c r="K5401" i="87"/>
  <c r="K5400" i="87"/>
  <c r="K5399" i="87"/>
  <c r="K5398" i="87"/>
  <c r="K5397" i="87"/>
  <c r="K5396" i="87"/>
  <c r="K5395" i="87"/>
  <c r="K5394" i="87"/>
  <c r="K5393" i="87"/>
  <c r="K5392" i="87"/>
  <c r="K5391" i="87"/>
  <c r="K5390" i="87"/>
  <c r="K5389" i="87"/>
  <c r="K5388" i="87"/>
  <c r="K5387" i="87"/>
  <c r="K5386" i="87"/>
  <c r="K5385" i="87"/>
  <c r="K5384" i="87"/>
  <c r="K5383" i="87"/>
  <c r="K5382" i="87"/>
  <c r="K5381" i="87"/>
  <c r="K5380" i="87"/>
  <c r="K5379" i="87"/>
  <c r="K5378" i="87"/>
  <c r="K5377" i="87"/>
  <c r="K5376" i="87"/>
  <c r="K5375" i="87"/>
  <c r="K5374" i="87"/>
  <c r="K5373" i="87"/>
  <c r="K5372" i="87"/>
  <c r="K5371" i="87"/>
  <c r="K5370" i="87"/>
  <c r="K5369" i="87"/>
  <c r="K5368" i="87"/>
  <c r="K5367" i="87"/>
  <c r="K5366" i="87"/>
  <c r="K5365" i="87"/>
  <c r="K5364" i="87"/>
  <c r="K5363" i="87"/>
  <c r="K5362" i="87"/>
  <c r="K5361" i="87"/>
  <c r="K5360" i="87"/>
  <c r="K5359" i="87"/>
  <c r="K5358" i="87"/>
  <c r="K5357" i="87"/>
  <c r="K5356" i="87"/>
  <c r="K5355" i="87"/>
  <c r="K5354" i="87"/>
  <c r="K5353" i="87"/>
  <c r="K5352" i="87"/>
  <c r="K5351" i="87"/>
  <c r="K5350" i="87"/>
  <c r="K5349" i="87"/>
  <c r="K5348" i="87"/>
  <c r="K5347" i="87"/>
  <c r="K5346" i="87"/>
  <c r="K5345" i="87"/>
  <c r="K5344" i="87"/>
  <c r="K5343" i="87"/>
  <c r="K5342" i="87"/>
  <c r="K5341" i="87"/>
  <c r="K5340" i="87"/>
  <c r="K5339" i="87"/>
  <c r="K5338" i="87"/>
  <c r="K5337" i="87"/>
  <c r="K5336" i="87"/>
  <c r="K5335" i="87"/>
  <c r="K5334" i="87"/>
  <c r="K5333" i="87"/>
  <c r="K5332" i="87"/>
  <c r="K5331" i="87"/>
  <c r="K5330" i="87"/>
  <c r="K5329" i="87"/>
  <c r="K5328" i="87"/>
  <c r="K5327" i="87"/>
  <c r="K5326" i="87"/>
  <c r="K5325" i="87"/>
  <c r="K5324" i="87"/>
  <c r="K5323" i="87"/>
  <c r="K5322" i="87"/>
  <c r="K5321" i="87"/>
  <c r="K5320" i="87"/>
  <c r="K5319" i="87"/>
  <c r="K5318" i="87"/>
  <c r="K5317" i="87"/>
  <c r="K5316" i="87"/>
  <c r="K5315" i="87"/>
  <c r="K5314" i="87"/>
  <c r="K5313" i="87"/>
  <c r="K5312" i="87"/>
  <c r="K5311" i="87"/>
  <c r="K5310" i="87"/>
  <c r="K5309" i="87"/>
  <c r="K5308" i="87"/>
  <c r="K5307" i="87"/>
  <c r="K5306" i="87"/>
  <c r="K5305" i="87"/>
  <c r="K5304" i="87"/>
  <c r="K5303" i="87"/>
  <c r="K5302" i="87"/>
  <c r="K5301" i="87"/>
  <c r="K5300" i="87"/>
  <c r="K5299" i="87"/>
  <c r="K5298" i="87"/>
  <c r="K5297" i="87"/>
  <c r="K5296" i="87"/>
  <c r="K5295" i="87"/>
  <c r="K5294" i="87"/>
  <c r="K5293" i="87"/>
  <c r="K5292" i="87"/>
  <c r="K5291" i="87"/>
  <c r="K5290" i="87"/>
  <c r="K5289" i="87"/>
  <c r="K5288" i="87"/>
  <c r="K5287" i="87"/>
  <c r="K5286" i="87"/>
  <c r="K5285" i="87"/>
  <c r="K5284" i="87"/>
  <c r="K5283" i="87"/>
  <c r="K5282" i="87"/>
  <c r="K5281" i="87"/>
  <c r="K5280" i="87"/>
  <c r="K5279" i="87"/>
  <c r="K5278" i="87"/>
  <c r="K5277" i="87"/>
  <c r="K5276" i="87"/>
  <c r="K5275" i="87"/>
  <c r="K5274" i="87"/>
  <c r="K5273" i="87"/>
  <c r="K5272" i="87"/>
  <c r="K5271" i="87"/>
  <c r="K5270" i="87"/>
  <c r="K5269" i="87"/>
  <c r="K5268" i="87"/>
  <c r="K5267" i="87"/>
  <c r="K5266" i="87"/>
  <c r="K5265" i="87"/>
  <c r="K5264" i="87"/>
  <c r="K5263" i="87"/>
  <c r="K5262" i="87"/>
  <c r="K5261" i="87"/>
  <c r="K5260" i="87"/>
  <c r="K5259" i="87"/>
  <c r="K5258" i="87"/>
  <c r="K5257" i="87"/>
  <c r="K5256" i="87"/>
  <c r="K5255" i="87"/>
  <c r="K5254" i="87"/>
  <c r="K5253" i="87"/>
  <c r="K5252" i="87"/>
  <c r="K5251" i="87"/>
  <c r="K5250" i="87"/>
  <c r="K5249" i="87"/>
  <c r="K5248" i="87"/>
  <c r="K5247" i="87"/>
  <c r="K5246" i="87"/>
  <c r="K5245" i="87"/>
  <c r="K5244" i="87"/>
  <c r="K5243" i="87"/>
  <c r="K5242" i="87"/>
  <c r="K5241" i="87"/>
  <c r="K5240" i="87"/>
  <c r="K5239" i="87"/>
  <c r="K5238" i="87"/>
  <c r="K5237" i="87"/>
  <c r="K5236" i="87"/>
  <c r="K5235" i="87"/>
  <c r="K5234" i="87"/>
  <c r="K5233" i="87"/>
  <c r="K5232" i="87"/>
  <c r="K5231" i="87"/>
  <c r="K5230" i="87"/>
  <c r="K5229" i="87"/>
  <c r="K5228" i="87"/>
  <c r="K5227" i="87"/>
  <c r="K5226" i="87"/>
  <c r="K5225" i="87"/>
  <c r="K5224" i="87"/>
  <c r="K5223" i="87"/>
  <c r="K5222" i="87"/>
  <c r="K5221" i="87"/>
  <c r="K5220" i="87"/>
  <c r="K5219" i="87"/>
  <c r="K5218" i="87"/>
  <c r="K5217" i="87"/>
  <c r="K5216" i="87"/>
  <c r="K5215" i="87"/>
  <c r="K5214" i="87"/>
  <c r="K5213" i="87"/>
  <c r="K5212" i="87"/>
  <c r="K5211" i="87"/>
  <c r="K5210" i="87"/>
  <c r="K5209" i="87"/>
  <c r="K5208" i="87"/>
  <c r="K5207" i="87"/>
  <c r="K5206" i="87"/>
  <c r="K5205" i="87"/>
  <c r="K5204" i="87"/>
  <c r="K5203" i="87"/>
  <c r="K5202" i="87"/>
  <c r="K5201" i="87"/>
  <c r="K5200" i="87"/>
  <c r="K5199" i="87"/>
  <c r="K5198" i="87"/>
  <c r="K5197" i="87"/>
  <c r="K5196" i="87"/>
  <c r="K5195" i="87"/>
  <c r="K5194" i="87"/>
  <c r="K5193" i="87"/>
  <c r="K5192" i="87"/>
  <c r="K5191" i="87"/>
  <c r="K5190" i="87"/>
  <c r="K5189" i="87"/>
  <c r="K5188" i="87"/>
  <c r="K5187" i="87"/>
  <c r="K5186" i="87"/>
  <c r="K5185" i="87"/>
  <c r="K5184" i="87"/>
  <c r="K5183" i="87"/>
  <c r="K5182" i="87"/>
  <c r="K5181" i="87"/>
  <c r="K5180" i="87"/>
  <c r="K5179" i="87"/>
  <c r="K5178" i="87"/>
  <c r="K5177" i="87"/>
  <c r="K5176" i="87"/>
  <c r="K5175" i="87"/>
  <c r="K5174" i="87"/>
  <c r="K5173" i="87"/>
  <c r="K5172" i="87"/>
  <c r="K5171" i="87"/>
  <c r="K5170" i="87"/>
  <c r="K5169" i="87"/>
  <c r="K5168" i="87"/>
  <c r="K5167" i="87"/>
  <c r="K5166" i="87"/>
  <c r="K5165" i="87"/>
  <c r="K5164" i="87"/>
  <c r="K5163" i="87"/>
  <c r="K5162" i="87"/>
  <c r="K5161" i="87"/>
  <c r="K5160" i="87"/>
  <c r="K5159" i="87"/>
  <c r="K5158" i="87"/>
  <c r="K5157" i="87"/>
  <c r="K5156" i="87"/>
  <c r="K5155" i="87"/>
  <c r="K5154" i="87"/>
  <c r="K5153" i="87"/>
  <c r="K5152" i="87"/>
  <c r="K5151" i="87"/>
  <c r="K5150" i="87"/>
  <c r="K5149" i="87"/>
  <c r="K5148" i="87"/>
  <c r="K5147" i="87"/>
  <c r="K5146" i="87"/>
  <c r="K5145" i="87"/>
  <c r="K5144" i="87"/>
  <c r="K5143" i="87"/>
  <c r="K5142" i="87"/>
  <c r="K5141" i="87"/>
  <c r="K5140" i="87"/>
  <c r="K5139" i="87"/>
  <c r="K5138" i="87"/>
  <c r="K5137" i="87"/>
  <c r="K5136" i="87"/>
  <c r="K5135" i="87"/>
  <c r="K5134" i="87"/>
  <c r="K5133" i="87"/>
  <c r="K5132" i="87"/>
  <c r="K5131" i="87"/>
  <c r="K5130" i="87"/>
  <c r="K5129" i="87"/>
  <c r="K5128" i="87"/>
  <c r="K5127" i="87"/>
  <c r="K5126" i="87"/>
  <c r="K5125" i="87"/>
  <c r="K5124" i="87"/>
  <c r="K5123" i="87"/>
  <c r="K5122" i="87"/>
  <c r="K5121" i="87"/>
  <c r="K5120" i="87"/>
  <c r="K5119" i="87"/>
  <c r="K5118" i="87"/>
  <c r="K5117" i="87"/>
  <c r="K5116" i="87"/>
  <c r="K5115" i="87"/>
  <c r="K5114" i="87"/>
  <c r="K5113" i="87"/>
  <c r="K5112" i="87"/>
  <c r="K5111" i="87"/>
  <c r="K5110" i="87"/>
  <c r="K5109" i="87"/>
  <c r="K5108" i="87"/>
  <c r="K5107" i="87"/>
  <c r="K5106" i="87"/>
  <c r="K5105" i="87"/>
  <c r="K5104" i="87"/>
  <c r="K5103" i="87"/>
  <c r="K5102" i="87"/>
  <c r="K5101" i="87"/>
  <c r="K5100" i="87"/>
  <c r="K5099" i="87"/>
  <c r="K5098" i="87"/>
  <c r="K5097" i="87"/>
  <c r="K5096" i="87"/>
  <c r="K5095" i="87"/>
  <c r="K5094" i="87"/>
  <c r="K5093" i="87"/>
  <c r="K5092" i="87"/>
  <c r="K5091" i="87"/>
  <c r="K5090" i="87"/>
  <c r="K5089" i="87"/>
  <c r="K5088" i="87"/>
  <c r="K5087" i="87"/>
  <c r="K5086" i="87"/>
  <c r="K5085" i="87"/>
  <c r="K5084" i="87"/>
  <c r="K5083" i="87"/>
  <c r="K5082" i="87"/>
  <c r="K5081" i="87"/>
  <c r="K5080" i="87"/>
  <c r="K5079" i="87"/>
  <c r="K5078" i="87"/>
  <c r="K5077" i="87"/>
  <c r="K5076" i="87"/>
  <c r="K5075" i="87"/>
  <c r="K5074" i="87"/>
  <c r="K5073" i="87"/>
  <c r="K5072" i="87"/>
  <c r="K5071" i="87"/>
  <c r="K5070" i="87"/>
  <c r="K5069" i="87"/>
  <c r="K5068" i="87"/>
  <c r="K5067" i="87"/>
  <c r="K5066" i="87"/>
  <c r="K5065" i="87"/>
  <c r="K5064" i="87"/>
  <c r="K5063" i="87"/>
  <c r="K5062" i="87"/>
  <c r="K5061" i="87"/>
  <c r="K5060" i="87"/>
  <c r="K5059" i="87"/>
  <c r="K5058" i="87"/>
  <c r="K5057" i="87"/>
  <c r="K5056" i="87"/>
  <c r="K5055" i="87"/>
  <c r="K5054" i="87"/>
  <c r="K5053" i="87"/>
  <c r="K5052" i="87"/>
  <c r="K5051" i="87"/>
  <c r="K5050" i="87"/>
  <c r="K5049" i="87"/>
  <c r="K5048" i="87"/>
  <c r="K5047" i="87"/>
  <c r="K5046" i="87"/>
  <c r="K5045" i="87"/>
  <c r="K5044" i="87"/>
  <c r="K5043" i="87"/>
  <c r="K5042" i="87"/>
  <c r="K5041" i="87"/>
  <c r="K5040" i="87"/>
  <c r="K5039" i="87"/>
  <c r="K5038" i="87"/>
  <c r="K5037" i="87"/>
  <c r="K5036" i="87"/>
  <c r="K5035" i="87"/>
  <c r="K5034" i="87"/>
  <c r="K5033" i="87"/>
  <c r="K5032" i="87"/>
  <c r="K5031" i="87"/>
  <c r="K5030" i="87"/>
  <c r="K5029" i="87"/>
  <c r="K5028" i="87"/>
  <c r="K5027" i="87"/>
  <c r="K5026" i="87"/>
  <c r="K5025" i="87"/>
  <c r="K5024" i="87"/>
  <c r="K5023" i="87"/>
  <c r="K5022" i="87"/>
  <c r="K5021" i="87"/>
  <c r="K5020" i="87"/>
  <c r="K5019" i="87"/>
  <c r="K5018" i="87"/>
  <c r="K5017" i="87"/>
  <c r="K5016" i="87"/>
  <c r="K5015" i="87"/>
  <c r="K5014" i="87"/>
  <c r="K5013" i="87"/>
  <c r="K5012" i="87"/>
  <c r="K5011" i="87"/>
  <c r="K5010" i="87"/>
  <c r="K5009" i="87"/>
  <c r="K5008" i="87"/>
  <c r="K5007" i="87"/>
  <c r="K5006" i="87"/>
  <c r="K5005" i="87"/>
  <c r="K5004" i="87"/>
  <c r="K5003" i="87"/>
  <c r="K5002" i="87"/>
  <c r="K5001" i="87"/>
  <c r="K5000" i="87"/>
  <c r="K4999" i="87"/>
  <c r="K4998" i="87"/>
  <c r="K4997" i="87"/>
  <c r="K4996" i="87"/>
  <c r="K4995" i="87"/>
  <c r="K4994" i="87"/>
  <c r="K4993" i="87"/>
  <c r="K4992" i="87"/>
  <c r="K4991" i="87"/>
  <c r="K4990" i="87"/>
  <c r="K4989" i="87"/>
  <c r="K4988" i="87"/>
  <c r="K4987" i="87"/>
  <c r="K4986" i="87"/>
  <c r="K4985" i="87"/>
  <c r="K4984" i="87"/>
  <c r="K4983" i="87"/>
  <c r="K4982" i="87"/>
  <c r="K4981" i="87"/>
  <c r="K4980" i="87"/>
  <c r="K4979" i="87"/>
  <c r="K4978" i="87"/>
  <c r="K4977" i="87"/>
  <c r="K4976" i="87"/>
  <c r="K4975" i="87"/>
  <c r="K4974" i="87"/>
  <c r="K4973" i="87"/>
  <c r="K4972" i="87"/>
  <c r="K4971" i="87"/>
  <c r="K4970" i="87"/>
  <c r="K4969" i="87"/>
  <c r="K4968" i="87"/>
  <c r="K4967" i="87"/>
  <c r="K4966" i="87"/>
  <c r="K4965" i="87"/>
  <c r="K4964" i="87"/>
  <c r="K4963" i="87"/>
  <c r="K4962" i="87"/>
  <c r="K4961" i="87"/>
  <c r="K4960" i="87"/>
  <c r="K4959" i="87"/>
  <c r="K4958" i="87"/>
  <c r="K4957" i="87"/>
  <c r="K4956" i="87"/>
  <c r="K4955" i="87"/>
  <c r="K4954" i="87"/>
  <c r="K4953" i="87"/>
  <c r="K4952" i="87"/>
  <c r="K4951" i="87"/>
  <c r="K4950" i="87"/>
  <c r="K4949" i="87"/>
  <c r="K4948" i="87"/>
  <c r="K4947" i="87"/>
  <c r="K4946" i="87"/>
  <c r="K4945" i="87"/>
  <c r="K4944" i="87"/>
  <c r="K4943" i="87"/>
  <c r="K4942" i="87"/>
  <c r="K4941" i="87"/>
  <c r="K4940" i="87"/>
  <c r="K4939" i="87"/>
  <c r="K4938" i="87"/>
  <c r="K4937" i="87"/>
  <c r="K4936" i="87"/>
  <c r="K4935" i="87"/>
  <c r="K4934" i="87"/>
  <c r="K4933" i="87"/>
  <c r="K4932" i="87"/>
  <c r="K4931" i="87"/>
  <c r="K4930" i="87"/>
  <c r="K4929" i="87"/>
  <c r="K4928" i="87"/>
  <c r="K4927" i="87"/>
  <c r="K4926" i="87"/>
  <c r="K4925" i="87"/>
  <c r="K4924" i="87"/>
  <c r="K4923" i="87"/>
  <c r="K4922" i="87"/>
  <c r="K4921" i="87"/>
  <c r="K4920" i="87"/>
  <c r="K4919" i="87"/>
  <c r="K4918" i="87"/>
  <c r="K4917" i="87"/>
  <c r="K4916" i="87"/>
  <c r="K4915" i="87"/>
  <c r="K4914" i="87"/>
  <c r="K4913" i="87"/>
  <c r="K4912" i="87"/>
  <c r="K4911" i="87"/>
  <c r="K4910" i="87"/>
  <c r="K4909" i="87"/>
  <c r="K4908" i="87"/>
  <c r="K4907" i="87"/>
  <c r="K4906" i="87"/>
  <c r="K4905" i="87"/>
  <c r="K4904" i="87"/>
  <c r="K4903" i="87"/>
  <c r="K4902" i="87"/>
  <c r="K4901" i="87"/>
  <c r="K4900" i="87"/>
  <c r="K4899" i="87"/>
  <c r="K4898" i="87"/>
  <c r="K4897" i="87"/>
  <c r="K4896" i="87"/>
  <c r="K4895" i="87"/>
  <c r="K4894" i="87"/>
  <c r="K4893" i="87"/>
  <c r="K4892" i="87"/>
  <c r="K4891" i="87"/>
  <c r="K4890" i="87"/>
  <c r="K4889" i="87"/>
  <c r="K4888" i="87"/>
  <c r="K4887" i="87"/>
  <c r="K4886" i="87"/>
  <c r="K4885" i="87"/>
  <c r="K4884" i="87"/>
  <c r="K4883" i="87"/>
  <c r="K4882" i="87"/>
  <c r="K4881" i="87"/>
  <c r="K4880" i="87"/>
  <c r="K4879" i="87"/>
  <c r="K4878" i="87"/>
  <c r="K4877" i="87"/>
  <c r="K4876" i="87"/>
  <c r="K4875" i="87"/>
  <c r="K4874" i="87"/>
  <c r="K4873" i="87"/>
  <c r="K4872" i="87"/>
  <c r="K4871" i="87"/>
  <c r="K4870" i="87"/>
  <c r="K4869" i="87"/>
  <c r="K4868" i="87"/>
  <c r="K4867" i="87"/>
  <c r="K4866" i="87"/>
  <c r="K4865" i="87"/>
  <c r="K4864" i="87"/>
  <c r="K4863" i="87"/>
  <c r="K4862" i="87"/>
  <c r="K4861" i="87"/>
  <c r="K4860" i="87"/>
  <c r="K4859" i="87"/>
  <c r="K4858" i="87"/>
  <c r="K4857" i="87"/>
  <c r="K4856" i="87"/>
  <c r="K4855" i="87"/>
  <c r="K4854" i="87"/>
  <c r="K4853" i="87"/>
  <c r="K4852" i="87"/>
  <c r="K4851" i="87"/>
  <c r="K4850" i="87"/>
  <c r="K4849" i="87"/>
  <c r="K4848" i="87"/>
  <c r="K4847" i="87"/>
  <c r="K4846" i="87"/>
  <c r="K4845" i="87"/>
  <c r="K4844" i="87"/>
  <c r="K4843" i="87"/>
  <c r="K4842" i="87"/>
  <c r="K4841" i="87"/>
  <c r="K4840" i="87"/>
  <c r="K4839" i="87"/>
  <c r="K4838" i="87"/>
  <c r="K4837" i="87"/>
  <c r="K4836" i="87"/>
  <c r="K4835" i="87"/>
  <c r="K4834" i="87"/>
  <c r="K4833" i="87"/>
  <c r="K4832" i="87"/>
  <c r="K4831" i="87"/>
  <c r="K4830" i="87"/>
  <c r="K4829" i="87"/>
  <c r="K4828" i="87"/>
  <c r="K4827" i="87"/>
  <c r="K4826" i="87"/>
  <c r="K4825" i="87"/>
  <c r="K4824" i="87"/>
  <c r="K4823" i="87"/>
  <c r="K4822" i="87"/>
  <c r="K4821" i="87"/>
  <c r="K4820" i="87"/>
  <c r="K4819" i="87"/>
  <c r="K4818" i="87"/>
  <c r="K4817" i="87"/>
  <c r="K4816" i="87"/>
  <c r="K4815" i="87"/>
  <c r="K4814" i="87"/>
  <c r="K4813" i="87"/>
  <c r="K4812" i="87"/>
  <c r="K4811" i="87"/>
  <c r="K4810" i="87"/>
  <c r="K4809" i="87"/>
  <c r="K4808" i="87"/>
  <c r="K4807" i="87"/>
  <c r="K4806" i="87"/>
  <c r="K4805" i="87"/>
  <c r="K4804" i="87"/>
  <c r="K4803" i="87"/>
  <c r="K4802" i="87"/>
  <c r="K4801" i="87"/>
  <c r="K4800" i="87"/>
  <c r="K4799" i="87"/>
  <c r="K4798" i="87"/>
  <c r="K4797" i="87"/>
  <c r="K4796" i="87"/>
  <c r="K4795" i="87"/>
  <c r="K4794" i="87"/>
  <c r="K4793" i="87"/>
  <c r="K4792" i="87"/>
  <c r="K4791" i="87"/>
  <c r="K4790" i="87"/>
  <c r="K4789" i="87"/>
  <c r="K4788" i="87"/>
  <c r="K4787" i="87"/>
  <c r="K4786" i="87"/>
  <c r="K4785" i="87"/>
  <c r="K4784" i="87"/>
  <c r="K4783" i="87"/>
  <c r="K4782" i="87"/>
  <c r="K4781" i="87"/>
  <c r="K4780" i="87"/>
  <c r="K4779" i="87"/>
  <c r="K4778" i="87"/>
  <c r="K4777" i="87"/>
  <c r="K4776" i="87"/>
  <c r="K4775" i="87"/>
  <c r="K4774" i="87"/>
  <c r="K4773" i="87"/>
  <c r="K4772" i="87"/>
  <c r="K4771" i="87"/>
  <c r="K4770" i="87"/>
  <c r="K4769" i="87"/>
  <c r="K4768" i="87"/>
  <c r="K4767" i="87"/>
  <c r="K4766" i="87"/>
  <c r="K4765" i="87"/>
  <c r="K4764" i="87"/>
  <c r="K4763" i="87"/>
  <c r="K4762" i="87"/>
  <c r="K4761" i="87"/>
  <c r="K4760" i="87"/>
  <c r="K4759" i="87"/>
  <c r="K4758" i="87"/>
  <c r="K4757" i="87"/>
  <c r="K4756" i="87"/>
  <c r="K4755" i="87"/>
  <c r="K4754" i="87"/>
  <c r="K4753" i="87"/>
  <c r="K4752" i="87"/>
  <c r="K4751" i="87"/>
  <c r="K4750" i="87"/>
  <c r="K4749" i="87"/>
  <c r="K4748" i="87"/>
  <c r="K4747" i="87"/>
  <c r="K4746" i="87"/>
  <c r="K4745" i="87"/>
  <c r="K4744" i="87"/>
  <c r="K4743" i="87"/>
  <c r="K4742" i="87"/>
  <c r="K4741" i="87"/>
  <c r="K4740" i="87"/>
  <c r="K4739" i="87"/>
  <c r="K4738" i="87"/>
  <c r="K4737" i="87"/>
  <c r="K4736" i="87"/>
  <c r="K4735" i="87"/>
  <c r="K4734" i="87"/>
  <c r="K4733" i="87"/>
  <c r="K4732" i="87"/>
  <c r="K4731" i="87"/>
  <c r="K4730" i="87"/>
  <c r="K4729" i="87"/>
  <c r="K4728" i="87"/>
  <c r="K4727" i="87"/>
  <c r="K4726" i="87"/>
  <c r="K4725" i="87"/>
  <c r="K4724" i="87"/>
  <c r="K4723" i="87"/>
  <c r="K4722" i="87"/>
  <c r="K4721" i="87"/>
  <c r="K4720" i="87"/>
  <c r="K4719" i="87"/>
  <c r="K4718" i="87"/>
  <c r="K4717" i="87"/>
  <c r="K4716" i="87"/>
  <c r="K4715" i="87"/>
  <c r="K4714" i="87"/>
  <c r="K4713" i="87"/>
  <c r="K4712" i="87"/>
  <c r="K4711" i="87"/>
  <c r="K4710" i="87"/>
  <c r="K4709" i="87"/>
  <c r="K4708" i="87"/>
  <c r="K4707" i="87"/>
  <c r="K4706" i="87"/>
  <c r="K4705" i="87"/>
  <c r="K4704" i="87"/>
  <c r="K4703" i="87"/>
  <c r="K4702" i="87"/>
  <c r="K4701" i="87"/>
  <c r="K4700" i="87"/>
  <c r="K4699" i="87"/>
  <c r="K4698" i="87"/>
  <c r="K4697" i="87"/>
  <c r="K4696" i="87"/>
  <c r="K4695" i="87"/>
  <c r="K4694" i="87"/>
  <c r="K4693" i="87"/>
  <c r="K4692" i="87"/>
  <c r="K4691" i="87"/>
  <c r="K4690" i="87"/>
  <c r="K4689" i="87"/>
  <c r="K4688" i="87"/>
  <c r="K4687" i="87"/>
  <c r="K4686" i="87"/>
  <c r="K4685" i="87"/>
  <c r="K4684" i="87"/>
  <c r="K4683" i="87"/>
  <c r="K4682" i="87"/>
  <c r="K4681" i="87"/>
  <c r="K4680" i="87"/>
  <c r="K4679" i="87"/>
  <c r="K4678" i="87"/>
  <c r="K4677" i="87"/>
  <c r="K4676" i="87"/>
  <c r="K4675" i="87"/>
  <c r="K4674" i="87"/>
  <c r="K4673" i="87"/>
  <c r="K4672" i="87"/>
  <c r="K4671" i="87"/>
  <c r="K4670" i="87"/>
  <c r="K4669" i="87"/>
  <c r="K4668" i="87"/>
  <c r="K4667" i="87"/>
  <c r="K4666" i="87"/>
  <c r="K4665" i="87"/>
  <c r="K4664" i="87"/>
  <c r="K4663" i="87"/>
  <c r="K4662" i="87"/>
  <c r="K4661" i="87"/>
  <c r="K4660" i="87"/>
  <c r="K4659" i="87"/>
  <c r="K4658" i="87"/>
  <c r="K4657" i="87"/>
  <c r="K4656" i="87"/>
  <c r="K4655" i="87"/>
  <c r="K4654" i="87"/>
  <c r="K4653" i="87"/>
  <c r="K4652" i="87"/>
  <c r="K4651" i="87"/>
  <c r="K4650" i="87"/>
  <c r="K4649" i="87"/>
  <c r="K4648" i="87"/>
  <c r="K4647" i="87"/>
  <c r="K4646" i="87"/>
  <c r="K4645" i="87"/>
  <c r="K4644" i="87"/>
  <c r="K4643" i="87"/>
  <c r="K4642" i="87"/>
  <c r="K4641" i="87"/>
  <c r="K4640" i="87"/>
  <c r="K4639" i="87"/>
  <c r="K4638" i="87"/>
  <c r="K4637" i="87"/>
  <c r="K4636" i="87"/>
  <c r="K4635" i="87"/>
  <c r="K4634" i="87"/>
  <c r="K4633" i="87"/>
  <c r="K4632" i="87"/>
  <c r="K4631" i="87"/>
  <c r="K4630" i="87"/>
  <c r="K4629" i="87"/>
  <c r="K4628" i="87"/>
  <c r="K4627" i="87"/>
  <c r="K4626" i="87"/>
  <c r="K4625" i="87"/>
  <c r="K4624" i="87"/>
  <c r="K4623" i="87"/>
  <c r="K4622" i="87"/>
  <c r="K4621" i="87"/>
  <c r="K4620" i="87"/>
  <c r="K4619" i="87"/>
  <c r="K4618" i="87"/>
  <c r="K4617" i="87"/>
  <c r="K4616" i="87"/>
  <c r="K4615" i="87"/>
  <c r="K4614" i="87"/>
  <c r="K4613" i="87"/>
  <c r="K4612" i="87"/>
  <c r="K4611" i="87"/>
  <c r="K4610" i="87"/>
  <c r="K4609" i="87"/>
  <c r="K4608" i="87"/>
  <c r="K4607" i="87"/>
  <c r="K4606" i="87"/>
  <c r="K4605" i="87"/>
  <c r="K4604" i="87"/>
  <c r="K4603" i="87"/>
  <c r="K4602" i="87"/>
  <c r="K4601" i="87"/>
  <c r="K4600" i="87"/>
  <c r="K4599" i="87"/>
  <c r="K4598" i="87"/>
  <c r="K4597" i="87"/>
  <c r="K4596" i="87"/>
  <c r="K4595" i="87"/>
  <c r="K4594" i="87"/>
  <c r="K4593" i="87"/>
  <c r="K4592" i="87"/>
  <c r="K4591" i="87"/>
  <c r="K4590" i="87"/>
  <c r="K4589" i="87"/>
  <c r="K4588" i="87"/>
  <c r="K4587" i="87"/>
  <c r="K4586" i="87"/>
  <c r="K4585" i="87"/>
  <c r="K4584" i="87"/>
  <c r="K4583" i="87"/>
  <c r="K4582" i="87"/>
  <c r="K4581" i="87"/>
  <c r="K4580" i="87"/>
  <c r="K4579" i="87"/>
  <c r="K4578" i="87"/>
  <c r="K4577" i="87"/>
  <c r="K4576" i="87"/>
  <c r="K4575" i="87"/>
  <c r="K4574" i="87"/>
  <c r="K4573" i="87"/>
  <c r="K4572" i="87"/>
  <c r="K4571" i="87"/>
  <c r="K4570" i="87"/>
  <c r="K4569" i="87"/>
  <c r="K4568" i="87"/>
  <c r="K4567" i="87"/>
  <c r="K4566" i="87"/>
  <c r="K4565" i="87"/>
  <c r="K4564" i="87"/>
  <c r="K4563" i="87"/>
  <c r="K4562" i="87"/>
  <c r="K4561" i="87"/>
  <c r="K4560" i="87"/>
  <c r="K4559" i="87"/>
  <c r="K4558" i="87"/>
  <c r="K4557" i="87"/>
  <c r="K4556" i="87"/>
  <c r="K4555" i="87"/>
  <c r="K4554" i="87"/>
  <c r="K4553" i="87"/>
  <c r="K4552" i="87"/>
  <c r="K4551" i="87"/>
  <c r="K4550" i="87"/>
  <c r="K4549" i="87"/>
  <c r="K4548" i="87"/>
  <c r="K4547" i="87"/>
  <c r="K4546" i="87"/>
  <c r="K4545" i="87"/>
  <c r="K4544" i="87"/>
  <c r="K4543" i="87"/>
  <c r="K4542" i="87"/>
  <c r="K4541" i="87"/>
  <c r="K4540" i="87"/>
  <c r="K4539" i="87"/>
  <c r="K4538" i="87"/>
  <c r="K4537" i="87"/>
  <c r="K4536" i="87"/>
  <c r="K4535" i="87"/>
  <c r="K4534" i="87"/>
  <c r="K4533" i="87"/>
  <c r="K4532" i="87"/>
  <c r="K4531" i="87"/>
  <c r="K4530" i="87"/>
  <c r="K4529" i="87"/>
  <c r="K4528" i="87"/>
  <c r="K4527" i="87"/>
  <c r="K4526" i="87"/>
  <c r="K4525" i="87"/>
  <c r="K4524" i="87"/>
  <c r="K4523" i="87"/>
  <c r="K4522" i="87"/>
  <c r="K4521" i="87"/>
  <c r="K4520" i="87"/>
  <c r="K4519" i="87"/>
  <c r="K4518" i="87"/>
  <c r="K4517" i="87"/>
  <c r="K4516" i="87"/>
  <c r="K4515" i="87"/>
  <c r="K4514" i="87"/>
  <c r="K4513" i="87"/>
  <c r="K4512" i="87"/>
  <c r="K4511" i="87"/>
  <c r="K4510" i="87"/>
  <c r="K4509" i="87"/>
  <c r="K4508" i="87"/>
  <c r="K4507" i="87"/>
  <c r="K4506" i="87"/>
  <c r="K4505" i="87"/>
  <c r="K4504" i="87"/>
  <c r="K4503" i="87"/>
  <c r="K4502" i="87"/>
  <c r="K4501" i="87"/>
  <c r="K4500" i="87"/>
  <c r="K4499" i="87"/>
  <c r="K4498" i="87"/>
  <c r="K4497" i="87"/>
  <c r="K4496" i="87"/>
  <c r="K4495" i="87"/>
  <c r="K4494" i="87"/>
  <c r="K4493" i="87"/>
  <c r="K4492" i="87"/>
  <c r="K4491" i="87"/>
  <c r="K4490" i="87"/>
  <c r="K4489" i="87"/>
  <c r="K4488" i="87"/>
  <c r="K4487" i="87"/>
  <c r="K4486" i="87"/>
  <c r="K4485" i="87"/>
  <c r="K4484" i="87"/>
  <c r="K4483" i="87"/>
  <c r="K4482" i="87"/>
  <c r="K4481" i="87"/>
  <c r="K4480" i="87"/>
  <c r="K4479" i="87"/>
  <c r="K4478" i="87"/>
  <c r="K4477" i="87"/>
  <c r="K4476" i="87"/>
  <c r="K4475" i="87"/>
  <c r="K4474" i="87"/>
  <c r="K4473" i="87"/>
  <c r="K4472" i="87"/>
  <c r="K4471" i="87"/>
  <c r="K4470" i="87"/>
  <c r="K4469" i="87"/>
  <c r="K4468" i="87"/>
  <c r="K4467" i="87"/>
  <c r="K4466" i="87"/>
  <c r="K4465" i="87"/>
  <c r="K4464" i="87"/>
  <c r="K4463" i="87"/>
  <c r="K4462" i="87"/>
  <c r="K4461" i="87"/>
  <c r="K4460" i="87"/>
  <c r="K4459" i="87"/>
  <c r="K4458" i="87"/>
  <c r="K4457" i="87"/>
  <c r="K4456" i="87"/>
  <c r="K4455" i="87"/>
  <c r="K4454" i="87"/>
  <c r="K4453" i="87"/>
  <c r="K4452" i="87"/>
  <c r="K4451" i="87"/>
  <c r="K4450" i="87"/>
  <c r="K4449" i="87"/>
  <c r="K4448" i="87"/>
  <c r="K4447" i="87"/>
  <c r="K4446" i="87"/>
  <c r="K4445" i="87"/>
  <c r="K4444" i="87"/>
  <c r="K4443" i="87"/>
  <c r="K4442" i="87"/>
  <c r="K4441" i="87"/>
  <c r="K4440" i="87"/>
  <c r="K4439" i="87"/>
  <c r="K4438" i="87"/>
  <c r="K4437" i="87"/>
  <c r="K4436" i="87"/>
  <c r="K4435" i="87"/>
  <c r="K4434" i="87"/>
  <c r="K4433" i="87"/>
  <c r="K4432" i="87"/>
  <c r="K4431" i="87"/>
  <c r="K4430" i="87"/>
  <c r="K4429" i="87"/>
  <c r="K4428" i="87"/>
  <c r="K4427" i="87"/>
  <c r="K4426" i="87"/>
  <c r="K4425" i="87"/>
  <c r="K4424" i="87"/>
  <c r="K4423" i="87"/>
  <c r="K4422" i="87"/>
  <c r="K4421" i="87"/>
  <c r="K4420" i="87"/>
  <c r="K4419" i="87"/>
  <c r="K4418" i="87"/>
  <c r="K4417" i="87"/>
  <c r="K4416" i="87"/>
  <c r="K4415" i="87"/>
  <c r="K4414" i="87"/>
  <c r="K4413" i="87"/>
  <c r="K4412" i="87"/>
  <c r="K4411" i="87"/>
  <c r="K4410" i="87"/>
  <c r="K4409" i="87"/>
  <c r="K4408" i="87"/>
  <c r="K4407" i="87"/>
  <c r="K4406" i="87"/>
  <c r="K4405" i="87"/>
  <c r="K4404" i="87"/>
  <c r="K4403" i="87"/>
  <c r="K4402" i="87"/>
  <c r="K4401" i="87"/>
  <c r="K4400" i="87"/>
  <c r="K4399" i="87"/>
  <c r="K4398" i="87"/>
  <c r="K4397" i="87"/>
  <c r="K4396" i="87"/>
  <c r="K4395" i="87"/>
  <c r="K4394" i="87"/>
  <c r="K4393" i="87"/>
  <c r="K4392" i="87"/>
  <c r="K4391" i="87"/>
  <c r="K4390" i="87"/>
  <c r="K4389" i="87"/>
  <c r="K4388" i="87"/>
  <c r="K4387" i="87"/>
  <c r="K4386" i="87"/>
  <c r="K4385" i="87"/>
  <c r="K4384" i="87"/>
  <c r="K4383" i="87"/>
  <c r="K4382" i="87"/>
  <c r="K4381" i="87"/>
  <c r="K4380" i="87"/>
  <c r="K4379" i="87"/>
  <c r="K4378" i="87"/>
  <c r="K4377" i="87"/>
  <c r="K4376" i="87"/>
  <c r="K4375" i="87"/>
  <c r="K4374" i="87"/>
  <c r="K4373" i="87"/>
  <c r="K4372" i="87"/>
  <c r="K4371" i="87"/>
  <c r="K4370" i="87"/>
  <c r="K4369" i="87"/>
  <c r="K4368" i="87"/>
  <c r="K4367" i="87"/>
  <c r="K4366" i="87"/>
  <c r="K4365" i="87"/>
  <c r="K4364" i="87"/>
  <c r="K4363" i="87"/>
  <c r="K4362" i="87"/>
  <c r="K4361" i="87"/>
  <c r="K4360" i="87"/>
  <c r="K4359" i="87"/>
  <c r="K4358" i="87"/>
  <c r="K4357" i="87"/>
  <c r="K4356" i="87"/>
  <c r="K4355" i="87"/>
  <c r="K4354" i="87"/>
  <c r="K4353" i="87"/>
  <c r="K4352" i="87"/>
  <c r="K4351" i="87"/>
  <c r="K4350" i="87"/>
  <c r="K4349" i="87"/>
  <c r="K4348" i="87"/>
  <c r="K4347" i="87"/>
  <c r="K4346" i="87"/>
  <c r="K4345" i="87"/>
  <c r="K4344" i="87"/>
  <c r="K4343" i="87"/>
  <c r="K4342" i="87"/>
  <c r="K4341" i="87"/>
  <c r="K4340" i="87"/>
  <c r="K4339" i="87"/>
  <c r="K4338" i="87"/>
  <c r="K4337" i="87"/>
  <c r="K4336" i="87"/>
  <c r="K4335" i="87"/>
  <c r="K4334" i="87"/>
  <c r="K4333" i="87"/>
  <c r="K4332" i="87"/>
  <c r="K4331" i="87"/>
  <c r="K4330" i="87"/>
  <c r="K4329" i="87"/>
  <c r="K4328" i="87"/>
  <c r="K4327" i="87"/>
  <c r="K4326" i="87"/>
  <c r="K4325" i="87"/>
  <c r="K4324" i="87"/>
  <c r="K4323" i="87"/>
  <c r="K4322" i="87"/>
  <c r="K4321" i="87"/>
  <c r="K4320" i="87"/>
  <c r="K4319" i="87"/>
  <c r="K4318" i="87"/>
  <c r="K4317" i="87"/>
  <c r="K4316" i="87"/>
  <c r="K4315" i="87"/>
  <c r="K4314" i="87"/>
  <c r="K4313" i="87"/>
  <c r="K4312" i="87"/>
  <c r="K4311" i="87"/>
  <c r="K4310" i="87"/>
  <c r="K4309" i="87"/>
  <c r="K4308" i="87"/>
  <c r="K4307" i="87"/>
  <c r="K4306" i="87"/>
  <c r="K4305" i="87"/>
  <c r="K4304" i="87"/>
  <c r="K4303" i="87"/>
  <c r="K4302" i="87"/>
  <c r="K4301" i="87"/>
  <c r="K4300" i="87"/>
  <c r="K4299" i="87"/>
  <c r="K4298" i="87"/>
  <c r="K4297" i="87"/>
  <c r="K4296" i="87"/>
  <c r="K4295" i="87"/>
  <c r="K4294" i="87"/>
  <c r="K4293" i="87"/>
  <c r="K4292" i="87"/>
  <c r="K4291" i="87"/>
  <c r="K4290" i="87"/>
  <c r="K4289" i="87"/>
  <c r="K4288" i="87"/>
  <c r="K4287" i="87"/>
  <c r="K4286" i="87"/>
  <c r="K4285" i="87"/>
  <c r="K4284" i="87"/>
  <c r="K4283" i="87"/>
  <c r="K4282" i="87"/>
  <c r="K4281" i="87"/>
  <c r="K4280" i="87"/>
  <c r="K4279" i="87"/>
  <c r="K4278" i="87"/>
  <c r="K4277" i="87"/>
  <c r="K4276" i="87"/>
  <c r="K4275" i="87"/>
  <c r="K4274" i="87"/>
  <c r="K4273" i="87"/>
  <c r="K4272" i="87"/>
  <c r="K4271" i="87"/>
  <c r="K4270" i="87"/>
  <c r="K4269" i="87"/>
  <c r="K4268" i="87"/>
  <c r="K4267" i="87"/>
  <c r="K4266" i="87"/>
  <c r="K4265" i="87"/>
  <c r="K4264" i="87"/>
  <c r="K4263" i="87"/>
  <c r="K4262" i="87"/>
  <c r="K4261" i="87"/>
  <c r="K4260" i="87"/>
  <c r="K4259" i="87"/>
  <c r="K4258" i="87"/>
  <c r="K4257" i="87"/>
  <c r="K4256" i="87"/>
  <c r="K4255" i="87"/>
  <c r="K4254" i="87"/>
  <c r="K4253" i="87"/>
  <c r="K4252" i="87"/>
  <c r="K4251" i="87"/>
  <c r="K4250" i="87"/>
  <c r="K4249" i="87"/>
  <c r="K4248" i="87"/>
  <c r="K4247" i="87"/>
  <c r="K4246" i="87"/>
  <c r="K4245" i="87"/>
  <c r="K4244" i="87"/>
  <c r="K4243" i="87"/>
  <c r="K4242" i="87"/>
  <c r="K4241" i="87"/>
  <c r="K4240" i="87"/>
  <c r="K4239" i="87"/>
  <c r="K4238" i="87"/>
  <c r="K4237" i="87"/>
  <c r="K4236" i="87"/>
  <c r="K4235" i="87"/>
  <c r="K4234" i="87"/>
  <c r="K4233" i="87"/>
  <c r="K4232" i="87"/>
  <c r="K4231" i="87"/>
  <c r="K4230" i="87"/>
  <c r="K4229" i="87"/>
  <c r="K4228" i="87"/>
  <c r="K4227" i="87"/>
  <c r="K4226" i="87"/>
  <c r="K4225" i="87"/>
  <c r="K4224" i="87"/>
  <c r="K4223" i="87"/>
  <c r="K4222" i="87"/>
  <c r="K4221" i="87"/>
  <c r="K4220" i="87"/>
  <c r="K4219" i="87"/>
  <c r="K4218" i="87"/>
  <c r="K4217" i="87"/>
  <c r="K4216" i="87"/>
  <c r="K4215" i="87"/>
  <c r="K4214" i="87"/>
  <c r="K4213" i="87"/>
  <c r="K4212" i="87"/>
  <c r="K4211" i="87"/>
  <c r="K4210" i="87"/>
  <c r="K4209" i="87"/>
  <c r="K4208" i="87"/>
  <c r="K4207" i="87"/>
  <c r="K4206" i="87"/>
  <c r="K4205" i="87"/>
  <c r="K4204" i="87"/>
  <c r="K4203" i="87"/>
  <c r="K4202" i="87"/>
  <c r="K4201" i="87"/>
  <c r="K4200" i="87"/>
  <c r="K4199" i="87"/>
  <c r="K4198" i="87"/>
  <c r="K4197" i="87"/>
  <c r="K4196" i="87"/>
  <c r="K4195" i="87"/>
  <c r="K4194" i="87"/>
  <c r="K4193" i="87"/>
  <c r="K4192" i="87"/>
  <c r="K4191" i="87"/>
  <c r="K4190" i="87"/>
  <c r="K4189" i="87"/>
  <c r="K4188" i="87"/>
  <c r="K4187" i="87"/>
  <c r="K4186" i="87"/>
  <c r="K4185" i="87"/>
  <c r="K4184" i="87"/>
  <c r="K4183" i="87"/>
  <c r="K4182" i="87"/>
  <c r="K4181" i="87"/>
  <c r="K4180" i="87"/>
  <c r="K4179" i="87"/>
  <c r="K4178" i="87"/>
  <c r="K4177" i="87"/>
  <c r="K4176" i="87"/>
  <c r="K4175" i="87"/>
  <c r="K4174" i="87"/>
  <c r="K4173" i="87"/>
  <c r="K4172" i="87"/>
  <c r="K4171" i="87"/>
  <c r="K4170" i="87"/>
  <c r="K4169" i="87"/>
  <c r="K4168" i="87"/>
  <c r="K4167" i="87"/>
  <c r="K4166" i="87"/>
  <c r="K4165" i="87"/>
  <c r="K4164" i="87"/>
  <c r="K4163" i="87"/>
  <c r="K4162" i="87"/>
  <c r="K4161" i="87"/>
  <c r="K4160" i="87"/>
  <c r="K4159" i="87"/>
  <c r="K4158" i="87"/>
  <c r="K4157" i="87"/>
  <c r="K4156" i="87"/>
  <c r="K4155" i="87"/>
  <c r="K4154" i="87"/>
  <c r="K4153" i="87"/>
  <c r="K4152" i="87"/>
  <c r="K4151" i="87"/>
  <c r="K4150" i="87"/>
  <c r="K4149" i="87"/>
  <c r="K4148" i="87"/>
  <c r="K4147" i="87"/>
  <c r="K4146" i="87"/>
  <c r="K4145" i="87"/>
  <c r="K4144" i="87"/>
  <c r="K4143" i="87"/>
  <c r="K4142" i="87"/>
  <c r="K4141" i="87"/>
  <c r="K4140" i="87"/>
  <c r="K4139" i="87"/>
  <c r="K4138" i="87"/>
  <c r="K4137" i="87"/>
  <c r="K4136" i="87"/>
  <c r="K4135" i="87"/>
  <c r="K4134" i="87"/>
  <c r="K4133" i="87"/>
  <c r="K4132" i="87"/>
  <c r="K4131" i="87"/>
  <c r="K4130" i="87"/>
  <c r="K4129" i="87"/>
  <c r="K4128" i="87"/>
  <c r="K4127" i="87"/>
  <c r="K4126" i="87"/>
  <c r="K4125" i="87"/>
  <c r="K4124" i="87"/>
  <c r="K4123" i="87"/>
  <c r="K4122" i="87"/>
  <c r="K4121" i="87"/>
  <c r="K4120" i="87"/>
  <c r="K4119" i="87"/>
  <c r="K4118" i="87"/>
  <c r="K4117" i="87"/>
  <c r="K4116" i="87"/>
  <c r="K4115" i="87"/>
  <c r="K4114" i="87"/>
  <c r="K4113" i="87"/>
  <c r="K4112" i="87"/>
  <c r="K4111" i="87"/>
  <c r="K4110" i="87"/>
  <c r="K4109" i="87"/>
  <c r="K4108" i="87"/>
  <c r="K4107" i="87"/>
  <c r="K4106" i="87"/>
  <c r="K4105" i="87"/>
  <c r="K4104" i="87"/>
  <c r="K4103" i="87"/>
  <c r="K4102" i="87"/>
  <c r="K4101" i="87"/>
  <c r="K4100" i="87"/>
  <c r="K4099" i="87"/>
  <c r="K4098" i="87"/>
  <c r="K4097" i="87"/>
  <c r="K4096" i="87"/>
  <c r="K4095" i="87"/>
  <c r="K4094" i="87"/>
  <c r="K4093" i="87"/>
  <c r="K4092" i="87"/>
  <c r="K4091" i="87"/>
  <c r="K4090" i="87"/>
  <c r="K4089" i="87"/>
  <c r="K4088" i="87"/>
  <c r="K4087" i="87"/>
  <c r="K4086" i="87"/>
  <c r="K4085" i="87"/>
  <c r="K4084" i="87"/>
  <c r="K4083" i="87"/>
  <c r="K4082" i="87"/>
  <c r="K4081" i="87"/>
  <c r="K4080" i="87"/>
  <c r="K4079" i="87"/>
  <c r="K4078" i="87"/>
  <c r="K4077" i="87"/>
  <c r="K4076" i="87"/>
  <c r="K4075" i="87"/>
  <c r="K4074" i="87"/>
  <c r="K4073" i="87"/>
  <c r="K4072" i="87"/>
  <c r="K4071" i="87"/>
  <c r="K4070" i="87"/>
  <c r="K4069" i="87"/>
  <c r="K4068" i="87"/>
  <c r="K4067" i="87"/>
  <c r="K4066" i="87"/>
  <c r="K4065" i="87"/>
  <c r="K4064" i="87"/>
  <c r="K4063" i="87"/>
  <c r="K4062" i="87"/>
  <c r="K4061" i="87"/>
  <c r="K4060" i="87"/>
  <c r="K4059" i="87"/>
  <c r="K4058" i="87"/>
  <c r="K4057" i="87"/>
  <c r="K4056" i="87"/>
  <c r="K4055" i="87"/>
  <c r="K4054" i="87"/>
  <c r="K4053" i="87"/>
  <c r="K4052" i="87"/>
  <c r="K4051" i="87"/>
  <c r="K4050" i="87"/>
  <c r="K4049" i="87"/>
  <c r="K4048" i="87"/>
  <c r="K4047" i="87"/>
  <c r="K4046" i="87"/>
  <c r="K4045" i="87"/>
  <c r="K4044" i="87"/>
  <c r="K4043" i="87"/>
  <c r="K4042" i="87"/>
  <c r="K4041" i="87"/>
  <c r="K4040" i="87"/>
  <c r="K4039" i="87"/>
  <c r="K4038" i="87"/>
  <c r="K4037" i="87"/>
  <c r="K4036" i="87"/>
  <c r="K4035" i="87"/>
  <c r="K4034" i="87"/>
  <c r="K4033" i="87"/>
  <c r="K4032" i="87"/>
  <c r="K4031" i="87"/>
  <c r="K4030" i="87"/>
  <c r="K4029" i="87"/>
  <c r="K4028" i="87"/>
  <c r="K4027" i="87"/>
  <c r="K4026" i="87"/>
  <c r="K4025" i="87"/>
  <c r="K4024" i="87"/>
  <c r="K4023" i="87"/>
  <c r="K4022" i="87"/>
  <c r="K4021" i="87"/>
  <c r="K4020" i="87"/>
  <c r="K4019" i="87"/>
  <c r="K4018" i="87"/>
  <c r="K4017" i="87"/>
  <c r="K4016" i="87"/>
  <c r="K4015" i="87"/>
  <c r="K4014" i="87"/>
  <c r="K4013" i="87"/>
  <c r="K4012" i="87"/>
  <c r="K4011" i="87"/>
  <c r="K4010" i="87"/>
  <c r="K4009" i="87"/>
  <c r="K4008" i="87"/>
  <c r="K4007" i="87"/>
  <c r="K4006" i="87"/>
  <c r="K4005" i="87"/>
  <c r="K4004" i="87"/>
  <c r="K4003" i="87"/>
  <c r="K4002" i="87"/>
  <c r="K4001" i="87"/>
  <c r="K4000" i="87"/>
  <c r="K3999" i="87"/>
  <c r="K3998" i="87"/>
  <c r="K3997" i="87"/>
  <c r="K3996" i="87"/>
  <c r="K3995" i="87"/>
  <c r="K3994" i="87"/>
  <c r="K3993" i="87"/>
  <c r="K3992" i="87"/>
  <c r="K3991" i="87"/>
  <c r="K3990" i="87"/>
  <c r="K3989" i="87"/>
  <c r="K3988" i="87"/>
  <c r="K3987" i="87"/>
  <c r="K3986" i="87"/>
  <c r="K3985" i="87"/>
  <c r="K3984" i="87"/>
  <c r="K3983" i="87"/>
  <c r="K3982" i="87"/>
  <c r="K3981" i="87"/>
  <c r="K3980" i="87"/>
  <c r="K3979" i="87"/>
  <c r="K3978" i="87"/>
  <c r="K3977" i="87"/>
  <c r="K3976" i="87"/>
  <c r="K3975" i="87"/>
  <c r="K3974" i="87"/>
  <c r="K3973" i="87"/>
  <c r="K3972" i="87"/>
  <c r="K3971" i="87"/>
  <c r="K3970" i="87"/>
  <c r="K3969" i="87"/>
  <c r="K3968" i="87"/>
  <c r="K3967" i="87"/>
  <c r="K3966" i="87"/>
  <c r="K3965" i="87"/>
  <c r="K3964" i="87"/>
  <c r="K3963" i="87"/>
  <c r="K3962" i="87"/>
  <c r="K3961" i="87"/>
  <c r="K3960" i="87"/>
  <c r="K3959" i="87"/>
  <c r="K3958" i="87"/>
  <c r="K3957" i="87"/>
  <c r="K3956" i="87"/>
  <c r="K3955" i="87"/>
  <c r="K3954" i="87"/>
  <c r="K3953" i="87"/>
  <c r="K3952" i="87"/>
  <c r="K3951" i="87"/>
  <c r="K3950" i="87"/>
  <c r="K3949" i="87"/>
  <c r="K3948" i="87"/>
  <c r="K3947" i="87"/>
  <c r="K3946" i="87"/>
  <c r="K3945" i="87"/>
  <c r="K3944" i="87"/>
  <c r="K3943" i="87"/>
  <c r="K3942" i="87"/>
  <c r="K3941" i="87"/>
  <c r="K3940" i="87"/>
  <c r="K3939" i="87"/>
  <c r="K3938" i="87"/>
  <c r="K3937" i="87"/>
  <c r="K3936" i="87"/>
  <c r="K3935" i="87"/>
  <c r="K3934" i="87"/>
  <c r="K3933" i="87"/>
  <c r="K3932" i="87"/>
  <c r="K3931" i="87"/>
  <c r="K3930" i="87"/>
  <c r="K3929" i="87"/>
  <c r="K3928" i="87"/>
  <c r="K3927" i="87"/>
  <c r="K3926" i="87"/>
  <c r="K3925" i="87"/>
  <c r="K3924" i="87"/>
  <c r="K3923" i="87"/>
  <c r="K3922" i="87"/>
  <c r="K3921" i="87"/>
  <c r="K3920" i="87"/>
  <c r="K3919" i="87"/>
  <c r="K3918" i="87"/>
  <c r="K3917" i="87"/>
  <c r="K3916" i="87"/>
  <c r="K3915" i="87"/>
  <c r="K3914" i="87"/>
  <c r="K3913" i="87"/>
  <c r="K3912" i="87"/>
  <c r="K3911" i="87"/>
  <c r="K3910" i="87"/>
  <c r="K3909" i="87"/>
  <c r="K3908" i="87"/>
  <c r="K3907" i="87"/>
  <c r="K3906" i="87"/>
  <c r="K3905" i="87"/>
  <c r="K3904" i="87"/>
  <c r="K3903" i="87"/>
  <c r="K3902" i="87"/>
  <c r="K3901" i="87"/>
  <c r="K3900" i="87"/>
  <c r="K3899" i="87"/>
  <c r="K3898" i="87"/>
  <c r="K3897" i="87"/>
  <c r="K3896" i="87"/>
  <c r="K3895" i="87"/>
  <c r="K3894" i="87"/>
  <c r="K3893" i="87"/>
  <c r="K3892" i="87"/>
  <c r="K3891" i="87"/>
  <c r="K3890" i="87"/>
  <c r="K3889" i="87"/>
  <c r="K3888" i="87"/>
  <c r="K3887" i="87"/>
  <c r="K3886" i="87"/>
  <c r="K3885" i="87"/>
  <c r="K3884" i="87"/>
  <c r="K3883" i="87"/>
  <c r="K3882" i="87"/>
  <c r="K3881" i="87"/>
  <c r="K3880" i="87"/>
  <c r="K3879" i="87"/>
  <c r="K3878" i="87"/>
  <c r="K3877" i="87"/>
  <c r="K3876" i="87"/>
  <c r="K3875" i="87"/>
  <c r="K3874" i="87"/>
  <c r="K3873" i="87"/>
  <c r="K3872" i="87"/>
  <c r="K3871" i="87"/>
  <c r="K3870" i="87"/>
  <c r="K3869" i="87"/>
  <c r="K3868" i="87"/>
  <c r="K3867" i="87"/>
  <c r="K3866" i="87"/>
  <c r="K3865" i="87"/>
  <c r="K3864" i="87"/>
  <c r="K3863" i="87"/>
  <c r="K3862" i="87"/>
  <c r="K3861" i="87"/>
  <c r="K3860" i="87"/>
  <c r="K3859" i="87"/>
  <c r="K3858" i="87"/>
  <c r="K3857" i="87"/>
  <c r="K3856" i="87"/>
  <c r="K3855" i="87"/>
  <c r="K3854" i="87"/>
  <c r="K3853" i="87"/>
  <c r="K3852" i="87"/>
  <c r="K3851" i="87"/>
  <c r="K3850" i="87"/>
  <c r="K3849" i="87"/>
  <c r="K3848" i="87"/>
  <c r="K3847" i="87"/>
  <c r="K3846" i="87"/>
  <c r="K3845" i="87"/>
  <c r="K3844" i="87"/>
  <c r="K3843" i="87"/>
  <c r="K3842" i="87"/>
  <c r="K3841" i="87"/>
  <c r="K3840" i="87"/>
  <c r="K3839" i="87"/>
  <c r="K3838" i="87"/>
  <c r="K3837" i="87"/>
  <c r="K3836" i="87"/>
  <c r="K3835" i="87"/>
  <c r="K3834" i="87"/>
  <c r="K3833" i="87"/>
  <c r="K3832" i="87"/>
  <c r="K3831" i="87"/>
  <c r="K3830" i="87"/>
  <c r="K3829" i="87"/>
  <c r="K3828" i="87"/>
  <c r="K3827" i="87"/>
  <c r="K3826" i="87"/>
  <c r="K3825" i="87"/>
  <c r="K3824" i="87"/>
  <c r="K3823" i="87"/>
  <c r="K3822" i="87"/>
  <c r="K3821" i="87"/>
  <c r="K3820" i="87"/>
  <c r="K3819" i="87"/>
  <c r="K3818" i="87"/>
  <c r="K3817" i="87"/>
  <c r="K3816" i="87"/>
  <c r="K3815" i="87"/>
  <c r="K3814" i="87"/>
  <c r="K3813" i="87"/>
  <c r="K3812" i="87"/>
  <c r="K3811" i="87"/>
  <c r="K3810" i="87"/>
  <c r="K3809" i="87"/>
  <c r="K3808" i="87"/>
  <c r="K3807" i="87"/>
  <c r="K3806" i="87"/>
  <c r="K3805" i="87"/>
  <c r="K3804" i="87"/>
  <c r="K3803" i="87"/>
  <c r="K3802" i="87"/>
  <c r="K3801" i="87"/>
  <c r="K3800" i="87"/>
  <c r="K3799" i="87"/>
  <c r="K3798" i="87"/>
  <c r="K3797" i="87"/>
  <c r="K3796" i="87"/>
  <c r="K3795" i="87"/>
  <c r="K3794" i="87"/>
  <c r="K3793" i="87"/>
  <c r="K3792" i="87"/>
  <c r="K3791" i="87"/>
  <c r="K3790" i="87"/>
  <c r="K3789" i="87"/>
  <c r="K3788" i="87"/>
  <c r="K3787" i="87"/>
  <c r="K3786" i="87"/>
  <c r="K3785" i="87"/>
  <c r="K3784" i="87"/>
  <c r="K3783" i="87"/>
  <c r="K3782" i="87"/>
  <c r="K3781" i="87"/>
  <c r="K3780" i="87"/>
  <c r="K3779" i="87"/>
  <c r="K3778" i="87"/>
  <c r="K3777" i="87"/>
  <c r="K3776" i="87"/>
  <c r="K3775" i="87"/>
  <c r="K3774" i="87"/>
  <c r="K3773" i="87"/>
  <c r="K3772" i="87"/>
  <c r="K3771" i="87"/>
  <c r="K3770" i="87"/>
  <c r="K3769" i="87"/>
  <c r="K3768" i="87"/>
  <c r="K3767" i="87"/>
  <c r="K3766" i="87"/>
  <c r="K3765" i="87"/>
  <c r="K3764" i="87"/>
  <c r="K3763" i="87"/>
  <c r="K3762" i="87"/>
  <c r="K3761" i="87"/>
  <c r="K3760" i="87"/>
  <c r="K3759" i="87"/>
  <c r="K3758" i="87"/>
  <c r="K3757" i="87"/>
  <c r="K3756" i="87"/>
  <c r="K3755" i="87"/>
  <c r="K3754" i="87"/>
  <c r="K3753" i="87"/>
  <c r="K3752" i="87"/>
  <c r="K3751" i="87"/>
  <c r="K3750" i="87"/>
  <c r="K3749" i="87"/>
  <c r="K3748" i="87"/>
  <c r="K3747" i="87"/>
  <c r="K3746" i="87"/>
  <c r="K3745" i="87"/>
  <c r="K3744" i="87"/>
  <c r="K3743" i="87"/>
  <c r="K3742" i="87"/>
  <c r="K3741" i="87"/>
  <c r="K3740" i="87"/>
  <c r="K3739" i="87"/>
  <c r="K3738" i="87"/>
  <c r="K3737" i="87"/>
  <c r="K3736" i="87"/>
  <c r="K3735" i="87"/>
  <c r="K3734" i="87"/>
  <c r="K3733" i="87"/>
  <c r="K3732" i="87"/>
  <c r="K3731" i="87"/>
  <c r="K3730" i="87"/>
  <c r="K3729" i="87"/>
  <c r="K3728" i="87"/>
  <c r="K3727" i="87"/>
  <c r="K3726" i="87"/>
  <c r="K3725" i="87"/>
  <c r="K3724" i="87"/>
  <c r="K3723" i="87"/>
  <c r="K3722" i="87"/>
  <c r="K3721" i="87"/>
  <c r="K3720" i="87"/>
  <c r="K3719" i="87"/>
  <c r="K3718" i="87"/>
  <c r="K3717" i="87"/>
  <c r="K3716" i="87"/>
  <c r="K3715" i="87"/>
  <c r="K3714" i="87"/>
  <c r="K3713" i="87"/>
  <c r="K3712" i="87"/>
  <c r="K3711" i="87"/>
  <c r="K3710" i="87"/>
  <c r="K3709" i="87"/>
  <c r="K3708" i="87"/>
  <c r="K3707" i="87"/>
  <c r="K3706" i="87"/>
  <c r="K3705" i="87"/>
  <c r="K3704" i="87"/>
  <c r="K3703" i="87"/>
  <c r="K3702" i="87"/>
  <c r="K3701" i="87"/>
  <c r="K3700" i="87"/>
  <c r="K3699" i="87"/>
  <c r="K3698" i="87"/>
  <c r="K3697" i="87"/>
  <c r="K3696" i="87"/>
  <c r="K3695" i="87"/>
  <c r="K3694" i="87"/>
  <c r="K3693" i="87"/>
  <c r="K3692" i="87"/>
  <c r="K3691" i="87"/>
  <c r="K3690" i="87"/>
  <c r="K3689" i="87"/>
  <c r="K3688" i="87"/>
  <c r="K3687" i="87"/>
  <c r="K3686" i="87"/>
  <c r="K3685" i="87"/>
  <c r="K3684" i="87"/>
  <c r="K3683" i="87"/>
  <c r="K3682" i="87"/>
  <c r="K3681" i="87"/>
  <c r="K3680" i="87"/>
  <c r="K3679" i="87"/>
  <c r="K3678" i="87"/>
  <c r="K3677" i="87"/>
  <c r="K3676" i="87"/>
  <c r="K3675" i="87"/>
  <c r="K3674" i="87"/>
  <c r="K3673" i="87"/>
  <c r="K3672" i="87"/>
  <c r="K3671" i="87"/>
  <c r="K3670" i="87"/>
  <c r="K3669" i="87"/>
  <c r="K3668" i="87"/>
  <c r="K3667" i="87"/>
  <c r="K3666" i="87"/>
  <c r="K3665" i="87"/>
  <c r="K3664" i="87"/>
  <c r="K3663" i="87"/>
  <c r="K3662" i="87"/>
  <c r="K3661" i="87"/>
  <c r="K3660" i="87"/>
  <c r="K3659" i="87"/>
  <c r="K3658" i="87"/>
  <c r="K3657" i="87"/>
  <c r="K3656" i="87"/>
  <c r="K3655" i="87"/>
  <c r="K3654" i="87"/>
  <c r="K3653" i="87"/>
  <c r="K3652" i="87"/>
  <c r="K3651" i="87"/>
  <c r="K3650" i="87"/>
  <c r="K3649" i="87"/>
  <c r="K3648" i="87"/>
  <c r="K3647" i="87"/>
  <c r="K3646" i="87"/>
  <c r="K3645" i="87"/>
  <c r="K3644" i="87"/>
  <c r="K3643" i="87"/>
  <c r="K3642" i="87"/>
  <c r="K3641" i="87"/>
  <c r="K3640" i="87"/>
  <c r="K3639" i="87"/>
  <c r="K3638" i="87"/>
  <c r="K3637" i="87"/>
  <c r="K3636" i="87"/>
  <c r="K3635" i="87"/>
  <c r="K3634" i="87"/>
  <c r="K3633" i="87"/>
  <c r="K3632" i="87"/>
  <c r="K3631" i="87"/>
  <c r="K3630" i="87"/>
  <c r="K3629" i="87"/>
  <c r="K3628" i="87"/>
  <c r="K3627" i="87"/>
  <c r="K3626" i="87"/>
  <c r="K3625" i="87"/>
  <c r="K3624" i="87"/>
  <c r="K3623" i="87"/>
  <c r="K3622" i="87"/>
  <c r="K3621" i="87"/>
  <c r="K3620" i="87"/>
  <c r="K3619" i="87"/>
  <c r="K3618" i="87"/>
  <c r="K3617" i="87"/>
  <c r="K3616" i="87"/>
  <c r="K3615" i="87"/>
  <c r="K3614" i="87"/>
  <c r="K3613" i="87"/>
  <c r="K3612" i="87"/>
  <c r="K3611" i="87"/>
  <c r="K3610" i="87"/>
  <c r="K3609" i="87"/>
  <c r="K3608" i="87"/>
  <c r="K3607" i="87"/>
  <c r="K3606" i="87"/>
  <c r="K3605" i="87"/>
  <c r="K3604" i="87"/>
  <c r="K3603" i="87"/>
  <c r="K3602" i="87"/>
  <c r="K3601" i="87"/>
  <c r="K3600" i="87"/>
  <c r="K3599" i="87"/>
  <c r="K3598" i="87"/>
  <c r="K3597" i="87"/>
  <c r="K3596" i="87"/>
  <c r="K3595" i="87"/>
  <c r="K3594" i="87"/>
  <c r="K3593" i="87"/>
  <c r="K3592" i="87"/>
  <c r="K3591" i="87"/>
  <c r="K3590" i="87"/>
  <c r="K3589" i="87"/>
  <c r="K3588" i="87"/>
  <c r="K3587" i="87"/>
  <c r="K3586" i="87"/>
  <c r="K3585" i="87"/>
  <c r="K3584" i="87"/>
  <c r="K3583" i="87"/>
  <c r="K3582" i="87"/>
  <c r="K3581" i="87"/>
  <c r="K3580" i="87"/>
  <c r="K3579" i="87"/>
  <c r="K3578" i="87"/>
  <c r="K3577" i="87"/>
  <c r="K3576" i="87"/>
  <c r="K3575" i="87"/>
  <c r="K3574" i="87"/>
  <c r="K3573" i="87"/>
  <c r="K3572" i="87"/>
  <c r="K3571" i="87"/>
  <c r="K3570" i="87"/>
  <c r="K3569" i="87"/>
  <c r="K3568" i="87"/>
  <c r="K3567" i="87"/>
  <c r="K3566" i="87"/>
  <c r="K3565" i="87"/>
  <c r="K3564" i="87"/>
  <c r="K3563" i="87"/>
  <c r="K3562" i="87"/>
  <c r="K3561" i="87"/>
  <c r="K3560" i="87"/>
  <c r="K3559" i="87"/>
  <c r="K3558" i="87"/>
  <c r="K3557" i="87"/>
  <c r="K3556" i="87"/>
  <c r="K3555" i="87"/>
  <c r="K3554" i="87"/>
  <c r="K3553" i="87"/>
  <c r="K3552" i="87"/>
  <c r="K3551" i="87"/>
  <c r="K3550" i="87"/>
  <c r="K3549" i="87"/>
  <c r="K3548" i="87"/>
  <c r="K3547" i="87"/>
  <c r="K3546" i="87"/>
  <c r="K3545" i="87"/>
  <c r="K3544" i="87"/>
  <c r="K3543" i="87"/>
  <c r="K3542" i="87"/>
  <c r="K3541" i="87"/>
  <c r="K3540" i="87"/>
  <c r="K3539" i="87"/>
  <c r="K3538" i="87"/>
  <c r="K3537" i="87"/>
  <c r="K3536" i="87"/>
  <c r="K3535" i="87"/>
  <c r="K3534" i="87"/>
  <c r="K3533" i="87"/>
  <c r="K3532" i="87"/>
  <c r="K3531" i="87"/>
  <c r="K3530" i="87"/>
  <c r="K3529" i="87"/>
  <c r="K3528" i="87"/>
  <c r="K3527" i="87"/>
  <c r="K3526" i="87"/>
  <c r="K3525" i="87"/>
  <c r="K3524" i="87"/>
  <c r="K3523" i="87"/>
  <c r="K3522" i="87"/>
  <c r="K3521" i="87"/>
  <c r="K3520" i="87"/>
  <c r="K3519" i="87"/>
  <c r="K3518" i="87"/>
  <c r="K3517" i="87"/>
  <c r="K3516" i="87"/>
  <c r="K3515" i="87"/>
  <c r="K3514" i="87"/>
  <c r="K3513" i="87"/>
  <c r="K3512" i="87"/>
  <c r="K3511" i="87"/>
  <c r="K3510" i="87"/>
  <c r="K3509" i="87"/>
  <c r="K3508" i="87"/>
  <c r="K3507" i="87"/>
  <c r="K3506" i="87"/>
  <c r="K3505" i="87"/>
  <c r="K3504" i="87"/>
  <c r="K3503" i="87"/>
  <c r="K3502" i="87"/>
  <c r="K3501" i="87"/>
  <c r="K3500" i="87"/>
  <c r="K3499" i="87"/>
  <c r="K3498" i="87"/>
  <c r="K3497" i="87"/>
  <c r="K3496" i="87"/>
  <c r="K3495" i="87"/>
  <c r="K3494" i="87"/>
  <c r="K3493" i="87"/>
  <c r="K3492" i="87"/>
  <c r="K3491" i="87"/>
  <c r="K3490" i="87"/>
  <c r="K3489" i="87"/>
  <c r="K3488" i="87"/>
  <c r="K3487" i="87"/>
  <c r="K3486" i="87"/>
  <c r="K3485" i="87"/>
  <c r="K3484" i="87"/>
  <c r="K3483" i="87"/>
  <c r="K3482" i="87"/>
  <c r="K3481" i="87"/>
  <c r="K3480" i="87"/>
  <c r="K3479" i="87"/>
  <c r="K3478" i="87"/>
  <c r="K3477" i="87"/>
  <c r="K3476" i="87"/>
  <c r="K3475" i="87"/>
  <c r="K3474" i="87"/>
  <c r="K3473" i="87"/>
  <c r="K3472" i="87"/>
  <c r="K3471" i="87"/>
  <c r="K3470" i="87"/>
  <c r="K3469" i="87"/>
  <c r="K3468" i="87"/>
  <c r="K3467" i="87"/>
  <c r="K3466" i="87"/>
  <c r="K3465" i="87"/>
  <c r="K3464" i="87"/>
  <c r="K3463" i="87"/>
  <c r="K3462" i="87"/>
  <c r="K3461" i="87"/>
  <c r="K3460" i="87"/>
  <c r="K3459" i="87"/>
  <c r="K3458" i="87"/>
  <c r="K3457" i="87"/>
  <c r="K3456" i="87"/>
  <c r="K3455" i="87"/>
  <c r="K3454" i="87"/>
  <c r="K3453" i="87"/>
  <c r="K3452" i="87"/>
  <c r="K3451" i="87"/>
  <c r="K3450" i="87"/>
  <c r="K3449" i="87"/>
  <c r="K3448" i="87"/>
  <c r="K3447" i="87"/>
  <c r="K3446" i="87"/>
  <c r="K3445" i="87"/>
  <c r="K3444" i="87"/>
  <c r="K3443" i="87"/>
  <c r="K3442" i="87"/>
  <c r="K3441" i="87"/>
  <c r="K3440" i="87"/>
  <c r="K3439" i="87"/>
  <c r="K3438" i="87"/>
  <c r="K3437" i="87"/>
  <c r="K3436" i="87"/>
  <c r="K3435" i="87"/>
  <c r="K3434" i="87"/>
  <c r="K3433" i="87"/>
  <c r="K3432" i="87"/>
  <c r="K3431" i="87"/>
  <c r="K3430" i="87"/>
  <c r="K3429" i="87"/>
  <c r="K3428" i="87"/>
  <c r="K3427" i="87"/>
  <c r="K3426" i="87"/>
  <c r="K3425" i="87"/>
  <c r="K3424" i="87"/>
  <c r="K3423" i="87"/>
  <c r="K3422" i="87"/>
  <c r="K3421" i="87"/>
  <c r="K3420" i="87"/>
  <c r="K3419" i="87"/>
  <c r="K3418" i="87"/>
  <c r="K3417" i="87"/>
  <c r="K3416" i="87"/>
  <c r="K3415" i="87"/>
  <c r="K3414" i="87"/>
  <c r="K3413" i="87"/>
  <c r="K3412" i="87"/>
  <c r="K3411" i="87"/>
  <c r="K3410" i="87"/>
  <c r="K3409" i="87"/>
  <c r="K3408" i="87"/>
  <c r="K3407" i="87"/>
  <c r="K3406" i="87"/>
  <c r="K3405" i="87"/>
  <c r="K3404" i="87"/>
  <c r="K3403" i="87"/>
  <c r="K3402" i="87"/>
  <c r="K3401" i="87"/>
  <c r="K3400" i="87"/>
  <c r="K3399" i="87"/>
  <c r="K3398" i="87"/>
  <c r="K3397" i="87"/>
  <c r="K3396" i="87"/>
  <c r="K3395" i="87"/>
  <c r="K3394" i="87"/>
  <c r="K3393" i="87"/>
  <c r="K3392" i="87"/>
  <c r="K3391" i="87"/>
  <c r="K3390" i="87"/>
  <c r="K3389" i="87"/>
  <c r="K3388" i="87"/>
  <c r="K3387" i="87"/>
  <c r="K3386" i="87"/>
  <c r="K3385" i="87"/>
  <c r="K3384" i="87"/>
  <c r="K3383" i="87"/>
  <c r="K3382" i="87"/>
  <c r="K3381" i="87"/>
  <c r="K3380" i="87"/>
  <c r="K3379" i="87"/>
  <c r="K3378" i="87"/>
  <c r="K3377" i="87"/>
  <c r="K3376" i="87"/>
  <c r="K3375" i="87"/>
  <c r="K3374" i="87"/>
  <c r="K3373" i="87"/>
  <c r="K3372" i="87"/>
  <c r="K3371" i="87"/>
  <c r="K3370" i="87"/>
  <c r="K3369" i="87"/>
  <c r="K3368" i="87"/>
  <c r="K3367" i="87"/>
  <c r="K3366" i="87"/>
  <c r="K3365" i="87"/>
  <c r="K3364" i="87"/>
  <c r="K3363" i="87"/>
  <c r="K3362" i="87"/>
  <c r="K3361" i="87"/>
  <c r="K3360" i="87"/>
  <c r="K3359" i="87"/>
  <c r="K3358" i="87"/>
  <c r="K3357" i="87"/>
  <c r="K3356" i="87"/>
  <c r="K3355" i="87"/>
  <c r="K3354" i="87"/>
  <c r="K3353" i="87"/>
  <c r="K3352" i="87"/>
  <c r="K3351" i="87"/>
  <c r="K3350" i="87"/>
  <c r="K3349" i="87"/>
  <c r="K3348" i="87"/>
  <c r="K3347" i="87"/>
  <c r="K3346" i="87"/>
  <c r="K3345" i="87"/>
  <c r="K3344" i="87"/>
  <c r="K3343" i="87"/>
  <c r="K3342" i="87"/>
  <c r="K3341" i="87"/>
  <c r="K3340" i="87"/>
  <c r="K3339" i="87"/>
  <c r="K3338" i="87"/>
  <c r="K3337" i="87"/>
  <c r="K3336" i="87"/>
  <c r="K3335" i="87"/>
  <c r="K3334" i="87"/>
  <c r="K3333" i="87"/>
  <c r="K3332" i="87"/>
  <c r="K3331" i="87"/>
  <c r="K3330" i="87"/>
  <c r="K3329" i="87"/>
  <c r="K3328" i="87"/>
  <c r="K3327" i="87"/>
  <c r="K3326" i="87"/>
  <c r="K3325" i="87"/>
  <c r="K3324" i="87"/>
  <c r="K3323" i="87"/>
  <c r="K3322" i="87"/>
  <c r="K3321" i="87"/>
  <c r="K3320" i="87"/>
  <c r="K3319" i="87"/>
  <c r="K3318" i="87"/>
  <c r="K3317" i="87"/>
  <c r="K3316" i="87"/>
  <c r="K3315" i="87"/>
  <c r="K3314" i="87"/>
  <c r="K3313" i="87"/>
  <c r="K3312" i="87"/>
  <c r="K3311" i="87"/>
  <c r="K3310" i="87"/>
  <c r="K3309" i="87"/>
  <c r="K3308" i="87"/>
  <c r="K3307" i="87"/>
  <c r="K3306" i="87"/>
  <c r="K3305" i="87"/>
  <c r="K3304" i="87"/>
  <c r="K3303" i="87"/>
  <c r="K3302" i="87"/>
  <c r="K3301" i="87"/>
  <c r="K3300" i="87"/>
  <c r="K3299" i="87"/>
  <c r="K3298" i="87"/>
  <c r="K3297" i="87"/>
  <c r="K3296" i="87"/>
  <c r="K3295" i="87"/>
  <c r="K3294" i="87"/>
  <c r="K3293" i="87"/>
  <c r="K3292" i="87"/>
  <c r="K3291" i="87"/>
  <c r="K3290" i="87"/>
  <c r="K3289" i="87"/>
  <c r="K3288" i="87"/>
  <c r="K3287" i="87"/>
  <c r="K3286" i="87"/>
  <c r="K3285" i="87"/>
  <c r="K3284" i="87"/>
  <c r="K3283" i="87"/>
  <c r="K3282" i="87"/>
  <c r="K3281" i="87"/>
  <c r="K3280" i="87"/>
  <c r="K3279" i="87"/>
  <c r="K3278" i="87"/>
  <c r="K3277" i="87"/>
  <c r="K3276" i="87"/>
  <c r="K3275" i="87"/>
  <c r="K3274" i="87"/>
  <c r="K3273" i="87"/>
  <c r="K3272" i="87"/>
  <c r="K3271" i="87"/>
  <c r="K3270" i="87"/>
  <c r="K3269" i="87"/>
  <c r="K3268" i="87"/>
  <c r="K3267" i="87"/>
  <c r="K3266" i="87"/>
  <c r="K3265" i="87"/>
  <c r="K3264" i="87"/>
  <c r="K3263" i="87"/>
  <c r="K3262" i="87"/>
  <c r="K3261" i="87"/>
  <c r="K3260" i="87"/>
  <c r="K3259" i="87"/>
  <c r="K3258" i="87"/>
  <c r="K3257" i="87"/>
  <c r="K3256" i="87"/>
  <c r="K3255" i="87"/>
  <c r="K3254" i="87"/>
  <c r="K3253" i="87"/>
  <c r="K3252" i="87"/>
  <c r="K3251" i="87"/>
  <c r="K3250" i="87"/>
  <c r="K3249" i="87"/>
  <c r="K3248" i="87"/>
  <c r="K3247" i="87"/>
  <c r="K3246" i="87"/>
  <c r="K3245" i="87"/>
  <c r="K3244" i="87"/>
  <c r="K3243" i="87"/>
  <c r="K3242" i="87"/>
  <c r="K3241" i="87"/>
  <c r="K3240" i="87"/>
  <c r="K3239" i="87"/>
  <c r="K3238" i="87"/>
  <c r="K3237" i="87"/>
  <c r="K3236" i="87"/>
  <c r="K3235" i="87"/>
  <c r="K3234" i="87"/>
  <c r="K3233" i="87"/>
  <c r="K3232" i="87"/>
  <c r="K3231" i="87"/>
  <c r="K3230" i="87"/>
  <c r="K3229" i="87"/>
  <c r="K3228" i="87"/>
  <c r="K3227" i="87"/>
  <c r="K3226" i="87"/>
  <c r="K3225" i="87"/>
  <c r="K3224" i="87"/>
  <c r="K3223" i="87"/>
  <c r="K3222" i="87"/>
  <c r="K3221" i="87"/>
  <c r="K3220" i="87"/>
  <c r="K3219" i="87"/>
  <c r="K3218" i="87"/>
  <c r="K3217" i="87"/>
  <c r="K3216" i="87"/>
  <c r="K3215" i="87"/>
  <c r="K3214" i="87"/>
  <c r="K3213" i="87"/>
  <c r="K3212" i="87"/>
  <c r="K3211" i="87"/>
  <c r="K3210" i="87"/>
  <c r="K3209" i="87"/>
  <c r="K3208" i="87"/>
  <c r="K3207" i="87"/>
  <c r="K3206" i="87"/>
  <c r="K3205" i="87"/>
  <c r="K3204" i="87"/>
  <c r="K3203" i="87"/>
  <c r="K3202" i="87"/>
  <c r="K3201" i="87"/>
  <c r="K3200" i="87"/>
  <c r="K3199" i="87"/>
  <c r="K3198" i="87"/>
  <c r="K3197" i="87"/>
  <c r="K3196" i="87"/>
  <c r="K3195" i="87"/>
  <c r="K3194" i="87"/>
  <c r="K3193" i="87"/>
  <c r="K3192" i="87"/>
  <c r="K3191" i="87"/>
  <c r="K3190" i="87"/>
  <c r="K3189" i="87"/>
  <c r="K3188" i="87"/>
  <c r="K3187" i="87"/>
  <c r="K3186" i="87"/>
  <c r="K3185" i="87"/>
  <c r="K3184" i="87"/>
  <c r="K3183" i="87"/>
  <c r="K3182" i="87"/>
  <c r="K3181" i="87"/>
  <c r="K3180" i="87"/>
  <c r="K3179" i="87"/>
  <c r="K3178" i="87"/>
  <c r="K3177" i="87"/>
  <c r="K3176" i="87"/>
  <c r="K3175" i="87"/>
  <c r="K3174" i="87"/>
  <c r="K3173" i="87"/>
  <c r="K3172" i="87"/>
  <c r="K3171" i="87"/>
  <c r="K3170" i="87"/>
  <c r="K3169" i="87"/>
  <c r="K3168" i="87"/>
  <c r="K3167" i="87"/>
  <c r="K3166" i="87"/>
  <c r="K3165" i="87"/>
  <c r="K3164" i="87"/>
  <c r="K3163" i="87"/>
  <c r="K3162" i="87"/>
  <c r="K3161" i="87"/>
  <c r="K3160" i="87"/>
  <c r="K3159" i="87"/>
  <c r="K3158" i="87"/>
  <c r="K3157" i="87"/>
  <c r="K3156" i="87"/>
  <c r="K3155" i="87"/>
  <c r="K3154" i="87"/>
  <c r="K3153" i="87"/>
  <c r="K3152" i="87"/>
  <c r="K3151" i="87"/>
  <c r="K3150" i="87"/>
  <c r="K3149" i="87"/>
  <c r="K3148" i="87"/>
  <c r="K3147" i="87"/>
  <c r="K3146" i="87"/>
  <c r="K3145" i="87"/>
  <c r="K3144" i="87"/>
  <c r="K3143" i="87"/>
  <c r="K3142" i="87"/>
  <c r="K3141" i="87"/>
  <c r="K3140" i="87"/>
  <c r="K3139" i="87"/>
  <c r="K3138" i="87"/>
  <c r="K3137" i="87"/>
  <c r="K3136" i="87"/>
  <c r="K3135" i="87"/>
  <c r="K3134" i="87"/>
  <c r="K3133" i="87"/>
  <c r="K3132" i="87"/>
  <c r="K3131" i="87"/>
  <c r="K3130" i="87"/>
  <c r="K3129" i="87"/>
  <c r="K3128" i="87"/>
  <c r="K3127" i="87"/>
  <c r="K3126" i="87"/>
  <c r="K3125" i="87"/>
  <c r="K3124" i="87"/>
  <c r="K3123" i="87"/>
  <c r="K3122" i="87"/>
  <c r="K3121" i="87"/>
  <c r="K3120" i="87"/>
  <c r="K3119" i="87"/>
  <c r="K3118" i="87"/>
  <c r="K3117" i="87"/>
  <c r="K3116" i="87"/>
  <c r="K3115" i="87"/>
  <c r="K3114" i="87"/>
  <c r="K3113" i="87"/>
  <c r="K3112" i="87"/>
  <c r="K3111" i="87"/>
  <c r="K3110" i="87"/>
  <c r="K3109" i="87"/>
  <c r="K3108" i="87"/>
  <c r="K3107" i="87"/>
  <c r="K3106" i="87"/>
  <c r="K3105" i="87"/>
  <c r="K3104" i="87"/>
  <c r="K3103" i="87"/>
  <c r="K3102" i="87"/>
  <c r="K3101" i="87"/>
  <c r="K3100" i="87"/>
  <c r="K3099" i="87"/>
  <c r="K3098" i="87"/>
  <c r="K3097" i="87"/>
  <c r="K3096" i="87"/>
  <c r="K3095" i="87"/>
  <c r="K3094" i="87"/>
  <c r="K3093" i="87"/>
  <c r="K3092" i="87"/>
  <c r="K3091" i="87"/>
  <c r="K3090" i="87"/>
  <c r="K3089" i="87"/>
  <c r="K3088" i="87"/>
  <c r="K3087" i="87"/>
  <c r="K3086" i="87"/>
  <c r="K3085" i="87"/>
  <c r="K3084" i="87"/>
  <c r="K3083" i="87"/>
  <c r="K3082" i="87"/>
  <c r="K3081" i="87"/>
  <c r="K3080" i="87"/>
  <c r="K3079" i="87"/>
  <c r="K3078" i="87"/>
  <c r="K3077" i="87"/>
  <c r="K3076" i="87"/>
  <c r="K3075" i="87"/>
  <c r="K3074" i="87"/>
  <c r="K3073" i="87"/>
  <c r="K3072" i="87"/>
  <c r="K3071" i="87"/>
  <c r="K3070" i="87"/>
  <c r="K3069" i="87"/>
  <c r="K3068" i="87"/>
  <c r="K3067" i="87"/>
  <c r="K3066" i="87"/>
  <c r="K3065" i="87"/>
  <c r="K3064" i="87"/>
  <c r="K3063" i="87"/>
  <c r="K3062" i="87"/>
  <c r="K3061" i="87"/>
  <c r="K3060" i="87"/>
  <c r="K3059" i="87"/>
  <c r="K3058" i="87"/>
  <c r="K3057" i="87"/>
  <c r="K3056" i="87"/>
  <c r="K3055" i="87"/>
  <c r="K3054" i="87"/>
  <c r="K3053" i="87"/>
  <c r="K3052" i="87"/>
  <c r="K3051" i="87"/>
  <c r="K3050" i="87"/>
  <c r="K3049" i="87"/>
  <c r="K3048" i="87"/>
  <c r="K3047" i="87"/>
  <c r="K3046" i="87"/>
  <c r="K3045" i="87"/>
  <c r="K3044" i="87"/>
  <c r="K3043" i="87"/>
  <c r="K3042" i="87"/>
  <c r="K3041" i="87"/>
  <c r="K3040" i="87"/>
  <c r="K3039" i="87"/>
  <c r="K3038" i="87"/>
  <c r="K3037" i="87"/>
  <c r="K3036" i="87"/>
  <c r="K3035" i="87"/>
  <c r="K3034" i="87"/>
  <c r="K3033" i="87"/>
  <c r="K3032" i="87"/>
  <c r="K3031" i="87"/>
  <c r="K3030" i="87"/>
  <c r="K3029" i="87"/>
  <c r="K3028" i="87"/>
  <c r="K3027" i="87"/>
  <c r="K3026" i="87"/>
  <c r="K3025" i="87"/>
  <c r="K3024" i="87"/>
  <c r="K3023" i="87"/>
  <c r="K3022" i="87"/>
  <c r="K3021" i="87"/>
  <c r="K3020" i="87"/>
  <c r="K3019" i="87"/>
  <c r="K3018" i="87"/>
  <c r="K3017" i="87"/>
  <c r="K3016" i="87"/>
  <c r="K3015" i="87"/>
  <c r="K3014" i="87"/>
  <c r="K3013" i="87"/>
  <c r="K3012" i="87"/>
  <c r="K3011" i="87"/>
  <c r="K3010" i="87"/>
  <c r="K3009" i="87"/>
  <c r="K3008" i="87"/>
  <c r="K3007" i="87"/>
  <c r="K3006" i="87"/>
  <c r="K3005" i="87"/>
  <c r="K3004" i="87"/>
  <c r="K3003" i="87"/>
  <c r="K3002" i="87"/>
  <c r="K3001" i="87"/>
  <c r="K3000" i="87"/>
  <c r="K2999" i="87"/>
  <c r="K2998" i="87"/>
  <c r="K2997" i="87"/>
  <c r="K2996" i="87"/>
  <c r="K2995" i="87"/>
  <c r="K2994" i="87"/>
  <c r="K2993" i="87"/>
  <c r="K2992" i="87"/>
  <c r="K2991" i="87"/>
  <c r="K2990" i="87"/>
  <c r="K2989" i="87"/>
  <c r="K2988" i="87"/>
  <c r="K2987" i="87"/>
  <c r="K2986" i="87"/>
  <c r="K2985" i="87"/>
  <c r="K2984" i="87"/>
  <c r="K2983" i="87"/>
  <c r="K2982" i="87"/>
  <c r="K2981" i="87"/>
  <c r="K2980" i="87"/>
  <c r="K2979" i="87"/>
  <c r="K2978" i="87"/>
  <c r="K2977" i="87"/>
  <c r="K2976" i="87"/>
  <c r="K2975" i="87"/>
  <c r="K2974" i="87"/>
  <c r="K2973" i="87"/>
  <c r="K2972" i="87"/>
  <c r="K2971" i="87"/>
  <c r="K2970" i="87"/>
  <c r="K2969" i="87"/>
  <c r="K2968" i="87"/>
  <c r="K2967" i="87"/>
  <c r="K2966" i="87"/>
  <c r="K2965" i="87"/>
  <c r="K2964" i="87"/>
  <c r="K2963" i="87"/>
  <c r="K2962" i="87"/>
  <c r="K2961" i="87"/>
  <c r="K2960" i="87"/>
  <c r="K2959" i="87"/>
  <c r="K2958" i="87"/>
  <c r="K2957" i="87"/>
  <c r="K2956" i="87"/>
  <c r="K2955" i="87"/>
  <c r="K2954" i="87"/>
  <c r="K2953" i="87"/>
  <c r="K2952" i="87"/>
  <c r="K2951" i="87"/>
  <c r="K2950" i="87"/>
  <c r="K2949" i="87"/>
  <c r="K2948" i="87"/>
  <c r="K2947" i="87"/>
  <c r="K2946" i="87"/>
  <c r="K2945" i="87"/>
  <c r="K2944" i="87"/>
  <c r="K2943" i="87"/>
  <c r="K2942" i="87"/>
  <c r="K2941" i="87"/>
  <c r="K2940" i="87"/>
  <c r="K2939" i="87"/>
  <c r="K2938" i="87"/>
  <c r="K2937" i="87"/>
  <c r="K2936" i="87"/>
  <c r="K2935" i="87"/>
  <c r="K2934" i="87"/>
  <c r="K2933" i="87"/>
  <c r="K2932" i="87"/>
  <c r="K2931" i="87"/>
  <c r="K2930" i="87"/>
  <c r="K2929" i="87"/>
  <c r="K2928" i="87"/>
  <c r="K2927" i="87"/>
  <c r="K2926" i="87"/>
  <c r="K2925" i="87"/>
  <c r="K2924" i="87"/>
  <c r="K2923" i="87"/>
  <c r="K2922" i="87"/>
  <c r="K2921" i="87"/>
  <c r="K2920" i="87"/>
  <c r="K2919" i="87"/>
  <c r="K2918" i="87"/>
  <c r="K2917" i="87"/>
  <c r="K2916" i="87"/>
  <c r="K2915" i="87"/>
  <c r="K2914" i="87"/>
  <c r="K2913" i="87"/>
  <c r="K2912" i="87"/>
  <c r="K2911" i="87"/>
  <c r="K2910" i="87"/>
  <c r="K2909" i="87"/>
  <c r="K2908" i="87"/>
  <c r="K2907" i="87"/>
  <c r="K2906" i="87"/>
  <c r="K2905" i="87"/>
  <c r="K2904" i="87"/>
  <c r="K2903" i="87"/>
  <c r="K2902" i="87"/>
  <c r="K2901" i="87"/>
  <c r="K2900" i="87"/>
  <c r="K2899" i="87"/>
  <c r="K2898" i="87"/>
  <c r="K2897" i="87"/>
  <c r="K2896" i="87"/>
  <c r="K2895" i="87"/>
  <c r="K2894" i="87"/>
  <c r="K2893" i="87"/>
  <c r="K2892" i="87"/>
  <c r="K2891" i="87"/>
  <c r="K2890" i="87"/>
  <c r="K2889" i="87"/>
  <c r="K2888" i="87"/>
  <c r="K2887" i="87"/>
  <c r="K2886" i="87"/>
  <c r="K2885" i="87"/>
  <c r="K2884" i="87"/>
  <c r="K2883" i="87"/>
  <c r="K2882" i="87"/>
  <c r="K2881" i="87"/>
  <c r="K2880" i="87"/>
  <c r="K2879" i="87"/>
  <c r="K2878" i="87"/>
  <c r="K2877" i="87"/>
  <c r="K2876" i="87"/>
  <c r="K2875" i="87"/>
  <c r="K2874" i="87"/>
  <c r="K2873" i="87"/>
  <c r="K2872" i="87"/>
  <c r="K2871" i="87"/>
  <c r="K2870" i="87"/>
  <c r="K2869" i="87"/>
  <c r="K2868" i="87"/>
  <c r="K2867" i="87"/>
  <c r="K2866" i="87"/>
  <c r="K2865" i="87"/>
  <c r="K2864" i="87"/>
  <c r="K2863" i="87"/>
  <c r="K2862" i="87"/>
  <c r="K2861" i="87"/>
  <c r="K2860" i="87"/>
  <c r="K2859" i="87"/>
  <c r="K2858" i="87"/>
  <c r="K2857" i="87"/>
  <c r="K2856" i="87"/>
  <c r="K2855" i="87"/>
  <c r="K2854" i="87"/>
  <c r="K2853" i="87"/>
  <c r="K2852" i="87"/>
  <c r="K2851" i="87"/>
  <c r="K2850" i="87"/>
  <c r="K2849" i="87"/>
  <c r="K2848" i="87"/>
  <c r="K2847" i="87"/>
  <c r="K2846" i="87"/>
  <c r="K2845" i="87"/>
  <c r="K2844" i="87"/>
  <c r="K2843" i="87"/>
  <c r="K2842" i="87"/>
  <c r="K2841" i="87"/>
  <c r="K2840" i="87"/>
  <c r="K2839" i="87"/>
  <c r="K2838" i="87"/>
  <c r="K2837" i="87"/>
  <c r="K2836" i="87"/>
  <c r="K2835" i="87"/>
  <c r="K2834" i="87"/>
  <c r="K2833" i="87"/>
  <c r="K2832" i="87"/>
  <c r="K2831" i="87"/>
  <c r="K2830" i="87"/>
  <c r="K2829" i="87"/>
  <c r="K2828" i="87"/>
  <c r="K2827" i="87"/>
  <c r="K2826" i="87"/>
  <c r="K2825" i="87"/>
  <c r="K2824" i="87"/>
  <c r="K2823" i="87"/>
  <c r="K2822" i="87"/>
  <c r="K2821" i="87"/>
  <c r="K2820" i="87"/>
  <c r="K2819" i="87"/>
  <c r="K2818" i="87"/>
  <c r="K2817" i="87"/>
  <c r="K2816" i="87"/>
  <c r="K2815" i="87"/>
  <c r="K2814" i="87"/>
  <c r="K2813" i="87"/>
  <c r="K2812" i="87"/>
  <c r="K2811" i="87"/>
  <c r="K2810" i="87"/>
  <c r="K2809" i="87"/>
  <c r="K2808" i="87"/>
  <c r="K2807" i="87"/>
  <c r="K2806" i="87"/>
  <c r="K2805" i="87"/>
  <c r="K2804" i="87"/>
  <c r="K2803" i="87"/>
  <c r="K2802" i="87"/>
  <c r="K2801" i="87"/>
  <c r="K2800" i="87"/>
  <c r="K2799" i="87"/>
  <c r="K2798" i="87"/>
  <c r="K2797" i="87"/>
  <c r="K2796" i="87"/>
  <c r="K2795" i="87"/>
  <c r="K2794" i="87"/>
  <c r="K2793" i="87"/>
  <c r="K2792" i="87"/>
  <c r="K2791" i="87"/>
  <c r="K2790" i="87"/>
  <c r="K2789" i="87"/>
  <c r="K2788" i="87"/>
  <c r="K2787" i="87"/>
  <c r="K2786" i="87"/>
  <c r="K2785" i="87"/>
  <c r="K2784" i="87"/>
  <c r="K2783" i="87"/>
  <c r="K2782" i="87"/>
  <c r="K2781" i="87"/>
  <c r="K2780" i="87"/>
  <c r="K2779" i="87"/>
  <c r="K2778" i="87"/>
  <c r="K2777" i="87"/>
  <c r="K2776" i="87"/>
  <c r="K2775" i="87"/>
  <c r="K2774" i="87"/>
  <c r="K2773" i="87"/>
  <c r="K2772" i="87"/>
  <c r="K2771" i="87"/>
  <c r="K2770" i="87"/>
  <c r="K2769" i="87"/>
  <c r="K2768" i="87"/>
  <c r="K2767" i="87"/>
  <c r="K2766" i="87"/>
  <c r="K2765" i="87"/>
  <c r="K2764" i="87"/>
  <c r="K2763" i="87"/>
  <c r="K2762" i="87"/>
  <c r="K2761" i="87"/>
  <c r="K2760" i="87"/>
  <c r="K2759" i="87"/>
  <c r="K2758" i="87"/>
  <c r="K2757" i="87"/>
  <c r="K2756" i="87"/>
  <c r="K2755" i="87"/>
  <c r="K2754" i="87"/>
  <c r="K2753" i="87"/>
  <c r="K2752" i="87"/>
  <c r="K2751" i="87"/>
  <c r="K2750" i="87"/>
  <c r="K2749" i="87"/>
  <c r="K2748" i="87"/>
  <c r="K2747" i="87"/>
  <c r="K2746" i="87"/>
  <c r="K2745" i="87"/>
  <c r="K2744" i="87"/>
  <c r="K2743" i="87"/>
  <c r="K2742" i="87"/>
  <c r="K2741" i="87"/>
  <c r="K2740" i="87"/>
  <c r="K2739" i="87"/>
  <c r="K2738" i="87"/>
  <c r="K2737" i="87"/>
  <c r="K2736" i="87"/>
  <c r="K2735" i="87"/>
  <c r="K2734" i="87"/>
  <c r="K2733" i="87"/>
  <c r="K2732" i="87"/>
  <c r="K2731" i="87"/>
  <c r="K2730" i="87"/>
  <c r="K2729" i="87"/>
  <c r="K2728" i="87"/>
  <c r="K2727" i="87"/>
  <c r="K2726" i="87"/>
  <c r="K2725" i="87"/>
  <c r="K2724" i="87"/>
  <c r="K2723" i="87"/>
  <c r="K2722" i="87"/>
  <c r="K2721" i="87"/>
  <c r="K2720" i="87"/>
  <c r="K2719" i="87"/>
  <c r="K2718" i="87"/>
  <c r="K2717" i="87"/>
  <c r="K2716" i="87"/>
  <c r="K2715" i="87"/>
  <c r="K2714" i="87"/>
  <c r="K2713" i="87"/>
  <c r="K2712" i="87"/>
  <c r="K2711" i="87"/>
  <c r="K2710" i="87"/>
  <c r="K2709" i="87"/>
  <c r="K2708" i="87"/>
  <c r="K2707" i="87"/>
  <c r="K2706" i="87"/>
  <c r="K2705" i="87"/>
  <c r="K2704" i="87"/>
  <c r="K2703" i="87"/>
  <c r="K2702" i="87"/>
  <c r="K2701" i="87"/>
  <c r="K2700" i="87"/>
  <c r="K2699" i="87"/>
  <c r="K2698" i="87"/>
  <c r="K2697" i="87"/>
  <c r="K2696" i="87"/>
  <c r="K2695" i="87"/>
  <c r="K2694" i="87"/>
  <c r="K2693" i="87"/>
  <c r="K2692" i="87"/>
  <c r="K2691" i="87"/>
  <c r="K2690" i="87"/>
  <c r="K2689" i="87"/>
  <c r="K2688" i="87"/>
  <c r="K2687" i="87"/>
  <c r="K2686" i="87"/>
  <c r="K2685" i="87"/>
  <c r="K2684" i="87"/>
  <c r="K2683" i="87"/>
  <c r="K2682" i="87"/>
  <c r="K2681" i="87"/>
  <c r="K2680" i="87"/>
  <c r="K2679" i="87"/>
  <c r="K2678" i="87"/>
  <c r="K2677" i="87"/>
  <c r="K2676" i="87"/>
  <c r="K2675" i="87"/>
  <c r="K2674" i="87"/>
  <c r="K2673" i="87"/>
  <c r="K2672" i="87"/>
  <c r="K2671" i="87"/>
  <c r="K2670" i="87"/>
  <c r="K2669" i="87"/>
  <c r="K2668" i="87"/>
  <c r="K2667" i="87"/>
  <c r="K2666" i="87"/>
  <c r="K2665" i="87"/>
  <c r="K2664" i="87"/>
  <c r="K2663" i="87"/>
  <c r="K2662" i="87"/>
  <c r="K2661" i="87"/>
  <c r="K2660" i="87"/>
  <c r="K2659" i="87"/>
  <c r="K2658" i="87"/>
  <c r="K2657" i="87"/>
  <c r="K2656" i="87"/>
  <c r="K2655" i="87"/>
  <c r="K2654" i="87"/>
  <c r="K2653" i="87"/>
  <c r="K2652" i="87"/>
  <c r="K2651" i="87"/>
  <c r="K2650" i="87"/>
  <c r="K2649" i="87"/>
  <c r="K2648" i="87"/>
  <c r="K2647" i="87"/>
  <c r="K2646" i="87"/>
  <c r="K2645" i="87"/>
  <c r="K2644" i="87"/>
  <c r="K2643" i="87"/>
  <c r="K2642" i="87"/>
  <c r="K2641" i="87"/>
  <c r="K2640" i="87"/>
  <c r="K2639" i="87"/>
  <c r="K2638" i="87"/>
  <c r="K2637" i="87"/>
  <c r="K2636" i="87"/>
  <c r="K2635" i="87"/>
  <c r="K2634" i="87"/>
  <c r="K2633" i="87"/>
  <c r="K2632" i="87"/>
  <c r="K2631" i="87"/>
  <c r="K2630" i="87"/>
  <c r="K2629" i="87"/>
  <c r="K2628" i="87"/>
  <c r="K2627" i="87"/>
  <c r="K2626" i="87"/>
  <c r="K2625" i="87"/>
  <c r="K2624" i="87"/>
  <c r="K2623" i="87"/>
  <c r="K2622" i="87"/>
  <c r="K2621" i="87"/>
  <c r="K2620" i="87"/>
  <c r="K2619" i="87"/>
  <c r="K2618" i="87"/>
  <c r="K2617" i="87"/>
  <c r="K2616" i="87"/>
  <c r="K2615" i="87"/>
  <c r="K2614" i="87"/>
  <c r="K2613" i="87"/>
  <c r="K2612" i="87"/>
  <c r="K2611" i="87"/>
  <c r="K2610" i="87"/>
  <c r="K2609" i="87"/>
  <c r="K2608" i="87"/>
  <c r="K2607" i="87"/>
  <c r="K2606" i="87"/>
  <c r="K2605" i="87"/>
  <c r="K2604" i="87"/>
  <c r="K2603" i="87"/>
  <c r="K2602" i="87"/>
  <c r="K2601" i="87"/>
  <c r="K2600" i="87"/>
  <c r="K2599" i="87"/>
  <c r="K2598" i="87"/>
  <c r="K2597" i="87"/>
  <c r="K2596" i="87"/>
  <c r="K2595" i="87"/>
  <c r="K2594" i="87"/>
  <c r="K2593" i="87"/>
  <c r="K2592" i="87"/>
  <c r="K2591" i="87"/>
  <c r="K2590" i="87"/>
  <c r="K2589" i="87"/>
  <c r="K2588" i="87"/>
  <c r="K2587" i="87"/>
  <c r="K2586" i="87"/>
  <c r="K2585" i="87"/>
  <c r="K2584" i="87"/>
  <c r="K2583" i="87"/>
  <c r="K2582" i="87"/>
  <c r="K2581" i="87"/>
  <c r="K2580" i="87"/>
  <c r="K2579" i="87"/>
  <c r="K2578" i="87"/>
  <c r="K2577" i="87"/>
  <c r="K2576" i="87"/>
  <c r="K2575" i="87"/>
  <c r="K2574" i="87"/>
  <c r="K2573" i="87"/>
  <c r="K2572" i="87"/>
  <c r="K2571" i="87"/>
  <c r="K2570" i="87"/>
  <c r="K2569" i="87"/>
  <c r="K2568" i="87"/>
  <c r="K2567" i="87"/>
  <c r="K2566" i="87"/>
  <c r="K2565" i="87"/>
  <c r="K2564" i="87"/>
  <c r="K2563" i="87"/>
  <c r="K2562" i="87"/>
  <c r="K2561" i="87"/>
  <c r="K2560" i="87"/>
  <c r="K2559" i="87"/>
  <c r="K2558" i="87"/>
  <c r="K2557" i="87"/>
  <c r="K2556" i="87"/>
  <c r="K2555" i="87"/>
  <c r="K2554" i="87"/>
  <c r="K2553" i="87"/>
  <c r="K2552" i="87"/>
  <c r="K2551" i="87"/>
  <c r="K2550" i="87"/>
  <c r="K2549" i="87"/>
  <c r="K2548" i="87"/>
  <c r="K2547" i="87"/>
  <c r="K2546" i="87"/>
  <c r="K2545" i="87"/>
  <c r="K2544" i="87"/>
  <c r="K2543" i="87"/>
  <c r="K2542" i="87"/>
  <c r="K2541" i="87"/>
  <c r="K2540" i="87"/>
  <c r="K2539" i="87"/>
  <c r="K2538" i="87"/>
  <c r="K2537" i="87"/>
  <c r="K2536" i="87"/>
  <c r="K2535" i="87"/>
  <c r="K2534" i="87"/>
  <c r="K2533" i="87"/>
  <c r="K2532" i="87"/>
  <c r="K2531" i="87"/>
  <c r="K2530" i="87"/>
  <c r="K2529" i="87"/>
  <c r="K2528" i="87"/>
  <c r="K2527" i="87"/>
  <c r="K2526" i="87"/>
  <c r="K2525" i="87"/>
  <c r="K2524" i="87"/>
  <c r="K2523" i="87"/>
  <c r="K2522" i="87"/>
  <c r="K2521" i="87"/>
  <c r="K2520" i="87"/>
  <c r="K2519" i="87"/>
  <c r="K2518" i="87"/>
  <c r="K2517" i="87"/>
  <c r="K2516" i="87"/>
  <c r="K2515" i="87"/>
  <c r="K2514" i="87"/>
  <c r="K2513" i="87"/>
  <c r="K2512" i="87"/>
  <c r="K2511" i="87"/>
  <c r="K2510" i="87"/>
  <c r="K2509" i="87"/>
  <c r="K2508" i="87"/>
  <c r="K2507" i="87"/>
  <c r="K2506" i="87"/>
  <c r="K2505" i="87"/>
  <c r="K2504" i="87"/>
  <c r="K2503" i="87"/>
  <c r="K2502" i="87"/>
  <c r="K2501" i="87"/>
  <c r="K2500" i="87"/>
  <c r="K2499" i="87"/>
  <c r="K2498" i="87"/>
  <c r="K2497" i="87"/>
  <c r="K2496" i="87"/>
  <c r="K2495" i="87"/>
  <c r="K2494" i="87"/>
  <c r="K2493" i="87"/>
  <c r="K2492" i="87"/>
  <c r="K2491" i="87"/>
  <c r="K2490" i="87"/>
  <c r="K2489" i="87"/>
  <c r="K2488" i="87"/>
  <c r="K2487" i="87"/>
  <c r="K2486" i="87"/>
  <c r="K2485" i="87"/>
  <c r="K2484" i="87"/>
  <c r="K2483" i="87"/>
  <c r="K2482" i="87"/>
  <c r="K2481" i="87"/>
  <c r="K2480" i="87"/>
  <c r="K2479" i="87"/>
  <c r="K2478" i="87"/>
  <c r="K2477" i="87"/>
  <c r="K2476" i="87"/>
  <c r="K2475" i="87"/>
  <c r="K2474" i="87"/>
  <c r="K2473" i="87"/>
  <c r="K2472" i="87"/>
  <c r="K2471" i="87"/>
  <c r="K2470" i="87"/>
  <c r="K2469" i="87"/>
  <c r="K2468" i="87"/>
  <c r="K2467" i="87"/>
  <c r="K2466" i="87"/>
  <c r="K2465" i="87"/>
  <c r="K2464" i="87"/>
  <c r="K2463" i="87"/>
  <c r="K2462" i="87"/>
  <c r="K2461" i="87"/>
  <c r="K2460" i="87"/>
  <c r="K2459" i="87"/>
  <c r="K2458" i="87"/>
  <c r="K2457" i="87"/>
  <c r="K2456" i="87"/>
  <c r="K2455" i="87"/>
  <c r="K2454" i="87"/>
  <c r="K2453" i="87"/>
  <c r="K2452" i="87"/>
  <c r="K2451" i="87"/>
  <c r="K2450" i="87"/>
  <c r="K2449" i="87"/>
  <c r="K2448" i="87"/>
  <c r="K2447" i="87"/>
  <c r="K2446" i="87"/>
  <c r="K2445" i="87"/>
  <c r="K2444" i="87"/>
  <c r="K2443" i="87"/>
  <c r="K2442" i="87"/>
  <c r="K2441" i="87"/>
  <c r="K2440" i="87"/>
  <c r="K2439" i="87"/>
  <c r="K2438" i="87"/>
  <c r="K2437" i="87"/>
  <c r="K2436" i="87"/>
  <c r="K2435" i="87"/>
  <c r="K2434" i="87"/>
  <c r="K2433" i="87"/>
  <c r="K2432" i="87"/>
  <c r="K2431" i="87"/>
  <c r="K2430" i="87"/>
  <c r="K2429" i="87"/>
  <c r="K2428" i="87"/>
  <c r="K2427" i="87"/>
  <c r="K2426" i="87"/>
  <c r="K2425" i="87"/>
  <c r="K2424" i="87"/>
  <c r="K2423" i="87"/>
  <c r="K2422" i="87"/>
  <c r="K2421" i="87"/>
  <c r="K2420" i="87"/>
  <c r="K2419" i="87"/>
  <c r="K2418" i="87"/>
  <c r="K2417" i="87"/>
  <c r="K2416" i="87"/>
  <c r="K2415" i="87"/>
  <c r="K2414" i="87"/>
  <c r="K2413" i="87"/>
  <c r="K2412" i="87"/>
  <c r="K2411" i="87"/>
  <c r="K2410" i="87"/>
  <c r="K2409" i="87"/>
  <c r="K2408" i="87"/>
  <c r="K2407" i="87"/>
  <c r="K2406" i="87"/>
  <c r="K2405" i="87"/>
  <c r="K2404" i="87"/>
  <c r="K2403" i="87"/>
  <c r="K2402" i="87"/>
  <c r="K2401" i="87"/>
  <c r="K2400" i="87"/>
  <c r="K2399" i="87"/>
  <c r="K2398" i="87"/>
  <c r="K2397" i="87"/>
  <c r="K2396" i="87"/>
  <c r="K2395" i="87"/>
  <c r="K2394" i="87"/>
  <c r="K2393" i="87"/>
  <c r="K2392" i="87"/>
  <c r="K2391" i="87"/>
  <c r="K2390" i="87"/>
  <c r="K2389" i="87"/>
  <c r="K2388" i="87"/>
  <c r="K2387" i="87"/>
  <c r="K2386" i="87"/>
  <c r="K2385" i="87"/>
  <c r="K2384" i="87"/>
  <c r="K2383" i="87"/>
  <c r="K2382" i="87"/>
  <c r="K2381" i="87"/>
  <c r="K2380" i="87"/>
  <c r="K2379" i="87"/>
  <c r="K2378" i="87"/>
  <c r="K2377" i="87"/>
  <c r="K2376" i="87"/>
  <c r="K2375" i="87"/>
  <c r="K2374" i="87"/>
  <c r="K2373" i="87"/>
  <c r="K2372" i="87"/>
  <c r="K2371" i="87"/>
  <c r="K2370" i="87"/>
  <c r="K2369" i="87"/>
  <c r="K2368" i="87"/>
  <c r="K2367" i="87"/>
  <c r="K2366" i="87"/>
  <c r="K2365" i="87"/>
  <c r="K2364" i="87"/>
  <c r="K2363" i="87"/>
  <c r="K2362" i="87"/>
  <c r="K2361" i="87"/>
  <c r="K2360" i="87"/>
  <c r="K2359" i="87"/>
  <c r="K2358" i="87"/>
  <c r="K2357" i="87"/>
  <c r="K2356" i="87"/>
  <c r="K2355" i="87"/>
  <c r="K2354" i="87"/>
  <c r="K2353" i="87"/>
  <c r="K2352" i="87"/>
  <c r="K2351" i="87"/>
  <c r="K2350" i="87"/>
  <c r="K2349" i="87"/>
  <c r="K2348" i="87"/>
  <c r="K2347" i="87"/>
  <c r="K2346" i="87"/>
  <c r="K2345" i="87"/>
  <c r="K2344" i="87"/>
  <c r="K2343" i="87"/>
  <c r="K2342" i="87"/>
  <c r="K2341" i="87"/>
  <c r="K2340" i="87"/>
  <c r="K2339" i="87"/>
  <c r="K2338" i="87"/>
  <c r="K2337" i="87"/>
  <c r="K2336" i="87"/>
  <c r="K2335" i="87"/>
  <c r="K2334" i="87"/>
  <c r="K2333" i="87"/>
  <c r="K2332" i="87"/>
  <c r="K2331" i="87"/>
  <c r="K2330" i="87"/>
  <c r="K2329" i="87"/>
  <c r="K2328" i="87"/>
  <c r="K2327" i="87"/>
  <c r="K2326" i="87"/>
  <c r="K2325" i="87"/>
  <c r="K2324" i="87"/>
  <c r="K2323" i="87"/>
  <c r="K2322" i="87"/>
  <c r="K2321" i="87"/>
  <c r="K2320" i="87"/>
  <c r="K2319" i="87"/>
  <c r="K2318" i="87"/>
  <c r="K2317" i="87"/>
  <c r="K2316" i="87"/>
  <c r="K2315" i="87"/>
  <c r="K2314" i="87"/>
  <c r="K2313" i="87"/>
  <c r="K2312" i="87"/>
  <c r="K2311" i="87"/>
  <c r="K2310" i="87"/>
  <c r="K2309" i="87"/>
  <c r="K2308" i="87"/>
  <c r="K2307" i="87"/>
  <c r="K2306" i="87"/>
  <c r="K2305" i="87"/>
  <c r="K2304" i="87"/>
  <c r="K2303" i="87"/>
  <c r="K2302" i="87"/>
  <c r="K2301" i="87"/>
  <c r="K2300" i="87"/>
  <c r="K2299" i="87"/>
  <c r="K2298" i="87"/>
  <c r="K2297" i="87"/>
  <c r="K2296" i="87"/>
  <c r="K2295" i="87"/>
  <c r="K2294" i="87"/>
  <c r="K2293" i="87"/>
  <c r="K2292" i="87"/>
  <c r="K2291" i="87"/>
  <c r="K2290" i="87"/>
  <c r="K2289" i="87"/>
  <c r="K2288" i="87"/>
  <c r="K2287" i="87"/>
  <c r="K2286" i="87"/>
  <c r="K2285" i="87"/>
  <c r="K2284" i="87"/>
  <c r="K2283" i="87"/>
  <c r="K2282" i="87"/>
  <c r="K2281" i="87"/>
  <c r="K2280" i="87"/>
  <c r="K2279" i="87"/>
  <c r="K2278" i="87"/>
  <c r="K2277" i="87"/>
  <c r="K2276" i="87"/>
  <c r="K2275" i="87"/>
  <c r="K2274" i="87"/>
  <c r="K2273" i="87"/>
  <c r="K2272" i="87"/>
  <c r="K2271" i="87"/>
  <c r="K2270" i="87"/>
  <c r="K2269" i="87"/>
  <c r="K2268" i="87"/>
  <c r="K2267" i="87"/>
  <c r="K2266" i="87"/>
  <c r="K2265" i="87"/>
  <c r="K2264" i="87"/>
  <c r="K2263" i="87"/>
  <c r="K2262" i="87"/>
  <c r="K2261" i="87"/>
  <c r="K2260" i="87"/>
  <c r="K2259" i="87"/>
  <c r="K2258" i="87"/>
  <c r="K2257" i="87"/>
  <c r="K2256" i="87"/>
  <c r="K2255" i="87"/>
  <c r="K2254" i="87"/>
  <c r="K2253" i="87"/>
  <c r="K2252" i="87"/>
  <c r="K2251" i="87"/>
  <c r="K2250" i="87"/>
  <c r="K2249" i="87"/>
  <c r="K2248" i="87"/>
  <c r="K2247" i="87"/>
  <c r="K2246" i="87"/>
  <c r="K2245" i="87"/>
  <c r="K2244" i="87"/>
  <c r="K2243" i="87"/>
  <c r="K2242" i="87"/>
  <c r="K2241" i="87"/>
  <c r="K2240" i="87"/>
  <c r="K2239" i="87"/>
  <c r="K2238" i="87"/>
  <c r="K2237" i="87"/>
  <c r="K2236" i="87"/>
  <c r="K2235" i="87"/>
  <c r="K2234" i="87"/>
  <c r="K2233" i="87"/>
  <c r="K2232" i="87"/>
  <c r="K2231" i="87"/>
  <c r="K2230" i="87"/>
  <c r="K2229" i="87"/>
  <c r="K2228" i="87"/>
  <c r="K2227" i="87"/>
  <c r="K2226" i="87"/>
  <c r="K2225" i="87"/>
  <c r="K2224" i="87"/>
  <c r="K2223" i="87"/>
  <c r="K2222" i="87"/>
  <c r="K2221" i="87"/>
  <c r="K2220" i="87"/>
  <c r="K2219" i="87"/>
  <c r="K2218" i="87"/>
  <c r="K2217" i="87"/>
  <c r="K2216" i="87"/>
  <c r="K2215" i="87"/>
  <c r="K2214" i="87"/>
  <c r="K2213" i="87"/>
  <c r="K2212" i="87"/>
  <c r="K2211" i="87"/>
  <c r="K2210" i="87"/>
  <c r="K2209" i="87"/>
  <c r="K2208" i="87"/>
  <c r="K2207" i="87"/>
  <c r="K2206" i="87"/>
  <c r="K2205" i="87"/>
  <c r="K2204" i="87"/>
  <c r="K2203" i="87"/>
  <c r="K2202" i="87"/>
  <c r="K2201" i="87"/>
  <c r="K2200" i="87"/>
  <c r="K2199" i="87"/>
  <c r="K2198" i="87"/>
  <c r="K2197" i="87"/>
  <c r="K2196" i="87"/>
  <c r="K2195" i="87"/>
  <c r="K2194" i="87"/>
  <c r="K2193" i="87"/>
  <c r="K2192" i="87"/>
  <c r="K2191" i="87"/>
  <c r="K2190" i="87"/>
  <c r="K2189" i="87"/>
  <c r="K2188" i="87"/>
  <c r="K2187" i="87"/>
  <c r="K2186" i="87"/>
  <c r="K2185" i="87"/>
  <c r="K2184" i="87"/>
  <c r="K2183" i="87"/>
  <c r="K2182" i="87"/>
  <c r="K2181" i="87"/>
  <c r="K2180" i="87"/>
  <c r="K2179" i="87"/>
  <c r="K2178" i="87"/>
  <c r="K2177" i="87"/>
  <c r="K2176" i="87"/>
  <c r="K2175" i="87"/>
  <c r="K2174" i="87"/>
  <c r="K2173" i="87"/>
  <c r="K2172" i="87"/>
  <c r="K2171" i="87"/>
  <c r="K2170" i="87"/>
  <c r="K2169" i="87"/>
  <c r="K2168" i="87"/>
  <c r="K2167" i="87"/>
  <c r="K2166" i="87"/>
  <c r="K2165" i="87"/>
  <c r="K2164" i="87"/>
  <c r="K2163" i="87"/>
  <c r="K2162" i="87"/>
  <c r="K2161" i="87"/>
  <c r="K2160" i="87"/>
  <c r="K2159" i="87"/>
  <c r="K2158" i="87"/>
  <c r="K2157" i="87"/>
  <c r="K2156" i="87"/>
  <c r="K2155" i="87"/>
  <c r="K2154" i="87"/>
  <c r="K2153" i="87"/>
  <c r="K2152" i="87"/>
  <c r="K2151" i="87"/>
  <c r="K2150" i="87"/>
  <c r="K2149" i="87"/>
  <c r="K2148" i="87"/>
  <c r="K2147" i="87"/>
  <c r="K2146" i="87"/>
  <c r="K2145" i="87"/>
  <c r="K2144" i="87"/>
  <c r="K2143" i="87"/>
  <c r="K2142" i="87"/>
  <c r="K2141" i="87"/>
  <c r="K2140" i="87"/>
  <c r="K2139" i="87"/>
  <c r="K2138" i="87"/>
  <c r="K2137" i="87"/>
  <c r="K2136" i="87"/>
  <c r="K2135" i="87"/>
  <c r="K2134" i="87"/>
  <c r="K2133" i="87"/>
  <c r="K2132" i="87"/>
  <c r="K2131" i="87"/>
  <c r="K2130" i="87"/>
  <c r="K2129" i="87"/>
  <c r="K2128" i="87"/>
  <c r="K2127" i="87"/>
  <c r="K2126" i="87"/>
  <c r="K2125" i="87"/>
  <c r="K2124" i="87"/>
  <c r="K2123" i="87"/>
  <c r="K2122" i="87"/>
  <c r="K2121" i="87"/>
  <c r="K2120" i="87"/>
  <c r="K2119" i="87"/>
  <c r="K2118" i="87"/>
  <c r="K2117" i="87"/>
  <c r="K2116" i="87"/>
  <c r="K2115" i="87"/>
  <c r="K2114" i="87"/>
  <c r="K2113" i="87"/>
  <c r="K2112" i="87"/>
  <c r="K2111" i="87"/>
  <c r="K2110" i="87"/>
  <c r="K2109" i="87"/>
  <c r="K2108" i="87"/>
  <c r="K2107" i="87"/>
  <c r="K2106" i="87"/>
  <c r="K2105" i="87"/>
  <c r="K2104" i="87"/>
  <c r="K2103" i="87"/>
  <c r="K2102" i="87"/>
  <c r="K2101" i="87"/>
  <c r="K2100" i="87"/>
  <c r="K2099" i="87"/>
  <c r="K2098" i="87"/>
  <c r="K2097" i="87"/>
  <c r="K2096" i="87"/>
  <c r="K2095" i="87"/>
  <c r="K2094" i="87"/>
  <c r="K2093" i="87"/>
  <c r="K2092" i="87"/>
  <c r="K2091" i="87"/>
  <c r="K2090" i="87"/>
  <c r="K2089" i="87"/>
  <c r="K2088" i="87"/>
  <c r="K2087" i="87"/>
  <c r="K2086" i="87"/>
  <c r="K2085" i="87"/>
  <c r="K2084" i="87"/>
  <c r="K2083" i="87"/>
  <c r="K2082" i="87"/>
  <c r="K2081" i="87"/>
  <c r="K2080" i="87"/>
  <c r="K2079" i="87"/>
  <c r="K2078" i="87"/>
  <c r="K2077" i="87"/>
  <c r="K2076" i="87"/>
  <c r="K2075" i="87"/>
  <c r="K2074" i="87"/>
  <c r="K2073" i="87"/>
  <c r="K2072" i="87"/>
  <c r="K2071" i="87"/>
  <c r="K2070" i="87"/>
  <c r="K2069" i="87"/>
  <c r="K2068" i="87"/>
  <c r="K2067" i="87"/>
  <c r="K2066" i="87"/>
  <c r="K2065" i="87"/>
  <c r="K2064" i="87"/>
  <c r="K2063" i="87"/>
  <c r="K2062" i="87"/>
  <c r="K2061" i="87"/>
  <c r="K2060" i="87"/>
  <c r="K2059" i="87"/>
  <c r="K2058" i="87"/>
  <c r="K2057" i="87"/>
  <c r="K2056" i="87"/>
  <c r="K2055" i="87"/>
  <c r="K2054" i="87"/>
  <c r="K2053" i="87"/>
  <c r="K2052" i="87"/>
  <c r="K2051" i="87"/>
  <c r="K2050" i="87"/>
  <c r="K2049" i="87"/>
  <c r="K2048" i="87"/>
  <c r="K2047" i="87"/>
  <c r="K2046" i="87"/>
  <c r="K2045" i="87"/>
  <c r="K2044" i="87"/>
  <c r="K2043" i="87"/>
  <c r="K2042" i="87"/>
  <c r="K2041" i="87"/>
  <c r="K2040" i="87"/>
  <c r="K2039" i="87"/>
  <c r="K2038" i="87"/>
  <c r="K2037" i="87"/>
  <c r="K2036" i="87"/>
  <c r="K2035" i="87"/>
  <c r="K2034" i="87"/>
  <c r="K2033" i="87"/>
  <c r="K2032" i="87"/>
  <c r="K2031" i="87"/>
  <c r="K2030" i="87"/>
  <c r="K2029" i="87"/>
  <c r="K2028" i="87"/>
  <c r="K2027" i="87"/>
  <c r="K2026" i="87"/>
  <c r="K2025" i="87"/>
  <c r="K2024" i="87"/>
  <c r="K2023" i="87"/>
  <c r="K2022" i="87"/>
  <c r="K2021" i="87"/>
  <c r="K2020" i="87"/>
  <c r="K2019" i="87"/>
  <c r="K2018" i="87"/>
  <c r="K2017" i="87"/>
  <c r="K2016" i="87"/>
  <c r="K2015" i="87"/>
  <c r="K2014" i="87"/>
  <c r="K2013" i="87"/>
  <c r="K2012" i="87"/>
  <c r="K2011" i="87"/>
  <c r="K2010" i="87"/>
  <c r="K2009" i="87"/>
  <c r="K2008" i="87"/>
  <c r="K2007" i="87"/>
  <c r="K2006" i="87"/>
  <c r="K2005" i="87"/>
  <c r="K2004" i="87"/>
  <c r="K2003" i="87"/>
  <c r="K2002" i="87"/>
  <c r="K2001" i="87"/>
  <c r="K2000" i="87"/>
  <c r="K1999" i="87"/>
  <c r="K1998" i="87"/>
  <c r="K1997" i="87"/>
  <c r="K1996" i="87"/>
  <c r="K1995" i="87"/>
  <c r="K1994" i="87"/>
  <c r="K1993" i="87"/>
  <c r="K1992" i="87"/>
  <c r="K1991" i="87"/>
  <c r="K1990" i="87"/>
  <c r="K1989" i="87"/>
  <c r="K1988" i="87"/>
  <c r="K1987" i="87"/>
  <c r="K1986" i="87"/>
  <c r="K1985" i="87"/>
  <c r="K1984" i="87"/>
  <c r="K1983" i="87"/>
  <c r="K1982" i="87"/>
  <c r="K1981" i="87"/>
  <c r="K1980" i="87"/>
  <c r="K1979" i="87"/>
  <c r="K1978" i="87"/>
  <c r="K1977" i="87"/>
  <c r="K1976" i="87"/>
  <c r="K1975" i="87"/>
  <c r="K1974" i="87"/>
  <c r="K1973" i="87"/>
  <c r="K1972" i="87"/>
  <c r="K1971" i="87"/>
  <c r="K1970" i="87"/>
  <c r="K1969" i="87"/>
  <c r="K1968" i="87"/>
  <c r="K1967" i="87"/>
  <c r="K1966" i="87"/>
  <c r="K1965" i="87"/>
  <c r="K1964" i="87"/>
  <c r="K1963" i="87"/>
  <c r="K1962" i="87"/>
  <c r="K1961" i="87"/>
  <c r="K1960" i="87"/>
  <c r="K1959" i="87"/>
  <c r="K1958" i="87"/>
  <c r="K1957" i="87"/>
  <c r="K1956" i="87"/>
  <c r="K1955" i="87"/>
  <c r="K1954" i="87"/>
  <c r="K1953" i="87"/>
  <c r="K1952" i="87"/>
  <c r="K1951" i="87"/>
  <c r="K1950" i="87"/>
  <c r="K1949" i="87"/>
  <c r="K1948" i="87"/>
  <c r="K1947" i="87"/>
  <c r="K1946" i="87"/>
  <c r="K1945" i="87"/>
  <c r="K1944" i="87"/>
  <c r="K1943" i="87"/>
  <c r="K1942" i="87"/>
  <c r="K1941" i="87"/>
  <c r="K1940" i="87"/>
  <c r="K1939" i="87"/>
  <c r="K1938" i="87"/>
  <c r="K1937" i="87"/>
  <c r="K1936" i="87"/>
  <c r="K1935" i="87"/>
  <c r="K1934" i="87"/>
  <c r="K1933" i="87"/>
  <c r="K1932" i="87"/>
  <c r="K1931" i="87"/>
  <c r="K1930" i="87"/>
  <c r="K1929" i="87"/>
  <c r="K1928" i="87"/>
  <c r="K1927" i="87"/>
  <c r="K1926" i="87"/>
  <c r="K1925" i="87"/>
  <c r="K1924" i="87"/>
  <c r="K1923" i="87"/>
  <c r="K1922" i="87"/>
  <c r="K1921" i="87"/>
  <c r="K1920" i="87"/>
  <c r="K1919" i="87"/>
  <c r="K1918" i="87"/>
  <c r="K1917" i="87"/>
  <c r="K1916" i="87"/>
  <c r="K1915" i="87"/>
  <c r="K1914" i="87"/>
  <c r="K1913" i="87"/>
  <c r="K1912" i="87"/>
  <c r="K1911" i="87"/>
  <c r="K1910" i="87"/>
  <c r="K1909" i="87"/>
  <c r="K1908" i="87"/>
  <c r="K1907" i="87"/>
  <c r="K1906" i="87"/>
  <c r="K1905" i="87"/>
  <c r="K1904" i="87"/>
  <c r="K1903" i="87"/>
  <c r="K1902" i="87"/>
  <c r="K1901" i="87"/>
  <c r="K1900" i="87"/>
  <c r="K1899" i="87"/>
  <c r="K1898" i="87"/>
  <c r="K1897" i="87"/>
  <c r="K1896" i="87"/>
  <c r="K1895" i="87"/>
  <c r="K1894" i="87"/>
  <c r="K1893" i="87"/>
  <c r="K1892" i="87"/>
  <c r="K1891" i="87"/>
  <c r="K1890" i="87"/>
  <c r="K1889" i="87"/>
  <c r="K1888" i="87"/>
  <c r="K1887" i="87"/>
  <c r="K1886" i="87"/>
  <c r="K1885" i="87"/>
  <c r="K1884" i="87"/>
  <c r="K1883" i="87"/>
  <c r="K1882" i="87"/>
  <c r="K1881" i="87"/>
  <c r="K1880" i="87"/>
  <c r="K1879" i="87"/>
  <c r="K1878" i="87"/>
  <c r="K1877" i="87"/>
  <c r="K1876" i="87"/>
  <c r="K1875" i="87"/>
  <c r="K1874" i="87"/>
  <c r="K1873" i="87"/>
  <c r="K1872" i="87"/>
  <c r="K1871" i="87"/>
  <c r="K1870" i="87"/>
  <c r="K1869" i="87"/>
  <c r="K1868" i="87"/>
  <c r="K1867" i="87"/>
  <c r="K1866" i="87"/>
  <c r="K1865" i="87"/>
  <c r="K1864" i="87"/>
  <c r="K1863" i="87"/>
  <c r="K1862" i="87"/>
  <c r="K1861" i="87"/>
  <c r="K1860" i="87"/>
  <c r="K1859" i="87"/>
  <c r="K1858" i="87"/>
  <c r="K1857" i="87"/>
  <c r="K1856" i="87"/>
  <c r="K1855" i="87"/>
  <c r="K1854" i="87"/>
  <c r="K1853" i="87"/>
  <c r="K1852" i="87"/>
  <c r="K1851" i="87"/>
  <c r="K1850" i="87"/>
  <c r="K1849" i="87"/>
  <c r="K1848" i="87"/>
  <c r="K1847" i="87"/>
  <c r="K1846" i="87"/>
  <c r="K1845" i="87"/>
  <c r="K1844" i="87"/>
  <c r="K1843" i="87"/>
  <c r="K1842" i="87"/>
  <c r="K1841" i="87"/>
  <c r="K1840" i="87"/>
  <c r="K1839" i="87"/>
  <c r="K1838" i="87"/>
  <c r="K1837" i="87"/>
  <c r="K1836" i="87"/>
  <c r="K1835" i="87"/>
  <c r="K1834" i="87"/>
  <c r="K1833" i="87"/>
  <c r="K1832" i="87"/>
  <c r="K1831" i="87"/>
  <c r="K1830" i="87"/>
  <c r="K1829" i="87"/>
  <c r="K1828" i="87"/>
  <c r="K1827" i="87"/>
  <c r="K1826" i="87"/>
  <c r="K1825" i="87"/>
  <c r="K1824" i="87"/>
  <c r="K1823" i="87"/>
  <c r="K1822" i="87"/>
  <c r="K1821" i="87"/>
  <c r="K1820" i="87"/>
  <c r="K1819" i="87"/>
  <c r="K1818" i="87"/>
  <c r="K1817" i="87"/>
  <c r="K1816" i="87"/>
  <c r="K1815" i="87"/>
  <c r="K1814" i="87"/>
  <c r="K1813" i="87"/>
  <c r="K1812" i="87"/>
  <c r="K1811" i="87"/>
  <c r="K1810" i="87"/>
  <c r="K1809" i="87"/>
  <c r="K1808" i="87"/>
  <c r="K1807" i="87"/>
  <c r="K1806" i="87"/>
  <c r="K1805" i="87"/>
  <c r="K1804" i="87"/>
  <c r="K1803" i="87"/>
  <c r="K1802" i="87"/>
  <c r="K1801" i="87"/>
  <c r="K1800" i="87"/>
  <c r="K1799" i="87"/>
  <c r="K1798" i="87"/>
  <c r="K1797" i="87"/>
  <c r="K1796" i="87"/>
  <c r="K1795" i="87"/>
  <c r="K1794" i="87"/>
  <c r="K1793" i="87"/>
  <c r="K1792" i="87"/>
  <c r="K1791" i="87"/>
  <c r="K1790" i="87"/>
  <c r="K1789" i="87"/>
  <c r="K1788" i="87"/>
  <c r="K1787" i="87"/>
  <c r="K1786" i="87"/>
  <c r="K1785" i="87"/>
  <c r="K1784" i="87"/>
  <c r="K1783" i="87"/>
  <c r="K1782" i="87"/>
  <c r="K1781" i="87"/>
  <c r="K1780" i="87"/>
  <c r="K1779" i="87"/>
  <c r="K1778" i="87"/>
  <c r="K1777" i="87"/>
  <c r="K1776" i="87"/>
  <c r="K1775" i="87"/>
  <c r="K1774" i="87"/>
  <c r="K1773" i="87"/>
  <c r="K1772" i="87"/>
  <c r="K1771" i="87"/>
  <c r="K1770" i="87"/>
  <c r="K1769" i="87"/>
  <c r="K1768" i="87"/>
  <c r="K1767" i="87"/>
  <c r="K1766" i="87"/>
  <c r="K1765" i="87"/>
  <c r="K1764" i="87"/>
  <c r="K1763" i="87"/>
  <c r="K1762" i="87"/>
  <c r="K1761" i="87"/>
  <c r="K1760" i="87"/>
  <c r="K1759" i="87"/>
  <c r="K1758" i="87"/>
  <c r="K1757" i="87"/>
  <c r="K1756" i="87"/>
  <c r="K1755" i="87"/>
  <c r="K1754" i="87"/>
  <c r="K1753" i="87"/>
  <c r="K1752" i="87"/>
  <c r="K1751" i="87"/>
  <c r="K1750" i="87"/>
  <c r="K1749" i="87"/>
  <c r="K1748" i="87"/>
  <c r="K1747" i="87"/>
  <c r="K1746" i="87"/>
  <c r="K1745" i="87"/>
  <c r="K1744" i="87"/>
  <c r="K1743" i="87"/>
  <c r="K1742" i="87"/>
  <c r="K1741" i="87"/>
  <c r="K1740" i="87"/>
  <c r="K1739" i="87"/>
  <c r="K1738" i="87"/>
  <c r="K1737" i="87"/>
  <c r="K1736" i="87"/>
  <c r="K1735" i="87"/>
  <c r="K1734" i="87"/>
  <c r="K1733" i="87"/>
  <c r="K1732" i="87"/>
  <c r="K1731" i="87"/>
  <c r="K1730" i="87"/>
  <c r="K1729" i="87"/>
  <c r="K1728" i="87"/>
  <c r="K1727" i="87"/>
  <c r="K1726" i="87"/>
  <c r="K1725" i="87"/>
  <c r="K1724" i="87"/>
  <c r="K1723" i="87"/>
  <c r="K1722" i="87"/>
  <c r="K1721" i="87"/>
  <c r="K1720" i="87"/>
  <c r="K1719" i="87"/>
  <c r="K1718" i="87"/>
  <c r="K1717" i="87"/>
  <c r="K1716" i="87"/>
  <c r="K1715" i="87"/>
  <c r="K1714" i="87"/>
  <c r="K1713" i="87"/>
  <c r="K1712" i="87"/>
  <c r="K1711" i="87"/>
  <c r="K1710" i="87"/>
  <c r="K1709" i="87"/>
  <c r="K1708" i="87"/>
  <c r="K1707" i="87"/>
  <c r="K1706" i="87"/>
  <c r="K1705" i="87"/>
  <c r="K1704" i="87"/>
  <c r="K1703" i="87"/>
  <c r="K1702" i="87"/>
  <c r="K1701" i="87"/>
  <c r="K1700" i="87"/>
  <c r="K1699" i="87"/>
  <c r="K1698" i="87"/>
  <c r="K1697" i="87"/>
  <c r="K1696" i="87"/>
  <c r="K1695" i="87"/>
  <c r="K1694" i="87"/>
  <c r="K1693" i="87"/>
  <c r="K1692" i="87"/>
  <c r="K1691" i="87"/>
  <c r="K1690" i="87"/>
  <c r="K1689" i="87"/>
  <c r="K1688" i="87"/>
  <c r="K1687" i="87"/>
  <c r="K1686" i="87"/>
  <c r="K1685" i="87"/>
  <c r="K1684" i="87"/>
  <c r="K1683" i="87"/>
  <c r="K1682" i="87"/>
  <c r="K1681" i="87"/>
  <c r="K1680" i="87"/>
  <c r="K1679" i="87"/>
  <c r="K1678" i="87"/>
  <c r="K1677" i="87"/>
  <c r="K1676" i="87"/>
  <c r="K1675" i="87"/>
  <c r="K1674" i="87"/>
  <c r="K1673" i="87"/>
  <c r="K1672" i="87"/>
  <c r="K1671" i="87"/>
  <c r="K1670" i="87"/>
  <c r="K1669" i="87"/>
  <c r="K1668" i="87"/>
  <c r="K1667" i="87"/>
  <c r="K1666" i="87"/>
  <c r="K1665" i="87"/>
  <c r="K1664" i="87"/>
  <c r="K1663" i="87"/>
  <c r="K1662" i="87"/>
  <c r="K1661" i="87"/>
  <c r="K1660" i="87"/>
  <c r="K1659" i="87"/>
  <c r="K1658" i="87"/>
  <c r="K1657" i="87"/>
  <c r="K1656" i="87"/>
  <c r="K1655" i="87"/>
  <c r="K1654" i="87"/>
  <c r="K1653" i="87"/>
  <c r="K1652" i="87"/>
  <c r="K1651" i="87"/>
  <c r="K1650" i="87"/>
  <c r="K1649" i="87"/>
  <c r="K1648" i="87"/>
  <c r="K1647" i="87"/>
  <c r="K1646" i="87"/>
  <c r="K1645" i="87"/>
  <c r="K1644" i="87"/>
  <c r="K1643" i="87"/>
  <c r="K1642" i="87"/>
  <c r="K1641" i="87"/>
  <c r="K1640" i="87"/>
  <c r="K1639" i="87"/>
  <c r="K1638" i="87"/>
  <c r="K1637" i="87"/>
  <c r="K1636" i="87"/>
  <c r="K1635" i="87"/>
  <c r="K1634" i="87"/>
  <c r="K1633" i="87"/>
  <c r="K1632" i="87"/>
  <c r="K1631" i="87"/>
  <c r="K1630" i="87"/>
  <c r="K1629" i="87"/>
  <c r="K1628" i="87"/>
  <c r="K1627" i="87"/>
  <c r="K1626" i="87"/>
  <c r="K1625" i="87"/>
  <c r="K1624" i="87"/>
  <c r="K1623" i="87"/>
  <c r="K1622" i="87"/>
  <c r="K1621" i="87"/>
  <c r="K1620" i="87"/>
  <c r="K1619" i="87"/>
  <c r="K1618" i="87"/>
  <c r="K1617" i="87"/>
  <c r="K1616" i="87"/>
  <c r="K1615" i="87"/>
  <c r="K1614" i="87"/>
  <c r="K1613" i="87"/>
  <c r="K1612" i="87"/>
  <c r="K1611" i="87"/>
  <c r="K1610" i="87"/>
  <c r="K1609" i="87"/>
  <c r="K1608" i="87"/>
  <c r="K1607" i="87"/>
  <c r="K1606" i="87"/>
  <c r="K1605" i="87"/>
  <c r="K1604" i="87"/>
  <c r="K1603" i="87"/>
  <c r="K1602" i="87"/>
  <c r="K1601" i="87"/>
  <c r="K1600" i="87"/>
  <c r="K1599" i="87"/>
  <c r="K1598" i="87"/>
  <c r="K1597" i="87"/>
  <c r="K1596" i="87"/>
  <c r="K1595" i="87"/>
  <c r="K1594" i="87"/>
  <c r="K1593" i="87"/>
  <c r="K1592" i="87"/>
  <c r="K1591" i="87"/>
  <c r="K1590" i="87"/>
  <c r="K1589" i="87"/>
  <c r="K1588" i="87"/>
  <c r="K1587" i="87"/>
  <c r="K1586" i="87"/>
  <c r="K1585" i="87"/>
  <c r="K1584" i="87"/>
  <c r="K1583" i="87"/>
  <c r="K1582" i="87"/>
  <c r="K1581" i="87"/>
  <c r="K1580" i="87"/>
  <c r="K1579" i="87"/>
  <c r="K1578" i="87"/>
  <c r="K1577" i="87"/>
  <c r="K1576" i="87"/>
  <c r="K1575" i="87"/>
  <c r="K1574" i="87"/>
  <c r="K1573" i="87"/>
  <c r="K1572" i="87"/>
  <c r="K1571" i="87"/>
  <c r="K1570" i="87"/>
  <c r="K1569" i="87"/>
  <c r="K1568" i="87"/>
  <c r="K1567" i="87"/>
  <c r="K1566" i="87"/>
  <c r="K1565" i="87"/>
  <c r="K1564" i="87"/>
  <c r="K1563" i="87"/>
  <c r="K1562" i="87"/>
  <c r="K1561" i="87"/>
  <c r="K1560" i="87"/>
  <c r="K1559" i="87"/>
  <c r="K1558" i="87"/>
  <c r="K1557" i="87"/>
  <c r="K1556" i="87"/>
  <c r="K1555" i="87"/>
  <c r="K1554" i="87"/>
  <c r="K1553" i="87"/>
  <c r="K1552" i="87"/>
  <c r="K1551" i="87"/>
  <c r="K1550" i="87"/>
  <c r="K1549" i="87"/>
  <c r="K1548" i="87"/>
  <c r="K1547" i="87"/>
  <c r="K1546" i="87"/>
  <c r="K1545" i="87"/>
  <c r="K1544" i="87"/>
  <c r="K1543" i="87"/>
  <c r="K1542" i="87"/>
  <c r="K1541" i="87"/>
  <c r="K1540" i="87"/>
  <c r="K1539" i="87"/>
  <c r="K1538" i="87"/>
  <c r="K1537" i="87"/>
  <c r="K1536" i="87"/>
  <c r="K1535" i="87"/>
  <c r="K1534" i="87"/>
  <c r="K1533" i="87"/>
  <c r="K1532" i="87"/>
  <c r="K1531" i="87"/>
  <c r="K1530" i="87"/>
  <c r="K1529" i="87"/>
  <c r="K1528" i="87"/>
  <c r="K1527" i="87"/>
  <c r="K1526" i="87"/>
  <c r="K1525" i="87"/>
  <c r="K1524" i="87"/>
  <c r="K1523" i="87"/>
  <c r="K1522" i="87"/>
  <c r="K1521" i="87"/>
  <c r="K1520" i="87"/>
  <c r="K1519" i="87"/>
  <c r="K1518" i="87"/>
  <c r="K1517" i="87"/>
  <c r="K1516" i="87"/>
  <c r="K1515" i="87"/>
  <c r="K1514" i="87"/>
  <c r="K1513" i="87"/>
  <c r="K1512" i="87"/>
  <c r="K1511" i="87"/>
  <c r="K1510" i="87"/>
  <c r="K1509" i="87"/>
  <c r="K1508" i="87"/>
  <c r="K1507" i="87"/>
  <c r="K1506" i="87"/>
  <c r="K1505" i="87"/>
  <c r="K1504" i="87"/>
  <c r="K1503" i="87"/>
  <c r="K1502" i="87"/>
  <c r="K1501" i="87"/>
  <c r="K1500" i="87"/>
  <c r="K1499" i="87"/>
  <c r="K1498" i="87"/>
  <c r="K1497" i="87"/>
  <c r="K1496" i="87"/>
  <c r="K1495" i="87"/>
  <c r="K1494" i="87"/>
  <c r="K1493" i="87"/>
  <c r="K1492" i="87"/>
  <c r="K1491" i="87"/>
  <c r="K1490" i="87"/>
  <c r="K1489" i="87"/>
  <c r="K1488" i="87"/>
  <c r="K1487" i="87"/>
  <c r="K1486" i="87"/>
  <c r="K1485" i="87"/>
  <c r="K1484" i="87"/>
  <c r="K1483" i="87"/>
  <c r="K1482" i="87"/>
  <c r="K1481" i="87"/>
  <c r="K1480" i="87"/>
  <c r="K1479" i="87"/>
  <c r="K1478" i="87"/>
  <c r="K1477" i="87"/>
  <c r="K1476" i="87"/>
  <c r="K1475" i="87"/>
  <c r="K1474" i="87"/>
  <c r="K1473" i="87"/>
  <c r="K1472" i="87"/>
  <c r="K1471" i="87"/>
  <c r="K1470" i="87"/>
  <c r="K1469" i="87"/>
  <c r="K1468" i="87"/>
  <c r="K1467" i="87"/>
  <c r="K1466" i="87"/>
  <c r="K1465" i="87"/>
  <c r="K1464" i="87"/>
  <c r="K1463" i="87"/>
  <c r="K1462" i="87"/>
  <c r="K1461" i="87"/>
  <c r="K1460" i="87"/>
  <c r="K1459" i="87"/>
  <c r="K1458" i="87"/>
  <c r="K1457" i="87"/>
  <c r="K1456" i="87"/>
  <c r="K1455" i="87"/>
  <c r="K1454" i="87"/>
  <c r="K1453" i="87"/>
  <c r="K1452" i="87"/>
  <c r="K1451" i="87"/>
  <c r="K1450" i="87"/>
  <c r="K1449" i="87"/>
  <c r="K1448" i="87"/>
  <c r="K1447" i="87"/>
  <c r="K1446" i="87"/>
  <c r="K1445" i="87"/>
  <c r="K1444" i="87"/>
  <c r="K1443" i="87"/>
  <c r="K1442" i="87"/>
  <c r="K1441" i="87"/>
  <c r="K1440" i="87"/>
  <c r="K1439" i="87"/>
  <c r="K1438" i="87"/>
  <c r="K1437" i="87"/>
  <c r="K1436" i="87"/>
  <c r="K1435" i="87"/>
  <c r="K1434" i="87"/>
  <c r="K1433" i="87"/>
  <c r="K1432" i="87"/>
  <c r="K1431" i="87"/>
  <c r="K1430" i="87"/>
  <c r="K1429" i="87"/>
  <c r="K1428" i="87"/>
  <c r="K1427" i="87"/>
  <c r="K1426" i="87"/>
  <c r="K1425" i="87"/>
  <c r="K1424" i="87"/>
  <c r="K1423" i="87"/>
  <c r="K1422" i="87"/>
  <c r="K1421" i="87"/>
  <c r="K1420" i="87"/>
  <c r="K1419" i="87"/>
  <c r="K1418" i="87"/>
  <c r="K1417" i="87"/>
  <c r="K1416" i="87"/>
  <c r="K1415" i="87"/>
  <c r="K1414" i="87"/>
  <c r="K1413" i="87"/>
  <c r="K1412" i="87"/>
  <c r="K1411" i="87"/>
  <c r="K1410" i="87"/>
  <c r="K1409" i="87"/>
  <c r="K1408" i="87"/>
  <c r="K1407" i="87"/>
  <c r="K1406" i="87"/>
  <c r="K1405" i="87"/>
  <c r="K1404" i="87"/>
  <c r="K1403" i="87"/>
  <c r="K1402" i="87"/>
  <c r="K1401" i="87"/>
  <c r="K1400" i="87"/>
  <c r="K1399" i="87"/>
  <c r="K1398" i="87"/>
  <c r="K1397" i="87"/>
  <c r="K1396" i="87"/>
  <c r="K1395" i="87"/>
  <c r="K1394" i="87"/>
  <c r="K1393" i="87"/>
  <c r="K1392" i="87"/>
  <c r="K1391" i="87"/>
  <c r="K1390" i="87"/>
  <c r="K1389" i="87"/>
  <c r="K1388" i="87"/>
  <c r="K1387" i="87"/>
  <c r="K1386" i="87"/>
  <c r="K1385" i="87"/>
  <c r="K1384" i="87"/>
  <c r="K1383" i="87"/>
  <c r="K1382" i="87"/>
  <c r="K1381" i="87"/>
  <c r="K1380" i="87"/>
  <c r="K1379" i="87"/>
  <c r="K1378" i="87"/>
  <c r="K1377" i="87"/>
  <c r="K1376" i="87"/>
  <c r="K1375" i="87"/>
  <c r="K1374" i="87"/>
  <c r="K1373" i="87"/>
  <c r="K1372" i="87"/>
  <c r="K1371" i="87"/>
  <c r="K1370" i="87"/>
  <c r="K1369" i="87"/>
  <c r="K1368" i="87"/>
  <c r="K1367" i="87"/>
  <c r="K1366" i="87"/>
  <c r="K1365" i="87"/>
  <c r="K1364" i="87"/>
  <c r="K1363" i="87"/>
  <c r="K1362" i="87"/>
  <c r="K1361" i="87"/>
  <c r="K1360" i="87"/>
  <c r="K1359" i="87"/>
  <c r="K1358" i="87"/>
  <c r="K1357" i="87"/>
  <c r="K1356" i="87"/>
  <c r="K1355" i="87"/>
  <c r="K1354" i="87"/>
  <c r="K1353" i="87"/>
  <c r="K1352" i="87"/>
  <c r="K1351" i="87"/>
  <c r="K1350" i="87"/>
  <c r="K1349" i="87"/>
  <c r="K1348" i="87"/>
  <c r="K1347" i="87"/>
  <c r="K1346" i="87"/>
  <c r="K1345" i="87"/>
  <c r="K1344" i="87"/>
  <c r="K1343" i="87"/>
  <c r="K1342" i="87"/>
  <c r="K1341" i="87"/>
  <c r="K1340" i="87"/>
  <c r="K1339" i="87"/>
  <c r="K1338" i="87"/>
  <c r="K1337" i="87"/>
  <c r="K1336" i="87"/>
  <c r="K1335" i="87"/>
  <c r="K1334" i="87"/>
  <c r="K1333" i="87"/>
  <c r="K1332" i="87"/>
  <c r="K1331" i="87"/>
  <c r="K1330" i="87"/>
  <c r="K1329" i="87"/>
  <c r="K1328" i="87"/>
  <c r="K1327" i="87"/>
  <c r="K1326" i="87"/>
  <c r="K1325" i="87"/>
  <c r="K1324" i="87"/>
  <c r="K1323" i="87"/>
  <c r="K1322" i="87"/>
  <c r="K1321" i="87"/>
  <c r="K1320" i="87"/>
  <c r="K1319" i="87"/>
  <c r="K1318" i="87"/>
  <c r="K1317" i="87"/>
  <c r="K1316" i="87"/>
  <c r="K1315" i="87"/>
  <c r="K1314" i="87"/>
  <c r="K1313" i="87"/>
  <c r="K1312" i="87"/>
  <c r="K1311" i="87"/>
  <c r="K1310" i="87"/>
  <c r="K1309" i="87"/>
  <c r="K1308" i="87"/>
  <c r="K1307" i="87"/>
  <c r="K1306" i="87"/>
  <c r="K1305" i="87"/>
  <c r="K1304" i="87"/>
  <c r="K1303" i="87"/>
  <c r="K1302" i="87"/>
  <c r="K1301" i="87"/>
  <c r="K1300" i="87"/>
  <c r="K1299" i="87"/>
  <c r="K1298" i="87"/>
  <c r="K1297" i="87"/>
  <c r="K1296" i="87"/>
  <c r="K1295" i="87"/>
  <c r="K1294" i="87"/>
  <c r="K1293" i="87"/>
  <c r="K1292" i="87"/>
  <c r="K1291" i="87"/>
  <c r="K1290" i="87"/>
  <c r="K1289" i="87"/>
  <c r="K1288" i="87"/>
  <c r="K1287" i="87"/>
  <c r="K1286" i="87"/>
  <c r="K1285" i="87"/>
  <c r="K1284" i="87"/>
  <c r="K1283" i="87"/>
  <c r="K1282" i="87"/>
  <c r="K1281" i="87"/>
  <c r="K1280" i="87"/>
  <c r="K1279" i="87"/>
  <c r="K1278" i="87"/>
  <c r="K1277" i="87"/>
  <c r="K1276" i="87"/>
  <c r="K1275" i="87"/>
  <c r="K1274" i="87"/>
  <c r="K1273" i="87"/>
  <c r="K1272" i="87"/>
  <c r="K1271" i="87"/>
  <c r="K1270" i="87"/>
  <c r="K1269" i="87"/>
  <c r="K1268" i="87"/>
  <c r="K1267" i="87"/>
  <c r="K1266" i="87"/>
  <c r="K1265" i="87"/>
  <c r="K1264" i="87"/>
  <c r="K1263" i="87"/>
  <c r="K1262" i="87"/>
  <c r="K1261" i="87"/>
  <c r="K1260" i="87"/>
  <c r="K1259" i="87"/>
  <c r="K1258" i="87"/>
  <c r="K1257" i="87"/>
  <c r="K1256" i="87"/>
  <c r="K1255" i="87"/>
  <c r="K1254" i="87"/>
  <c r="K1253" i="87"/>
  <c r="K1252" i="87"/>
  <c r="K1251" i="87"/>
  <c r="K1250" i="87"/>
  <c r="K1249" i="87"/>
  <c r="K1248" i="87"/>
  <c r="K1247" i="87"/>
  <c r="K1246" i="87"/>
  <c r="K1245" i="87"/>
  <c r="K1244" i="87"/>
  <c r="K1243" i="87"/>
  <c r="K1242" i="87"/>
  <c r="K1241" i="87"/>
  <c r="K1240" i="87"/>
  <c r="K1239" i="87"/>
  <c r="K1238" i="87"/>
  <c r="K1237" i="87"/>
  <c r="K1236" i="87"/>
  <c r="K1235" i="87"/>
  <c r="K1234" i="87"/>
  <c r="K1233" i="87"/>
  <c r="K1232" i="87"/>
  <c r="K1231" i="87"/>
  <c r="K1230" i="87"/>
  <c r="K1229" i="87"/>
  <c r="K1228" i="87"/>
  <c r="K1227" i="87"/>
  <c r="K1226" i="87"/>
  <c r="K1225" i="87"/>
  <c r="K1224" i="87"/>
  <c r="K1223" i="87"/>
  <c r="K1222" i="87"/>
  <c r="K1221" i="87"/>
  <c r="K1220" i="87"/>
  <c r="K1219" i="87"/>
  <c r="K1218" i="87"/>
  <c r="K1217" i="87"/>
  <c r="K1216" i="87"/>
  <c r="K1215" i="87"/>
  <c r="K1214" i="87"/>
  <c r="K1213" i="87"/>
  <c r="K1212" i="87"/>
  <c r="K1211" i="87"/>
  <c r="K1210" i="87"/>
  <c r="K1209" i="87"/>
  <c r="K1208" i="87"/>
  <c r="K1207" i="87"/>
  <c r="K1206" i="87"/>
  <c r="K1205" i="87"/>
  <c r="K1204" i="87"/>
  <c r="K1203" i="87"/>
  <c r="K1202" i="87"/>
  <c r="K1201" i="87"/>
  <c r="K1200" i="87"/>
  <c r="K1199" i="87"/>
  <c r="K1198" i="87"/>
  <c r="K1197" i="87"/>
  <c r="K1196" i="87"/>
  <c r="K1195" i="87"/>
  <c r="K1194" i="87"/>
  <c r="K1193" i="87"/>
  <c r="K1192" i="87"/>
  <c r="K1191" i="87"/>
  <c r="K1190" i="87"/>
  <c r="K1189" i="87"/>
  <c r="K1188" i="87"/>
  <c r="K1187" i="87"/>
  <c r="K1186" i="87"/>
  <c r="K1185" i="87"/>
  <c r="K1184" i="87"/>
  <c r="K1183" i="87"/>
  <c r="K1182" i="87"/>
  <c r="K1181" i="87"/>
  <c r="K1180" i="87"/>
  <c r="K1179" i="87"/>
  <c r="K1178" i="87"/>
  <c r="K1177" i="87"/>
  <c r="K1176" i="87"/>
  <c r="K1175" i="87"/>
  <c r="K1174" i="87"/>
  <c r="K1173" i="87"/>
  <c r="K1172" i="87"/>
  <c r="K1171" i="87"/>
  <c r="K1170" i="87"/>
  <c r="K1169" i="87"/>
  <c r="K1168" i="87"/>
  <c r="K1167" i="87"/>
  <c r="K1166" i="87"/>
  <c r="K1165" i="87"/>
  <c r="K1164" i="87"/>
  <c r="K1163" i="87"/>
  <c r="K1162" i="87"/>
  <c r="K1161" i="87"/>
  <c r="K1160" i="87"/>
  <c r="K1159" i="87"/>
  <c r="K1158" i="87"/>
  <c r="K1157" i="87"/>
  <c r="K1156" i="87"/>
  <c r="K1155" i="87"/>
  <c r="K1154" i="87"/>
  <c r="K1153" i="87"/>
  <c r="K1152" i="87"/>
  <c r="K1151" i="87"/>
  <c r="K1150" i="87"/>
  <c r="K1149" i="87"/>
  <c r="K1148" i="87"/>
  <c r="K1147" i="87"/>
  <c r="K1146" i="87"/>
  <c r="K1145" i="87"/>
  <c r="K1144" i="87"/>
  <c r="K1143" i="87"/>
  <c r="K1142" i="87"/>
  <c r="K1141" i="87"/>
  <c r="K1140" i="87"/>
  <c r="K1139" i="87"/>
  <c r="K1138" i="87"/>
  <c r="K1137" i="87"/>
  <c r="K1136" i="87"/>
  <c r="K1135" i="87"/>
  <c r="K1134" i="87"/>
  <c r="K1133" i="87"/>
  <c r="K1132" i="87"/>
  <c r="K1131" i="87"/>
  <c r="K1130" i="87"/>
  <c r="K1129" i="87"/>
  <c r="K1128" i="87"/>
  <c r="K1127" i="87"/>
  <c r="K1126" i="87"/>
  <c r="K1125" i="87"/>
  <c r="K1124" i="87"/>
  <c r="K1123" i="87"/>
  <c r="K1122" i="87"/>
  <c r="K1121" i="87"/>
  <c r="K1120" i="87"/>
  <c r="K1119" i="87"/>
  <c r="K1118" i="87"/>
  <c r="K1117" i="87"/>
  <c r="K1116" i="87"/>
  <c r="K1115" i="87"/>
  <c r="K1114" i="87"/>
  <c r="K1113" i="87"/>
  <c r="K1112" i="87"/>
  <c r="K1111" i="87"/>
  <c r="K1110" i="87"/>
  <c r="K1109" i="87"/>
  <c r="K1108" i="87"/>
  <c r="K1107" i="87"/>
  <c r="K1106" i="87"/>
  <c r="K1105" i="87"/>
  <c r="K1104" i="87"/>
  <c r="K1103" i="87"/>
  <c r="K1102" i="87"/>
  <c r="K1101" i="87"/>
  <c r="K1100" i="87"/>
  <c r="K1099" i="87"/>
  <c r="K1098" i="87"/>
  <c r="K1097" i="87"/>
  <c r="K1096" i="87"/>
  <c r="K1095" i="87"/>
  <c r="K1094" i="87"/>
  <c r="K1093" i="87"/>
  <c r="K1092" i="87"/>
  <c r="K1091" i="87"/>
  <c r="K1090" i="87"/>
  <c r="K1089" i="87"/>
  <c r="K1088" i="87"/>
  <c r="K1087" i="87"/>
  <c r="K1086" i="87"/>
  <c r="K1085" i="87"/>
  <c r="K1084" i="87"/>
  <c r="K1083" i="87"/>
  <c r="K1082" i="87"/>
  <c r="K1081" i="87"/>
  <c r="K1080" i="87"/>
  <c r="K1079" i="87"/>
  <c r="K1078" i="87"/>
  <c r="K1077" i="87"/>
  <c r="K1076" i="87"/>
  <c r="K1075" i="87"/>
  <c r="K1074" i="87"/>
  <c r="K1073" i="87"/>
  <c r="K1072" i="87"/>
  <c r="K1071" i="87"/>
  <c r="K1070" i="87"/>
  <c r="K1069" i="87"/>
  <c r="K1068" i="87"/>
  <c r="K1067" i="87"/>
  <c r="K1066" i="87"/>
  <c r="K1065" i="87"/>
  <c r="K1064" i="87"/>
  <c r="K1063" i="87"/>
  <c r="K1062" i="87"/>
  <c r="K1061" i="87"/>
  <c r="K1060" i="87"/>
  <c r="K1059" i="87"/>
  <c r="K1058" i="87"/>
  <c r="K1057" i="87"/>
  <c r="K1056" i="87"/>
  <c r="K1055" i="87"/>
  <c r="K1054" i="87"/>
  <c r="K1053" i="87"/>
  <c r="K1052" i="87"/>
  <c r="K1051" i="87"/>
  <c r="K1050" i="87"/>
  <c r="K1049" i="87"/>
  <c r="K1048" i="87"/>
  <c r="K1047" i="87"/>
  <c r="K1046" i="87"/>
  <c r="K1045" i="87"/>
  <c r="K1044" i="87"/>
  <c r="K1043" i="87"/>
  <c r="K1042" i="87"/>
  <c r="K1041" i="87"/>
  <c r="K1040" i="87"/>
  <c r="K1039" i="87"/>
  <c r="K1038" i="87"/>
  <c r="K1037" i="87"/>
  <c r="K1036" i="87"/>
  <c r="K1035" i="87"/>
  <c r="K1034" i="87"/>
  <c r="K1033" i="87"/>
  <c r="K1032" i="87"/>
  <c r="K1031" i="87"/>
  <c r="K1030" i="87"/>
  <c r="K1029" i="87"/>
  <c r="K1028" i="87"/>
  <c r="K1027" i="87"/>
  <c r="K1026" i="87"/>
  <c r="K1025" i="87"/>
  <c r="K1024" i="87"/>
  <c r="K1023" i="87"/>
  <c r="K1022" i="87"/>
  <c r="K1021" i="87"/>
  <c r="K1020" i="87"/>
  <c r="K1019" i="87"/>
  <c r="K1018" i="87"/>
  <c r="K1017" i="87"/>
  <c r="K1016" i="87"/>
  <c r="K1015" i="87"/>
  <c r="K1014" i="87"/>
  <c r="K1013" i="87"/>
  <c r="K1012" i="87"/>
  <c r="K1011" i="87"/>
  <c r="K1010" i="87"/>
  <c r="K1009" i="87"/>
  <c r="K1008" i="87"/>
  <c r="K1007" i="87"/>
  <c r="K1006" i="87"/>
  <c r="K1005" i="87"/>
  <c r="K1004" i="87"/>
  <c r="K1003" i="87"/>
  <c r="K1002" i="87"/>
  <c r="K1001" i="87"/>
  <c r="K1000" i="87"/>
  <c r="K999" i="87"/>
  <c r="K998" i="87"/>
  <c r="K997" i="87"/>
  <c r="K996" i="87"/>
  <c r="K995" i="87"/>
  <c r="K994" i="87"/>
  <c r="K993" i="87"/>
  <c r="K992" i="87"/>
  <c r="K991" i="87"/>
  <c r="K990" i="87"/>
  <c r="K989" i="87"/>
  <c r="K988" i="87"/>
  <c r="K987" i="87"/>
  <c r="K986" i="87"/>
  <c r="K985" i="87"/>
  <c r="K984" i="87"/>
  <c r="K983" i="87"/>
  <c r="K982" i="87"/>
  <c r="K981" i="87"/>
  <c r="K980" i="87"/>
  <c r="K979" i="87"/>
  <c r="K978" i="87"/>
  <c r="K977" i="87"/>
  <c r="K976" i="87"/>
  <c r="K975" i="87"/>
  <c r="K974" i="87"/>
  <c r="K973" i="87"/>
  <c r="K972" i="87"/>
  <c r="K971" i="87"/>
  <c r="K970" i="87"/>
  <c r="K969" i="87"/>
  <c r="K968" i="87"/>
  <c r="K967" i="87"/>
  <c r="K966" i="87"/>
  <c r="K965" i="87"/>
  <c r="K964" i="87"/>
  <c r="K963" i="87"/>
  <c r="K962" i="87"/>
  <c r="K961" i="87"/>
  <c r="K960" i="87"/>
  <c r="K959" i="87"/>
  <c r="K958" i="87"/>
  <c r="K957" i="87"/>
  <c r="K956" i="87"/>
  <c r="K955" i="87"/>
  <c r="K954" i="87"/>
  <c r="K953" i="87"/>
  <c r="K952" i="87"/>
  <c r="K951" i="87"/>
  <c r="K950" i="87"/>
  <c r="K949" i="87"/>
  <c r="K948" i="87"/>
  <c r="K947" i="87"/>
  <c r="K946" i="87"/>
  <c r="K945" i="87"/>
  <c r="K944" i="87"/>
  <c r="K943" i="87"/>
  <c r="K942" i="87"/>
  <c r="K941" i="87"/>
  <c r="K940" i="87"/>
  <c r="K939" i="87"/>
  <c r="K938" i="87"/>
  <c r="K937" i="87"/>
  <c r="K936" i="87"/>
  <c r="K935" i="87"/>
  <c r="K934" i="87"/>
  <c r="K933" i="87"/>
  <c r="K932" i="87"/>
  <c r="K931" i="87"/>
  <c r="K930" i="87"/>
  <c r="K929" i="87"/>
  <c r="K928" i="87"/>
  <c r="K927" i="87"/>
  <c r="K926" i="87"/>
  <c r="K925" i="87"/>
  <c r="K924" i="87"/>
  <c r="K923" i="87"/>
  <c r="K922" i="87"/>
  <c r="K921" i="87"/>
  <c r="K920" i="87"/>
  <c r="K919" i="87"/>
  <c r="K918" i="87"/>
  <c r="K917" i="87"/>
  <c r="K916" i="87"/>
  <c r="K915" i="87"/>
  <c r="K914" i="87"/>
  <c r="K913" i="87"/>
  <c r="K912" i="87"/>
  <c r="K911" i="87"/>
  <c r="K910" i="87"/>
  <c r="K909" i="87"/>
  <c r="K908" i="87"/>
  <c r="K907" i="87"/>
  <c r="K906" i="87"/>
  <c r="K905" i="87"/>
  <c r="K904" i="87"/>
  <c r="K903" i="87"/>
  <c r="K902" i="87"/>
  <c r="K901" i="87"/>
  <c r="K900" i="87"/>
  <c r="K899" i="87"/>
  <c r="K898" i="87"/>
  <c r="K897" i="87"/>
  <c r="K896" i="87"/>
  <c r="K895" i="87"/>
  <c r="K894" i="87"/>
  <c r="K893" i="87"/>
  <c r="K892" i="87"/>
  <c r="K891" i="87"/>
  <c r="K890" i="87"/>
  <c r="K889" i="87"/>
  <c r="K888" i="87"/>
  <c r="K887" i="87"/>
  <c r="K886" i="87"/>
  <c r="K885" i="87"/>
  <c r="K884" i="87"/>
  <c r="K883" i="87"/>
  <c r="K882" i="87"/>
  <c r="K881" i="87"/>
  <c r="K880" i="87"/>
  <c r="K879" i="87"/>
  <c r="K878" i="87"/>
  <c r="K877" i="87"/>
  <c r="K876" i="87"/>
  <c r="K875" i="87"/>
  <c r="K874" i="87"/>
  <c r="K873" i="87"/>
  <c r="K872" i="87"/>
  <c r="K871" i="87"/>
  <c r="K870" i="87"/>
  <c r="K869" i="87"/>
  <c r="K868" i="87"/>
  <c r="K867" i="87"/>
  <c r="K866" i="87"/>
  <c r="K865" i="87"/>
  <c r="K864" i="87"/>
  <c r="K863" i="87"/>
  <c r="K862" i="87"/>
  <c r="K861" i="87"/>
  <c r="K860" i="87"/>
  <c r="K859" i="87"/>
  <c r="K858" i="87"/>
  <c r="K857" i="87"/>
  <c r="K856" i="87"/>
  <c r="K855" i="87"/>
  <c r="K854" i="87"/>
  <c r="K853" i="87"/>
  <c r="K852" i="87"/>
  <c r="K851" i="87"/>
  <c r="K850" i="87"/>
  <c r="K849" i="87"/>
  <c r="K848" i="87"/>
  <c r="K847" i="87"/>
  <c r="K846" i="87"/>
  <c r="K845" i="87"/>
  <c r="K844" i="87"/>
  <c r="K843" i="87"/>
  <c r="K842" i="87"/>
  <c r="K841" i="87"/>
  <c r="K840" i="87"/>
  <c r="K839" i="87"/>
  <c r="K838" i="87"/>
  <c r="K837" i="87"/>
  <c r="K836" i="87"/>
  <c r="K835" i="87"/>
  <c r="K834" i="87"/>
  <c r="K833" i="87"/>
  <c r="K832" i="87"/>
  <c r="K831" i="87"/>
  <c r="K830" i="87"/>
  <c r="K829" i="87"/>
  <c r="K828" i="87"/>
  <c r="K827" i="87"/>
  <c r="K826" i="87"/>
  <c r="K825" i="87"/>
  <c r="K824" i="87"/>
  <c r="K823" i="87"/>
  <c r="K822" i="87"/>
  <c r="K821" i="87"/>
  <c r="K820" i="87"/>
  <c r="K819" i="87"/>
  <c r="K818" i="87"/>
  <c r="K817" i="87"/>
  <c r="K816" i="87"/>
  <c r="K815" i="87"/>
  <c r="K814" i="87"/>
  <c r="K813" i="87"/>
  <c r="K812" i="87"/>
  <c r="K811" i="87"/>
  <c r="K810" i="87"/>
  <c r="K809" i="87"/>
  <c r="K808" i="87"/>
  <c r="K807" i="87"/>
  <c r="K806" i="87"/>
  <c r="K805" i="87"/>
  <c r="K804" i="87"/>
  <c r="K803" i="87"/>
  <c r="K802" i="87"/>
  <c r="K801" i="87"/>
  <c r="K800" i="87"/>
  <c r="K799" i="87"/>
  <c r="K798" i="87"/>
  <c r="K797" i="87"/>
  <c r="K796" i="87"/>
  <c r="K795" i="87"/>
  <c r="K794" i="87"/>
  <c r="K793" i="87"/>
  <c r="K792" i="87"/>
  <c r="K791" i="87"/>
  <c r="K790" i="87"/>
  <c r="K789" i="87"/>
  <c r="K788" i="87"/>
  <c r="K787" i="87"/>
  <c r="K786" i="87"/>
  <c r="K785" i="87"/>
  <c r="K784" i="87"/>
  <c r="K783" i="87"/>
  <c r="K782" i="87"/>
  <c r="K781" i="87"/>
  <c r="K780" i="87"/>
  <c r="K779" i="87"/>
  <c r="K778" i="87"/>
  <c r="K777" i="87"/>
  <c r="K776" i="87"/>
  <c r="K775" i="87"/>
  <c r="K774" i="87"/>
  <c r="K773" i="87"/>
  <c r="K772" i="87"/>
  <c r="K771" i="87"/>
  <c r="K770" i="87"/>
  <c r="K769" i="87"/>
  <c r="K768" i="87"/>
  <c r="K767" i="87"/>
  <c r="K766" i="87"/>
  <c r="K765" i="87"/>
  <c r="K764" i="87"/>
  <c r="K763" i="87"/>
  <c r="K762" i="87"/>
  <c r="K761" i="87"/>
  <c r="K760" i="87"/>
  <c r="K759" i="87"/>
  <c r="K758" i="87"/>
  <c r="K757" i="87"/>
  <c r="K756" i="87"/>
  <c r="K755" i="87"/>
  <c r="K754" i="87"/>
  <c r="K753" i="87"/>
  <c r="K752" i="87"/>
  <c r="K751" i="87"/>
  <c r="K750" i="87"/>
  <c r="K749" i="87"/>
  <c r="K748" i="87"/>
  <c r="K747" i="87"/>
  <c r="K746" i="87"/>
  <c r="K745" i="87"/>
  <c r="K744" i="87"/>
  <c r="K743" i="87"/>
  <c r="K742" i="87"/>
  <c r="K741" i="87"/>
  <c r="K740" i="87"/>
  <c r="K739" i="87"/>
  <c r="K738" i="87"/>
  <c r="K737" i="87"/>
  <c r="K736" i="87"/>
  <c r="K735" i="87"/>
  <c r="K734" i="87"/>
  <c r="K733" i="87"/>
  <c r="K732" i="87"/>
  <c r="K731" i="87"/>
  <c r="K730" i="87"/>
  <c r="K729" i="87"/>
  <c r="K728" i="87"/>
  <c r="K727" i="87"/>
  <c r="K726" i="87"/>
  <c r="K725" i="87"/>
  <c r="K724" i="87"/>
  <c r="K723" i="87"/>
  <c r="K722" i="87"/>
  <c r="K721" i="87"/>
  <c r="K720" i="87"/>
  <c r="K719" i="87"/>
  <c r="K718" i="87"/>
  <c r="K717" i="87"/>
  <c r="K716" i="87"/>
  <c r="K715" i="87"/>
  <c r="K714" i="87"/>
  <c r="K713" i="87"/>
  <c r="K712" i="87"/>
  <c r="K711" i="87"/>
  <c r="K710" i="87"/>
  <c r="K709" i="87"/>
  <c r="K708" i="87"/>
  <c r="K707" i="87"/>
  <c r="K706" i="87"/>
  <c r="K705" i="87"/>
  <c r="K704" i="87"/>
  <c r="K703" i="87"/>
  <c r="K702" i="87"/>
  <c r="K701" i="87"/>
  <c r="K700" i="87"/>
  <c r="K699" i="87"/>
  <c r="K698" i="87"/>
  <c r="K697" i="87"/>
  <c r="K696" i="87"/>
  <c r="K695" i="87"/>
  <c r="K694" i="87"/>
  <c r="K693" i="87"/>
  <c r="K692" i="87"/>
  <c r="K691" i="87"/>
  <c r="K690" i="87"/>
  <c r="K689" i="87"/>
  <c r="K688" i="87"/>
  <c r="K687" i="87"/>
  <c r="K686" i="87"/>
  <c r="K685" i="87"/>
  <c r="K684" i="87"/>
  <c r="K683" i="87"/>
  <c r="K682" i="87"/>
  <c r="K681" i="87"/>
  <c r="K680" i="87"/>
  <c r="K679" i="87"/>
  <c r="K678" i="87"/>
  <c r="K677" i="87"/>
  <c r="K676" i="87"/>
  <c r="K675" i="87"/>
  <c r="K674" i="87"/>
  <c r="K673" i="87"/>
  <c r="K672" i="87"/>
  <c r="K671" i="87"/>
  <c r="K670" i="87"/>
  <c r="K669" i="87"/>
  <c r="K668" i="87"/>
  <c r="K667" i="87"/>
  <c r="K666" i="87"/>
  <c r="K665" i="87"/>
  <c r="K664" i="87"/>
  <c r="K663" i="87"/>
  <c r="K662" i="87"/>
  <c r="K661" i="87"/>
  <c r="K660" i="87"/>
  <c r="K659" i="87"/>
  <c r="K658" i="87"/>
  <c r="K657" i="87"/>
  <c r="K656" i="87"/>
  <c r="K655" i="87"/>
  <c r="K654" i="87"/>
  <c r="K653" i="87"/>
  <c r="K652" i="87"/>
  <c r="K651" i="87"/>
  <c r="K650" i="87"/>
  <c r="K649" i="87"/>
  <c r="K648" i="87"/>
  <c r="K647" i="87"/>
  <c r="K646" i="87"/>
  <c r="K645" i="87"/>
  <c r="K644" i="87"/>
  <c r="K643" i="87"/>
  <c r="K642" i="87"/>
  <c r="K641" i="87"/>
  <c r="K640" i="87"/>
  <c r="K639" i="87"/>
  <c r="K638" i="87"/>
  <c r="K637" i="87"/>
  <c r="K636" i="87"/>
  <c r="K635" i="87"/>
  <c r="K634" i="87"/>
  <c r="K633" i="87"/>
  <c r="K632" i="87"/>
  <c r="K631" i="87"/>
  <c r="K630" i="87"/>
  <c r="K629" i="87"/>
  <c r="K628" i="87"/>
  <c r="K627" i="87"/>
  <c r="K626" i="87"/>
  <c r="K625" i="87"/>
  <c r="K624" i="87"/>
  <c r="K623" i="87"/>
  <c r="K622" i="87"/>
  <c r="K621" i="87"/>
  <c r="K620" i="87"/>
  <c r="K619" i="87"/>
  <c r="K618" i="87"/>
  <c r="K617" i="87"/>
  <c r="K616" i="87"/>
  <c r="K615" i="87"/>
  <c r="K614" i="87"/>
  <c r="K613" i="87"/>
  <c r="K612" i="87"/>
  <c r="K611" i="87"/>
  <c r="K610" i="87"/>
  <c r="K609" i="87"/>
  <c r="K608" i="87"/>
  <c r="K607" i="87"/>
  <c r="K606" i="87"/>
  <c r="K605" i="87"/>
  <c r="K604" i="87"/>
  <c r="K603" i="87"/>
  <c r="K602" i="87"/>
  <c r="K601" i="87"/>
  <c r="K600" i="87"/>
  <c r="K599" i="87"/>
  <c r="K598" i="87"/>
  <c r="K597" i="87"/>
  <c r="K596" i="87"/>
  <c r="K595" i="87"/>
  <c r="K594" i="87"/>
  <c r="K593" i="87"/>
  <c r="K592" i="87"/>
  <c r="K591" i="87"/>
  <c r="K590" i="87"/>
  <c r="K589" i="87"/>
  <c r="K588" i="87"/>
  <c r="K587" i="87"/>
  <c r="K586" i="87"/>
  <c r="K585" i="87"/>
  <c r="K584" i="87"/>
  <c r="K583" i="87"/>
  <c r="K582" i="87"/>
  <c r="K581" i="87"/>
  <c r="K580" i="87"/>
  <c r="K579" i="87"/>
  <c r="K578" i="87"/>
  <c r="K577" i="87"/>
  <c r="K576" i="87"/>
  <c r="K575" i="87"/>
  <c r="K574" i="87"/>
  <c r="K573" i="87"/>
  <c r="K572" i="87"/>
  <c r="K571" i="87"/>
  <c r="K570" i="87"/>
  <c r="K569" i="87"/>
  <c r="K568" i="87"/>
  <c r="K567" i="87"/>
  <c r="K566" i="87"/>
  <c r="K565" i="87"/>
  <c r="K564" i="87"/>
  <c r="K563" i="87"/>
  <c r="K562" i="87"/>
  <c r="K561" i="87"/>
  <c r="K560" i="87"/>
  <c r="K559" i="87"/>
  <c r="K558" i="87"/>
  <c r="K557" i="87"/>
  <c r="K556" i="87"/>
  <c r="K555" i="87"/>
  <c r="K554" i="87"/>
  <c r="K553" i="87"/>
  <c r="K552" i="87"/>
  <c r="K551" i="87"/>
  <c r="K550" i="87"/>
  <c r="K549" i="87"/>
  <c r="K548" i="87"/>
  <c r="K547" i="87"/>
  <c r="K546" i="87"/>
  <c r="K545" i="87"/>
  <c r="K544" i="87"/>
  <c r="K543" i="87"/>
  <c r="K542" i="87"/>
  <c r="K541" i="87"/>
  <c r="K540" i="87"/>
  <c r="K539" i="87"/>
  <c r="K538" i="87"/>
  <c r="K537" i="87"/>
  <c r="K536" i="87"/>
  <c r="K535" i="87"/>
  <c r="K534" i="87"/>
  <c r="K533" i="87"/>
  <c r="K532" i="87"/>
  <c r="K531" i="87"/>
  <c r="K530" i="87"/>
  <c r="K529" i="87"/>
  <c r="K528" i="87"/>
  <c r="K527" i="87"/>
  <c r="K526" i="87"/>
  <c r="K525" i="87"/>
  <c r="K524" i="87"/>
  <c r="K523" i="87"/>
  <c r="K522" i="87"/>
  <c r="K521" i="87"/>
  <c r="K520" i="87"/>
  <c r="K519" i="87"/>
  <c r="K518" i="87"/>
  <c r="K517" i="87"/>
  <c r="K516" i="87"/>
  <c r="K515" i="87"/>
  <c r="K514" i="87"/>
  <c r="K513" i="87"/>
  <c r="K512" i="87"/>
  <c r="K511" i="87"/>
  <c r="K510" i="87"/>
  <c r="K509" i="87"/>
  <c r="K508" i="87"/>
  <c r="K507" i="87"/>
  <c r="K506" i="87"/>
  <c r="K505" i="87"/>
  <c r="K504" i="87"/>
  <c r="K503" i="87"/>
  <c r="K502" i="87"/>
  <c r="K501" i="87"/>
  <c r="K500" i="87"/>
  <c r="K499" i="87"/>
  <c r="K498" i="87"/>
  <c r="K497" i="87"/>
  <c r="K496" i="87"/>
  <c r="K495" i="87"/>
  <c r="K494" i="87"/>
  <c r="K493" i="87"/>
  <c r="K492" i="87"/>
  <c r="K491" i="87"/>
  <c r="K490" i="87"/>
  <c r="K489" i="87"/>
  <c r="K488" i="87"/>
  <c r="K487" i="87"/>
  <c r="K486" i="87"/>
  <c r="K485" i="87"/>
  <c r="K484" i="87"/>
  <c r="K483" i="87"/>
  <c r="K482" i="87"/>
  <c r="K481" i="87"/>
  <c r="K480" i="87"/>
  <c r="K479" i="87"/>
  <c r="K478" i="87"/>
  <c r="K477" i="87"/>
  <c r="K476" i="87"/>
  <c r="K475" i="87"/>
  <c r="K474" i="87"/>
  <c r="K473" i="87"/>
  <c r="K472" i="87"/>
  <c r="K471" i="87"/>
  <c r="K470" i="87"/>
  <c r="K469" i="87"/>
  <c r="K468" i="87"/>
  <c r="K467" i="87"/>
  <c r="K466" i="87"/>
  <c r="K465" i="87"/>
  <c r="K464" i="87"/>
  <c r="K463" i="87"/>
  <c r="K462" i="87"/>
  <c r="K461" i="87"/>
  <c r="K460" i="87"/>
  <c r="K459" i="87"/>
  <c r="K458" i="87"/>
  <c r="K457" i="87"/>
  <c r="K456" i="87"/>
  <c r="K455" i="87"/>
  <c r="K454" i="87"/>
  <c r="K453" i="87"/>
  <c r="K452" i="87"/>
  <c r="K451" i="87"/>
  <c r="K450" i="87"/>
  <c r="K449" i="87"/>
  <c r="K448" i="87"/>
  <c r="K447" i="87"/>
  <c r="K446" i="87"/>
  <c r="K445" i="87"/>
  <c r="K444" i="87"/>
  <c r="K443" i="87"/>
  <c r="K442" i="87"/>
  <c r="K441" i="87"/>
  <c r="K440" i="87"/>
  <c r="K439" i="87"/>
  <c r="K438" i="87"/>
  <c r="K437" i="87"/>
  <c r="K436" i="87"/>
  <c r="K435" i="87"/>
  <c r="K434" i="87"/>
  <c r="K433" i="87"/>
  <c r="K432" i="87"/>
  <c r="K431" i="87"/>
  <c r="K430" i="87"/>
  <c r="K429" i="87"/>
  <c r="K428" i="87"/>
  <c r="K427" i="87"/>
  <c r="K426" i="87"/>
  <c r="K425" i="87"/>
  <c r="K424" i="87"/>
  <c r="K423" i="87"/>
  <c r="K422" i="87"/>
  <c r="K421" i="87"/>
  <c r="K420" i="87"/>
  <c r="K419" i="87"/>
  <c r="K418" i="87"/>
  <c r="K417" i="87"/>
  <c r="K416" i="87"/>
  <c r="K415" i="87"/>
  <c r="K414" i="87"/>
  <c r="K413" i="87"/>
  <c r="K412" i="87"/>
  <c r="K411" i="87"/>
  <c r="K410" i="87"/>
  <c r="K409" i="87"/>
  <c r="K408" i="87"/>
  <c r="K407" i="87"/>
  <c r="K406" i="87"/>
  <c r="K405" i="87"/>
  <c r="K404" i="87"/>
  <c r="K403" i="87"/>
  <c r="K402" i="87"/>
  <c r="K401" i="87"/>
  <c r="K400" i="87"/>
  <c r="K399" i="87"/>
  <c r="K398" i="87"/>
  <c r="K397" i="87"/>
  <c r="K396" i="87"/>
  <c r="K395" i="87"/>
  <c r="K394" i="87"/>
  <c r="K393" i="87"/>
  <c r="K392" i="87"/>
  <c r="K391" i="87"/>
  <c r="K390" i="87"/>
  <c r="K389" i="87"/>
  <c r="K388" i="87"/>
  <c r="K387" i="87"/>
  <c r="K386" i="87"/>
  <c r="K385" i="87"/>
  <c r="K384" i="87"/>
  <c r="K383" i="87"/>
  <c r="K382" i="87"/>
  <c r="K381" i="87"/>
  <c r="K380" i="87"/>
  <c r="K379" i="87"/>
  <c r="K378" i="87"/>
  <c r="K377" i="87"/>
  <c r="K376" i="87"/>
  <c r="K375" i="87"/>
  <c r="K374" i="87"/>
  <c r="K373" i="87"/>
  <c r="K372" i="87"/>
  <c r="K371" i="87"/>
  <c r="K370" i="87"/>
  <c r="K369" i="87"/>
  <c r="K368" i="87"/>
  <c r="K367" i="87"/>
  <c r="K366" i="87"/>
  <c r="K365" i="87"/>
  <c r="K364" i="87"/>
  <c r="K363" i="87"/>
  <c r="K362" i="87"/>
  <c r="K361" i="87"/>
  <c r="K360" i="87"/>
  <c r="K359" i="87"/>
  <c r="K358" i="87"/>
  <c r="K357" i="87"/>
  <c r="K356" i="87"/>
  <c r="K355" i="87"/>
  <c r="K354" i="87"/>
  <c r="K353" i="87"/>
  <c r="K352" i="87"/>
  <c r="K351" i="87"/>
  <c r="K350" i="87"/>
  <c r="K349" i="87"/>
  <c r="K348" i="87"/>
  <c r="K347" i="87"/>
  <c r="K346" i="87"/>
  <c r="K345" i="87"/>
  <c r="K344" i="87"/>
  <c r="K343" i="87"/>
  <c r="K342" i="87"/>
  <c r="K341" i="87"/>
  <c r="K340" i="87"/>
  <c r="K339" i="87"/>
  <c r="K338" i="87"/>
  <c r="K337" i="87"/>
  <c r="K336" i="87"/>
  <c r="K335" i="87"/>
  <c r="K334" i="87"/>
  <c r="K333" i="87"/>
  <c r="K332" i="87"/>
  <c r="K331" i="87"/>
  <c r="K330" i="87"/>
  <c r="K329" i="87"/>
  <c r="K328" i="87"/>
  <c r="K327" i="87"/>
  <c r="K326" i="87"/>
  <c r="K325" i="87"/>
  <c r="K324" i="87"/>
  <c r="K323" i="87"/>
  <c r="K322" i="87"/>
  <c r="K321" i="87"/>
  <c r="K320" i="87"/>
  <c r="K319" i="87"/>
  <c r="K318" i="87"/>
  <c r="K317" i="87"/>
  <c r="K316" i="87"/>
  <c r="K315" i="87"/>
  <c r="K314" i="87"/>
  <c r="K313" i="87"/>
  <c r="K312" i="87"/>
  <c r="K311" i="87"/>
  <c r="K310" i="87"/>
  <c r="K309" i="87"/>
  <c r="K308" i="87"/>
  <c r="K307" i="87"/>
  <c r="K306" i="87"/>
  <c r="K305" i="87"/>
  <c r="K304" i="87"/>
  <c r="K303" i="87"/>
  <c r="K302" i="87"/>
  <c r="K301" i="87"/>
  <c r="K300" i="87"/>
  <c r="K299" i="87"/>
  <c r="K298" i="87"/>
  <c r="K297" i="87"/>
  <c r="K296" i="87"/>
  <c r="K295" i="87"/>
  <c r="K294" i="87"/>
  <c r="K293" i="87"/>
  <c r="K292" i="87"/>
  <c r="K291" i="87"/>
  <c r="K290" i="87"/>
  <c r="K289" i="87"/>
  <c r="K288" i="87"/>
  <c r="K287" i="87"/>
  <c r="K286" i="87"/>
  <c r="K285" i="87"/>
  <c r="K284" i="87"/>
  <c r="K283" i="87"/>
  <c r="K282" i="87"/>
  <c r="K281" i="87"/>
  <c r="K280" i="87"/>
  <c r="K279" i="87"/>
  <c r="K278" i="87"/>
  <c r="K277" i="87"/>
  <c r="K276" i="87"/>
  <c r="K275" i="87"/>
  <c r="K274" i="87"/>
  <c r="K273" i="87"/>
  <c r="K272" i="87"/>
  <c r="K271" i="87"/>
  <c r="K270" i="87"/>
  <c r="K269" i="87"/>
  <c r="K268" i="87"/>
  <c r="K267" i="87"/>
  <c r="K266" i="87"/>
  <c r="K265" i="87"/>
  <c r="K264" i="87"/>
  <c r="K263" i="87"/>
  <c r="K262" i="87"/>
  <c r="K261" i="87"/>
  <c r="K260" i="87"/>
  <c r="K259" i="87"/>
  <c r="K258" i="87"/>
  <c r="K257" i="87"/>
  <c r="K256" i="87"/>
  <c r="K255" i="87"/>
  <c r="K254" i="87"/>
  <c r="K253" i="87"/>
  <c r="K252" i="87"/>
  <c r="K251" i="87"/>
  <c r="K250" i="87"/>
  <c r="K249" i="87"/>
  <c r="K248" i="87"/>
  <c r="K247" i="87"/>
  <c r="K246" i="87"/>
  <c r="K245" i="87"/>
  <c r="K244" i="87"/>
  <c r="K243" i="87"/>
  <c r="K242" i="87"/>
  <c r="K241" i="87"/>
  <c r="K240" i="87"/>
  <c r="K239" i="87"/>
  <c r="K238" i="87"/>
  <c r="K237" i="87"/>
  <c r="K236" i="87"/>
  <c r="K235" i="87"/>
  <c r="K234" i="87"/>
  <c r="K233" i="87"/>
  <c r="K232" i="87"/>
  <c r="K231" i="87"/>
  <c r="K230" i="87"/>
  <c r="K229" i="87"/>
  <c r="K228" i="87"/>
  <c r="K227" i="87"/>
  <c r="K226" i="87"/>
  <c r="K225" i="87"/>
  <c r="K224" i="87"/>
  <c r="K223" i="87"/>
  <c r="K222" i="87"/>
  <c r="K221" i="87"/>
  <c r="K220" i="87"/>
  <c r="K219" i="87"/>
  <c r="K218" i="87"/>
  <c r="K217" i="87"/>
  <c r="K216" i="87"/>
  <c r="K215" i="87"/>
  <c r="K214" i="87"/>
  <c r="K213" i="87"/>
  <c r="K212" i="87"/>
  <c r="K211" i="87"/>
  <c r="K210" i="87"/>
  <c r="K209" i="87"/>
  <c r="K208" i="87"/>
  <c r="K207" i="87"/>
  <c r="K206" i="87"/>
  <c r="K205" i="87"/>
  <c r="K204" i="87"/>
  <c r="K203" i="87"/>
  <c r="K202" i="87"/>
  <c r="K201" i="87"/>
  <c r="K200" i="87"/>
  <c r="K199" i="87"/>
  <c r="K198" i="87"/>
  <c r="K197" i="87"/>
  <c r="K196" i="87"/>
  <c r="K195" i="87"/>
  <c r="K194" i="87"/>
  <c r="K193" i="87"/>
  <c r="K192" i="87"/>
  <c r="K191" i="87"/>
  <c r="K190" i="87"/>
  <c r="K189" i="87"/>
  <c r="K188" i="87"/>
  <c r="K187" i="87"/>
  <c r="K186" i="87"/>
  <c r="K185" i="87"/>
  <c r="K184" i="87"/>
  <c r="K183" i="87"/>
  <c r="K182" i="87"/>
  <c r="K181" i="87"/>
  <c r="K180" i="87"/>
  <c r="K179" i="87"/>
  <c r="K178" i="87"/>
  <c r="K177" i="87"/>
  <c r="K176" i="87"/>
  <c r="K175" i="87"/>
  <c r="K174" i="87"/>
  <c r="K173" i="87"/>
  <c r="K172" i="87"/>
  <c r="K171" i="87"/>
  <c r="K170" i="87"/>
  <c r="K169" i="87"/>
  <c r="K168" i="87"/>
  <c r="K167" i="87"/>
  <c r="K166" i="87"/>
  <c r="K165" i="87"/>
  <c r="K164" i="87"/>
  <c r="K163" i="87"/>
  <c r="K162" i="87"/>
  <c r="K161" i="87"/>
  <c r="K160" i="87"/>
  <c r="K159" i="87"/>
  <c r="K158" i="87"/>
  <c r="K157" i="87"/>
  <c r="K156" i="87"/>
  <c r="K155" i="87"/>
  <c r="K154" i="87"/>
  <c r="K153" i="87"/>
  <c r="K152" i="87"/>
  <c r="K151" i="87"/>
  <c r="K150" i="87"/>
  <c r="K149" i="87"/>
  <c r="K148" i="87"/>
  <c r="K147" i="87"/>
  <c r="K146" i="87"/>
  <c r="K145" i="87"/>
  <c r="K144" i="87"/>
  <c r="K143" i="87"/>
  <c r="K142" i="87"/>
  <c r="K141" i="87"/>
  <c r="K140" i="87"/>
  <c r="K139" i="87"/>
  <c r="K138" i="87"/>
  <c r="K137" i="87"/>
  <c r="K136" i="87"/>
  <c r="K135" i="87"/>
  <c r="K134" i="87"/>
  <c r="K133" i="87"/>
  <c r="K132" i="87"/>
  <c r="K131" i="87"/>
  <c r="K130" i="87"/>
  <c r="K129" i="87"/>
  <c r="K128" i="87"/>
  <c r="K127" i="87"/>
  <c r="K126" i="87"/>
  <c r="K125" i="87"/>
  <c r="K124" i="87"/>
  <c r="K123" i="87"/>
  <c r="K122" i="87"/>
  <c r="K121" i="87"/>
  <c r="K120" i="87"/>
  <c r="K119" i="87"/>
  <c r="K118" i="87"/>
  <c r="K117" i="87"/>
  <c r="K116" i="87"/>
  <c r="K115" i="87"/>
  <c r="K114" i="87"/>
  <c r="K113" i="87"/>
  <c r="K112" i="87"/>
  <c r="K111" i="87"/>
  <c r="K110" i="87"/>
  <c r="K109" i="87"/>
  <c r="K108" i="87"/>
  <c r="K107" i="87"/>
  <c r="K106" i="87"/>
  <c r="K105" i="87"/>
  <c r="K104" i="87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A2" i="87"/>
  <c r="A1" i="87"/>
  <c r="Q28" i="68" l="1"/>
  <c r="R11" i="88" a="1"/>
  <c r="R11" i="88" s="1"/>
  <c r="M7" i="91"/>
  <c r="I18" i="88" a="1"/>
  <c r="I18" i="88" s="1"/>
  <c r="J18" i="88" a="1"/>
  <c r="J18" i="88" s="1"/>
  <c r="K18" i="88" a="1"/>
  <c r="K18" i="88" s="1"/>
  <c r="L18" i="88" a="1"/>
  <c r="L18" i="88" s="1"/>
  <c r="M18" i="88" a="1"/>
  <c r="M18" i="88" s="1"/>
  <c r="N18" i="88" s="1" a="1"/>
  <c r="N18" i="88" s="1"/>
  <c r="O18" i="88" s="1" a="1"/>
  <c r="O18" i="88" s="1"/>
  <c r="P18" i="88" s="1" a="1"/>
  <c r="P18" i="88" s="1"/>
  <c r="Q18" i="88" s="1" a="1"/>
  <c r="Q18" i="88" s="1"/>
  <c r="R18" i="88" s="1" a="1"/>
  <c r="R18" i="88" s="1"/>
  <c r="S18" i="88" s="1" a="1"/>
  <c r="S18" i="88" s="1"/>
  <c r="T18" i="88" s="1" a="1"/>
  <c r="T18" i="88" s="1"/>
  <c r="U18" i="88" s="1" a="1"/>
  <c r="U18" i="88" s="1"/>
  <c r="V18" i="88" s="1" a="1"/>
  <c r="V18" i="88" s="1"/>
  <c r="W18" i="88" s="1" a="1"/>
  <c r="W18" i="88" s="1"/>
  <c r="S11" i="88" l="1" a="1"/>
  <c r="S11" i="88" s="1"/>
  <c r="R28" i="68"/>
  <c r="N7" i="91"/>
  <c r="T11" i="88" l="1" a="1"/>
  <c r="T11" i="88" s="1"/>
  <c r="S28" i="68"/>
  <c r="O7" i="91"/>
  <c r="U11" i="88" l="1" a="1"/>
  <c r="U11" i="88" s="1"/>
  <c r="T28" i="68"/>
  <c r="P7" i="91"/>
  <c r="V11" i="88" l="1" a="1"/>
  <c r="V11" i="88" s="1"/>
  <c r="U28" i="68"/>
  <c r="Q7" i="91"/>
  <c r="W11" i="88" l="1" a="1"/>
  <c r="W11" i="88" s="1"/>
  <c r="V28" i="68"/>
  <c r="R7" i="91"/>
  <c r="W28" i="68" l="1"/>
  <c r="S7" i="91"/>
  <c r="X28" i="68" l="1"/>
  <c r="T7" i="91"/>
  <c r="Y28" i="68" l="1"/>
  <c r="U7" i="91"/>
  <c r="Z28" i="68" l="1"/>
  <c r="V7" i="91"/>
  <c r="AA28" i="68" l="1"/>
  <c r="W7" i="91"/>
  <c r="AB28" i="68" l="1"/>
  <c r="X7" i="91"/>
  <c r="AC28" i="68" l="1"/>
  <c r="Y7" i="91"/>
  <c r="AD28" i="68" l="1"/>
  <c r="Z7" i="91"/>
  <c r="AE28" i="68" l="1"/>
  <c r="AA7" i="91"/>
  <c r="AG28" i="68" l="1"/>
  <c r="AF28" i="68"/>
  <c r="AB7" i="91"/>
  <c r="AC7" i="91" l="1"/>
  <c r="AD7" i="91" l="1"/>
  <c r="AE7" i="91" l="1"/>
  <c r="AF7" i="91" l="1"/>
  <c r="AG7" i="91" l="1"/>
  <c r="A40" i="86" l="1"/>
  <c r="I9" i="68" l="1"/>
  <c r="H9" i="68" l="1"/>
  <c r="H9" i="75" s="1"/>
  <c r="H5" i="75" s="1"/>
  <c r="C25" i="62"/>
  <c r="A2" i="43"/>
  <c r="C111" i="43" l="1"/>
  <c r="C112" i="43"/>
  <c r="C113" i="43"/>
  <c r="C114" i="43"/>
  <c r="C115" i="43"/>
  <c r="A92" i="85" l="1"/>
  <c r="A93" i="85"/>
  <c r="A94" i="85"/>
  <c r="A95" i="85"/>
  <c r="A96" i="85"/>
  <c r="A97" i="85"/>
  <c r="A98" i="85"/>
  <c r="A91" i="85"/>
  <c r="B92" i="85"/>
  <c r="B93" i="85"/>
  <c r="B94" i="85"/>
  <c r="B95" i="85"/>
  <c r="B96" i="85"/>
  <c r="B97" i="85"/>
  <c r="B98" i="85"/>
  <c r="B91" i="85"/>
  <c r="G106" i="82"/>
  <c r="G106" i="73"/>
  <c r="G106" i="72"/>
  <c r="G106" i="81"/>
  <c r="G106" i="68"/>
  <c r="E117" i="82"/>
  <c r="D117" i="82"/>
  <c r="C117" i="82"/>
  <c r="A117" i="82"/>
  <c r="G117" i="82" s="1"/>
  <c r="E116" i="82"/>
  <c r="D116" i="82"/>
  <c r="C116" i="82"/>
  <c r="A116" i="82"/>
  <c r="G116" i="82" s="1"/>
  <c r="E115" i="82"/>
  <c r="D115" i="82"/>
  <c r="C115" i="82"/>
  <c r="A115" i="82"/>
  <c r="G115" i="82" s="1"/>
  <c r="E114" i="82"/>
  <c r="D114" i="82"/>
  <c r="C114" i="82"/>
  <c r="A114" i="82"/>
  <c r="G114" i="82" s="1"/>
  <c r="E113" i="82"/>
  <c r="D113" i="82"/>
  <c r="C113" i="82"/>
  <c r="A113" i="82"/>
  <c r="G113" i="82" s="1"/>
  <c r="E112" i="82"/>
  <c r="D112" i="82"/>
  <c r="C112" i="82"/>
  <c r="A112" i="82"/>
  <c r="G112" i="82" s="1"/>
  <c r="E111" i="82"/>
  <c r="D111" i="82"/>
  <c r="C111" i="82"/>
  <c r="A111" i="82"/>
  <c r="G111" i="82" s="1"/>
  <c r="E110" i="82"/>
  <c r="D110" i="82"/>
  <c r="C110" i="82"/>
  <c r="A110" i="82"/>
  <c r="G110" i="82" s="1"/>
  <c r="E109" i="82"/>
  <c r="D109" i="82"/>
  <c r="E117" i="73"/>
  <c r="D117" i="73"/>
  <c r="C117" i="73"/>
  <c r="A117" i="73"/>
  <c r="G117" i="73" s="1"/>
  <c r="E116" i="73"/>
  <c r="D116" i="73"/>
  <c r="C116" i="73"/>
  <c r="A116" i="73"/>
  <c r="G116" i="73" s="1"/>
  <c r="E115" i="73"/>
  <c r="D115" i="73"/>
  <c r="C115" i="73"/>
  <c r="A115" i="73"/>
  <c r="G115" i="73" s="1"/>
  <c r="E114" i="73"/>
  <c r="D114" i="73"/>
  <c r="C114" i="73"/>
  <c r="A114" i="73"/>
  <c r="G114" i="73" s="1"/>
  <c r="E113" i="73"/>
  <c r="D113" i="73"/>
  <c r="C113" i="73"/>
  <c r="A113" i="73"/>
  <c r="G113" i="73" s="1"/>
  <c r="E112" i="73"/>
  <c r="D112" i="73"/>
  <c r="C112" i="73"/>
  <c r="A112" i="73"/>
  <c r="G112" i="73" s="1"/>
  <c r="E111" i="73"/>
  <c r="D111" i="73"/>
  <c r="C111" i="73"/>
  <c r="A111" i="73"/>
  <c r="G111" i="73" s="1"/>
  <c r="E110" i="73"/>
  <c r="D110" i="73"/>
  <c r="C110" i="73"/>
  <c r="A110" i="73"/>
  <c r="G110" i="73" s="1"/>
  <c r="E109" i="73"/>
  <c r="D109" i="73"/>
  <c r="E117" i="72"/>
  <c r="D117" i="72"/>
  <c r="C117" i="72"/>
  <c r="A117" i="72"/>
  <c r="G117" i="72" s="1"/>
  <c r="E116" i="72"/>
  <c r="D116" i="72"/>
  <c r="C116" i="72"/>
  <c r="A116" i="72"/>
  <c r="G116" i="72" s="1"/>
  <c r="E115" i="72"/>
  <c r="D115" i="72"/>
  <c r="C115" i="72"/>
  <c r="A115" i="72"/>
  <c r="G115" i="72" s="1"/>
  <c r="E114" i="72"/>
  <c r="D114" i="72"/>
  <c r="C114" i="72"/>
  <c r="A114" i="72"/>
  <c r="G114" i="72" s="1"/>
  <c r="E113" i="72"/>
  <c r="D113" i="72"/>
  <c r="C113" i="72"/>
  <c r="A113" i="72"/>
  <c r="G113" i="72" s="1"/>
  <c r="E112" i="72"/>
  <c r="D112" i="72"/>
  <c r="C112" i="72"/>
  <c r="A112" i="72"/>
  <c r="G112" i="72" s="1"/>
  <c r="E111" i="72"/>
  <c r="D111" i="72"/>
  <c r="C111" i="72"/>
  <c r="A111" i="72"/>
  <c r="G111" i="72" s="1"/>
  <c r="E110" i="72"/>
  <c r="D110" i="72"/>
  <c r="C110" i="72"/>
  <c r="A110" i="72"/>
  <c r="G110" i="72" s="1"/>
  <c r="E109" i="72"/>
  <c r="D109" i="72"/>
  <c r="E117" i="68"/>
  <c r="D117" i="68"/>
  <c r="C117" i="68"/>
  <c r="A117" i="68"/>
  <c r="G117" i="68" s="1"/>
  <c r="E116" i="68"/>
  <c r="D116" i="68"/>
  <c r="C116" i="68"/>
  <c r="A116" i="68"/>
  <c r="G116" i="68" s="1"/>
  <c r="E115" i="68"/>
  <c r="D115" i="68"/>
  <c r="C115" i="68"/>
  <c r="A115" i="68"/>
  <c r="G115" i="68" s="1"/>
  <c r="E114" i="68"/>
  <c r="D114" i="68"/>
  <c r="C114" i="68"/>
  <c r="A114" i="68"/>
  <c r="G114" i="68" s="1"/>
  <c r="E113" i="68"/>
  <c r="D113" i="68"/>
  <c r="C113" i="68"/>
  <c r="A113" i="68"/>
  <c r="G113" i="68" s="1"/>
  <c r="E112" i="68"/>
  <c r="D112" i="68"/>
  <c r="C112" i="68"/>
  <c r="A112" i="68"/>
  <c r="G112" i="68" s="1"/>
  <c r="E111" i="68"/>
  <c r="D111" i="68"/>
  <c r="C111" i="68"/>
  <c r="A111" i="68"/>
  <c r="G111" i="68" s="1"/>
  <c r="E110" i="68"/>
  <c r="D110" i="68"/>
  <c r="C110" i="68"/>
  <c r="A110" i="68"/>
  <c r="G110" i="68" s="1"/>
  <c r="E109" i="68"/>
  <c r="D109" i="68"/>
  <c r="A111" i="81"/>
  <c r="A112" i="81"/>
  <c r="A113" i="81"/>
  <c r="A114" i="81"/>
  <c r="A115" i="81"/>
  <c r="A116" i="81"/>
  <c r="A117" i="81"/>
  <c r="A110" i="81"/>
  <c r="E109" i="81"/>
  <c r="D109" i="81"/>
  <c r="C117" i="81"/>
  <c r="C116" i="81"/>
  <c r="C115" i="81"/>
  <c r="D115" i="81"/>
  <c r="E115" i="81"/>
  <c r="D116" i="81"/>
  <c r="E116" i="81"/>
  <c r="D117" i="81"/>
  <c r="E117" i="81"/>
  <c r="E114" i="81"/>
  <c r="D114" i="81"/>
  <c r="E113" i="81"/>
  <c r="D113" i="81"/>
  <c r="E112" i="81"/>
  <c r="D112" i="81"/>
  <c r="E111" i="81"/>
  <c r="D111" i="81"/>
  <c r="E110" i="81"/>
  <c r="D110" i="81"/>
  <c r="J78" i="68" l="1"/>
  <c r="K78" i="68"/>
  <c r="L78" i="68"/>
  <c r="M78" i="68"/>
  <c r="N78" i="68"/>
  <c r="O78" i="68"/>
  <c r="P78" i="68"/>
  <c r="Q78" i="68"/>
  <c r="R78" i="68"/>
  <c r="S78" i="68"/>
  <c r="T78" i="68"/>
  <c r="U78" i="68"/>
  <c r="V78" i="68"/>
  <c r="W78" i="68"/>
  <c r="X78" i="68"/>
  <c r="Y78" i="68"/>
  <c r="Z78" i="68"/>
  <c r="AA78" i="68"/>
  <c r="AB78" i="68"/>
  <c r="AC78" i="68"/>
  <c r="AD78" i="68"/>
  <c r="AE78" i="68"/>
  <c r="AF78" i="68"/>
  <c r="AG78" i="68"/>
  <c r="J79" i="68"/>
  <c r="K79" i="68"/>
  <c r="L79" i="68"/>
  <c r="M79" i="68"/>
  <c r="N79" i="68"/>
  <c r="O79" i="68"/>
  <c r="P79" i="68"/>
  <c r="Q79" i="68"/>
  <c r="R79" i="68"/>
  <c r="S79" i="68"/>
  <c r="T79" i="68"/>
  <c r="U79" i="68"/>
  <c r="V79" i="68"/>
  <c r="W79" i="68"/>
  <c r="X79" i="68"/>
  <c r="Y79" i="68"/>
  <c r="Z79" i="68"/>
  <c r="AA79" i="68"/>
  <c r="AB79" i="68"/>
  <c r="AC79" i="68"/>
  <c r="AD79" i="68"/>
  <c r="AE79" i="68"/>
  <c r="AF79" i="68"/>
  <c r="AG79" i="68"/>
  <c r="I79" i="68"/>
  <c r="I78" i="68"/>
  <c r="I77" i="68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W77" i="82"/>
  <c r="X77" i="82"/>
  <c r="Y77" i="82"/>
  <c r="Z77" i="82"/>
  <c r="AA77" i="82"/>
  <c r="AB77" i="82"/>
  <c r="AC77" i="82"/>
  <c r="AD77" i="82"/>
  <c r="AE77" i="82"/>
  <c r="AF77" i="82"/>
  <c r="AG77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Z78" i="82"/>
  <c r="AA78" i="82"/>
  <c r="AB78" i="82"/>
  <c r="AC78" i="82"/>
  <c r="AD78" i="82"/>
  <c r="AE78" i="82"/>
  <c r="AF78" i="82"/>
  <c r="AG78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Z79" i="82"/>
  <c r="AA79" i="82"/>
  <c r="AB79" i="82"/>
  <c r="AC79" i="82"/>
  <c r="AD79" i="82"/>
  <c r="AE79" i="82"/>
  <c r="AF79" i="82"/>
  <c r="AG79" i="82"/>
  <c r="I79" i="82"/>
  <c r="I78" i="82"/>
  <c r="I77" i="82"/>
  <c r="J78" i="73"/>
  <c r="K78" i="73"/>
  <c r="L78" i="73"/>
  <c r="M78" i="73"/>
  <c r="N78" i="73"/>
  <c r="O78" i="73"/>
  <c r="P78" i="73"/>
  <c r="Q78" i="73"/>
  <c r="R78" i="73"/>
  <c r="S78" i="73"/>
  <c r="T78" i="73"/>
  <c r="U78" i="73"/>
  <c r="V78" i="73"/>
  <c r="W78" i="73"/>
  <c r="X78" i="73"/>
  <c r="Y78" i="73"/>
  <c r="Z78" i="73"/>
  <c r="AA78" i="73"/>
  <c r="AB78" i="73"/>
  <c r="AC78" i="73"/>
  <c r="AD78" i="73"/>
  <c r="AE78" i="73"/>
  <c r="AF78" i="73"/>
  <c r="AG78" i="73"/>
  <c r="J79" i="73"/>
  <c r="K79" i="73"/>
  <c r="L79" i="73"/>
  <c r="M79" i="73"/>
  <c r="N79" i="73"/>
  <c r="O79" i="73"/>
  <c r="P79" i="73"/>
  <c r="Q79" i="73"/>
  <c r="R79" i="73"/>
  <c r="S79" i="73"/>
  <c r="T79" i="73"/>
  <c r="U79" i="73"/>
  <c r="V79" i="73"/>
  <c r="W79" i="73"/>
  <c r="X79" i="73"/>
  <c r="Y79" i="73"/>
  <c r="Z79" i="73"/>
  <c r="AA79" i="73"/>
  <c r="AB79" i="73"/>
  <c r="AC79" i="73"/>
  <c r="AD79" i="73"/>
  <c r="AE79" i="73"/>
  <c r="AF79" i="73"/>
  <c r="AG79" i="73"/>
  <c r="I79" i="73"/>
  <c r="I78" i="73"/>
  <c r="I77" i="73"/>
  <c r="J79" i="72"/>
  <c r="K79" i="72"/>
  <c r="L79" i="72"/>
  <c r="M79" i="72"/>
  <c r="N79" i="72"/>
  <c r="O79" i="72"/>
  <c r="P79" i="72"/>
  <c r="Q79" i="72"/>
  <c r="R79" i="72"/>
  <c r="S79" i="72"/>
  <c r="T79" i="72"/>
  <c r="U79" i="72"/>
  <c r="V79" i="72"/>
  <c r="W79" i="72"/>
  <c r="X79" i="72"/>
  <c r="Y79" i="72"/>
  <c r="Z79" i="72"/>
  <c r="AA79" i="72"/>
  <c r="AB79" i="72"/>
  <c r="AC79" i="72"/>
  <c r="AD79" i="72"/>
  <c r="AE79" i="72"/>
  <c r="AF79" i="72"/>
  <c r="AG79" i="72"/>
  <c r="I79" i="72"/>
  <c r="I78" i="72"/>
  <c r="I77" i="72"/>
  <c r="J79" i="81"/>
  <c r="K79" i="81"/>
  <c r="L79" i="81"/>
  <c r="M79" i="81"/>
  <c r="N79" i="81"/>
  <c r="O79" i="81"/>
  <c r="P79" i="81"/>
  <c r="Q79" i="81"/>
  <c r="R79" i="81"/>
  <c r="S79" i="81"/>
  <c r="T79" i="81"/>
  <c r="U79" i="81"/>
  <c r="V79" i="81"/>
  <c r="W79" i="81"/>
  <c r="X79" i="81"/>
  <c r="Y79" i="81"/>
  <c r="Z79" i="81"/>
  <c r="AA79" i="81"/>
  <c r="AB79" i="81"/>
  <c r="AC79" i="81"/>
  <c r="AD79" i="81"/>
  <c r="AE79" i="81"/>
  <c r="AF79" i="81"/>
  <c r="AG79" i="81"/>
  <c r="I79" i="81"/>
  <c r="I78" i="81"/>
  <c r="I77" i="81"/>
  <c r="H9" i="85"/>
  <c r="H98" i="75"/>
  <c r="R108" i="47"/>
  <c r="R109" i="47" s="1"/>
  <c r="R110" i="47" s="1"/>
  <c r="R111" i="47" s="1"/>
  <c r="R112" i="47" s="1"/>
  <c r="R113" i="47" s="1"/>
  <c r="D66" i="33" l="1"/>
  <c r="E16" i="47"/>
  <c r="F9" i="47" s="1"/>
  <c r="C22" i="85" l="1"/>
  <c r="C20" i="85"/>
  <c r="C18" i="85"/>
  <c r="C16" i="85"/>
  <c r="D76" i="33"/>
  <c r="C67" i="33"/>
  <c r="C89" i="85" a="1"/>
  <c r="C89" i="85" s="1"/>
  <c r="F66" i="33" s="1"/>
  <c r="C72" i="33"/>
  <c r="C74" i="33"/>
  <c r="H40" i="85"/>
  <c r="G37" i="75"/>
  <c r="D14" i="85"/>
  <c r="D70" i="85"/>
  <c r="D56" i="85"/>
  <c r="C78" i="85"/>
  <c r="C76" i="85"/>
  <c r="C74" i="85"/>
  <c r="C72" i="85"/>
  <c r="C64" i="85"/>
  <c r="C62" i="85"/>
  <c r="C60" i="85"/>
  <c r="C58" i="85"/>
  <c r="C50" i="85"/>
  <c r="C48" i="85"/>
  <c r="C46" i="85"/>
  <c r="C44" i="85"/>
  <c r="D42" i="85"/>
  <c r="B65" i="85" l="1"/>
  <c r="D65" i="85" s="1"/>
  <c r="B59" i="85"/>
  <c r="D59" i="85" s="1"/>
  <c r="B75" i="85"/>
  <c r="D75" i="85" s="1"/>
  <c r="B61" i="85"/>
  <c r="D61" i="85" s="1"/>
  <c r="B62" i="85"/>
  <c r="D62" i="85" s="1"/>
  <c r="K74" i="33"/>
  <c r="D75" i="33"/>
  <c r="H66" i="33"/>
  <c r="I66" i="33"/>
  <c r="J66" i="33"/>
  <c r="G66" i="33"/>
  <c r="B76" i="85"/>
  <c r="D76" i="85" s="1"/>
  <c r="B73" i="85"/>
  <c r="D73" i="85" s="1"/>
  <c r="B63" i="85"/>
  <c r="D63" i="85" s="1"/>
  <c r="B60" i="85"/>
  <c r="D60" i="85" s="1"/>
  <c r="B64" i="85"/>
  <c r="D64" i="85" s="1"/>
  <c r="B77" i="85"/>
  <c r="D77" i="85" s="1"/>
  <c r="B74" i="85"/>
  <c r="D74" i="85" s="1"/>
  <c r="B78" i="85"/>
  <c r="D78" i="85" s="1"/>
  <c r="B79" i="85"/>
  <c r="D79" i="85" s="1"/>
  <c r="B58" i="85"/>
  <c r="D58" i="85" s="1"/>
  <c r="B72" i="85"/>
  <c r="D72" i="85" s="1"/>
  <c r="C112" i="81"/>
  <c r="C114" i="81"/>
  <c r="C36" i="85"/>
  <c r="C110" i="81"/>
  <c r="C23" i="85"/>
  <c r="C21" i="85"/>
  <c r="C30" i="85" l="1"/>
  <c r="C32" i="85"/>
  <c r="C34" i="85"/>
  <c r="C19" i="85"/>
  <c r="C111" i="81"/>
  <c r="C17" i="85"/>
  <c r="C68" i="33"/>
  <c r="C70" i="33"/>
  <c r="C113" i="81"/>
  <c r="C61" i="85"/>
  <c r="C47" i="85"/>
  <c r="C75" i="85"/>
  <c r="C63" i="85"/>
  <c r="C49" i="85"/>
  <c r="C77" i="85"/>
  <c r="C45" i="85"/>
  <c r="C73" i="85"/>
  <c r="C59" i="85"/>
  <c r="C35" i="85"/>
  <c r="C51" i="85"/>
  <c r="C65" i="85"/>
  <c r="C79" i="85"/>
  <c r="C37" i="85"/>
  <c r="G70" i="75"/>
  <c r="G56" i="75"/>
  <c r="G42" i="75"/>
  <c r="G28" i="75"/>
  <c r="G14" i="75"/>
  <c r="C31" i="85" l="1"/>
  <c r="C33" i="85"/>
  <c r="C73" i="33"/>
  <c r="A6" i="85"/>
  <c r="A2" i="85"/>
  <c r="A1" i="85"/>
  <c r="C71" i="33" l="1"/>
  <c r="C69" i="33"/>
  <c r="C21" i="62"/>
  <c r="B74" i="62"/>
  <c r="C67" i="62"/>
  <c r="C66" i="62"/>
  <c r="C65" i="62"/>
  <c r="C62" i="62"/>
  <c r="C63" i="62"/>
  <c r="C61" i="62"/>
  <c r="C58" i="62"/>
  <c r="C59" i="62"/>
  <c r="C57" i="62"/>
  <c r="C55" i="62"/>
  <c r="C54" i="62"/>
  <c r="C53" i="62"/>
  <c r="C51" i="62"/>
  <c r="C50" i="62"/>
  <c r="C49" i="62"/>
  <c r="A1" i="81"/>
  <c r="A2" i="81"/>
  <c r="A1" i="68"/>
  <c r="A2" i="68"/>
  <c r="A2" i="72"/>
  <c r="A2" i="73"/>
  <c r="A2" i="82"/>
  <c r="A1" i="72"/>
  <c r="A1" i="73"/>
  <c r="A1" i="82"/>
  <c r="A1" i="75"/>
  <c r="A2" i="75"/>
  <c r="E9" i="47"/>
  <c r="I6" i="68"/>
  <c r="C9" i="33" a="1"/>
  <c r="C9" i="33" s="1"/>
  <c r="D65" i="62" l="1"/>
  <c r="C4" i="82" s="1"/>
  <c r="D57" i="62"/>
  <c r="C4" i="72" s="1"/>
  <c r="D53" i="62"/>
  <c r="C4" i="81" s="1"/>
  <c r="D61" i="62"/>
  <c r="C4" i="73" s="1"/>
  <c r="D49" i="62"/>
  <c r="C4" i="68" s="1"/>
  <c r="D92" i="75"/>
  <c r="D9" i="47" l="1"/>
  <c r="A6" i="75"/>
  <c r="I6" i="75" l="1"/>
  <c r="I6" i="85" s="1"/>
  <c r="H6" i="75"/>
  <c r="H6" i="85" s="1"/>
  <c r="H11" i="85" s="1" a="1"/>
  <c r="H11" i="85" s="1"/>
  <c r="G17" i="33"/>
  <c r="D29" i="33"/>
  <c r="I8" i="33"/>
  <c r="H8" i="33"/>
  <c r="A15" i="75"/>
  <c r="A29" i="75"/>
  <c r="A43" i="75"/>
  <c r="A57" i="75"/>
  <c r="A71" i="75"/>
  <c r="AG17" i="81"/>
  <c r="AF17" i="81"/>
  <c r="AE17" i="81"/>
  <c r="AD17" i="81"/>
  <c r="AC17" i="81"/>
  <c r="AB17" i="81"/>
  <c r="AA17" i="81"/>
  <c r="Z17" i="81"/>
  <c r="Y17" i="81"/>
  <c r="X17" i="81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AG31" i="82" a="1"/>
  <c r="AG31" i="82" s="1"/>
  <c r="AF31" i="82" a="1"/>
  <c r="AF31" i="82" s="1"/>
  <c r="AE31" i="82" a="1"/>
  <c r="AE31" i="82" s="1"/>
  <c r="AD31" i="82" a="1"/>
  <c r="AD31" i="82" s="1"/>
  <c r="AC31" i="82" a="1"/>
  <c r="AC31" i="82" s="1"/>
  <c r="AB31" i="82" a="1"/>
  <c r="AB31" i="82" s="1"/>
  <c r="AA31" i="82" a="1"/>
  <c r="AA31" i="82" s="1"/>
  <c r="Z31" i="82" a="1"/>
  <c r="Z31" i="82" s="1"/>
  <c r="Y31" i="82" a="1"/>
  <c r="Y31" i="82" s="1"/>
  <c r="X31" i="82" a="1"/>
  <c r="X31" i="82" s="1"/>
  <c r="W31" i="82" a="1"/>
  <c r="W31" i="82" s="1"/>
  <c r="V31" i="82" a="1"/>
  <c r="V31" i="82" s="1"/>
  <c r="U31" i="82" a="1"/>
  <c r="U31" i="82" s="1"/>
  <c r="T31" i="82" a="1"/>
  <c r="T31" i="82" s="1"/>
  <c r="S31" i="82" a="1"/>
  <c r="S31" i="82" s="1"/>
  <c r="R31" i="82" a="1"/>
  <c r="R31" i="82" s="1"/>
  <c r="Q31" i="82" a="1"/>
  <c r="Q31" i="82" s="1"/>
  <c r="P31" i="82" a="1"/>
  <c r="P31" i="82" s="1"/>
  <c r="O31" i="82" a="1"/>
  <c r="O31" i="82" s="1"/>
  <c r="N31" i="82" a="1"/>
  <c r="N31" i="82" s="1"/>
  <c r="M31" i="82" a="1"/>
  <c r="M31" i="82" s="1"/>
  <c r="L31" i="82" a="1"/>
  <c r="L31" i="82" s="1"/>
  <c r="K31" i="82" a="1"/>
  <c r="K31" i="82" s="1"/>
  <c r="J31" i="82" a="1"/>
  <c r="J31" i="82" s="1"/>
  <c r="I31" i="82" a="1"/>
  <c r="I31" i="82" s="1"/>
  <c r="AG17" i="82"/>
  <c r="AF17" i="82"/>
  <c r="AE17" i="82"/>
  <c r="AD17" i="82"/>
  <c r="AC17" i="82"/>
  <c r="AB17" i="82"/>
  <c r="AA17" i="82"/>
  <c r="Z17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AG31" i="73" a="1"/>
  <c r="AG31" i="73" s="1"/>
  <c r="AF31" i="73" a="1"/>
  <c r="AF31" i="73" s="1"/>
  <c r="AE31" i="73" a="1"/>
  <c r="AE31" i="73" s="1"/>
  <c r="AD31" i="73" a="1"/>
  <c r="AD31" i="73" s="1"/>
  <c r="AC31" i="73" a="1"/>
  <c r="AC31" i="73" s="1"/>
  <c r="AB31" i="73" a="1"/>
  <c r="AB31" i="73" s="1"/>
  <c r="AA31" i="73" a="1"/>
  <c r="AA31" i="73" s="1"/>
  <c r="Z31" i="73" a="1"/>
  <c r="Z31" i="73" s="1"/>
  <c r="Y31" i="73" a="1"/>
  <c r="Y31" i="73" s="1"/>
  <c r="X31" i="73" a="1"/>
  <c r="X31" i="73" s="1"/>
  <c r="W31" i="73" a="1"/>
  <c r="W31" i="73" s="1"/>
  <c r="V31" i="73" a="1"/>
  <c r="V31" i="73" s="1"/>
  <c r="U31" i="73" a="1"/>
  <c r="U31" i="73" s="1"/>
  <c r="T31" i="73" a="1"/>
  <c r="T31" i="73" s="1"/>
  <c r="S31" i="73" a="1"/>
  <c r="S31" i="73" s="1"/>
  <c r="R31" i="73" a="1"/>
  <c r="R31" i="73" s="1"/>
  <c r="Q31" i="73" a="1"/>
  <c r="Q31" i="73" s="1"/>
  <c r="P31" i="73" a="1"/>
  <c r="P31" i="73" s="1"/>
  <c r="O31" i="73" a="1"/>
  <c r="O31" i="73" s="1"/>
  <c r="N31" i="73" a="1"/>
  <c r="N31" i="73" s="1"/>
  <c r="M31" i="73" a="1"/>
  <c r="M31" i="73" s="1"/>
  <c r="L31" i="73" a="1"/>
  <c r="L31" i="73" s="1"/>
  <c r="K31" i="73" a="1"/>
  <c r="K31" i="73" s="1"/>
  <c r="J31" i="73" a="1"/>
  <c r="J31" i="73" s="1"/>
  <c r="I31" i="73" a="1"/>
  <c r="I31" i="73" s="1"/>
  <c r="AG17" i="73"/>
  <c r="AF17" i="73"/>
  <c r="AE17" i="73"/>
  <c r="AD17" i="73"/>
  <c r="AC17" i="73"/>
  <c r="AB17" i="73"/>
  <c r="AA17" i="73"/>
  <c r="Z17" i="73"/>
  <c r="Y17" i="73"/>
  <c r="X17" i="73"/>
  <c r="W17" i="73"/>
  <c r="V17" i="73"/>
  <c r="U17" i="73"/>
  <c r="T17" i="73"/>
  <c r="S17" i="73"/>
  <c r="R17" i="73"/>
  <c r="Q17" i="73"/>
  <c r="P17" i="73"/>
  <c r="O17" i="73"/>
  <c r="N17" i="73"/>
  <c r="M17" i="73"/>
  <c r="L17" i="73"/>
  <c r="K17" i="73"/>
  <c r="J17" i="73"/>
  <c r="I17" i="73"/>
  <c r="AG83" i="81"/>
  <c r="AG69" i="81"/>
  <c r="AG68" i="81"/>
  <c r="AG67" i="81"/>
  <c r="AG83" i="72"/>
  <c r="AG69" i="72"/>
  <c r="AG68" i="72"/>
  <c r="AG67" i="72"/>
  <c r="AG17" i="72"/>
  <c r="AG83" i="73"/>
  <c r="AG69" i="73"/>
  <c r="AG68" i="73"/>
  <c r="AG67" i="73"/>
  <c r="AG83" i="82"/>
  <c r="AG69" i="82"/>
  <c r="AG68" i="82"/>
  <c r="AG67" i="82"/>
  <c r="AG84" i="68"/>
  <c r="AG83" i="68"/>
  <c r="AG69" i="68"/>
  <c r="AG68" i="68"/>
  <c r="AG67" i="68"/>
  <c r="AG98" i="75"/>
  <c r="AG17" i="68"/>
  <c r="AF83" i="81"/>
  <c r="AF69" i="81"/>
  <c r="AF68" i="81"/>
  <c r="AF67" i="81"/>
  <c r="AF83" i="72"/>
  <c r="AF69" i="72"/>
  <c r="AF68" i="72"/>
  <c r="AF67" i="72"/>
  <c r="AF17" i="72"/>
  <c r="AF83" i="73"/>
  <c r="AF69" i="73"/>
  <c r="AF68" i="73"/>
  <c r="AF67" i="73"/>
  <c r="AF83" i="82"/>
  <c r="AF69" i="82"/>
  <c r="AF68" i="82"/>
  <c r="AF67" i="82"/>
  <c r="AF84" i="68"/>
  <c r="AF83" i="68"/>
  <c r="AF69" i="68"/>
  <c r="AF68" i="68"/>
  <c r="AF67" i="68"/>
  <c r="AF98" i="75"/>
  <c r="AF17" i="68"/>
  <c r="AE83" i="81"/>
  <c r="AE69" i="81"/>
  <c r="AE68" i="81"/>
  <c r="AE67" i="81"/>
  <c r="AE83" i="72"/>
  <c r="AE69" i="72"/>
  <c r="AE68" i="72"/>
  <c r="AE67" i="72"/>
  <c r="AE17" i="72"/>
  <c r="AE83" i="73"/>
  <c r="AE69" i="73"/>
  <c r="AE68" i="73"/>
  <c r="AE67" i="73"/>
  <c r="AE83" i="82"/>
  <c r="AE69" i="82"/>
  <c r="AE68" i="82"/>
  <c r="AE67" i="82"/>
  <c r="AE84" i="68"/>
  <c r="AE83" i="68"/>
  <c r="AE69" i="68"/>
  <c r="AE68" i="68"/>
  <c r="AE67" i="68"/>
  <c r="AE98" i="75"/>
  <c r="AE17" i="68"/>
  <c r="AD83" i="81"/>
  <c r="AD69" i="81"/>
  <c r="AD68" i="81"/>
  <c r="AD67" i="81"/>
  <c r="AD83" i="72"/>
  <c r="AD69" i="72"/>
  <c r="AD68" i="72"/>
  <c r="AD67" i="72"/>
  <c r="AD17" i="72"/>
  <c r="AD83" i="73"/>
  <c r="AD69" i="73"/>
  <c r="AD68" i="73"/>
  <c r="AD67" i="73"/>
  <c r="AD83" i="82"/>
  <c r="AD69" i="82"/>
  <c r="AD68" i="82"/>
  <c r="AD67" i="82"/>
  <c r="AD84" i="68"/>
  <c r="AD83" i="68"/>
  <c r="AD69" i="68"/>
  <c r="AD68" i="68"/>
  <c r="AD67" i="68"/>
  <c r="AD98" i="75"/>
  <c r="AD17" i="68"/>
  <c r="AC83" i="81"/>
  <c r="AC69" i="81"/>
  <c r="AC68" i="81"/>
  <c r="AC67" i="81"/>
  <c r="AC83" i="72"/>
  <c r="AC69" i="72"/>
  <c r="AC68" i="72"/>
  <c r="AC67" i="72"/>
  <c r="AC17" i="72"/>
  <c r="AC83" i="73"/>
  <c r="AC69" i="73"/>
  <c r="AC68" i="73"/>
  <c r="AC67" i="73"/>
  <c r="AC83" i="82"/>
  <c r="AC69" i="82"/>
  <c r="AC68" i="82"/>
  <c r="AC67" i="82"/>
  <c r="AC84" i="68"/>
  <c r="AC83" i="68"/>
  <c r="AC69" i="68"/>
  <c r="AC68" i="68"/>
  <c r="AC67" i="68"/>
  <c r="AC98" i="75"/>
  <c r="AC17" i="68"/>
  <c r="G81" i="75"/>
  <c r="G80" i="75"/>
  <c r="G79" i="75"/>
  <c r="G67" i="75"/>
  <c r="G66" i="75"/>
  <c r="G65" i="75"/>
  <c r="G53" i="75"/>
  <c r="G52" i="75"/>
  <c r="G51" i="75"/>
  <c r="G39" i="75"/>
  <c r="G38" i="75"/>
  <c r="G23" i="75"/>
  <c r="G24" i="75"/>
  <c r="G25" i="75"/>
  <c r="A30" i="75" l="1"/>
  <c r="A31" i="75" s="1"/>
  <c r="A32" i="75" s="1"/>
  <c r="A33" i="75" s="1"/>
  <c r="A34" i="75" s="1"/>
  <c r="A35" i="75" s="1"/>
  <c r="A36" i="75" s="1"/>
  <c r="A37" i="75" s="1"/>
  <c r="A38" i="75" s="1"/>
  <c r="A39" i="75" s="1"/>
  <c r="A28" i="75"/>
  <c r="D28" i="75" s="1"/>
  <c r="A16" i="75"/>
  <c r="A92" i="75" s="1"/>
  <c r="A14" i="75"/>
  <c r="D14" i="75" s="1"/>
  <c r="A72" i="75"/>
  <c r="A73" i="75" s="1"/>
  <c r="A74" i="75" s="1"/>
  <c r="A75" i="75" s="1"/>
  <c r="A76" i="75" s="1"/>
  <c r="A77" i="75" s="1"/>
  <c r="A78" i="75" s="1"/>
  <c r="A79" i="75" s="1"/>
  <c r="A80" i="75" s="1"/>
  <c r="A81" i="75" s="1"/>
  <c r="A70" i="75"/>
  <c r="D70" i="75" s="1"/>
  <c r="A58" i="75"/>
  <c r="A59" i="75" s="1"/>
  <c r="A60" i="75" s="1"/>
  <c r="A61" i="75" s="1"/>
  <c r="A62" i="75" s="1"/>
  <c r="A63" i="75" s="1"/>
  <c r="A64" i="75" s="1"/>
  <c r="A65" i="75" s="1"/>
  <c r="A66" i="75" s="1"/>
  <c r="A67" i="75" s="1"/>
  <c r="A56" i="75"/>
  <c r="D56" i="75" s="1"/>
  <c r="A44" i="75"/>
  <c r="A45" i="75" s="1"/>
  <c r="A46" i="75" s="1"/>
  <c r="A47" i="75" s="1"/>
  <c r="A48" i="75" s="1"/>
  <c r="A49" i="75" s="1"/>
  <c r="A50" i="75" s="1"/>
  <c r="A51" i="75" s="1"/>
  <c r="A52" i="75" s="1"/>
  <c r="A53" i="75" s="1"/>
  <c r="A42" i="75"/>
  <c r="D42" i="75" s="1"/>
  <c r="H5" i="85"/>
  <c r="H11" i="75" a="1"/>
  <c r="H11" i="75" s="1"/>
  <c r="G90" i="73" a="1"/>
  <c r="G90" i="73" s="1"/>
  <c r="AF15" i="75"/>
  <c r="AG15" i="75"/>
  <c r="AE15" i="75"/>
  <c r="AD15" i="75"/>
  <c r="AC15" i="75"/>
  <c r="AB17" i="72"/>
  <c r="AA17" i="72"/>
  <c r="Z17" i="72"/>
  <c r="Y17" i="72"/>
  <c r="X17" i="72"/>
  <c r="W17" i="72"/>
  <c r="V17" i="72"/>
  <c r="U17" i="72"/>
  <c r="T17" i="72"/>
  <c r="S17" i="72"/>
  <c r="R17" i="72"/>
  <c r="Q17" i="72"/>
  <c r="P17" i="72"/>
  <c r="O17" i="72"/>
  <c r="N17" i="72"/>
  <c r="M17" i="72"/>
  <c r="L17" i="72"/>
  <c r="K17" i="72"/>
  <c r="J17" i="72"/>
  <c r="I17" i="72"/>
  <c r="A17" i="75" l="1"/>
  <c r="A18" i="75" s="1"/>
  <c r="A19" i="75" s="1"/>
  <c r="A20" i="75" s="1"/>
  <c r="A21" i="75" s="1"/>
  <c r="A22" i="75" s="1"/>
  <c r="A23" i="75" s="1"/>
  <c r="C54" i="43"/>
  <c r="G63" i="43"/>
  <c r="G62" i="43"/>
  <c r="G61" i="43"/>
  <c r="G60" i="43"/>
  <c r="G59" i="43"/>
  <c r="G58" i="43"/>
  <c r="G57" i="43"/>
  <c r="G56" i="43"/>
  <c r="G55" i="43"/>
  <c r="C56" i="43"/>
  <c r="C57" i="43"/>
  <c r="C58" i="43"/>
  <c r="C59" i="43"/>
  <c r="C60" i="43"/>
  <c r="C61" i="43"/>
  <c r="C62" i="43"/>
  <c r="C63" i="43"/>
  <c r="C55" i="43"/>
  <c r="A24" i="75" l="1"/>
  <c r="A25" i="75" s="1"/>
  <c r="A99" i="75"/>
  <c r="H99" i="75" s="1"/>
  <c r="D91" i="75"/>
  <c r="N7" i="68" l="1"/>
  <c r="O7" i="68" s="1"/>
  <c r="P7" i="68" s="1"/>
  <c r="Q7" i="68" s="1"/>
  <c r="R7" i="68" s="1"/>
  <c r="S7" i="68" s="1"/>
  <c r="T7" i="68" s="1"/>
  <c r="U7" i="68" s="1"/>
  <c r="V7" i="68" s="1"/>
  <c r="W7" i="68" s="1"/>
  <c r="X7" i="68" s="1"/>
  <c r="Y7" i="68" s="1"/>
  <c r="Z7" i="68" s="1"/>
  <c r="AA7" i="68" s="1"/>
  <c r="AB7" i="68" s="1"/>
  <c r="AC7" i="68" s="1"/>
  <c r="M7" i="68"/>
  <c r="L7" i="68"/>
  <c r="K7" i="68"/>
  <c r="J7" i="68"/>
  <c r="I7" i="68"/>
  <c r="AC7" i="81" l="1"/>
  <c r="AC42" i="81" s="1"/>
  <c r="AC7" i="73"/>
  <c r="AC42" i="73" s="1"/>
  <c r="AD7" i="68"/>
  <c r="AC7" i="82"/>
  <c r="AC42" i="68"/>
  <c r="AC7" i="72"/>
  <c r="AC42" i="72" s="1"/>
  <c r="AC42" i="82" l="1"/>
  <c r="AD7" i="81"/>
  <c r="AD42" i="81" s="1"/>
  <c r="AD7" i="73"/>
  <c r="AD42" i="73" s="1"/>
  <c r="AD42" i="68"/>
  <c r="AE7" i="68"/>
  <c r="AD7" i="82"/>
  <c r="AD7" i="72"/>
  <c r="AD42" i="72" s="1"/>
  <c r="AE7" i="81" l="1"/>
  <c r="AE42" i="81" s="1"/>
  <c r="AF7" i="68"/>
  <c r="AE7" i="82"/>
  <c r="AE42" i="68"/>
  <c r="AE7" i="73"/>
  <c r="AE7" i="72"/>
  <c r="AE42" i="72" s="1"/>
  <c r="AD42" i="82"/>
  <c r="G44" i="75"/>
  <c r="C44" i="75"/>
  <c r="G58" i="75"/>
  <c r="C58" i="75"/>
  <c r="G72" i="75"/>
  <c r="C72" i="75"/>
  <c r="AE42" i="73" l="1"/>
  <c r="AE42" i="82"/>
  <c r="AF7" i="81"/>
  <c r="AF42" i="81" s="1"/>
  <c r="AG7" i="68"/>
  <c r="AF7" i="73"/>
  <c r="AF42" i="73" s="1"/>
  <c r="AF7" i="82"/>
  <c r="AF42" i="68"/>
  <c r="AF7" i="72"/>
  <c r="AF42" i="72" s="1"/>
  <c r="G30" i="75"/>
  <c r="C30" i="75"/>
  <c r="C16" i="75"/>
  <c r="G16" i="75"/>
  <c r="AG7" i="81" l="1"/>
  <c r="AG42" i="81" s="1"/>
  <c r="AG7" i="73"/>
  <c r="AG7" i="82"/>
  <c r="AG42" i="68"/>
  <c r="AG7" i="72"/>
  <c r="AG42" i="72" s="1"/>
  <c r="AF42" i="82"/>
  <c r="D17" i="75"/>
  <c r="H92" i="75"/>
  <c r="D16" i="75"/>
  <c r="AG42" i="73" l="1"/>
  <c r="AG42" i="82"/>
  <c r="AB84" i="68" l="1"/>
  <c r="AA84" i="68"/>
  <c r="Z84" i="68"/>
  <c r="Y84" i="68"/>
  <c r="X84" i="68"/>
  <c r="W84" i="68"/>
  <c r="V84" i="68"/>
  <c r="U84" i="68"/>
  <c r="T84" i="68"/>
  <c r="S84" i="68"/>
  <c r="R84" i="68"/>
  <c r="Q84" i="68"/>
  <c r="P84" i="68"/>
  <c r="O84" i="68"/>
  <c r="N84" i="68"/>
  <c r="M84" i="68"/>
  <c r="L84" i="68"/>
  <c r="K84" i="68"/>
  <c r="J84" i="68"/>
  <c r="I84" i="68"/>
  <c r="AB83" i="68"/>
  <c r="AA83" i="68"/>
  <c r="Z83" i="68"/>
  <c r="Y83" i="68"/>
  <c r="X83" i="68"/>
  <c r="W83" i="68"/>
  <c r="V83" i="68"/>
  <c r="U83" i="68"/>
  <c r="T83" i="68"/>
  <c r="S83" i="68"/>
  <c r="R83" i="68"/>
  <c r="Q83" i="68"/>
  <c r="P83" i="68"/>
  <c r="O83" i="68"/>
  <c r="N83" i="68"/>
  <c r="M83" i="68"/>
  <c r="L83" i="68"/>
  <c r="K83" i="68"/>
  <c r="J83" i="68"/>
  <c r="I83" i="68"/>
  <c r="AB83" i="81"/>
  <c r="AA83" i="81"/>
  <c r="Z83" i="81"/>
  <c r="Y83" i="81"/>
  <c r="X83" i="81"/>
  <c r="W83" i="81"/>
  <c r="V83" i="81"/>
  <c r="U83" i="81"/>
  <c r="T83" i="81"/>
  <c r="S83" i="81"/>
  <c r="R83" i="81"/>
  <c r="Q83" i="81"/>
  <c r="P83" i="81"/>
  <c r="O83" i="81"/>
  <c r="N83" i="81"/>
  <c r="M83" i="81"/>
  <c r="L83" i="81"/>
  <c r="K83" i="81"/>
  <c r="J83" i="81"/>
  <c r="I83" i="81"/>
  <c r="AB83" i="82"/>
  <c r="AA83" i="82"/>
  <c r="Z83" i="82"/>
  <c r="Y83" i="82"/>
  <c r="X83" i="82"/>
  <c r="W83" i="82"/>
  <c r="V83" i="82"/>
  <c r="U83" i="82"/>
  <c r="T83" i="82"/>
  <c r="S83" i="82"/>
  <c r="R83" i="82"/>
  <c r="Q83" i="82"/>
  <c r="P83" i="82"/>
  <c r="O83" i="82"/>
  <c r="N83" i="82"/>
  <c r="M83" i="82"/>
  <c r="L83" i="82"/>
  <c r="K83" i="82"/>
  <c r="J83" i="82"/>
  <c r="I83" i="82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I83" i="73"/>
  <c r="J83" i="72"/>
  <c r="K83" i="72"/>
  <c r="L83" i="72"/>
  <c r="M83" i="72"/>
  <c r="N83" i="72"/>
  <c r="O83" i="72"/>
  <c r="P83" i="72"/>
  <c r="Q83" i="72"/>
  <c r="R83" i="72"/>
  <c r="S83" i="72"/>
  <c r="T83" i="72"/>
  <c r="U83" i="72"/>
  <c r="V83" i="72"/>
  <c r="W83" i="72"/>
  <c r="X83" i="72"/>
  <c r="Y83" i="72"/>
  <c r="Z83" i="72"/>
  <c r="AA83" i="72"/>
  <c r="AB83" i="72"/>
  <c r="I83" i="72"/>
  <c r="C78" i="75"/>
  <c r="C77" i="75"/>
  <c r="C76" i="75"/>
  <c r="C75" i="75"/>
  <c r="C74" i="75"/>
  <c r="C71" i="75"/>
  <c r="C64" i="75"/>
  <c r="C57" i="75"/>
  <c r="C63" i="75"/>
  <c r="C62" i="75"/>
  <c r="C61" i="75"/>
  <c r="C60" i="75"/>
  <c r="K67" i="82"/>
  <c r="M67" i="81"/>
  <c r="L67" i="81"/>
  <c r="I67" i="81"/>
  <c r="J67" i="81"/>
  <c r="K67" i="81"/>
  <c r="N67" i="81"/>
  <c r="O67" i="81"/>
  <c r="P67" i="81"/>
  <c r="Q67" i="81"/>
  <c r="R67" i="81"/>
  <c r="S67" i="81"/>
  <c r="T67" i="81"/>
  <c r="U67" i="81"/>
  <c r="V67" i="81"/>
  <c r="W67" i="81"/>
  <c r="X67" i="81"/>
  <c r="Y67" i="81"/>
  <c r="Z67" i="81"/>
  <c r="AA67" i="81"/>
  <c r="AB67" i="81"/>
  <c r="J68" i="81"/>
  <c r="K68" i="81"/>
  <c r="L68" i="81"/>
  <c r="M68" i="81"/>
  <c r="N68" i="81"/>
  <c r="O68" i="81"/>
  <c r="P68" i="81"/>
  <c r="Q68" i="81"/>
  <c r="R68" i="81"/>
  <c r="S68" i="81"/>
  <c r="T68" i="81"/>
  <c r="U68" i="81"/>
  <c r="V68" i="81"/>
  <c r="W68" i="81"/>
  <c r="X68" i="81"/>
  <c r="Y68" i="81"/>
  <c r="Z68" i="81"/>
  <c r="AA68" i="81"/>
  <c r="AB68" i="81"/>
  <c r="J69" i="81"/>
  <c r="K69" i="81"/>
  <c r="L69" i="81"/>
  <c r="M69" i="81"/>
  <c r="N69" i="81"/>
  <c r="O69" i="81"/>
  <c r="P69" i="81"/>
  <c r="Q69" i="81"/>
  <c r="R69" i="81"/>
  <c r="S69" i="81"/>
  <c r="T69" i="81"/>
  <c r="U69" i="81"/>
  <c r="V69" i="81"/>
  <c r="W69" i="81"/>
  <c r="X69" i="81"/>
  <c r="Y69" i="81"/>
  <c r="Z69" i="81"/>
  <c r="AA69" i="81"/>
  <c r="AB69" i="81"/>
  <c r="J67" i="72"/>
  <c r="K67" i="72"/>
  <c r="L67" i="72"/>
  <c r="M67" i="72"/>
  <c r="N67" i="72"/>
  <c r="O67" i="72"/>
  <c r="P67" i="72"/>
  <c r="Q67" i="72"/>
  <c r="R67" i="72"/>
  <c r="S67" i="72"/>
  <c r="T67" i="72"/>
  <c r="U67" i="72"/>
  <c r="V67" i="72"/>
  <c r="W67" i="72"/>
  <c r="X67" i="72"/>
  <c r="Y67" i="72"/>
  <c r="Z67" i="72"/>
  <c r="AA67" i="72"/>
  <c r="AB67" i="72"/>
  <c r="J68" i="72"/>
  <c r="K68" i="72"/>
  <c r="L68" i="72"/>
  <c r="M68" i="72"/>
  <c r="N68" i="72"/>
  <c r="O68" i="72"/>
  <c r="P68" i="72"/>
  <c r="Q68" i="72"/>
  <c r="R68" i="72"/>
  <c r="S68" i="72"/>
  <c r="T68" i="72"/>
  <c r="U68" i="72"/>
  <c r="V68" i="72"/>
  <c r="W68" i="72"/>
  <c r="X68" i="72"/>
  <c r="Y68" i="72"/>
  <c r="Z68" i="72"/>
  <c r="AA68" i="72"/>
  <c r="AB68" i="72"/>
  <c r="J69" i="72"/>
  <c r="K69" i="72"/>
  <c r="L69" i="72"/>
  <c r="M69" i="72"/>
  <c r="N69" i="72"/>
  <c r="O69" i="72"/>
  <c r="P69" i="72"/>
  <c r="Q69" i="72"/>
  <c r="R69" i="72"/>
  <c r="S69" i="72"/>
  <c r="T69" i="72"/>
  <c r="U69" i="72"/>
  <c r="V69" i="72"/>
  <c r="W69" i="72"/>
  <c r="X69" i="72"/>
  <c r="Y69" i="72"/>
  <c r="Z69" i="72"/>
  <c r="AA69" i="72"/>
  <c r="AB69" i="72"/>
  <c r="J67" i="73"/>
  <c r="K67" i="73"/>
  <c r="L67" i="73"/>
  <c r="M67" i="73"/>
  <c r="N67" i="73"/>
  <c r="O67" i="73"/>
  <c r="P67" i="73"/>
  <c r="Q67" i="73"/>
  <c r="R67" i="73"/>
  <c r="S67" i="73"/>
  <c r="T67" i="73"/>
  <c r="U67" i="73"/>
  <c r="V67" i="73"/>
  <c r="W67" i="73"/>
  <c r="X67" i="73"/>
  <c r="Y67" i="73"/>
  <c r="Z67" i="73"/>
  <c r="AA67" i="73"/>
  <c r="AB67" i="73"/>
  <c r="J68" i="73"/>
  <c r="K68" i="73"/>
  <c r="L68" i="73"/>
  <c r="M68" i="73"/>
  <c r="N68" i="73"/>
  <c r="O68" i="73"/>
  <c r="P68" i="73"/>
  <c r="Q68" i="73"/>
  <c r="R68" i="73"/>
  <c r="S68" i="73"/>
  <c r="T68" i="73"/>
  <c r="U68" i="73"/>
  <c r="V68" i="73"/>
  <c r="W68" i="73"/>
  <c r="X68" i="73"/>
  <c r="Y68" i="73"/>
  <c r="Z68" i="73"/>
  <c r="AA68" i="73"/>
  <c r="AB68" i="73"/>
  <c r="J69" i="73"/>
  <c r="K69" i="73"/>
  <c r="L69" i="73"/>
  <c r="M69" i="73"/>
  <c r="N69" i="73"/>
  <c r="O69" i="73"/>
  <c r="P69" i="73"/>
  <c r="Q69" i="73"/>
  <c r="R69" i="73"/>
  <c r="S69" i="73"/>
  <c r="T69" i="73"/>
  <c r="U69" i="73"/>
  <c r="V69" i="73"/>
  <c r="W69" i="73"/>
  <c r="X69" i="73"/>
  <c r="Y69" i="73"/>
  <c r="Z69" i="73"/>
  <c r="AA69" i="73"/>
  <c r="AB69" i="73"/>
  <c r="J67" i="82"/>
  <c r="L67" i="82"/>
  <c r="M67" i="82"/>
  <c r="N67" i="82"/>
  <c r="O67" i="82"/>
  <c r="P67" i="82"/>
  <c r="Q67" i="82"/>
  <c r="R67" i="82"/>
  <c r="S67" i="82"/>
  <c r="T67" i="82"/>
  <c r="U67" i="82"/>
  <c r="V67" i="82"/>
  <c r="W67" i="82"/>
  <c r="X67" i="82"/>
  <c r="Y67" i="82"/>
  <c r="Z67" i="82"/>
  <c r="AA67" i="82"/>
  <c r="AB67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W68" i="82"/>
  <c r="X68" i="82"/>
  <c r="Y68" i="82"/>
  <c r="Z68" i="82"/>
  <c r="AA68" i="82"/>
  <c r="AB68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W69" i="82"/>
  <c r="X69" i="82"/>
  <c r="Y69" i="82"/>
  <c r="Z69" i="82"/>
  <c r="AA69" i="82"/>
  <c r="AB69" i="82"/>
  <c r="J67" i="68"/>
  <c r="K67" i="68"/>
  <c r="L67" i="68"/>
  <c r="M67" i="68"/>
  <c r="N67" i="68"/>
  <c r="O67" i="68"/>
  <c r="P67" i="68"/>
  <c r="Q67" i="68"/>
  <c r="R67" i="68"/>
  <c r="S67" i="68"/>
  <c r="T67" i="68"/>
  <c r="U67" i="68"/>
  <c r="V67" i="68"/>
  <c r="W67" i="68"/>
  <c r="X67" i="68"/>
  <c r="Y67" i="68"/>
  <c r="Z67" i="68"/>
  <c r="AA67" i="68"/>
  <c r="AB67" i="68"/>
  <c r="J68" i="68"/>
  <c r="K68" i="68"/>
  <c r="L68" i="68"/>
  <c r="M68" i="68"/>
  <c r="N68" i="68"/>
  <c r="O68" i="68"/>
  <c r="P68" i="68"/>
  <c r="Q68" i="68"/>
  <c r="R68" i="68"/>
  <c r="S68" i="68"/>
  <c r="T68" i="68"/>
  <c r="U68" i="68"/>
  <c r="V68" i="68"/>
  <c r="W68" i="68"/>
  <c r="X68" i="68"/>
  <c r="Y68" i="68"/>
  <c r="Z68" i="68"/>
  <c r="AA68" i="68"/>
  <c r="AB68" i="68"/>
  <c r="J69" i="68"/>
  <c r="K69" i="68"/>
  <c r="L69" i="68"/>
  <c r="M69" i="68"/>
  <c r="N69" i="68"/>
  <c r="O69" i="68"/>
  <c r="P69" i="68"/>
  <c r="Q69" i="68"/>
  <c r="R69" i="68"/>
  <c r="S69" i="68"/>
  <c r="T69" i="68"/>
  <c r="U69" i="68"/>
  <c r="V69" i="68"/>
  <c r="W69" i="68"/>
  <c r="X69" i="68"/>
  <c r="Y69" i="68"/>
  <c r="Z69" i="68"/>
  <c r="AA69" i="68"/>
  <c r="AB69" i="68"/>
  <c r="I69" i="81"/>
  <c r="I68" i="81"/>
  <c r="I69" i="72"/>
  <c r="I68" i="72"/>
  <c r="I67" i="72"/>
  <c r="I69" i="73"/>
  <c r="I68" i="73"/>
  <c r="I67" i="73"/>
  <c r="I69" i="82"/>
  <c r="I68" i="82"/>
  <c r="I67" i="82"/>
  <c r="I69" i="68"/>
  <c r="I68" i="68"/>
  <c r="I67" i="68"/>
  <c r="C79" i="81"/>
  <c r="C78" i="81"/>
  <c r="C77" i="81"/>
  <c r="C74" i="81"/>
  <c r="C73" i="81"/>
  <c r="C72" i="81"/>
  <c r="C69" i="81"/>
  <c r="C68" i="81"/>
  <c r="C67" i="81"/>
  <c r="C79" i="72"/>
  <c r="C78" i="72"/>
  <c r="C77" i="72"/>
  <c r="C74" i="72"/>
  <c r="C73" i="72"/>
  <c r="C72" i="72"/>
  <c r="C69" i="72"/>
  <c r="C68" i="72"/>
  <c r="C67" i="72"/>
  <c r="C79" i="73"/>
  <c r="C78" i="73"/>
  <c r="C77" i="73"/>
  <c r="C74" i="73"/>
  <c r="C73" i="73"/>
  <c r="C72" i="73"/>
  <c r="C69" i="73"/>
  <c r="C68" i="73"/>
  <c r="C67" i="73"/>
  <c r="C79" i="82"/>
  <c r="C78" i="82"/>
  <c r="C77" i="82"/>
  <c r="C74" i="82"/>
  <c r="C73" i="82"/>
  <c r="C72" i="82"/>
  <c r="C69" i="82"/>
  <c r="C68" i="82"/>
  <c r="C67" i="82"/>
  <c r="C79" i="68"/>
  <c r="C78" i="68"/>
  <c r="C77" i="68"/>
  <c r="C74" i="68"/>
  <c r="C73" i="68"/>
  <c r="C72" i="68"/>
  <c r="C69" i="68"/>
  <c r="C68" i="68"/>
  <c r="C67" i="68"/>
  <c r="I72" i="68" l="1" a="1"/>
  <c r="I72" i="68" s="1"/>
  <c r="J77" i="68" s="1"/>
  <c r="I73" i="68" a="1"/>
  <c r="I73" i="68" s="1"/>
  <c r="I80" i="68" s="1"/>
  <c r="I82" i="68" s="1"/>
  <c r="I107" i="68" s="1"/>
  <c r="I74" i="68" a="1"/>
  <c r="I74" i="68" s="1"/>
  <c r="W15" i="75"/>
  <c r="O15" i="75"/>
  <c r="Y15" i="75"/>
  <c r="Q15" i="75"/>
  <c r="X15" i="75"/>
  <c r="P15" i="75"/>
  <c r="V15" i="75"/>
  <c r="N15" i="75"/>
  <c r="U15" i="75"/>
  <c r="M15" i="75"/>
  <c r="AB15" i="75"/>
  <c r="T15" i="75"/>
  <c r="L15" i="75"/>
  <c r="S15" i="75"/>
  <c r="AA15" i="75"/>
  <c r="K15" i="75"/>
  <c r="Z15" i="75"/>
  <c r="R15" i="75"/>
  <c r="J15" i="75"/>
  <c r="C50" i="75"/>
  <c r="C49" i="75"/>
  <c r="C48" i="75"/>
  <c r="C47" i="75"/>
  <c r="C46" i="75"/>
  <c r="C43" i="75"/>
  <c r="G50" i="75"/>
  <c r="G49" i="75"/>
  <c r="G48" i="75"/>
  <c r="G47" i="75"/>
  <c r="G46" i="75"/>
  <c r="G43" i="75"/>
  <c r="D41" i="75"/>
  <c r="C64" i="82"/>
  <c r="A7" i="82"/>
  <c r="I6" i="82"/>
  <c r="A6" i="82"/>
  <c r="D82" i="75"/>
  <c r="C36" i="75"/>
  <c r="C22" i="75"/>
  <c r="I72" i="82" l="1" a="1"/>
  <c r="I72" i="82" s="1"/>
  <c r="I74" i="82" a="1"/>
  <c r="I74" i="82" s="1"/>
  <c r="I73" i="82" a="1"/>
  <c r="I73" i="82" s="1"/>
  <c r="C13" i="47"/>
  <c r="D43" i="75"/>
  <c r="C64" i="72"/>
  <c r="F13" i="47" l="1"/>
  <c r="D35" i="62"/>
  <c r="D13" i="47"/>
  <c r="A4" i="82" s="1"/>
  <c r="I80" i="82"/>
  <c r="I82" i="82" s="1"/>
  <c r="I107" i="82" s="1"/>
  <c r="D44" i="75"/>
  <c r="C34" i="75" l="1"/>
  <c r="G29" i="33"/>
  <c r="H29" i="33"/>
  <c r="I29" i="33"/>
  <c r="J29" i="33"/>
  <c r="F29" i="33"/>
  <c r="A7" i="81"/>
  <c r="I6" i="81"/>
  <c r="A6" i="81"/>
  <c r="I72" i="81" l="1" a="1"/>
  <c r="I72" i="81" s="1"/>
  <c r="J77" i="81" s="1"/>
  <c r="I73" i="81" a="1"/>
  <c r="I73" i="81" s="1"/>
  <c r="J78" i="81" s="1"/>
  <c r="I74" i="81" a="1"/>
  <c r="I74" i="81" s="1"/>
  <c r="D72" i="75"/>
  <c r="D58" i="75"/>
  <c r="D46" i="75"/>
  <c r="D30" i="75"/>
  <c r="C10" i="47"/>
  <c r="F10" i="47" s="1"/>
  <c r="D32" i="62" l="1"/>
  <c r="D10" i="47"/>
  <c r="A4" i="81" s="1"/>
  <c r="I80" i="81"/>
  <c r="D65" i="75"/>
  <c r="D79" i="75"/>
  <c r="D37" i="75"/>
  <c r="D47" i="75"/>
  <c r="I82" i="81" l="1"/>
  <c r="I107" i="81" s="1"/>
  <c r="D81" i="75"/>
  <c r="D80" i="75"/>
  <c r="D39" i="75"/>
  <c r="D38" i="75"/>
  <c r="D67" i="75"/>
  <c r="D66" i="75"/>
  <c r="D25" i="75"/>
  <c r="D24" i="75"/>
  <c r="D48" i="75"/>
  <c r="D31" i="75"/>
  <c r="A7" i="73"/>
  <c r="I6" i="73"/>
  <c r="A6" i="73"/>
  <c r="A7" i="72"/>
  <c r="I6" i="72"/>
  <c r="A6" i="72"/>
  <c r="I74" i="73" l="1" a="1"/>
  <c r="I74" i="73" s="1"/>
  <c r="I72" i="73" a="1"/>
  <c r="I72" i="73" s="1"/>
  <c r="J77" i="73" s="1"/>
  <c r="I73" i="73" a="1"/>
  <c r="I73" i="73" s="1"/>
  <c r="I72" i="72" a="1"/>
  <c r="I72" i="72" s="1"/>
  <c r="J77" i="72" s="1"/>
  <c r="I74" i="72" a="1"/>
  <c r="I74" i="72" s="1"/>
  <c r="I73" i="72" a="1"/>
  <c r="I73" i="72" s="1"/>
  <c r="J78" i="72" s="1"/>
  <c r="D49" i="75"/>
  <c r="I80" i="73" l="1"/>
  <c r="D51" i="75"/>
  <c r="D50" i="75"/>
  <c r="I82" i="73" l="1"/>
  <c r="I107" i="73" s="1"/>
  <c r="D53" i="75"/>
  <c r="D52" i="75"/>
  <c r="D76" i="75" l="1"/>
  <c r="D62" i="75"/>
  <c r="D34" i="75"/>
  <c r="D26" i="75"/>
  <c r="D27" i="75"/>
  <c r="D59" i="75"/>
  <c r="D69" i="75"/>
  <c r="D73" i="75"/>
  <c r="D23" i="75"/>
  <c r="G78" i="75"/>
  <c r="G77" i="75"/>
  <c r="G76" i="75"/>
  <c r="G75" i="75"/>
  <c r="G74" i="75"/>
  <c r="G71" i="75"/>
  <c r="G64" i="75"/>
  <c r="G63" i="75"/>
  <c r="G62" i="75"/>
  <c r="G61" i="75"/>
  <c r="G60" i="75"/>
  <c r="G57" i="75"/>
  <c r="G36" i="75"/>
  <c r="G35" i="75"/>
  <c r="G34" i="75"/>
  <c r="G33" i="75"/>
  <c r="G32" i="75"/>
  <c r="G29" i="75"/>
  <c r="C20" i="75"/>
  <c r="D20" i="75" s="1"/>
  <c r="G22" i="75"/>
  <c r="G21" i="75"/>
  <c r="G20" i="75"/>
  <c r="G19" i="75"/>
  <c r="G18" i="75"/>
  <c r="G15" i="75"/>
  <c r="J98" i="75" l="1"/>
  <c r="K98" i="75"/>
  <c r="L98" i="75"/>
  <c r="M98" i="75"/>
  <c r="N98" i="75"/>
  <c r="O98" i="75"/>
  <c r="P98" i="75"/>
  <c r="Q98" i="75"/>
  <c r="R98" i="75"/>
  <c r="S98" i="75"/>
  <c r="T98" i="75"/>
  <c r="U98" i="75"/>
  <c r="V98" i="75"/>
  <c r="W98" i="75"/>
  <c r="X98" i="75"/>
  <c r="Y98" i="75"/>
  <c r="Z98" i="75"/>
  <c r="AA98" i="75"/>
  <c r="AB98" i="75"/>
  <c r="C11" i="47" l="1"/>
  <c r="C12" i="47"/>
  <c r="I98" i="75"/>
  <c r="D98" i="75" l="1"/>
  <c r="F12" i="47"/>
  <c r="F11" i="47"/>
  <c r="D33" i="62"/>
  <c r="D34" i="62"/>
  <c r="D12" i="47"/>
  <c r="A4" i="73" s="1"/>
  <c r="G92" i="73" s="1"/>
  <c r="D11" i="47"/>
  <c r="A4" i="72" s="1"/>
  <c r="J7" i="82"/>
  <c r="J42" i="82" s="1"/>
  <c r="K7" i="82"/>
  <c r="K42" i="82" s="1"/>
  <c r="L7" i="82"/>
  <c r="L42" i="82" s="1"/>
  <c r="M7" i="82"/>
  <c r="M42" i="82" s="1"/>
  <c r="N7" i="82"/>
  <c r="N42" i="82" s="1"/>
  <c r="I7" i="82"/>
  <c r="I42" i="82" s="1"/>
  <c r="C88" i="85" l="1" a="1"/>
  <c r="C34" i="62"/>
  <c r="L7" i="81"/>
  <c r="L42" i="81" s="1"/>
  <c r="N7" i="81"/>
  <c r="N42" i="81" s="1"/>
  <c r="M7" i="81"/>
  <c r="M42" i="81" s="1"/>
  <c r="K7" i="81"/>
  <c r="K42" i="81" s="1"/>
  <c r="I7" i="81"/>
  <c r="I42" i="81" s="1"/>
  <c r="J7" i="81"/>
  <c r="J42" i="81" s="1"/>
  <c r="N42" i="68"/>
  <c r="N7" i="73"/>
  <c r="N42" i="73" s="1"/>
  <c r="N7" i="72"/>
  <c r="N42" i="72" s="1"/>
  <c r="M42" i="68"/>
  <c r="M7" i="72"/>
  <c r="M42" i="72" s="1"/>
  <c r="M7" i="73"/>
  <c r="M42" i="73" s="1"/>
  <c r="K42" i="68"/>
  <c r="K7" i="73"/>
  <c r="K42" i="73" s="1"/>
  <c r="K7" i="72"/>
  <c r="K42" i="72" s="1"/>
  <c r="L42" i="68"/>
  <c r="L7" i="73"/>
  <c r="L42" i="73" s="1"/>
  <c r="L7" i="72"/>
  <c r="L42" i="72" s="1"/>
  <c r="I42" i="68"/>
  <c r="I7" i="73"/>
  <c r="I42" i="73" s="1"/>
  <c r="I7" i="72"/>
  <c r="I42" i="72" s="1"/>
  <c r="J42" i="68"/>
  <c r="J7" i="73"/>
  <c r="J42" i="73" s="1"/>
  <c r="J7" i="72"/>
  <c r="J42" i="72" s="1"/>
  <c r="O7" i="82"/>
  <c r="O42" i="82" s="1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I17" i="68"/>
  <c r="J6" i="68"/>
  <c r="J6" i="75" s="1"/>
  <c r="J6" i="85" s="1"/>
  <c r="D97" i="85" l="1"/>
  <c r="F97" i="85"/>
  <c r="I74" i="33" s="1"/>
  <c r="F96" i="85"/>
  <c r="G93" i="85"/>
  <c r="G94" i="85"/>
  <c r="G92" i="85"/>
  <c r="D98" i="85"/>
  <c r="G90" i="85"/>
  <c r="F98" i="85"/>
  <c r="I75" i="33" s="1"/>
  <c r="E98" i="85"/>
  <c r="D96" i="85"/>
  <c r="E97" i="85"/>
  <c r="G98" i="85"/>
  <c r="J75" i="33" s="1"/>
  <c r="G96" i="85"/>
  <c r="E96" i="85"/>
  <c r="G91" i="85"/>
  <c r="G97" i="85"/>
  <c r="J74" i="33" s="1"/>
  <c r="G95" i="85"/>
  <c r="C88" i="85"/>
  <c r="J74" i="68" a="1"/>
  <c r="J74" i="68" s="1"/>
  <c r="J72" i="68" a="1"/>
  <c r="J72" i="68" s="1"/>
  <c r="K77" i="68" s="1"/>
  <c r="J73" i="68" a="1"/>
  <c r="J73" i="68" s="1"/>
  <c r="J6" i="82"/>
  <c r="K6" i="68"/>
  <c r="K6" i="75" s="1"/>
  <c r="K6" i="85" s="1"/>
  <c r="J6" i="81"/>
  <c r="J6" i="73"/>
  <c r="J6" i="72"/>
  <c r="O7" i="81"/>
  <c r="O42" i="81" s="1"/>
  <c r="O7" i="73"/>
  <c r="O42" i="73" s="1"/>
  <c r="O7" i="72"/>
  <c r="O42" i="72" s="1"/>
  <c r="P7" i="82"/>
  <c r="P42" i="82" s="1"/>
  <c r="O42" i="68"/>
  <c r="K88" i="85" l="1"/>
  <c r="K97" i="85" s="1"/>
  <c r="L74" i="33" s="1"/>
  <c r="C98" i="85"/>
  <c r="F75" i="33" s="1"/>
  <c r="C97" i="85"/>
  <c r="F74" i="33" s="1"/>
  <c r="C96" i="85"/>
  <c r="F73" i="33" s="1"/>
  <c r="K6" i="82"/>
  <c r="K72" i="68" a="1"/>
  <c r="K72" i="68" s="1"/>
  <c r="L77" i="68" s="1"/>
  <c r="K73" i="68" a="1"/>
  <c r="K73" i="68" s="1"/>
  <c r="K74" i="68" a="1"/>
  <c r="K74" i="68" s="1"/>
  <c r="J72" i="82" a="1"/>
  <c r="J72" i="82" s="1"/>
  <c r="J74" i="82" a="1"/>
  <c r="J74" i="82" s="1"/>
  <c r="J73" i="82" a="1"/>
  <c r="J73" i="82" s="1"/>
  <c r="J74" i="73" a="1"/>
  <c r="J74" i="73" s="1"/>
  <c r="J73" i="73" a="1"/>
  <c r="J73" i="73" s="1"/>
  <c r="J72" i="73" a="1"/>
  <c r="J72" i="73" s="1"/>
  <c r="K77" i="73" s="1"/>
  <c r="J73" i="81" a="1"/>
  <c r="J73" i="81" s="1"/>
  <c r="K78" i="81" s="1"/>
  <c r="J72" i="81" a="1"/>
  <c r="J72" i="81" s="1"/>
  <c r="K77" i="81" s="1"/>
  <c r="J74" i="81" a="1"/>
  <c r="J74" i="81" s="1"/>
  <c r="J73" i="72" a="1"/>
  <c r="J73" i="72" s="1"/>
  <c r="K78" i="72" s="1"/>
  <c r="J72" i="72" a="1"/>
  <c r="J72" i="72" s="1"/>
  <c r="K77" i="72" s="1"/>
  <c r="J74" i="72" a="1"/>
  <c r="J74" i="72" s="1"/>
  <c r="J80" i="68"/>
  <c r="J82" i="68" s="1"/>
  <c r="J107" i="68" s="1"/>
  <c r="L6" i="68"/>
  <c r="L6" i="75" s="1"/>
  <c r="L6" i="85" s="1"/>
  <c r="K6" i="81"/>
  <c r="G90" i="81" s="1" a="1"/>
  <c r="G90" i="81" s="1"/>
  <c r="G92" i="81" s="1"/>
  <c r="C32" i="62" s="1"/>
  <c r="K6" i="73"/>
  <c r="K6" i="72"/>
  <c r="G90" i="72" s="1" a="1"/>
  <c r="G90" i="72" s="1"/>
  <c r="G92" i="72" s="1"/>
  <c r="C33" i="62" s="1"/>
  <c r="P7" i="81"/>
  <c r="P42" i="81" s="1"/>
  <c r="P7" i="73"/>
  <c r="P42" i="73" s="1"/>
  <c r="P7" i="72"/>
  <c r="P42" i="72" s="1"/>
  <c r="Q7" i="82"/>
  <c r="Q42" i="82" s="1"/>
  <c r="P42" i="68"/>
  <c r="K72" i="72" l="1" a="1"/>
  <c r="K72" i="72" s="1"/>
  <c r="L77" i="72" s="1"/>
  <c r="K73" i="72" a="1"/>
  <c r="K73" i="72" s="1"/>
  <c r="L78" i="72" s="1"/>
  <c r="K74" i="72" a="1"/>
  <c r="K74" i="72" s="1"/>
  <c r="L72" i="68" a="1"/>
  <c r="L72" i="68" s="1"/>
  <c r="M77" i="68" s="1"/>
  <c r="L73" i="68" a="1"/>
  <c r="L73" i="68" s="1"/>
  <c r="L74" i="68" a="1"/>
  <c r="L74" i="68" s="1"/>
  <c r="K74" i="73" a="1"/>
  <c r="K74" i="73" s="1"/>
  <c r="K72" i="73" a="1"/>
  <c r="K72" i="73" s="1"/>
  <c r="L77" i="73" s="1"/>
  <c r="K73" i="73" a="1"/>
  <c r="K73" i="73" s="1"/>
  <c r="K73" i="81" a="1"/>
  <c r="K73" i="81" s="1"/>
  <c r="L78" i="81" s="1"/>
  <c r="K72" i="81" a="1"/>
  <c r="K72" i="81" s="1"/>
  <c r="L77" i="81" s="1"/>
  <c r="K74" i="81" a="1"/>
  <c r="K74" i="81" s="1"/>
  <c r="K73" i="82" a="1"/>
  <c r="K73" i="82" s="1"/>
  <c r="K72" i="82" a="1"/>
  <c r="K72" i="82" s="1"/>
  <c r="K80" i="82" s="1"/>
  <c r="K82" i="82" s="1"/>
  <c r="K107" i="82" s="1"/>
  <c r="K74" i="82" a="1"/>
  <c r="K74" i="82" s="1"/>
  <c r="J80" i="81"/>
  <c r="K80" i="68"/>
  <c r="K82" i="68" s="1"/>
  <c r="K107" i="68" s="1"/>
  <c r="J80" i="82"/>
  <c r="J82" i="82" s="1"/>
  <c r="J107" i="82" s="1"/>
  <c r="J80" i="73"/>
  <c r="L6" i="82"/>
  <c r="M6" i="68"/>
  <c r="M6" i="75" s="1"/>
  <c r="M6" i="85" s="1"/>
  <c r="L6" i="81"/>
  <c r="L6" i="72"/>
  <c r="L6" i="73"/>
  <c r="Q7" i="81"/>
  <c r="Q42" i="81" s="1"/>
  <c r="Q7" i="73"/>
  <c r="Q42" i="73" s="1"/>
  <c r="Q7" i="72"/>
  <c r="Q42" i="72" s="1"/>
  <c r="R7" i="82"/>
  <c r="R42" i="82" s="1"/>
  <c r="Q42" i="68"/>
  <c r="J82" i="73" l="1"/>
  <c r="J107" i="73" s="1"/>
  <c r="J82" i="81"/>
  <c r="J107" i="81" s="1"/>
  <c r="L74" i="82" a="1"/>
  <c r="L74" i="82" s="1"/>
  <c r="L72" i="82" a="1"/>
  <c r="L72" i="82" s="1"/>
  <c r="L73" i="82" a="1"/>
  <c r="L73" i="82" s="1"/>
  <c r="M72" i="68" a="1"/>
  <c r="M72" i="68" s="1"/>
  <c r="N77" i="68" s="1"/>
  <c r="M74" i="68" a="1"/>
  <c r="M74" i="68" s="1"/>
  <c r="M73" i="68" a="1"/>
  <c r="M73" i="68" s="1"/>
  <c r="L72" i="73" a="1"/>
  <c r="L72" i="73" s="1"/>
  <c r="M77" i="73" s="1"/>
  <c r="L73" i="73" a="1"/>
  <c r="L73" i="73" s="1"/>
  <c r="L74" i="73" a="1"/>
  <c r="L74" i="73" s="1"/>
  <c r="L72" i="72" a="1"/>
  <c r="L72" i="72" s="1"/>
  <c r="M77" i="72" s="1"/>
  <c r="L73" i="72" a="1"/>
  <c r="L73" i="72" s="1"/>
  <c r="M78" i="72" s="1"/>
  <c r="L74" i="72" a="1"/>
  <c r="L74" i="72" s="1"/>
  <c r="L74" i="81" a="1"/>
  <c r="L74" i="81" s="1"/>
  <c r="L72" i="81" a="1"/>
  <c r="L72" i="81" s="1"/>
  <c r="M77" i="81" s="1"/>
  <c r="L73" i="81" a="1"/>
  <c r="L73" i="81" s="1"/>
  <c r="M78" i="81" s="1"/>
  <c r="K80" i="81"/>
  <c r="L80" i="68"/>
  <c r="L82" i="68" s="1"/>
  <c r="L107" i="68" s="1"/>
  <c r="K80" i="73"/>
  <c r="M6" i="82"/>
  <c r="N6" i="68"/>
  <c r="N6" i="75" s="1"/>
  <c r="N6" i="85" s="1"/>
  <c r="M6" i="81"/>
  <c r="M6" i="72"/>
  <c r="M6" i="73"/>
  <c r="R7" i="81"/>
  <c r="R42" i="81" s="1"/>
  <c r="R7" i="73"/>
  <c r="R42" i="73" s="1"/>
  <c r="R7" i="72"/>
  <c r="R42" i="72" s="1"/>
  <c r="S7" i="82"/>
  <c r="S42" i="82" s="1"/>
  <c r="R42" i="68"/>
  <c r="K82" i="73" l="1"/>
  <c r="K107" i="73" s="1"/>
  <c r="K82" i="81"/>
  <c r="K107" i="81" s="1"/>
  <c r="M74" i="82" a="1"/>
  <c r="M74" i="82" s="1"/>
  <c r="M72" i="82" a="1"/>
  <c r="M72" i="82" s="1"/>
  <c r="M73" i="82" a="1"/>
  <c r="M73" i="82" s="1"/>
  <c r="M72" i="73" a="1"/>
  <c r="M72" i="73" s="1"/>
  <c r="N77" i="73" s="1"/>
  <c r="M73" i="73" a="1"/>
  <c r="M73" i="73" s="1"/>
  <c r="M74" i="73" a="1"/>
  <c r="M74" i="73" s="1"/>
  <c r="M74" i="81" a="1"/>
  <c r="M74" i="81" s="1"/>
  <c r="M73" i="81" a="1"/>
  <c r="M73" i="81" s="1"/>
  <c r="N78" i="81" s="1"/>
  <c r="M72" i="81" a="1"/>
  <c r="M72" i="81" s="1"/>
  <c r="N77" i="81" s="1"/>
  <c r="M72" i="72" a="1"/>
  <c r="M72" i="72" s="1"/>
  <c r="N77" i="72" s="1"/>
  <c r="M73" i="72" a="1"/>
  <c r="M73" i="72" s="1"/>
  <c r="N78" i="72" s="1"/>
  <c r="M74" i="72" a="1"/>
  <c r="M74" i="72" s="1"/>
  <c r="N74" i="68" a="1"/>
  <c r="N74" i="68" s="1"/>
  <c r="N73" i="68" a="1"/>
  <c r="N73" i="68" s="1"/>
  <c r="N72" i="68" a="1"/>
  <c r="N72" i="68" s="1"/>
  <c r="O77" i="68" s="1"/>
  <c r="L80" i="81"/>
  <c r="M80" i="68"/>
  <c r="M82" i="68" s="1"/>
  <c r="M107" i="68" s="1"/>
  <c r="L80" i="82"/>
  <c r="L82" i="82" s="1"/>
  <c r="L107" i="82" s="1"/>
  <c r="L80" i="73"/>
  <c r="N6" i="82"/>
  <c r="O6" i="68"/>
  <c r="O6" i="75" s="1"/>
  <c r="O6" i="85" s="1"/>
  <c r="N6" i="81"/>
  <c r="N6" i="72"/>
  <c r="N6" i="73"/>
  <c r="S7" i="81"/>
  <c r="S42" i="81" s="1"/>
  <c r="S7" i="73"/>
  <c r="S42" i="73" s="1"/>
  <c r="S7" i="72"/>
  <c r="S42" i="72" s="1"/>
  <c r="T7" i="82"/>
  <c r="T42" i="82" s="1"/>
  <c r="S42" i="68"/>
  <c r="L82" i="73" l="1"/>
  <c r="L107" i="73" s="1"/>
  <c r="L82" i="81"/>
  <c r="L107" i="81" s="1"/>
  <c r="N73" i="72" a="1"/>
  <c r="N73" i="72" s="1"/>
  <c r="O78" i="72" s="1"/>
  <c r="N74" i="72" a="1"/>
  <c r="N74" i="72" s="1"/>
  <c r="N72" i="72" a="1"/>
  <c r="N72" i="72" s="1"/>
  <c r="O77" i="72" s="1"/>
  <c r="N74" i="73" a="1"/>
  <c r="N74" i="73" s="1"/>
  <c r="N72" i="73" a="1"/>
  <c r="N72" i="73" s="1"/>
  <c r="O77" i="73" s="1"/>
  <c r="N73" i="73" a="1"/>
  <c r="N73" i="73" s="1"/>
  <c r="N73" i="81" a="1"/>
  <c r="N73" i="81" s="1"/>
  <c r="O78" i="81" s="1"/>
  <c r="N74" i="81" a="1"/>
  <c r="N74" i="81" s="1"/>
  <c r="N72" i="81" a="1"/>
  <c r="N72" i="81" s="1"/>
  <c r="O77" i="81" s="1"/>
  <c r="O72" i="68" a="1"/>
  <c r="O72" i="68" s="1"/>
  <c r="P77" i="68" s="1"/>
  <c r="O74" i="68" a="1"/>
  <c r="O74" i="68" s="1"/>
  <c r="O73" i="68" a="1"/>
  <c r="O73" i="68" s="1"/>
  <c r="N73" i="82" a="1"/>
  <c r="N73" i="82" s="1"/>
  <c r="N74" i="82" a="1"/>
  <c r="N74" i="82" s="1"/>
  <c r="N72" i="82" a="1"/>
  <c r="N72" i="82" s="1"/>
  <c r="M80" i="81"/>
  <c r="N80" i="68"/>
  <c r="N82" i="68" s="1"/>
  <c r="N107" i="68" s="1"/>
  <c r="M80" i="82"/>
  <c r="M82" i="82" s="1"/>
  <c r="M107" i="82" s="1"/>
  <c r="M80" i="73"/>
  <c r="O6" i="82"/>
  <c r="P6" i="68"/>
  <c r="P6" i="75" s="1"/>
  <c r="P6" i="85" s="1"/>
  <c r="O6" i="81"/>
  <c r="O6" i="72"/>
  <c r="O6" i="73"/>
  <c r="T7" i="81"/>
  <c r="T42" i="81" s="1"/>
  <c r="T7" i="73"/>
  <c r="T42" i="73" s="1"/>
  <c r="T7" i="72"/>
  <c r="T42" i="72" s="1"/>
  <c r="T42" i="68"/>
  <c r="U7" i="82"/>
  <c r="U42" i="82" s="1"/>
  <c r="M82" i="73" l="1"/>
  <c r="M107" i="73" s="1"/>
  <c r="M82" i="81"/>
  <c r="M107" i="81" s="1"/>
  <c r="O74" i="72" a="1"/>
  <c r="O74" i="72" s="1"/>
  <c r="O73" i="72" a="1"/>
  <c r="O73" i="72" s="1"/>
  <c r="P78" i="72" s="1"/>
  <c r="O72" i="72" a="1"/>
  <c r="O72" i="72" s="1"/>
  <c r="P77" i="72" s="1"/>
  <c r="O72" i="81" a="1"/>
  <c r="O72" i="81" s="1"/>
  <c r="P77" i="81" s="1"/>
  <c r="O74" i="81" a="1"/>
  <c r="O74" i="81" s="1"/>
  <c r="O73" i="81" a="1"/>
  <c r="O73" i="81" s="1"/>
  <c r="P78" i="81" s="1"/>
  <c r="O73" i="73" a="1"/>
  <c r="O73" i="73" s="1"/>
  <c r="O72" i="73" a="1"/>
  <c r="O72" i="73" s="1"/>
  <c r="P77" i="73" s="1"/>
  <c r="O74" i="73" a="1"/>
  <c r="O74" i="73" s="1"/>
  <c r="P73" i="68" a="1"/>
  <c r="P73" i="68" s="1"/>
  <c r="P74" i="68" a="1"/>
  <c r="P74" i="68" s="1"/>
  <c r="P72" i="68" a="1"/>
  <c r="P72" i="68" s="1"/>
  <c r="Q77" i="68" s="1"/>
  <c r="O72" i="82" a="1"/>
  <c r="O72" i="82" s="1"/>
  <c r="O73" i="82" a="1"/>
  <c r="O73" i="82" s="1"/>
  <c r="O74" i="82" a="1"/>
  <c r="O74" i="82" s="1"/>
  <c r="N80" i="81"/>
  <c r="O80" i="68"/>
  <c r="O82" i="68" s="1"/>
  <c r="O107" i="68" s="1"/>
  <c r="N80" i="73"/>
  <c r="N80" i="82"/>
  <c r="N82" i="82" s="1"/>
  <c r="N107" i="82" s="1"/>
  <c r="P6" i="82"/>
  <c r="Q6" i="68"/>
  <c r="Q6" i="75" s="1"/>
  <c r="Q6" i="85" s="1"/>
  <c r="P6" i="81"/>
  <c r="P6" i="72"/>
  <c r="P6" i="73"/>
  <c r="U7" i="81"/>
  <c r="U42" i="81" s="1"/>
  <c r="U7" i="72"/>
  <c r="U42" i="72" s="1"/>
  <c r="U7" i="73"/>
  <c r="U42" i="73" s="1"/>
  <c r="U42" i="68"/>
  <c r="V7" i="82"/>
  <c r="V42" i="82" s="1"/>
  <c r="N82" i="73" l="1"/>
  <c r="N107" i="73" s="1"/>
  <c r="N82" i="81"/>
  <c r="N107" i="81" s="1"/>
  <c r="P73" i="72" a="1"/>
  <c r="P73" i="72" s="1"/>
  <c r="Q78" i="72" s="1"/>
  <c r="P72" i="72" a="1"/>
  <c r="P72" i="72" s="1"/>
  <c r="Q77" i="72" s="1"/>
  <c r="P74" i="72" a="1"/>
  <c r="P74" i="72" s="1"/>
  <c r="P72" i="81" a="1"/>
  <c r="P72" i="81" s="1"/>
  <c r="Q77" i="81" s="1"/>
  <c r="P74" i="81" a="1"/>
  <c r="P74" i="81" s="1"/>
  <c r="P73" i="81" a="1"/>
  <c r="P73" i="81" s="1"/>
  <c r="Q78" i="81" s="1"/>
  <c r="P74" i="73" a="1"/>
  <c r="P74" i="73" s="1"/>
  <c r="P73" i="73" a="1"/>
  <c r="P73" i="73" s="1"/>
  <c r="P72" i="73" a="1"/>
  <c r="P72" i="73" s="1"/>
  <c r="Q77" i="73" s="1"/>
  <c r="P74" i="82" a="1"/>
  <c r="P74" i="82" s="1"/>
  <c r="P73" i="82" a="1"/>
  <c r="P73" i="82" s="1"/>
  <c r="P72" i="82" a="1"/>
  <c r="P72" i="82" s="1"/>
  <c r="Q72" i="68" a="1"/>
  <c r="Q72" i="68" s="1"/>
  <c r="R77" i="68" s="1"/>
  <c r="Q74" i="68" a="1"/>
  <c r="Q74" i="68" s="1"/>
  <c r="Q73" i="68" a="1"/>
  <c r="Q73" i="68" s="1"/>
  <c r="O80" i="81"/>
  <c r="P80" i="68"/>
  <c r="P82" i="68" s="1"/>
  <c r="P107" i="68" s="1"/>
  <c r="O80" i="82"/>
  <c r="O82" i="82" s="1"/>
  <c r="O107" i="82" s="1"/>
  <c r="O80" i="73"/>
  <c r="Q6" i="82"/>
  <c r="R6" i="68"/>
  <c r="R6" i="75" s="1"/>
  <c r="R6" i="85" s="1"/>
  <c r="Q6" i="81"/>
  <c r="Q6" i="73"/>
  <c r="Q6" i="72"/>
  <c r="V7" i="81"/>
  <c r="V42" i="81" s="1"/>
  <c r="V7" i="73"/>
  <c r="V42" i="73" s="1"/>
  <c r="V7" i="72"/>
  <c r="V42" i="72" s="1"/>
  <c r="V42" i="68"/>
  <c r="W7" i="82"/>
  <c r="W42" i="82" s="1"/>
  <c r="O82" i="73" l="1"/>
  <c r="O107" i="73" s="1"/>
  <c r="O82" i="81"/>
  <c r="O107" i="81" s="1"/>
  <c r="Q73" i="72" a="1"/>
  <c r="Q73" i="72" s="1"/>
  <c r="R78" i="72" s="1"/>
  <c r="Q74" i="72" a="1"/>
  <c r="Q74" i="72" s="1"/>
  <c r="Q72" i="72" a="1"/>
  <c r="Q72" i="72" s="1"/>
  <c r="R77" i="72" s="1"/>
  <c r="Q72" i="73" a="1"/>
  <c r="Q72" i="73" s="1"/>
  <c r="R77" i="73" s="1"/>
  <c r="Q74" i="73" a="1"/>
  <c r="Q74" i="73" s="1"/>
  <c r="Q73" i="73" a="1"/>
  <c r="Q73" i="73" s="1"/>
  <c r="Q73" i="82" a="1"/>
  <c r="Q73" i="82" s="1"/>
  <c r="Q72" i="82" a="1"/>
  <c r="Q72" i="82" s="1"/>
  <c r="Q74" i="82" a="1"/>
  <c r="Q74" i="82" s="1"/>
  <c r="Q73" i="81" a="1"/>
  <c r="Q73" i="81" s="1"/>
  <c r="R78" i="81" s="1"/>
  <c r="Q74" i="81" a="1"/>
  <c r="Q74" i="81" s="1"/>
  <c r="Q72" i="81" a="1"/>
  <c r="Q72" i="81" s="1"/>
  <c r="R77" i="81" s="1"/>
  <c r="R74" i="68" a="1"/>
  <c r="R74" i="68" s="1"/>
  <c r="R72" i="68" a="1"/>
  <c r="R72" i="68" s="1"/>
  <c r="S77" i="68" s="1"/>
  <c r="R73" i="68" a="1"/>
  <c r="R73" i="68" s="1"/>
  <c r="P80" i="81"/>
  <c r="Q80" i="68"/>
  <c r="Q82" i="68" s="1"/>
  <c r="Q107" i="68" s="1"/>
  <c r="P80" i="73"/>
  <c r="P80" i="82"/>
  <c r="P82" i="82" s="1"/>
  <c r="P107" i="82" s="1"/>
  <c r="R6" i="82"/>
  <c r="S6" i="68"/>
  <c r="S6" i="75" s="1"/>
  <c r="S6" i="85" s="1"/>
  <c r="R6" i="81"/>
  <c r="R6" i="73"/>
  <c r="R6" i="72"/>
  <c r="W7" i="81"/>
  <c r="W42" i="81" s="1"/>
  <c r="W7" i="73"/>
  <c r="W42" i="73" s="1"/>
  <c r="W7" i="72"/>
  <c r="W42" i="72" s="1"/>
  <c r="W42" i="68"/>
  <c r="X7" i="82"/>
  <c r="X42" i="82" s="1"/>
  <c r="P82" i="73" l="1"/>
  <c r="P107" i="73" s="1"/>
  <c r="P82" i="81"/>
  <c r="P107" i="81" s="1"/>
  <c r="R72" i="82" a="1"/>
  <c r="R72" i="82" s="1"/>
  <c r="R73" i="82" a="1"/>
  <c r="R73" i="82" s="1"/>
  <c r="R74" i="82" a="1"/>
  <c r="R74" i="82" s="1"/>
  <c r="R72" i="73" a="1"/>
  <c r="R72" i="73" s="1"/>
  <c r="S77" i="73" s="1"/>
  <c r="R74" i="73" a="1"/>
  <c r="R74" i="73" s="1"/>
  <c r="R73" i="73" a="1"/>
  <c r="R73" i="73" s="1"/>
  <c r="R72" i="81" a="1"/>
  <c r="R72" i="81" s="1"/>
  <c r="S77" i="81" s="1"/>
  <c r="R73" i="81" a="1"/>
  <c r="R73" i="81" s="1"/>
  <c r="S78" i="81" s="1"/>
  <c r="R74" i="81" a="1"/>
  <c r="R74" i="81" s="1"/>
  <c r="R73" i="72" a="1"/>
  <c r="R73" i="72" s="1"/>
  <c r="S78" i="72" s="1"/>
  <c r="R72" i="72" a="1"/>
  <c r="R72" i="72" s="1"/>
  <c r="S77" i="72" s="1"/>
  <c r="R74" i="72" a="1"/>
  <c r="R74" i="72" s="1"/>
  <c r="S72" i="68" a="1"/>
  <c r="S72" i="68" s="1"/>
  <c r="T77" i="68" s="1"/>
  <c r="S74" i="68" a="1"/>
  <c r="S74" i="68" s="1"/>
  <c r="S73" i="68" a="1"/>
  <c r="S73" i="68" s="1"/>
  <c r="Q80" i="81"/>
  <c r="R80" i="68"/>
  <c r="Q80" i="73"/>
  <c r="Q80" i="82"/>
  <c r="Q82" i="82" s="1"/>
  <c r="Q107" i="82" s="1"/>
  <c r="S6" i="82"/>
  <c r="T6" i="68"/>
  <c r="T6" i="75" s="1"/>
  <c r="T6" i="85" s="1"/>
  <c r="S6" i="81"/>
  <c r="S6" i="73"/>
  <c r="S6" i="72"/>
  <c r="X7" i="81"/>
  <c r="X42" i="81" s="1"/>
  <c r="X7" i="73"/>
  <c r="X42" i="73" s="1"/>
  <c r="X7" i="72"/>
  <c r="X42" i="72" s="1"/>
  <c r="X42" i="68"/>
  <c r="Y7" i="82"/>
  <c r="Y42" i="82" s="1"/>
  <c r="R82" i="68" l="1"/>
  <c r="R107" i="68" s="1"/>
  <c r="Q82" i="73"/>
  <c r="Q107" i="73" s="1"/>
  <c r="Q82" i="81"/>
  <c r="Q107" i="81" s="1"/>
  <c r="S74" i="82" a="1"/>
  <c r="S74" i="82" s="1"/>
  <c r="S73" i="82" a="1"/>
  <c r="S73" i="82" s="1"/>
  <c r="S72" i="82" a="1"/>
  <c r="S72" i="82" s="1"/>
  <c r="S74" i="72" a="1"/>
  <c r="S74" i="72" s="1"/>
  <c r="S72" i="72" a="1"/>
  <c r="S72" i="72" s="1"/>
  <c r="T77" i="72" s="1"/>
  <c r="S73" i="72" a="1"/>
  <c r="S73" i="72" s="1"/>
  <c r="T78" i="72" s="1"/>
  <c r="S72" i="73" a="1"/>
  <c r="S72" i="73" s="1"/>
  <c r="T77" i="73" s="1"/>
  <c r="S74" i="73" a="1"/>
  <c r="S74" i="73" s="1"/>
  <c r="S73" i="73" a="1"/>
  <c r="S73" i="73" s="1"/>
  <c r="S73" i="81" a="1"/>
  <c r="S73" i="81" s="1"/>
  <c r="T78" i="81" s="1"/>
  <c r="S74" i="81" a="1"/>
  <c r="S74" i="81" s="1"/>
  <c r="S72" i="81" a="1"/>
  <c r="S72" i="81" s="1"/>
  <c r="T77" i="81" s="1"/>
  <c r="T73" i="68" a="1"/>
  <c r="T73" i="68" s="1"/>
  <c r="T74" i="68" a="1"/>
  <c r="T74" i="68" s="1"/>
  <c r="T72" i="68" a="1"/>
  <c r="T72" i="68" s="1"/>
  <c r="U77" i="68" s="1"/>
  <c r="R80" i="81"/>
  <c r="S80" i="68"/>
  <c r="R80" i="73"/>
  <c r="R80" i="82"/>
  <c r="T6" i="82"/>
  <c r="U6" i="68"/>
  <c r="U6" i="75" s="1"/>
  <c r="U6" i="85" s="1"/>
  <c r="T6" i="81"/>
  <c r="T6" i="72"/>
  <c r="T6" i="73"/>
  <c r="Y7" i="81"/>
  <c r="Y42" i="81" s="1"/>
  <c r="Y7" i="73"/>
  <c r="Y42" i="73" s="1"/>
  <c r="Y7" i="72"/>
  <c r="Y42" i="72" s="1"/>
  <c r="Y42" i="68"/>
  <c r="Z7" i="82"/>
  <c r="Z42" i="82" s="1"/>
  <c r="R82" i="82" l="1"/>
  <c r="R107" i="82" s="1"/>
  <c r="S82" i="68"/>
  <c r="S107" i="68" s="1"/>
  <c r="R82" i="73"/>
  <c r="R107" i="73" s="1"/>
  <c r="R82" i="81"/>
  <c r="R107" i="81" s="1"/>
  <c r="U72" i="68" a="1"/>
  <c r="U72" i="68" s="1"/>
  <c r="V77" i="68" s="1"/>
  <c r="U74" i="68" a="1"/>
  <c r="U74" i="68" s="1"/>
  <c r="U73" i="68" a="1"/>
  <c r="U73" i="68" s="1"/>
  <c r="T74" i="73" a="1"/>
  <c r="T74" i="73" s="1"/>
  <c r="T72" i="73" a="1"/>
  <c r="T72" i="73" s="1"/>
  <c r="U77" i="73" s="1"/>
  <c r="T73" i="73" a="1"/>
  <c r="T73" i="73" s="1"/>
  <c r="T73" i="72" a="1"/>
  <c r="T73" i="72" s="1"/>
  <c r="U78" i="72" s="1"/>
  <c r="T72" i="72" a="1"/>
  <c r="T72" i="72" s="1"/>
  <c r="U77" i="72" s="1"/>
  <c r="T74" i="72" a="1"/>
  <c r="T74" i="72" s="1"/>
  <c r="T72" i="81" a="1"/>
  <c r="T72" i="81" s="1"/>
  <c r="U77" i="81" s="1"/>
  <c r="T73" i="81" a="1"/>
  <c r="T73" i="81" s="1"/>
  <c r="U78" i="81" s="1"/>
  <c r="T74" i="81" a="1"/>
  <c r="T74" i="81" s="1"/>
  <c r="T72" i="82" a="1"/>
  <c r="T72" i="82" s="1"/>
  <c r="T73" i="82" a="1"/>
  <c r="T73" i="82" s="1"/>
  <c r="T74" i="82" a="1"/>
  <c r="T74" i="82" s="1"/>
  <c r="S80" i="81"/>
  <c r="T80" i="68"/>
  <c r="S80" i="82"/>
  <c r="S80" i="73"/>
  <c r="U6" i="82"/>
  <c r="G90" i="82" s="1" a="1"/>
  <c r="G90" i="82" s="1"/>
  <c r="G92" i="82" s="1"/>
  <c r="V6" i="68"/>
  <c r="V6" i="75" s="1"/>
  <c r="V6" i="85" s="1"/>
  <c r="U6" i="81"/>
  <c r="U6" i="72"/>
  <c r="U6" i="73"/>
  <c r="Z7" i="81"/>
  <c r="Z42" i="81" s="1"/>
  <c r="Z7" i="73"/>
  <c r="Z42" i="73" s="1"/>
  <c r="Z7" i="72"/>
  <c r="Z42" i="72" s="1"/>
  <c r="Z42" i="68"/>
  <c r="AA7" i="82"/>
  <c r="AA42" i="82" s="1"/>
  <c r="S82" i="82" l="1"/>
  <c r="S107" i="82" s="1"/>
  <c r="T82" i="68"/>
  <c r="T107" i="68" s="1"/>
  <c r="C35" i="62"/>
  <c r="C38" i="62" s="1" a="1"/>
  <c r="C38" i="62" s="1"/>
  <c r="N7" i="75" s="1"/>
  <c r="N7" i="85" s="1"/>
  <c r="S82" i="73"/>
  <c r="S107" i="73" s="1"/>
  <c r="S82" i="81"/>
  <c r="S107" i="81" s="1"/>
  <c r="U74" i="73" a="1"/>
  <c r="U74" i="73" s="1"/>
  <c r="U72" i="73" a="1"/>
  <c r="U72" i="73" s="1"/>
  <c r="V77" i="73" s="1"/>
  <c r="U73" i="73" a="1"/>
  <c r="U73" i="73" s="1"/>
  <c r="U74" i="72" a="1"/>
  <c r="U74" i="72" s="1"/>
  <c r="U72" i="72" a="1"/>
  <c r="U72" i="72" s="1"/>
  <c r="V77" i="72" s="1"/>
  <c r="U73" i="72" a="1"/>
  <c r="U73" i="72" s="1"/>
  <c r="V78" i="72" s="1"/>
  <c r="U74" i="82" a="1"/>
  <c r="U74" i="82" s="1"/>
  <c r="U73" i="82" a="1"/>
  <c r="U73" i="82" s="1"/>
  <c r="U72" i="82" a="1"/>
  <c r="U72" i="82" s="1"/>
  <c r="U72" i="81" a="1"/>
  <c r="U72" i="81" s="1"/>
  <c r="V77" i="81" s="1"/>
  <c r="U73" i="81" a="1"/>
  <c r="U73" i="81" s="1"/>
  <c r="V78" i="81" s="1"/>
  <c r="U74" i="81" a="1"/>
  <c r="U74" i="81" s="1"/>
  <c r="V72" i="68" a="1"/>
  <c r="V72" i="68" s="1"/>
  <c r="W77" i="68" s="1"/>
  <c r="V73" i="68" a="1"/>
  <c r="V73" i="68" s="1"/>
  <c r="V74" i="68" a="1"/>
  <c r="V74" i="68" s="1"/>
  <c r="T80" i="81"/>
  <c r="U80" i="68"/>
  <c r="T80" i="73"/>
  <c r="T80" i="82"/>
  <c r="V6" i="82"/>
  <c r="W6" i="68"/>
  <c r="W6" i="75" s="1"/>
  <c r="W6" i="85" s="1"/>
  <c r="V6" i="81"/>
  <c r="V6" i="72"/>
  <c r="V6" i="73"/>
  <c r="AA7" i="81"/>
  <c r="AA42" i="81" s="1"/>
  <c r="AA7" i="73"/>
  <c r="AA42" i="73" s="1"/>
  <c r="AA7" i="72"/>
  <c r="AA42" i="72" s="1"/>
  <c r="AA42" i="68"/>
  <c r="AB7" i="82"/>
  <c r="AB42" i="82" s="1"/>
  <c r="T82" i="82" l="1"/>
  <c r="T107" i="82" s="1"/>
  <c r="U82" i="68"/>
  <c r="U107" i="68" s="1"/>
  <c r="V7" i="75"/>
  <c r="V7" i="85" s="1"/>
  <c r="Q7" i="75"/>
  <c r="Q7" i="85" s="1"/>
  <c r="L7" i="75"/>
  <c r="L7" i="85" s="1"/>
  <c r="J7" i="75"/>
  <c r="J7" i="85" s="1"/>
  <c r="M7" i="75"/>
  <c r="M7" i="85" s="1"/>
  <c r="P7" i="75"/>
  <c r="P7" i="85" s="1"/>
  <c r="I7" i="75"/>
  <c r="W7" i="75"/>
  <c r="W7" i="85" s="1"/>
  <c r="H7" i="75"/>
  <c r="H7" i="85" s="1"/>
  <c r="T7" i="75"/>
  <c r="T7" i="85" s="1"/>
  <c r="S7" i="75"/>
  <c r="S7" i="85" s="1"/>
  <c r="K7" i="75"/>
  <c r="K7" i="85" s="1"/>
  <c r="R7" i="75"/>
  <c r="R7" i="85" s="1"/>
  <c r="O7" i="75"/>
  <c r="O7" i="85" s="1"/>
  <c r="U7" i="75"/>
  <c r="U7" i="85" s="1"/>
  <c r="T82" i="73"/>
  <c r="T107" i="73" s="1"/>
  <c r="T82" i="81"/>
  <c r="T107" i="81" s="1"/>
  <c r="V73" i="72" a="1"/>
  <c r="V73" i="72" s="1"/>
  <c r="W78" i="72" s="1"/>
  <c r="V72" i="72" a="1"/>
  <c r="V72" i="72" s="1"/>
  <c r="W77" i="72" s="1"/>
  <c r="V74" i="72" a="1"/>
  <c r="V74" i="72" s="1"/>
  <c r="V72" i="82" a="1"/>
  <c r="V72" i="82" s="1"/>
  <c r="V73" i="82" a="1"/>
  <c r="V73" i="82" s="1"/>
  <c r="V74" i="82" a="1"/>
  <c r="V74" i="82" s="1"/>
  <c r="V73" i="73" a="1"/>
  <c r="V73" i="73" s="1"/>
  <c r="V72" i="73" a="1"/>
  <c r="V72" i="73" s="1"/>
  <c r="W77" i="73" s="1"/>
  <c r="V74" i="73" a="1"/>
  <c r="V74" i="73" s="1"/>
  <c r="V74" i="81" a="1"/>
  <c r="V74" i="81" s="1"/>
  <c r="V72" i="81" a="1"/>
  <c r="V72" i="81" s="1"/>
  <c r="W77" i="81" s="1"/>
  <c r="V73" i="81" a="1"/>
  <c r="V73" i="81" s="1"/>
  <c r="W78" i="81" s="1"/>
  <c r="W73" i="68" a="1"/>
  <c r="W73" i="68" s="1"/>
  <c r="W74" i="68" a="1"/>
  <c r="W74" i="68" s="1"/>
  <c r="W72" i="68" a="1"/>
  <c r="W72" i="68" s="1"/>
  <c r="X77" i="68" s="1"/>
  <c r="U80" i="81"/>
  <c r="V80" i="68"/>
  <c r="V82" i="68" s="1"/>
  <c r="V107" i="68" s="1"/>
  <c r="U80" i="73"/>
  <c r="U80" i="82"/>
  <c r="W6" i="82"/>
  <c r="X6" i="68"/>
  <c r="X6" i="75" s="1"/>
  <c r="W6" i="81"/>
  <c r="W6" i="72"/>
  <c r="W6" i="73"/>
  <c r="AB7" i="81"/>
  <c r="AB42" i="81" s="1"/>
  <c r="AB7" i="73"/>
  <c r="AB42" i="73" s="1"/>
  <c r="AB7" i="72"/>
  <c r="AB42" i="72" s="1"/>
  <c r="AB42" i="68"/>
  <c r="U82" i="82" l="1"/>
  <c r="U107" i="82" s="1"/>
  <c r="X7" i="75"/>
  <c r="X7" i="85" s="1"/>
  <c r="X6" i="85"/>
  <c r="I7" i="85"/>
  <c r="U82" i="73"/>
  <c r="U107" i="73" s="1"/>
  <c r="U82" i="81"/>
  <c r="U107" i="81" s="1"/>
  <c r="W74" i="82" a="1"/>
  <c r="W74" i="82" s="1"/>
  <c r="W73" i="82" a="1"/>
  <c r="W73" i="82" s="1"/>
  <c r="W72" i="82" a="1"/>
  <c r="W72" i="82" s="1"/>
  <c r="W73" i="72" a="1"/>
  <c r="W73" i="72" s="1"/>
  <c r="X78" i="72" s="1"/>
  <c r="W72" i="72" a="1"/>
  <c r="W72" i="72" s="1"/>
  <c r="X77" i="72" s="1"/>
  <c r="W74" i="72" a="1"/>
  <c r="W74" i="72" s="1"/>
  <c r="W73" i="81" a="1"/>
  <c r="W73" i="81" s="1"/>
  <c r="X78" i="81" s="1"/>
  <c r="W72" i="81" a="1"/>
  <c r="W72" i="81" s="1"/>
  <c r="X77" i="81" s="1"/>
  <c r="W74" i="81" a="1"/>
  <c r="W74" i="81" s="1"/>
  <c r="X73" i="68" a="1"/>
  <c r="X73" i="68" s="1"/>
  <c r="X72" i="68" a="1"/>
  <c r="X72" i="68" s="1"/>
  <c r="Y77" i="68" s="1"/>
  <c r="X74" i="68" a="1"/>
  <c r="X74" i="68" s="1"/>
  <c r="W72" i="73" a="1"/>
  <c r="W72" i="73" s="1"/>
  <c r="X77" i="73" s="1"/>
  <c r="W74" i="73" a="1"/>
  <c r="W74" i="73" s="1"/>
  <c r="W73" i="73" a="1"/>
  <c r="W73" i="73" s="1"/>
  <c r="V80" i="81"/>
  <c r="W80" i="68"/>
  <c r="W82" i="68" s="1"/>
  <c r="W107" i="68" s="1"/>
  <c r="V80" i="82"/>
  <c r="V82" i="82" s="1"/>
  <c r="V107" i="82" s="1"/>
  <c r="V80" i="73"/>
  <c r="X6" i="82"/>
  <c r="Y6" i="68"/>
  <c r="Y6" i="75" s="1"/>
  <c r="X6" i="81"/>
  <c r="X6" i="72"/>
  <c r="X6" i="73"/>
  <c r="Y7" i="75" l="1"/>
  <c r="Y7" i="85" s="1"/>
  <c r="Y6" i="85"/>
  <c r="V82" i="73"/>
  <c r="V107" i="73" s="1"/>
  <c r="V82" i="81"/>
  <c r="V107" i="81" s="1"/>
  <c r="X74" i="82" a="1"/>
  <c r="X74" i="82" s="1"/>
  <c r="X72" i="82" a="1"/>
  <c r="X72" i="82" s="1"/>
  <c r="X73" i="82" a="1"/>
  <c r="X73" i="82" s="1"/>
  <c r="X74" i="73" a="1"/>
  <c r="X74" i="73" s="1"/>
  <c r="X73" i="73" a="1"/>
  <c r="X73" i="73" s="1"/>
  <c r="X72" i="73" a="1"/>
  <c r="X72" i="73" s="1"/>
  <c r="Y77" i="73" s="1"/>
  <c r="X73" i="72" a="1"/>
  <c r="X73" i="72" s="1"/>
  <c r="Y78" i="72" s="1"/>
  <c r="X72" i="72" a="1"/>
  <c r="X72" i="72" s="1"/>
  <c r="Y77" i="72" s="1"/>
  <c r="X74" i="72" a="1"/>
  <c r="X74" i="72" s="1"/>
  <c r="Y74" i="68" a="1"/>
  <c r="Y74" i="68" s="1"/>
  <c r="Y73" i="68" a="1"/>
  <c r="Y73" i="68" s="1"/>
  <c r="Y72" i="68" a="1"/>
  <c r="Y72" i="68" s="1"/>
  <c r="Z77" i="68" s="1"/>
  <c r="X72" i="81" a="1"/>
  <c r="X72" i="81" s="1"/>
  <c r="Y77" i="81" s="1"/>
  <c r="X74" i="81" a="1"/>
  <c r="X74" i="81" s="1"/>
  <c r="X73" i="81" a="1"/>
  <c r="X73" i="81" s="1"/>
  <c r="Y78" i="81" s="1"/>
  <c r="W80" i="81"/>
  <c r="X80" i="68"/>
  <c r="X82" i="68" s="1"/>
  <c r="X107" i="68" s="1"/>
  <c r="W80" i="73"/>
  <c r="W80" i="82"/>
  <c r="W82" i="82" s="1"/>
  <c r="W107" i="82" s="1"/>
  <c r="Y6" i="82"/>
  <c r="Z6" i="68"/>
  <c r="Z6" i="75" s="1"/>
  <c r="Y6" i="81"/>
  <c r="Y6" i="73"/>
  <c r="Y6" i="72"/>
  <c r="Z7" i="75" l="1"/>
  <c r="Z7" i="85" s="1"/>
  <c r="Z6" i="85"/>
  <c r="W82" i="73"/>
  <c r="W107" i="73" s="1"/>
  <c r="W82" i="81"/>
  <c r="W107" i="81" s="1"/>
  <c r="Y72" i="82" a="1"/>
  <c r="Y72" i="82" s="1"/>
  <c r="Y73" i="82" a="1"/>
  <c r="Y73" i="82" s="1"/>
  <c r="Y74" i="82" a="1"/>
  <c r="Y74" i="82" s="1"/>
  <c r="Y73" i="72" a="1"/>
  <c r="Y73" i="72" s="1"/>
  <c r="Z78" i="72" s="1"/>
  <c r="Y72" i="72" a="1"/>
  <c r="Y72" i="72" s="1"/>
  <c r="Z77" i="72" s="1"/>
  <c r="Y74" i="72" a="1"/>
  <c r="Y74" i="72" s="1"/>
  <c r="Y72" i="73" a="1"/>
  <c r="Y72" i="73" s="1"/>
  <c r="Z77" i="73" s="1"/>
  <c r="Y73" i="73" a="1"/>
  <c r="Y73" i="73" s="1"/>
  <c r="Y74" i="73" a="1"/>
  <c r="Y74" i="73" s="1"/>
  <c r="Y73" i="81" a="1"/>
  <c r="Y73" i="81" s="1"/>
  <c r="Z78" i="81" s="1"/>
  <c r="Y72" i="81" a="1"/>
  <c r="Y72" i="81" s="1"/>
  <c r="Z77" i="81" s="1"/>
  <c r="Y74" i="81" a="1"/>
  <c r="Y74" i="81" s="1"/>
  <c r="Z72" i="68" a="1"/>
  <c r="Z72" i="68" s="1"/>
  <c r="AA77" i="68" s="1"/>
  <c r="Z73" i="68" a="1"/>
  <c r="Z73" i="68" s="1"/>
  <c r="Z74" i="68" a="1"/>
  <c r="Z74" i="68" s="1"/>
  <c r="X80" i="81"/>
  <c r="Y80" i="68"/>
  <c r="Y82" i="68" s="1"/>
  <c r="Y107" i="68" s="1"/>
  <c r="X80" i="73"/>
  <c r="X80" i="82"/>
  <c r="X82" i="82" s="1"/>
  <c r="X107" i="82" s="1"/>
  <c r="Z6" i="82"/>
  <c r="AA6" i="68"/>
  <c r="AA6" i="75" s="1"/>
  <c r="Z6" i="81"/>
  <c r="Z6" i="73"/>
  <c r="Z6" i="72"/>
  <c r="AA7" i="75" l="1"/>
  <c r="AA7" i="85" s="1"/>
  <c r="AA6" i="85"/>
  <c r="X82" i="73"/>
  <c r="X107" i="73" s="1"/>
  <c r="X82" i="81"/>
  <c r="X107" i="81" s="1"/>
  <c r="Z74" i="72" a="1"/>
  <c r="Z74" i="72" s="1"/>
  <c r="Z73" i="72" a="1"/>
  <c r="Z73" i="72" s="1"/>
  <c r="AA78" i="72" s="1"/>
  <c r="Z72" i="72" a="1"/>
  <c r="Z72" i="72" s="1"/>
  <c r="AA77" i="72" s="1"/>
  <c r="Z72" i="82" a="1"/>
  <c r="Z72" i="82" s="1"/>
  <c r="Z73" i="82" a="1"/>
  <c r="Z73" i="82" s="1"/>
  <c r="Z74" i="82" a="1"/>
  <c r="Z74" i="82" s="1"/>
  <c r="Z74" i="73" a="1"/>
  <c r="Z74" i="73" s="1"/>
  <c r="Z72" i="73" a="1"/>
  <c r="Z72" i="73" s="1"/>
  <c r="AA77" i="73" s="1"/>
  <c r="Z73" i="73" a="1"/>
  <c r="Z73" i="73" s="1"/>
  <c r="Z74" i="81" a="1"/>
  <c r="Z74" i="81" s="1"/>
  <c r="Z72" i="81" a="1"/>
  <c r="Z72" i="81" s="1"/>
  <c r="AA77" i="81" s="1"/>
  <c r="Z73" i="81" a="1"/>
  <c r="Z73" i="81" s="1"/>
  <c r="AA78" i="81" s="1"/>
  <c r="AA72" i="68" a="1"/>
  <c r="AA72" i="68" s="1"/>
  <c r="AB77" i="68" s="1"/>
  <c r="AA73" i="68" a="1"/>
  <c r="AA73" i="68" s="1"/>
  <c r="AA74" i="68" a="1"/>
  <c r="AA74" i="68" s="1"/>
  <c r="Y80" i="81"/>
  <c r="Z80" i="68"/>
  <c r="Z82" i="68" s="1"/>
  <c r="Z107" i="68" s="1"/>
  <c r="Y80" i="73"/>
  <c r="Y80" i="82"/>
  <c r="Y82" i="82" s="1"/>
  <c r="Y107" i="82" s="1"/>
  <c r="AA6" i="82"/>
  <c r="AB6" i="68"/>
  <c r="AB6" i="75" s="1"/>
  <c r="AA6" i="81"/>
  <c r="AA6" i="73"/>
  <c r="AA6" i="72"/>
  <c r="AB7" i="75" l="1"/>
  <c r="AB7" i="85" s="1"/>
  <c r="AB6" i="85"/>
  <c r="Y82" i="73"/>
  <c r="Y107" i="73" s="1"/>
  <c r="Y82" i="81"/>
  <c r="Y107" i="81" s="1"/>
  <c r="AA72" i="73" a="1"/>
  <c r="AA72" i="73" s="1"/>
  <c r="AB77" i="73" s="1"/>
  <c r="AA74" i="73" a="1"/>
  <c r="AA74" i="73" s="1"/>
  <c r="AA73" i="73" a="1"/>
  <c r="AA73" i="73" s="1"/>
  <c r="AA73" i="81" a="1"/>
  <c r="AA73" i="81" s="1"/>
  <c r="AB78" i="81" s="1"/>
  <c r="AA74" i="81" a="1"/>
  <c r="AA74" i="81" s="1"/>
  <c r="AA72" i="81" a="1"/>
  <c r="AA72" i="81" s="1"/>
  <c r="AB77" i="81" s="1"/>
  <c r="AC6" i="68"/>
  <c r="AB74" i="68" a="1"/>
  <c r="AB74" i="68" s="1"/>
  <c r="AB73" i="68" a="1"/>
  <c r="AB73" i="68" s="1"/>
  <c r="AB72" i="68" a="1"/>
  <c r="AB72" i="68" s="1"/>
  <c r="AC77" i="68" s="1"/>
  <c r="AA72" i="72" a="1"/>
  <c r="AA72" i="72" s="1"/>
  <c r="AB77" i="72" s="1"/>
  <c r="AA74" i="72" a="1"/>
  <c r="AA74" i="72" s="1"/>
  <c r="AA73" i="72" a="1"/>
  <c r="AA73" i="72" s="1"/>
  <c r="AB78" i="72" s="1"/>
  <c r="AA74" i="82" a="1"/>
  <c r="AA74" i="82" s="1"/>
  <c r="AA73" i="82" a="1"/>
  <c r="AA73" i="82" s="1"/>
  <c r="AA72" i="82" a="1"/>
  <c r="AA72" i="82" s="1"/>
  <c r="Z80" i="81"/>
  <c r="AA80" i="68"/>
  <c r="AA82" i="68" s="1"/>
  <c r="AA107" i="68" s="1"/>
  <c r="Z80" i="82"/>
  <c r="Z82" i="82" s="1"/>
  <c r="Z107" i="82" s="1"/>
  <c r="Z80" i="73"/>
  <c r="AB6" i="82"/>
  <c r="AB6" i="81"/>
  <c r="AB6" i="72"/>
  <c r="AB6" i="73"/>
  <c r="Z82" i="73" l="1"/>
  <c r="Z107" i="73" s="1"/>
  <c r="Z82" i="81"/>
  <c r="Z107" i="81" s="1"/>
  <c r="AC6" i="73"/>
  <c r="AC6" i="75"/>
  <c r="AC6" i="82"/>
  <c r="AC73" i="82" s="1" a="1"/>
  <c r="AC73" i="82" s="1"/>
  <c r="AC72" i="73" a="1"/>
  <c r="AC72" i="73" s="1"/>
  <c r="AC74" i="73" a="1"/>
  <c r="AC74" i="73" s="1"/>
  <c r="AC73" i="73" a="1"/>
  <c r="AC73" i="73" s="1"/>
  <c r="AC6" i="72"/>
  <c r="AB74" i="82" a="1"/>
  <c r="AB74" i="82" s="1"/>
  <c r="AB73" i="82" a="1"/>
  <c r="AB73" i="82" s="1"/>
  <c r="AB72" i="82" a="1"/>
  <c r="AB72" i="82" s="1"/>
  <c r="AC72" i="82" a="1"/>
  <c r="AC72" i="82" s="1"/>
  <c r="AC80" i="82" s="1"/>
  <c r="AC82" i="82" s="1"/>
  <c r="AC107" i="82" s="1"/>
  <c r="AC74" i="82" a="1"/>
  <c r="AC74" i="82" s="1"/>
  <c r="AC72" i="68" a="1"/>
  <c r="AC72" i="68" s="1"/>
  <c r="AD77" i="68" s="1"/>
  <c r="AC74" i="68" a="1"/>
  <c r="AC74" i="68" s="1"/>
  <c r="AC73" i="68" a="1"/>
  <c r="AC73" i="68" s="1"/>
  <c r="AC80" i="68" s="1"/>
  <c r="AC82" i="68" s="1"/>
  <c r="AC107" i="68" s="1"/>
  <c r="AC6" i="81"/>
  <c r="AB74" i="73" a="1"/>
  <c r="AB74" i="73" s="1"/>
  <c r="AB73" i="73" a="1"/>
  <c r="AB73" i="73" s="1"/>
  <c r="AB72" i="73" a="1"/>
  <c r="AB72" i="73" s="1"/>
  <c r="AC77" i="73" s="1"/>
  <c r="AD6" i="68"/>
  <c r="AB74" i="72" a="1"/>
  <c r="AB74" i="72" s="1"/>
  <c r="AB72" i="72" a="1"/>
  <c r="AB72" i="72" s="1"/>
  <c r="AC77" i="72" s="1"/>
  <c r="AB73" i="72" a="1"/>
  <c r="AB73" i="72" s="1"/>
  <c r="AC78" i="72" s="1"/>
  <c r="AB74" i="81" a="1"/>
  <c r="AB74" i="81" s="1"/>
  <c r="AB72" i="81" a="1"/>
  <c r="AB72" i="81" s="1"/>
  <c r="AC77" i="81" s="1"/>
  <c r="AB73" i="81" a="1"/>
  <c r="AB73" i="81" s="1"/>
  <c r="AC78" i="81" s="1"/>
  <c r="AA80" i="81"/>
  <c r="AB80" i="68"/>
  <c r="AB82" i="68" s="1"/>
  <c r="AB107" i="68" s="1"/>
  <c r="AD6" i="73"/>
  <c r="AA80" i="82"/>
  <c r="AA82" i="82" s="1"/>
  <c r="AA107" i="82" s="1"/>
  <c r="AA80" i="73"/>
  <c r="I9" i="85"/>
  <c r="AC80" i="73" l="1"/>
  <c r="AC82" i="73" s="1"/>
  <c r="AC107" i="73" s="1"/>
  <c r="AD77" i="73"/>
  <c r="AC7" i="75"/>
  <c r="AC7" i="85" s="1"/>
  <c r="AC6" i="85"/>
  <c r="AA82" i="73"/>
  <c r="AA107" i="73" s="1"/>
  <c r="AA82" i="81"/>
  <c r="AA107" i="81" s="1"/>
  <c r="AE6" i="68"/>
  <c r="AE6" i="75" s="1"/>
  <c r="AD6" i="75"/>
  <c r="AD6" i="81"/>
  <c r="AD73" i="81" s="1" a="1"/>
  <c r="AD73" i="81" s="1"/>
  <c r="AE78" i="81" s="1"/>
  <c r="AD6" i="82"/>
  <c r="AD73" i="82" s="1" a="1"/>
  <c r="AD73" i="82" s="1"/>
  <c r="AD6" i="72"/>
  <c r="AD74" i="72" s="1" a="1"/>
  <c r="AD74" i="72" s="1"/>
  <c r="AC73" i="81" a="1"/>
  <c r="AC73" i="81" s="1"/>
  <c r="AD78" i="81" s="1"/>
  <c r="AC74" i="81" a="1"/>
  <c r="AC74" i="81" s="1"/>
  <c r="AC72" i="81" a="1"/>
  <c r="AC72" i="81" s="1"/>
  <c r="AD77" i="81" s="1"/>
  <c r="AE74" i="68" a="1"/>
  <c r="AE74" i="68" s="1"/>
  <c r="AE72" i="68" a="1"/>
  <c r="AE72" i="68" s="1"/>
  <c r="AF77" i="68" s="1"/>
  <c r="AE73" i="68" a="1"/>
  <c r="AE73" i="68" s="1"/>
  <c r="AC72" i="72" a="1"/>
  <c r="AC72" i="72" s="1"/>
  <c r="AD77" i="72" s="1"/>
  <c r="AC73" i="72" a="1"/>
  <c r="AC73" i="72" s="1"/>
  <c r="AD78" i="72" s="1"/>
  <c r="AC74" i="72" a="1"/>
  <c r="AC74" i="72" s="1"/>
  <c r="AD73" i="73" a="1"/>
  <c r="AD73" i="73" s="1"/>
  <c r="AD74" i="73" a="1"/>
  <c r="AD74" i="73" s="1"/>
  <c r="AD72" i="73" a="1"/>
  <c r="AD72" i="73" s="1"/>
  <c r="AD73" i="68" a="1"/>
  <c r="AD73" i="68" s="1"/>
  <c r="AD80" i="68" s="1"/>
  <c r="AD82" i="68" s="1"/>
  <c r="AD107" i="68" s="1"/>
  <c r="AD72" i="68" a="1"/>
  <c r="AD72" i="68" s="1"/>
  <c r="AE77" i="68" s="1"/>
  <c r="AD74" i="68" a="1"/>
  <c r="AD74" i="68" s="1"/>
  <c r="AB80" i="81"/>
  <c r="AE6" i="73"/>
  <c r="AF6" i="68"/>
  <c r="AF6" i="75" s="1"/>
  <c r="AE6" i="81"/>
  <c r="AE6" i="72"/>
  <c r="AE6" i="82"/>
  <c r="AB80" i="73"/>
  <c r="AB80" i="82"/>
  <c r="AB82" i="82" s="1"/>
  <c r="AB107" i="82" s="1"/>
  <c r="I9" i="75"/>
  <c r="I5" i="75" s="1"/>
  <c r="I9" i="82"/>
  <c r="I9" i="81"/>
  <c r="I9" i="73"/>
  <c r="I9" i="72"/>
  <c r="J9" i="68"/>
  <c r="AD80" i="73" l="1"/>
  <c r="AD82" i="73" s="1"/>
  <c r="AD107" i="73" s="1"/>
  <c r="AE77" i="73"/>
  <c r="I8" i="88"/>
  <c r="I8" i="91"/>
  <c r="AE80" i="68"/>
  <c r="AE82" i="68" s="1"/>
  <c r="AE107" i="68" s="1"/>
  <c r="J9" i="85"/>
  <c r="AF7" i="75"/>
  <c r="AF7" i="85" s="1"/>
  <c r="AF6" i="85"/>
  <c r="AE7" i="75"/>
  <c r="AE7" i="85" s="1"/>
  <c r="AE6" i="85"/>
  <c r="AD7" i="75"/>
  <c r="AD7" i="85" s="1"/>
  <c r="AD6" i="85"/>
  <c r="AB82" i="73"/>
  <c r="AB107" i="73" s="1"/>
  <c r="I5" i="85"/>
  <c r="AB82" i="81"/>
  <c r="AB107" i="81" s="1"/>
  <c r="AD74" i="82" a="1"/>
  <c r="AD74" i="82" s="1"/>
  <c r="AD74" i="81" a="1"/>
  <c r="AD74" i="81" s="1"/>
  <c r="AD72" i="81" a="1"/>
  <c r="AD72" i="81" s="1"/>
  <c r="AE77" i="81" s="1"/>
  <c r="AD73" i="72" a="1"/>
  <c r="AD73" i="72" s="1"/>
  <c r="AE78" i="72" s="1"/>
  <c r="AC80" i="81"/>
  <c r="AD72" i="72" a="1"/>
  <c r="AD72" i="72" s="1"/>
  <c r="AE77" i="72" s="1"/>
  <c r="AD72" i="82" a="1"/>
  <c r="AD72" i="82" s="1"/>
  <c r="AD80" i="82" s="1"/>
  <c r="AD82" i="82" s="1"/>
  <c r="AD107" i="82" s="1"/>
  <c r="AE74" i="82" a="1"/>
  <c r="AE74" i="82" s="1"/>
  <c r="AE72" i="82" a="1"/>
  <c r="AE72" i="82" s="1"/>
  <c r="AE80" i="82" s="1"/>
  <c r="AE82" i="82" s="1"/>
  <c r="AE107" i="82" s="1"/>
  <c r="AE73" i="82" a="1"/>
  <c r="AE73" i="82" s="1"/>
  <c r="AE72" i="81" a="1"/>
  <c r="AE72" i="81" s="1"/>
  <c r="AF77" i="81" s="1"/>
  <c r="AE74" i="81" a="1"/>
  <c r="AE74" i="81" s="1"/>
  <c r="AE73" i="81" a="1"/>
  <c r="AE73" i="81" s="1"/>
  <c r="AF78" i="81" s="1"/>
  <c r="AF73" i="68" a="1"/>
  <c r="AF73" i="68" s="1"/>
  <c r="AF80" i="68" s="1"/>
  <c r="AF82" i="68" s="1"/>
  <c r="AF107" i="68" s="1"/>
  <c r="AF72" i="68" a="1"/>
  <c r="AF72" i="68" s="1"/>
  <c r="AG77" i="68" s="1"/>
  <c r="AF74" i="68" a="1"/>
  <c r="AF74" i="68" s="1"/>
  <c r="AE73" i="73" a="1"/>
  <c r="AE73" i="73" s="1"/>
  <c r="AE72" i="73" a="1"/>
  <c r="AE72" i="73" s="1"/>
  <c r="AE74" i="73" a="1"/>
  <c r="AE74" i="73" s="1"/>
  <c r="AE72" i="72" a="1"/>
  <c r="AE72" i="72" s="1"/>
  <c r="AF77" i="72" s="1"/>
  <c r="AE74" i="72" a="1"/>
  <c r="AE74" i="72" s="1"/>
  <c r="AE73" i="72" a="1"/>
  <c r="AE73" i="72" s="1"/>
  <c r="AF78" i="72" s="1"/>
  <c r="AF6" i="73"/>
  <c r="AG6" i="68"/>
  <c r="AG6" i="75" s="1"/>
  <c r="AF6" i="81"/>
  <c r="AF6" i="72"/>
  <c r="AF6" i="82"/>
  <c r="I88" i="75"/>
  <c r="I97" i="75" s="1"/>
  <c r="J9" i="75"/>
  <c r="J5" i="75" s="1"/>
  <c r="J9" i="82"/>
  <c r="J9" i="81"/>
  <c r="J9" i="72"/>
  <c r="J9" i="73"/>
  <c r="K9" i="68"/>
  <c r="AE80" i="73" l="1"/>
  <c r="AF77" i="73"/>
  <c r="J8" i="88"/>
  <c r="J8" i="91"/>
  <c r="K9" i="85"/>
  <c r="AG7" i="75"/>
  <c r="AG7" i="85" s="1"/>
  <c r="AG6" i="85"/>
  <c r="AE82" i="73"/>
  <c r="AE107" i="73" s="1"/>
  <c r="J5" i="85"/>
  <c r="AC82" i="81"/>
  <c r="AC107" i="81" s="1"/>
  <c r="AD80" i="81"/>
  <c r="AF72" i="82" a="1"/>
  <c r="AF72" i="82" s="1"/>
  <c r="AF80" i="82" s="1"/>
  <c r="AF82" i="82" s="1"/>
  <c r="AF107" i="82" s="1"/>
  <c r="AF74" i="82" a="1"/>
  <c r="AF74" i="82" s="1"/>
  <c r="AF73" i="82" a="1"/>
  <c r="AF73" i="82" s="1"/>
  <c r="AF74" i="72" a="1"/>
  <c r="AF74" i="72" s="1"/>
  <c r="AF73" i="72" a="1"/>
  <c r="AF73" i="72" s="1"/>
  <c r="AG78" i="72" s="1"/>
  <c r="AF72" i="72" a="1"/>
  <c r="AF72" i="72" s="1"/>
  <c r="AG77" i="72" s="1"/>
  <c r="AF72" i="81" a="1"/>
  <c r="AF72" i="81" s="1"/>
  <c r="AG77" i="81" s="1"/>
  <c r="AF73" i="81" a="1"/>
  <c r="AF73" i="81" s="1"/>
  <c r="AG78" i="81" s="1"/>
  <c r="AF74" i="81" a="1"/>
  <c r="AF74" i="81" s="1"/>
  <c r="AG74" i="68" a="1"/>
  <c r="AG74" i="68" s="1"/>
  <c r="AG73" i="68" a="1"/>
  <c r="AG73" i="68" s="1"/>
  <c r="AG80" i="68" s="1"/>
  <c r="AG82" i="68" s="1"/>
  <c r="AG107" i="68" s="1"/>
  <c r="AG72" i="68" a="1"/>
  <c r="AG72" i="68" s="1"/>
  <c r="AF74" i="73" a="1"/>
  <c r="AF74" i="73" s="1"/>
  <c r="AF73" i="73" a="1"/>
  <c r="AF73" i="73" s="1"/>
  <c r="AF72" i="73" a="1"/>
  <c r="AF72" i="73" s="1"/>
  <c r="AE80" i="81"/>
  <c r="AG6" i="73"/>
  <c r="AG6" i="81"/>
  <c r="AG6" i="72"/>
  <c r="AG6" i="82"/>
  <c r="J88" i="75"/>
  <c r="J97" i="75" s="1"/>
  <c r="K9" i="75"/>
  <c r="K5" i="75" s="1"/>
  <c r="K9" i="82"/>
  <c r="K9" i="81"/>
  <c r="L9" i="68"/>
  <c r="K9" i="72"/>
  <c r="K9" i="73"/>
  <c r="AF80" i="73" l="1"/>
  <c r="AF82" i="73" s="1"/>
  <c r="AF107" i="73" s="1"/>
  <c r="AG77" i="73"/>
  <c r="K8" i="88"/>
  <c r="K8" i="91"/>
  <c r="L9" i="85"/>
  <c r="K5" i="85"/>
  <c r="AD82" i="81"/>
  <c r="AD107" i="81" s="1"/>
  <c r="AE82" i="81"/>
  <c r="AE107" i="81" s="1"/>
  <c r="AG74" i="82" a="1"/>
  <c r="AG74" i="82" s="1"/>
  <c r="AG72" i="82" a="1"/>
  <c r="AG72" i="82" s="1"/>
  <c r="AG80" i="82" s="1"/>
  <c r="AG82" i="82" s="1"/>
  <c r="AG107" i="82" s="1"/>
  <c r="AG73" i="82" a="1"/>
  <c r="AG73" i="82" s="1"/>
  <c r="AG72" i="72" a="1"/>
  <c r="AG72" i="72" s="1"/>
  <c r="AG73" i="72" a="1"/>
  <c r="AG73" i="72" s="1"/>
  <c r="AG74" i="72" a="1"/>
  <c r="AG74" i="72" s="1"/>
  <c r="AG72" i="81" a="1"/>
  <c r="AG72" i="81" s="1"/>
  <c r="AG73" i="81" a="1"/>
  <c r="AG73" i="81" s="1"/>
  <c r="AG74" i="81" a="1"/>
  <c r="AG74" i="81" s="1"/>
  <c r="AG73" i="73" a="1"/>
  <c r="AG73" i="73" s="1"/>
  <c r="AG74" i="73" a="1"/>
  <c r="AG74" i="73" s="1"/>
  <c r="AG72" i="73" a="1"/>
  <c r="AG72" i="73" s="1"/>
  <c r="AG80" i="73" s="1"/>
  <c r="AF80" i="81"/>
  <c r="K88" i="75"/>
  <c r="K97" i="75" s="1"/>
  <c r="L9" i="75"/>
  <c r="L5" i="75" s="1"/>
  <c r="L9" i="82"/>
  <c r="L9" i="81"/>
  <c r="M9" i="68"/>
  <c r="L9" i="73"/>
  <c r="L9" i="72"/>
  <c r="L8" i="88" l="1"/>
  <c r="L8" i="91"/>
  <c r="M9" i="85"/>
  <c r="AG82" i="73"/>
  <c r="AG107" i="73" s="1"/>
  <c r="L5" i="85"/>
  <c r="AF82" i="81"/>
  <c r="AF107" i="81" s="1"/>
  <c r="AG80" i="81"/>
  <c r="L88" i="75"/>
  <c r="L97" i="75" s="1"/>
  <c r="M9" i="75"/>
  <c r="M5" i="75" s="1"/>
  <c r="M9" i="82"/>
  <c r="M9" i="81"/>
  <c r="N9" i="68"/>
  <c r="M9" i="73"/>
  <c r="M9" i="72"/>
  <c r="M8" i="88" l="1"/>
  <c r="M8" i="91"/>
  <c r="N9" i="85"/>
  <c r="M5" i="85"/>
  <c r="AG82" i="81"/>
  <c r="AG107" i="81" s="1"/>
  <c r="M88" i="75"/>
  <c r="M97" i="75" s="1"/>
  <c r="N9" i="75"/>
  <c r="N5" i="75" s="1"/>
  <c r="N9" i="82"/>
  <c r="N9" i="81"/>
  <c r="O9" i="68"/>
  <c r="N9" i="73"/>
  <c r="N9" i="72"/>
  <c r="N8" i="88" l="1"/>
  <c r="N8" i="91"/>
  <c r="O9" i="85"/>
  <c r="N5" i="85"/>
  <c r="N88" i="75"/>
  <c r="N97" i="75" s="1"/>
  <c r="O9" i="75"/>
  <c r="O5" i="75" s="1"/>
  <c r="O9" i="82"/>
  <c r="O9" i="81"/>
  <c r="P9" i="68"/>
  <c r="O9" i="73"/>
  <c r="O9" i="72"/>
  <c r="O8" i="88" l="1"/>
  <c r="O8" i="91"/>
  <c r="P9" i="85"/>
  <c r="O5" i="85"/>
  <c r="O88" i="75"/>
  <c r="O97" i="75" s="1"/>
  <c r="P9" i="75"/>
  <c r="P5" i="75" s="1"/>
  <c r="P9" i="82"/>
  <c r="P9" i="81"/>
  <c r="Q9" i="68"/>
  <c r="P9" i="73"/>
  <c r="P9" i="72"/>
  <c r="P8" i="88" l="1"/>
  <c r="P8" i="91"/>
  <c r="Q9" i="85"/>
  <c r="P5" i="85"/>
  <c r="P88" i="75"/>
  <c r="P97" i="75" s="1"/>
  <c r="Q9" i="75"/>
  <c r="Q5" i="75" s="1"/>
  <c r="Q9" i="82"/>
  <c r="Q9" i="81"/>
  <c r="R9" i="68"/>
  <c r="Q9" i="73"/>
  <c r="Q9" i="72"/>
  <c r="Q8" i="88" l="1"/>
  <c r="Q8" i="91"/>
  <c r="R9" i="85"/>
  <c r="Q5" i="85"/>
  <c r="Q88" i="75"/>
  <c r="Q97" i="75" s="1"/>
  <c r="R9" i="75"/>
  <c r="R5" i="75" s="1"/>
  <c r="R9" i="82"/>
  <c r="R9" i="81"/>
  <c r="S9" i="68"/>
  <c r="R9" i="72"/>
  <c r="R9" i="73"/>
  <c r="R8" i="88" l="1"/>
  <c r="R8" i="91"/>
  <c r="S9" i="85"/>
  <c r="R5" i="85"/>
  <c r="R88" i="75"/>
  <c r="R97" i="75" s="1"/>
  <c r="S9" i="75"/>
  <c r="S5" i="75" s="1"/>
  <c r="S9" i="82"/>
  <c r="S9" i="81"/>
  <c r="T9" i="68"/>
  <c r="S9" i="72"/>
  <c r="S9" i="73"/>
  <c r="S8" i="88" l="1"/>
  <c r="S8" i="91"/>
  <c r="T9" i="85"/>
  <c r="S5" i="85"/>
  <c r="S88" i="75"/>
  <c r="S97" i="75" s="1"/>
  <c r="T9" i="75"/>
  <c r="T5" i="75" s="1"/>
  <c r="T9" i="82"/>
  <c r="T9" i="81"/>
  <c r="U9" i="68"/>
  <c r="T9" i="73"/>
  <c r="T9" i="72"/>
  <c r="T8" i="88" l="1"/>
  <c r="T8" i="91"/>
  <c r="U9" i="85"/>
  <c r="T5" i="85"/>
  <c r="T88" i="75"/>
  <c r="T97" i="75" s="1"/>
  <c r="U9" i="75"/>
  <c r="U5" i="75" s="1"/>
  <c r="U9" i="82"/>
  <c r="U9" i="81"/>
  <c r="V9" i="68"/>
  <c r="U9" i="72"/>
  <c r="U9" i="73"/>
  <c r="U8" i="88" l="1"/>
  <c r="U8" i="91"/>
  <c r="V9" i="85"/>
  <c r="U5" i="85"/>
  <c r="U88" i="75"/>
  <c r="U97" i="75" s="1"/>
  <c r="V9" i="75"/>
  <c r="V5" i="75" s="1"/>
  <c r="V9" i="82"/>
  <c r="V9" i="81"/>
  <c r="W9" i="68"/>
  <c r="V9" i="73"/>
  <c r="V9" i="72"/>
  <c r="V8" i="88" l="1"/>
  <c r="V8" i="91"/>
  <c r="W9" i="85"/>
  <c r="V5" i="85"/>
  <c r="V88" i="75"/>
  <c r="V97" i="75" s="1"/>
  <c r="W9" i="75"/>
  <c r="W5" i="75" s="1"/>
  <c r="W9" i="82"/>
  <c r="W9" i="81"/>
  <c r="X9" i="68"/>
  <c r="W9" i="73"/>
  <c r="W9" i="72"/>
  <c r="W8" i="88" l="1"/>
  <c r="W8" i="91"/>
  <c r="X9" i="85"/>
  <c r="W5" i="85"/>
  <c r="W88" i="75"/>
  <c r="W97" i="75" s="1"/>
  <c r="X9" i="75"/>
  <c r="X5" i="75" s="1"/>
  <c r="X9" i="82"/>
  <c r="X9" i="81"/>
  <c r="Y9" i="68"/>
  <c r="X9" i="73"/>
  <c r="X9" i="72"/>
  <c r="X8" i="88" l="1"/>
  <c r="X8" i="91"/>
  <c r="Y9" i="85"/>
  <c r="X5" i="85"/>
  <c r="X88" i="75"/>
  <c r="X97" i="75" s="1"/>
  <c r="Y9" i="75"/>
  <c r="Y5" i="75" s="1"/>
  <c r="Y9" i="82"/>
  <c r="Y9" i="81"/>
  <c r="Z9" i="68"/>
  <c r="Y9" i="73"/>
  <c r="Y9" i="72"/>
  <c r="Y8" i="88" l="1"/>
  <c r="Y8" i="91"/>
  <c r="Z9" i="85"/>
  <c r="Y5" i="85"/>
  <c r="Y88" i="75"/>
  <c r="Y97" i="75" s="1"/>
  <c r="Z9" i="75"/>
  <c r="Z5" i="75" s="1"/>
  <c r="Z9" i="82"/>
  <c r="Z9" i="81"/>
  <c r="AA9" i="68"/>
  <c r="Z9" i="72"/>
  <c r="Z9" i="73"/>
  <c r="Z8" i="88" l="1"/>
  <c r="Z8" i="91"/>
  <c r="AA9" i="85"/>
  <c r="Z5" i="85"/>
  <c r="Z88" i="75"/>
  <c r="Z97" i="75" s="1"/>
  <c r="AA9" i="75"/>
  <c r="AA5" i="75" s="1"/>
  <c r="AA9" i="82"/>
  <c r="AA9" i="81"/>
  <c r="AB9" i="68"/>
  <c r="AA9" i="72"/>
  <c r="AA9" i="73"/>
  <c r="AA8" i="88" l="1"/>
  <c r="AA8" i="91"/>
  <c r="AB9" i="85"/>
  <c r="AA5" i="85"/>
  <c r="AC9" i="68"/>
  <c r="AA88" i="75"/>
  <c r="AA97" i="75" s="1"/>
  <c r="AB9" i="75"/>
  <c r="AB5" i="75" s="1"/>
  <c r="AB9" i="82"/>
  <c r="AB9" i="81"/>
  <c r="AB9" i="73"/>
  <c r="AB9" i="72"/>
  <c r="AB8" i="88" l="1"/>
  <c r="AB8" i="91"/>
  <c r="AC9" i="85"/>
  <c r="AC9" i="75"/>
  <c r="AC88" i="75" s="1"/>
  <c r="AC97" i="75" s="1"/>
  <c r="AC9" i="72"/>
  <c r="AC9" i="73"/>
  <c r="AD9" i="68"/>
  <c r="AC9" i="81"/>
  <c r="AC9" i="82"/>
  <c r="AB88" i="75"/>
  <c r="AB97" i="75" s="1"/>
  <c r="AC8" i="88" l="1"/>
  <c r="AC8" i="91"/>
  <c r="AD9" i="85"/>
  <c r="AC5" i="75"/>
  <c r="AC5" i="85" s="1"/>
  <c r="AB5" i="85"/>
  <c r="AD9" i="82"/>
  <c r="AD9" i="72"/>
  <c r="AD9" i="75"/>
  <c r="AD9" i="73"/>
  <c r="AD9" i="81"/>
  <c r="AE9" i="68"/>
  <c r="C94" i="43"/>
  <c r="C95" i="43"/>
  <c r="C96" i="43"/>
  <c r="C97" i="43"/>
  <c r="C98" i="43"/>
  <c r="C99" i="43"/>
  <c r="C100" i="43"/>
  <c r="C101" i="43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D8" i="88" l="1"/>
  <c r="AD8" i="91"/>
  <c r="AE9" i="85"/>
  <c r="AD5" i="75"/>
  <c r="AD5" i="85" s="1"/>
  <c r="AD88" i="75"/>
  <c r="AD97" i="75" s="1"/>
  <c r="AE9" i="81"/>
  <c r="AE9" i="82"/>
  <c r="AE9" i="75"/>
  <c r="AE88" i="75" s="1"/>
  <c r="AE97" i="75" s="1"/>
  <c r="AE9" i="72"/>
  <c r="AE9" i="73"/>
  <c r="AF9" i="68"/>
  <c r="G8" i="33"/>
  <c r="AE8" i="88" l="1"/>
  <c r="AE8" i="91"/>
  <c r="AF9" i="85"/>
  <c r="AE5" i="75"/>
  <c r="AE5" i="85" s="1"/>
  <c r="AF9" i="82"/>
  <c r="AF9" i="81"/>
  <c r="AF9" i="75"/>
  <c r="AF9" i="72"/>
  <c r="AF9" i="73"/>
  <c r="AG9" i="68"/>
  <c r="AF8" i="88" l="1"/>
  <c r="AF8" i="91"/>
  <c r="AG9" i="85"/>
  <c r="AF5" i="75"/>
  <c r="AF5" i="85" s="1"/>
  <c r="AF88" i="75"/>
  <c r="AF97" i="75" s="1"/>
  <c r="AG9" i="82"/>
  <c r="AG9" i="75"/>
  <c r="AG9" i="81"/>
  <c r="AG9" i="73"/>
  <c r="AG9" i="72"/>
  <c r="AG8" i="88" l="1"/>
  <c r="AG8" i="91"/>
  <c r="AG5" i="75"/>
  <c r="AG5" i="85" s="1"/>
  <c r="AG88" i="75"/>
  <c r="AG97" i="75" s="1"/>
  <c r="E46" i="81" l="1"/>
  <c r="E47" i="81"/>
  <c r="E49" i="81"/>
  <c r="E50" i="73"/>
  <c r="E49" i="72"/>
  <c r="E46" i="68"/>
  <c r="E48" i="72"/>
  <c r="E52" i="73"/>
  <c r="E52" i="68"/>
  <c r="E46" i="82"/>
  <c r="E48" i="81"/>
  <c r="E49" i="73"/>
  <c r="E51" i="72"/>
  <c r="E50" i="81"/>
  <c r="E49" i="82"/>
  <c r="E47" i="72"/>
  <c r="E51" i="68"/>
  <c r="E52" i="72"/>
  <c r="E47" i="68"/>
  <c r="E50" i="72"/>
  <c r="E52" i="82"/>
  <c r="E48" i="73"/>
  <c r="E50" i="68"/>
  <c r="E48" i="68"/>
  <c r="E51" i="73"/>
  <c r="E51" i="82"/>
  <c r="E47" i="73"/>
  <c r="E46" i="72"/>
  <c r="E49" i="68"/>
  <c r="E46" i="73"/>
  <c r="E51" i="81"/>
  <c r="E50" i="82"/>
  <c r="E52" i="81"/>
  <c r="E48" i="82"/>
  <c r="E47" i="82"/>
  <c r="C14" i="43" a="1"/>
  <c r="G27" i="43"/>
  <c r="H90" i="43"/>
  <c r="C17" i="62"/>
  <c r="H11" i="62"/>
  <c r="I11" i="62"/>
  <c r="I12" i="62" s="1"/>
  <c r="G34" i="82" l="1"/>
  <c r="G33" i="82"/>
  <c r="G14" i="82"/>
  <c r="G31" i="73"/>
  <c r="G55" i="72"/>
  <c r="G19" i="72"/>
  <c r="G33" i="81"/>
  <c r="G15" i="81"/>
  <c r="G17" i="73"/>
  <c r="G55" i="82"/>
  <c r="G55" i="81"/>
  <c r="G33" i="73"/>
  <c r="G54" i="81"/>
  <c r="G32" i="73"/>
  <c r="G34" i="81"/>
  <c r="G32" i="82"/>
  <c r="G28" i="82"/>
  <c r="G30" i="73"/>
  <c r="G54" i="72"/>
  <c r="G17" i="72"/>
  <c r="G32" i="81"/>
  <c r="G14" i="81"/>
  <c r="G54" i="73"/>
  <c r="G14" i="72"/>
  <c r="G34" i="73"/>
  <c r="G19" i="81"/>
  <c r="G15" i="73"/>
  <c r="G15" i="82"/>
  <c r="G16" i="81"/>
  <c r="G31" i="82"/>
  <c r="G57" i="73"/>
  <c r="G28" i="73"/>
  <c r="G28" i="72"/>
  <c r="G16" i="72"/>
  <c r="G31" i="81"/>
  <c r="G55" i="68"/>
  <c r="G33" i="72"/>
  <c r="G17" i="82"/>
  <c r="G32" i="72"/>
  <c r="G16" i="82"/>
  <c r="G17" i="81"/>
  <c r="G30" i="72"/>
  <c r="G30" i="82"/>
  <c r="G55" i="73"/>
  <c r="G19" i="73"/>
  <c r="G34" i="72"/>
  <c r="G15" i="72"/>
  <c r="G30" i="81"/>
  <c r="G54" i="68"/>
  <c r="G19" i="82"/>
  <c r="G28" i="81"/>
  <c r="G16" i="73"/>
  <c r="G54" i="82"/>
  <c r="G31" i="72"/>
  <c r="G14" i="73"/>
  <c r="C22" i="62"/>
  <c r="G34" i="68"/>
  <c r="G16" i="68"/>
  <c r="G33" i="68"/>
  <c r="G17" i="68"/>
  <c r="G14" i="68"/>
  <c r="G32" i="68"/>
  <c r="G31" i="68"/>
  <c r="G30" i="68"/>
  <c r="G28" i="68"/>
  <c r="G15" i="68"/>
  <c r="G19" i="68"/>
  <c r="H12" i="62"/>
  <c r="H13" i="62" s="1"/>
  <c r="G57" i="82"/>
  <c r="G57" i="68"/>
  <c r="G57" i="72"/>
  <c r="G57" i="81"/>
  <c r="G78" i="73"/>
  <c r="G77" i="81"/>
  <c r="G78" i="72"/>
  <c r="G77" i="72"/>
  <c r="G79" i="72"/>
  <c r="G77" i="73"/>
  <c r="G80" i="81"/>
  <c r="G79" i="81"/>
  <c r="G79" i="73"/>
  <c r="G78" i="81"/>
  <c r="H52" i="43"/>
  <c r="H78" i="43"/>
  <c r="H79" i="43"/>
  <c r="G80" i="68"/>
  <c r="G74" i="81"/>
  <c r="G73" i="82"/>
  <c r="G69" i="72"/>
  <c r="G68" i="68"/>
  <c r="G74" i="72"/>
  <c r="G69" i="73"/>
  <c r="G78" i="68"/>
  <c r="G72" i="81"/>
  <c r="G79" i="82"/>
  <c r="G74" i="68"/>
  <c r="G72" i="73"/>
  <c r="G68" i="81"/>
  <c r="G67" i="82"/>
  <c r="G80" i="72"/>
  <c r="G79" i="68"/>
  <c r="G73" i="81"/>
  <c r="G72" i="82"/>
  <c r="G68" i="72"/>
  <c r="G67" i="68"/>
  <c r="G80" i="82"/>
  <c r="G77" i="68"/>
  <c r="G73" i="73"/>
  <c r="G69" i="81"/>
  <c r="G68" i="82"/>
  <c r="G78" i="82"/>
  <c r="G73" i="68"/>
  <c r="G67" i="81"/>
  <c r="G74" i="73"/>
  <c r="G69" i="68"/>
  <c r="G68" i="73"/>
  <c r="G77" i="82"/>
  <c r="G74" i="82"/>
  <c r="G67" i="73"/>
  <c r="G72" i="72"/>
  <c r="G80" i="73"/>
  <c r="G73" i="72"/>
  <c r="G69" i="82"/>
  <c r="G67" i="72"/>
  <c r="G72" i="68"/>
  <c r="G85" i="82"/>
  <c r="G83" i="82"/>
  <c r="G82" i="82"/>
  <c r="G64" i="82"/>
  <c r="G84" i="82"/>
  <c r="G87" i="82"/>
  <c r="G83" i="73"/>
  <c r="G82" i="72"/>
  <c r="G82" i="73"/>
  <c r="G87" i="72"/>
  <c r="G87" i="73"/>
  <c r="G85" i="68"/>
  <c r="G85" i="73"/>
  <c r="G83" i="68"/>
  <c r="G85" i="72"/>
  <c r="G84" i="68"/>
  <c r="G84" i="72"/>
  <c r="G64" i="72"/>
  <c r="G84" i="73"/>
  <c r="G83" i="72"/>
  <c r="G82" i="68"/>
  <c r="G87" i="68"/>
  <c r="G64" i="81"/>
  <c r="G83" i="81"/>
  <c r="G87" i="81"/>
  <c r="G85" i="81"/>
  <c r="G82" i="81"/>
  <c r="G84" i="81"/>
  <c r="E45" i="82"/>
  <c r="E45" i="73"/>
  <c r="E45" i="81"/>
  <c r="E45" i="68"/>
  <c r="E45" i="72"/>
  <c r="G64" i="73"/>
  <c r="G64" i="68"/>
  <c r="C14" i="43"/>
  <c r="C3" i="73" l="1"/>
  <c r="C3" i="82"/>
  <c r="C3" i="81"/>
  <c r="C3" i="72"/>
  <c r="Z57" i="73" a="1"/>
  <c r="Z57" i="73" s="1"/>
  <c r="K57" i="73" a="1"/>
  <c r="K57" i="73" s="1"/>
  <c r="Y57" i="73" a="1"/>
  <c r="Y57" i="73" s="1"/>
  <c r="W57" i="73" a="1"/>
  <c r="W57" i="73" s="1"/>
  <c r="J57" i="73" a="1"/>
  <c r="J57" i="73" s="1"/>
  <c r="S57" i="73" a="1"/>
  <c r="S57" i="73" s="1"/>
  <c r="I57" i="73" a="1"/>
  <c r="I57" i="73" s="1"/>
  <c r="AG57" i="73" a="1"/>
  <c r="AG57" i="73" s="1"/>
  <c r="AE57" i="73" a="1"/>
  <c r="AE57" i="73" s="1"/>
  <c r="AA57" i="73" a="1"/>
  <c r="AA57" i="73" s="1"/>
  <c r="Q57" i="73" a="1"/>
  <c r="Q57" i="73" s="1"/>
  <c r="R57" i="73" a="1"/>
  <c r="R57" i="73" s="1"/>
  <c r="O57" i="73" a="1"/>
  <c r="O57" i="73" s="1"/>
  <c r="AC57" i="73" a="1"/>
  <c r="AC57" i="73" s="1"/>
  <c r="AD57" i="73" a="1"/>
  <c r="AD57" i="73" s="1"/>
  <c r="AF57" i="73" a="1"/>
  <c r="AF57" i="73" s="1"/>
  <c r="L57" i="73" a="1"/>
  <c r="L57" i="73" s="1"/>
  <c r="M57" i="73" a="1"/>
  <c r="M57" i="73" s="1"/>
  <c r="N57" i="73" a="1"/>
  <c r="N57" i="73" s="1"/>
  <c r="P57" i="73" a="1"/>
  <c r="P57" i="73" s="1"/>
  <c r="T57" i="73" a="1"/>
  <c r="T57" i="73" s="1"/>
  <c r="U57" i="73" a="1"/>
  <c r="U57" i="73" s="1"/>
  <c r="V57" i="73" a="1"/>
  <c r="V57" i="73" s="1"/>
  <c r="X57" i="73" a="1"/>
  <c r="X57" i="73" s="1"/>
  <c r="AB57" i="73" a="1"/>
  <c r="AB57" i="73" s="1"/>
  <c r="W57" i="81" a="1"/>
  <c r="W57" i="81" s="1"/>
  <c r="S57" i="81" a="1"/>
  <c r="S57" i="81" s="1"/>
  <c r="Q57" i="81" a="1"/>
  <c r="Q57" i="81" s="1"/>
  <c r="O57" i="81" a="1"/>
  <c r="O57" i="81" s="1"/>
  <c r="AG57" i="81" a="1"/>
  <c r="AG57" i="81" s="1"/>
  <c r="K57" i="81" a="1"/>
  <c r="K57" i="81" s="1"/>
  <c r="AE57" i="81" a="1"/>
  <c r="AE57" i="81" s="1"/>
  <c r="I57" i="81" a="1"/>
  <c r="I57" i="81" s="1"/>
  <c r="AA57" i="81" a="1"/>
  <c r="AA57" i="81" s="1"/>
  <c r="Y57" i="81" a="1"/>
  <c r="Y57" i="81" s="1"/>
  <c r="AC57" i="81" a="1"/>
  <c r="AC57" i="81" s="1"/>
  <c r="AD57" i="81" a="1"/>
  <c r="AD57" i="81" s="1"/>
  <c r="AF57" i="81" a="1"/>
  <c r="AF57" i="81" s="1"/>
  <c r="M57" i="81" a="1"/>
  <c r="M57" i="81" s="1"/>
  <c r="L57" i="81" a="1"/>
  <c r="L57" i="81" s="1"/>
  <c r="N57" i="81" a="1"/>
  <c r="N57" i="81" s="1"/>
  <c r="J57" i="81" a="1"/>
  <c r="J57" i="81" s="1"/>
  <c r="P57" i="81" a="1"/>
  <c r="P57" i="81" s="1"/>
  <c r="R57" i="81" a="1"/>
  <c r="R57" i="81" s="1"/>
  <c r="T57" i="81" a="1"/>
  <c r="T57" i="81" s="1"/>
  <c r="U57" i="81" a="1"/>
  <c r="U57" i="81" s="1"/>
  <c r="V57" i="81" a="1"/>
  <c r="V57" i="81" s="1"/>
  <c r="X57" i="81" a="1"/>
  <c r="X57" i="81" s="1"/>
  <c r="Z57" i="81" a="1"/>
  <c r="Z57" i="81" s="1"/>
  <c r="AB57" i="81" a="1"/>
  <c r="AB57" i="81" s="1"/>
  <c r="W57" i="82" a="1"/>
  <c r="W57" i="82" s="1"/>
  <c r="Q57" i="82" a="1"/>
  <c r="Q57" i="82" s="1"/>
  <c r="O57" i="82" a="1"/>
  <c r="O57" i="82" s="1"/>
  <c r="I57" i="82" a="1"/>
  <c r="I57" i="82" s="1"/>
  <c r="I85" i="82" s="1"/>
  <c r="AG57" i="82" a="1"/>
  <c r="AG57" i="82" s="1"/>
  <c r="AG85" i="82" s="1"/>
  <c r="AE57" i="82" a="1"/>
  <c r="AE57" i="82" s="1"/>
  <c r="AE85" i="82" s="1"/>
  <c r="Y57" i="82" a="1"/>
  <c r="Y57" i="82" s="1"/>
  <c r="AC57" i="82" a="1"/>
  <c r="AC57" i="82" s="1"/>
  <c r="AC85" i="82" s="1"/>
  <c r="AD57" i="82" a="1"/>
  <c r="AD57" i="82" s="1"/>
  <c r="AD85" i="82" s="1"/>
  <c r="AF57" i="82" a="1"/>
  <c r="AF57" i="82" s="1"/>
  <c r="AF85" i="82" s="1"/>
  <c r="K57" i="82" a="1"/>
  <c r="K57" i="82" s="1"/>
  <c r="N57" i="82" a="1"/>
  <c r="N57" i="82" s="1"/>
  <c r="L57" i="82" a="1"/>
  <c r="L57" i="82" s="1"/>
  <c r="J57" i="82" a="1"/>
  <c r="J57" i="82" s="1"/>
  <c r="M57" i="82" a="1"/>
  <c r="M57" i="82" s="1"/>
  <c r="P57" i="82" a="1"/>
  <c r="P57" i="82" s="1"/>
  <c r="R57" i="82" a="1"/>
  <c r="R57" i="82" s="1"/>
  <c r="S57" i="82" a="1"/>
  <c r="S57" i="82" s="1"/>
  <c r="T57" i="82" a="1"/>
  <c r="T57" i="82" s="1"/>
  <c r="U57" i="82" a="1"/>
  <c r="U57" i="82" s="1"/>
  <c r="V57" i="82" a="1"/>
  <c r="V57" i="82" s="1"/>
  <c r="X57" i="82" a="1"/>
  <c r="X57" i="82" s="1"/>
  <c r="Z57" i="82" a="1"/>
  <c r="Z57" i="82" s="1"/>
  <c r="AA57" i="82" a="1"/>
  <c r="AA57" i="82" s="1"/>
  <c r="AB57" i="82" a="1"/>
  <c r="AB57" i="82" s="1"/>
  <c r="AC57" i="72" a="1"/>
  <c r="AC57" i="72" s="1"/>
  <c r="AD57" i="72" a="1"/>
  <c r="AD57" i="72" s="1"/>
  <c r="AE57" i="72" a="1"/>
  <c r="AE57" i="72" s="1"/>
  <c r="AF57" i="72" a="1"/>
  <c r="AF57" i="72" s="1"/>
  <c r="AG57" i="72" a="1"/>
  <c r="AG57" i="72" s="1"/>
  <c r="AC57" i="68" a="1"/>
  <c r="AC57" i="68" s="1"/>
  <c r="AC85" i="68" s="1"/>
  <c r="AC108" i="68" s="1"/>
  <c r="AD57" i="68" a="1"/>
  <c r="AD57" i="68" s="1"/>
  <c r="AD85" i="68" s="1"/>
  <c r="AD108" i="68" s="1"/>
  <c r="AE57" i="68" a="1"/>
  <c r="AE57" i="68" s="1"/>
  <c r="AE85" i="68" s="1"/>
  <c r="AE108" i="68" s="1"/>
  <c r="AF57" i="68" a="1"/>
  <c r="AF57" i="68" s="1"/>
  <c r="AF85" i="68" s="1"/>
  <c r="AF108" i="68" s="1"/>
  <c r="AG57" i="68" a="1"/>
  <c r="AG57" i="68" s="1"/>
  <c r="AG85" i="68" s="1"/>
  <c r="AG108" i="68" s="1"/>
  <c r="X57" i="72" a="1"/>
  <c r="X57" i="72" s="1"/>
  <c r="S57" i="72" a="1"/>
  <c r="S57" i="72" s="1"/>
  <c r="J57" i="72" a="1"/>
  <c r="J57" i="72" s="1"/>
  <c r="R57" i="72" a="1"/>
  <c r="R57" i="72" s="1"/>
  <c r="P57" i="72" a="1"/>
  <c r="P57" i="72" s="1"/>
  <c r="O57" i="72" a="1"/>
  <c r="O57" i="72" s="1"/>
  <c r="Z57" i="72" a="1"/>
  <c r="Z57" i="72" s="1"/>
  <c r="L57" i="72" a="1"/>
  <c r="L57" i="72" s="1"/>
  <c r="K57" i="72" a="1"/>
  <c r="K57" i="72" s="1"/>
  <c r="N57" i="72" a="1"/>
  <c r="N57" i="72" s="1"/>
  <c r="I57" i="72" a="1"/>
  <c r="I57" i="72" s="1"/>
  <c r="M57" i="72" a="1"/>
  <c r="M57" i="72" s="1"/>
  <c r="Q57" i="72" a="1"/>
  <c r="Q57" i="72" s="1"/>
  <c r="T57" i="72" a="1"/>
  <c r="T57" i="72" s="1"/>
  <c r="U57" i="72" a="1"/>
  <c r="U57" i="72" s="1"/>
  <c r="V57" i="72" a="1"/>
  <c r="V57" i="72" s="1"/>
  <c r="W57" i="72" a="1"/>
  <c r="W57" i="72" s="1"/>
  <c r="Y57" i="72" a="1"/>
  <c r="Y57" i="72" s="1"/>
  <c r="AA57" i="72" a="1"/>
  <c r="AA57" i="72" s="1"/>
  <c r="AB57" i="72" a="1"/>
  <c r="AB57" i="72" s="1"/>
  <c r="D13" i="33"/>
  <c r="Q57" i="68" a="1"/>
  <c r="Q57" i="68" s="1"/>
  <c r="Q85" i="68" s="1"/>
  <c r="Q108" i="68" s="1"/>
  <c r="W57" i="68" a="1"/>
  <c r="W57" i="68" s="1"/>
  <c r="W85" i="68" s="1"/>
  <c r="W108" i="68" s="1"/>
  <c r="U57" i="68" a="1"/>
  <c r="U57" i="68" s="1"/>
  <c r="U85" i="68" s="1"/>
  <c r="U108" i="68" s="1"/>
  <c r="P57" i="68" a="1"/>
  <c r="P57" i="68" s="1"/>
  <c r="P85" i="68" s="1"/>
  <c r="P108" i="68" s="1"/>
  <c r="X57" i="68" a="1"/>
  <c r="X57" i="68" s="1"/>
  <c r="X85" i="68" s="1"/>
  <c r="X108" i="68" s="1"/>
  <c r="AB57" i="68" a="1"/>
  <c r="AB57" i="68" s="1"/>
  <c r="AB85" i="68" s="1"/>
  <c r="AB108" i="68" s="1"/>
  <c r="I57" i="68" a="1"/>
  <c r="I57" i="68" s="1"/>
  <c r="I85" i="68" s="1"/>
  <c r="I108" i="68" s="1"/>
  <c r="O57" i="68" a="1"/>
  <c r="O57" i="68" s="1"/>
  <c r="O85" i="68" s="1"/>
  <c r="O108" i="68" s="1"/>
  <c r="Y57" i="68" a="1"/>
  <c r="Y57" i="68" s="1"/>
  <c r="Y85" i="68" s="1"/>
  <c r="Y108" i="68" s="1"/>
  <c r="N57" i="68" a="1"/>
  <c r="N57" i="68" s="1"/>
  <c r="N85" i="68" s="1"/>
  <c r="N108" i="68" s="1"/>
  <c r="T57" i="68" a="1"/>
  <c r="T57" i="68" s="1"/>
  <c r="T85" i="68" s="1"/>
  <c r="T108" i="68" s="1"/>
  <c r="Z57" i="68" a="1"/>
  <c r="Z57" i="68" s="1"/>
  <c r="Z85" i="68" s="1"/>
  <c r="Z108" i="68" s="1"/>
  <c r="M57" i="68" a="1"/>
  <c r="M57" i="68" s="1"/>
  <c r="M85" i="68" s="1"/>
  <c r="M108" i="68" s="1"/>
  <c r="R57" i="68" a="1"/>
  <c r="R57" i="68" s="1"/>
  <c r="R85" i="68" s="1"/>
  <c r="R108" i="68" s="1"/>
  <c r="AA57" i="68" a="1"/>
  <c r="AA57" i="68" s="1"/>
  <c r="AA85" i="68" s="1"/>
  <c r="AA108" i="68" s="1"/>
  <c r="L57" i="68" a="1"/>
  <c r="L57" i="68" s="1"/>
  <c r="L85" i="68" s="1"/>
  <c r="L108" i="68" s="1"/>
  <c r="K57" i="68" a="1"/>
  <c r="K57" i="68" s="1"/>
  <c r="K85" i="68" s="1"/>
  <c r="K108" i="68" s="1"/>
  <c r="S57" i="68" a="1"/>
  <c r="S57" i="68" s="1"/>
  <c r="S85" i="68" s="1"/>
  <c r="S108" i="68" s="1"/>
  <c r="J57" i="68" a="1"/>
  <c r="J57" i="68" s="1"/>
  <c r="J85" i="68" s="1"/>
  <c r="J108" i="68" s="1"/>
  <c r="V57" i="68" a="1"/>
  <c r="V57" i="68" s="1"/>
  <c r="V85" i="68" s="1"/>
  <c r="V108" i="68" s="1"/>
  <c r="D10" i="33"/>
  <c r="D11" i="33"/>
  <c r="D9" i="33"/>
  <c r="D12" i="33"/>
  <c r="H95" i="43"/>
  <c r="H96" i="43"/>
  <c r="H97" i="43"/>
  <c r="H98" i="43"/>
  <c r="H99" i="43"/>
  <c r="H100" i="43"/>
  <c r="H101" i="43"/>
  <c r="H94" i="43"/>
  <c r="U85" i="72" l="1"/>
  <c r="Z85" i="72"/>
  <c r="AC85" i="72"/>
  <c r="T85" i="72"/>
  <c r="O85" i="72"/>
  <c r="Q85" i="72"/>
  <c r="P85" i="72"/>
  <c r="AB85" i="72"/>
  <c r="M85" i="72"/>
  <c r="R85" i="72"/>
  <c r="AE85" i="73"/>
  <c r="AA85" i="72"/>
  <c r="I85" i="72"/>
  <c r="J85" i="72"/>
  <c r="AG85" i="72"/>
  <c r="AF85" i="73"/>
  <c r="AG85" i="73"/>
  <c r="Y85" i="72"/>
  <c r="N85" i="72"/>
  <c r="S85" i="72"/>
  <c r="AF85" i="72"/>
  <c r="AD85" i="73"/>
  <c r="I85" i="73"/>
  <c r="W85" i="72"/>
  <c r="K85" i="72"/>
  <c r="X85" i="72"/>
  <c r="AE85" i="72"/>
  <c r="AC85" i="73"/>
  <c r="V85" i="72"/>
  <c r="L85" i="72"/>
  <c r="AD85" i="72"/>
  <c r="AE85" i="81"/>
  <c r="AC85" i="81"/>
  <c r="AF85" i="81"/>
  <c r="AG85" i="81"/>
  <c r="AD85" i="81"/>
  <c r="Q80" i="72"/>
  <c r="I80" i="72"/>
  <c r="AG87" i="68"/>
  <c r="AG106" i="68" s="1"/>
  <c r="AF87" i="68"/>
  <c r="AF106" i="68" s="1"/>
  <c r="AE87" i="68"/>
  <c r="AE106" i="68" s="1"/>
  <c r="AD87" i="68"/>
  <c r="AD106" i="68" s="1"/>
  <c r="AC87" i="68"/>
  <c r="AC106" i="68" s="1"/>
  <c r="AA85" i="81"/>
  <c r="T85" i="73"/>
  <c r="S85" i="81"/>
  <c r="Y85" i="81"/>
  <c r="W85" i="73"/>
  <c r="Q85" i="73"/>
  <c r="O85" i="73"/>
  <c r="O85" i="82"/>
  <c r="O85" i="81"/>
  <c r="R85" i="81"/>
  <c r="V85" i="73"/>
  <c r="X85" i="73"/>
  <c r="T85" i="82"/>
  <c r="V85" i="82"/>
  <c r="M85" i="81"/>
  <c r="J85" i="81"/>
  <c r="T85" i="81"/>
  <c r="AA85" i="73"/>
  <c r="P85" i="73"/>
  <c r="Q85" i="82"/>
  <c r="J85" i="82"/>
  <c r="K85" i="82"/>
  <c r="J85" i="73"/>
  <c r="V85" i="81"/>
  <c r="K85" i="81"/>
  <c r="I85" i="81"/>
  <c r="U85" i="73"/>
  <c r="U85" i="82"/>
  <c r="AA85" i="82"/>
  <c r="R85" i="82"/>
  <c r="AB85" i="81"/>
  <c r="Z85" i="81"/>
  <c r="W85" i="81"/>
  <c r="N85" i="73"/>
  <c r="Z85" i="73"/>
  <c r="AB85" i="82"/>
  <c r="W85" i="82"/>
  <c r="P85" i="82"/>
  <c r="N85" i="81"/>
  <c r="Q85" i="81"/>
  <c r="L85" i="81"/>
  <c r="X85" i="81"/>
  <c r="M85" i="73"/>
  <c r="K85" i="73"/>
  <c r="Y85" i="82"/>
  <c r="Z85" i="82"/>
  <c r="M85" i="82"/>
  <c r="N85" i="82"/>
  <c r="S85" i="73"/>
  <c r="R85" i="73"/>
  <c r="S85" i="82"/>
  <c r="U85" i="81"/>
  <c r="P85" i="81"/>
  <c r="AB85" i="73"/>
  <c r="L85" i="73"/>
  <c r="Y85" i="73"/>
  <c r="X85" i="82"/>
  <c r="L85" i="82"/>
  <c r="AG117" i="68" l="1" a="1"/>
  <c r="AG117" i="68" s="1"/>
  <c r="AG116" i="68" a="1"/>
  <c r="AG116" i="68" s="1"/>
  <c r="AG115" i="68" a="1"/>
  <c r="AG115" i="68" s="1"/>
  <c r="AG113" i="68" a="1"/>
  <c r="AG113" i="68" s="1"/>
  <c r="AG110" i="68" a="1"/>
  <c r="AG110" i="68" s="1"/>
  <c r="AG111" i="68" a="1"/>
  <c r="AG111" i="68" s="1"/>
  <c r="AG112" i="68" a="1"/>
  <c r="AG112" i="68" s="1"/>
  <c r="AG114" i="68" a="1"/>
  <c r="AG114" i="68" s="1"/>
  <c r="AF117" i="68" a="1"/>
  <c r="AF117" i="68" s="1"/>
  <c r="AF113" i="68" a="1"/>
  <c r="AF113" i="68" s="1"/>
  <c r="AF116" i="68" a="1"/>
  <c r="AF116" i="68" s="1"/>
  <c r="AF115" i="68" a="1"/>
  <c r="AF115" i="68" s="1"/>
  <c r="AF114" i="68" a="1"/>
  <c r="AF114" i="68" s="1"/>
  <c r="AF112" i="68" a="1"/>
  <c r="AF112" i="68" s="1"/>
  <c r="AF111" i="68" a="1"/>
  <c r="AF111" i="68" s="1"/>
  <c r="AF110" i="68" a="1"/>
  <c r="AF110" i="68" s="1"/>
  <c r="AE113" i="68" a="1"/>
  <c r="AE113" i="68" s="1"/>
  <c r="AE117" i="68" a="1"/>
  <c r="AE117" i="68" s="1"/>
  <c r="AE116" i="68" a="1"/>
  <c r="AE116" i="68" s="1"/>
  <c r="AE115" i="68" a="1"/>
  <c r="AE115" i="68" s="1"/>
  <c r="AE114" i="68" a="1"/>
  <c r="AE114" i="68" s="1"/>
  <c r="AE111" i="68" a="1"/>
  <c r="AE111" i="68" s="1"/>
  <c r="AE112" i="68" a="1"/>
  <c r="AE112" i="68" s="1"/>
  <c r="AE110" i="68" a="1"/>
  <c r="AE110" i="68" s="1"/>
  <c r="AC112" i="68" a="1"/>
  <c r="AC112" i="68" s="1"/>
  <c r="AC115" i="68" a="1"/>
  <c r="AC115" i="68" s="1"/>
  <c r="AC116" i="68" a="1"/>
  <c r="AC116" i="68" s="1"/>
  <c r="AC113" i="68" a="1"/>
  <c r="AC113" i="68" s="1"/>
  <c r="AC117" i="68" a="1"/>
  <c r="AC117" i="68" s="1"/>
  <c r="AC111" i="68" a="1"/>
  <c r="AC111" i="68" s="1"/>
  <c r="AC114" i="68" a="1"/>
  <c r="AC114" i="68" s="1"/>
  <c r="AC110" i="68" a="1"/>
  <c r="AC110" i="68" s="1"/>
  <c r="AD112" i="68" a="1"/>
  <c r="AD112" i="68" s="1"/>
  <c r="AD115" i="68" a="1"/>
  <c r="AD115" i="68" s="1"/>
  <c r="AD110" i="68" a="1"/>
  <c r="AD110" i="68" s="1"/>
  <c r="AD113" i="68" a="1"/>
  <c r="AD113" i="68" s="1"/>
  <c r="AD116" i="68" a="1"/>
  <c r="AD116" i="68" s="1"/>
  <c r="AD117" i="68" a="1"/>
  <c r="AD117" i="68" s="1"/>
  <c r="AD114" i="68" a="1"/>
  <c r="AD114" i="68" s="1"/>
  <c r="AD111" i="68" a="1"/>
  <c r="AD111" i="68" s="1"/>
  <c r="I82" i="72"/>
  <c r="I107" i="72" s="1"/>
  <c r="Q82" i="72"/>
  <c r="Q107" i="72" s="1"/>
  <c r="R80" i="72"/>
  <c r="J80" i="72"/>
  <c r="N80" i="72"/>
  <c r="AE80" i="72"/>
  <c r="O80" i="72"/>
  <c r="L80" i="72"/>
  <c r="AG80" i="72"/>
  <c r="AA80" i="72"/>
  <c r="K80" i="72"/>
  <c r="P80" i="72"/>
  <c r="M80" i="72"/>
  <c r="AF80" i="72"/>
  <c r="AD80" i="72"/>
  <c r="V80" i="72"/>
  <c r="U80" i="72"/>
  <c r="AC80" i="72"/>
  <c r="Z80" i="72"/>
  <c r="T80" i="72"/>
  <c r="W80" i="72"/>
  <c r="AB80" i="72"/>
  <c r="Y80" i="72"/>
  <c r="X80" i="72"/>
  <c r="S80" i="72"/>
  <c r="X87" i="68"/>
  <c r="X106" i="68" s="1"/>
  <c r="M87" i="68"/>
  <c r="M106" i="68" s="1"/>
  <c r="K87" i="68"/>
  <c r="K106" i="68" s="1"/>
  <c r="U87" i="68"/>
  <c r="U106" i="68" s="1"/>
  <c r="Q87" i="68"/>
  <c r="Q106" i="68" s="1"/>
  <c r="Z87" i="68"/>
  <c r="Z106" i="68" s="1"/>
  <c r="Y87" i="68"/>
  <c r="Y106" i="68" s="1"/>
  <c r="N87" i="68"/>
  <c r="N106" i="68" s="1"/>
  <c r="AA87" i="68"/>
  <c r="AA106" i="68" s="1"/>
  <c r="V87" i="68"/>
  <c r="V106" i="68" s="1"/>
  <c r="P87" i="68"/>
  <c r="P106" i="68" s="1"/>
  <c r="L87" i="68"/>
  <c r="L106" i="68" s="1"/>
  <c r="O87" i="68"/>
  <c r="O106" i="68" s="1"/>
  <c r="R87" i="68"/>
  <c r="R106" i="68" s="1"/>
  <c r="S87" i="68"/>
  <c r="S106" i="68" s="1"/>
  <c r="T87" i="68"/>
  <c r="T106" i="68" s="1"/>
  <c r="W87" i="68"/>
  <c r="W106" i="68" s="1"/>
  <c r="AB87" i="68"/>
  <c r="AB106" i="68" s="1"/>
  <c r="C16" i="62"/>
  <c r="P117" i="68" l="1" a="1"/>
  <c r="P117" i="68" s="1"/>
  <c r="P111" i="68" a="1"/>
  <c r="P111" i="68" s="1"/>
  <c r="P112" i="68" a="1"/>
  <c r="P112" i="68" s="1"/>
  <c r="P114" i="68" a="1"/>
  <c r="P114" i="68" s="1"/>
  <c r="P116" i="68" a="1"/>
  <c r="P116" i="68" s="1"/>
  <c r="P110" i="68" a="1"/>
  <c r="P110" i="68" s="1"/>
  <c r="P113" i="68" a="1"/>
  <c r="P113" i="68" s="1"/>
  <c r="P115" i="68" a="1"/>
  <c r="P115" i="68" s="1"/>
  <c r="AA112" i="68" a="1"/>
  <c r="AA112" i="68" s="1"/>
  <c r="AA114" i="68" a="1"/>
  <c r="AA114" i="68" s="1"/>
  <c r="AA110" i="68" a="1"/>
  <c r="AA110" i="68" s="1"/>
  <c r="AA113" i="68" a="1"/>
  <c r="AA113" i="68" s="1"/>
  <c r="AA111" i="68" a="1"/>
  <c r="AA111" i="68" s="1"/>
  <c r="AA115" i="68" a="1"/>
  <c r="AA115" i="68" s="1"/>
  <c r="AA117" i="68" a="1"/>
  <c r="AA117" i="68" s="1"/>
  <c r="AA116" i="68" a="1"/>
  <c r="AA116" i="68" s="1"/>
  <c r="W116" i="68" a="1"/>
  <c r="W116" i="68" s="1"/>
  <c r="W113" i="68" a="1"/>
  <c r="W113" i="68" s="1"/>
  <c r="W110" i="68" a="1"/>
  <c r="W110" i="68" s="1"/>
  <c r="W117" i="68" a="1"/>
  <c r="W117" i="68" s="1"/>
  <c r="W111" i="68" a="1"/>
  <c r="W111" i="68" s="1"/>
  <c r="W112" i="68" a="1"/>
  <c r="W112" i="68" s="1"/>
  <c r="W115" i="68" a="1"/>
  <c r="W115" i="68" s="1"/>
  <c r="W114" i="68" a="1"/>
  <c r="W114" i="68" s="1"/>
  <c r="S117" i="68" a="1"/>
  <c r="S117" i="68" s="1"/>
  <c r="S111" i="68" a="1"/>
  <c r="S111" i="68" s="1"/>
  <c r="S114" i="68" a="1"/>
  <c r="S114" i="68" s="1"/>
  <c r="S112" i="68" a="1"/>
  <c r="S112" i="68" s="1"/>
  <c r="S115" i="68" a="1"/>
  <c r="S115" i="68" s="1"/>
  <c r="S116" i="68" a="1"/>
  <c r="S116" i="68" s="1"/>
  <c r="S113" i="68" a="1"/>
  <c r="S113" i="68" s="1"/>
  <c r="S110" i="68" a="1"/>
  <c r="S110" i="68" s="1"/>
  <c r="R117" i="68" a="1"/>
  <c r="R117" i="68" s="1"/>
  <c r="R111" i="68" a="1"/>
  <c r="R111" i="68" s="1"/>
  <c r="R114" i="68" a="1"/>
  <c r="R114" i="68" s="1"/>
  <c r="R112" i="68" a="1"/>
  <c r="R112" i="68" s="1"/>
  <c r="R115" i="68" a="1"/>
  <c r="R115" i="68" s="1"/>
  <c r="R116" i="68" a="1"/>
  <c r="R116" i="68" s="1"/>
  <c r="R110" i="68" a="1"/>
  <c r="R110" i="68" s="1"/>
  <c r="R113" i="68" a="1"/>
  <c r="R113" i="68" s="1"/>
  <c r="O117" i="68" a="1"/>
  <c r="O117" i="68" s="1"/>
  <c r="O111" i="68" a="1"/>
  <c r="O111" i="68" s="1"/>
  <c r="O115" i="68" a="1"/>
  <c r="O115" i="68" s="1"/>
  <c r="O112" i="68" a="1"/>
  <c r="O112" i="68" s="1"/>
  <c r="O113" i="68" a="1"/>
  <c r="O113" i="68" s="1"/>
  <c r="O114" i="68" a="1"/>
  <c r="O114" i="68" s="1"/>
  <c r="O116" i="68" a="1"/>
  <c r="O116" i="68" s="1"/>
  <c r="O110" i="68" a="1"/>
  <c r="O110" i="68" s="1"/>
  <c r="L115" i="68" a="1"/>
  <c r="L115" i="68" s="1"/>
  <c r="L112" i="68" a="1"/>
  <c r="L112" i="68" s="1"/>
  <c r="L116" i="68" a="1"/>
  <c r="L116" i="68" s="1"/>
  <c r="L113" i="68" a="1"/>
  <c r="L113" i="68" s="1"/>
  <c r="L111" i="68" a="1"/>
  <c r="L111" i="68" s="1"/>
  <c r="L117" i="68" a="1"/>
  <c r="L117" i="68" s="1"/>
  <c r="L114" i="68" a="1"/>
  <c r="L114" i="68" s="1"/>
  <c r="L110" i="68" a="1"/>
  <c r="L110" i="68" s="1"/>
  <c r="N115" i="68" a="1"/>
  <c r="N115" i="68" s="1"/>
  <c r="N112" i="68" a="1"/>
  <c r="N112" i="68" s="1"/>
  <c r="N117" i="68" a="1"/>
  <c r="N117" i="68" s="1"/>
  <c r="N111" i="68" a="1"/>
  <c r="N111" i="68" s="1"/>
  <c r="N110" i="68" a="1"/>
  <c r="N110" i="68" s="1"/>
  <c r="N116" i="68" a="1"/>
  <c r="N116" i="68" s="1"/>
  <c r="N114" i="68" a="1"/>
  <c r="N114" i="68" s="1"/>
  <c r="N113" i="68" a="1"/>
  <c r="N113" i="68" s="1"/>
  <c r="Y116" i="68" a="1"/>
  <c r="Y116" i="68" s="1"/>
  <c r="Y113" i="68" a="1"/>
  <c r="Y113" i="68" s="1"/>
  <c r="Y110" i="68" a="1"/>
  <c r="Y110" i="68" s="1"/>
  <c r="Y117" i="68" a="1"/>
  <c r="Y117" i="68" s="1"/>
  <c r="Y111" i="68" a="1"/>
  <c r="Y111" i="68" s="1"/>
  <c r="Y112" i="68" a="1"/>
  <c r="Y112" i="68" s="1"/>
  <c r="Y115" i="68" a="1"/>
  <c r="Y115" i="68" s="1"/>
  <c r="Y114" i="68" a="1"/>
  <c r="Y114" i="68" s="1"/>
  <c r="Q117" i="68" a="1"/>
  <c r="Q117" i="68" s="1"/>
  <c r="Q111" i="68" a="1"/>
  <c r="Q111" i="68" s="1"/>
  <c r="Q115" i="68" a="1"/>
  <c r="Q115" i="68" s="1"/>
  <c r="Q112" i="68" a="1"/>
  <c r="Q112" i="68" s="1"/>
  <c r="Q114" i="68" a="1"/>
  <c r="Q114" i="68" s="1"/>
  <c r="Q116" i="68" a="1"/>
  <c r="Q116" i="68" s="1"/>
  <c r="Q110" i="68" a="1"/>
  <c r="Q110" i="68" s="1"/>
  <c r="Q113" i="68" a="1"/>
  <c r="Q113" i="68" s="1"/>
  <c r="K115" i="68" a="1"/>
  <c r="K115" i="68" s="1"/>
  <c r="K112" i="68" a="1"/>
  <c r="K112" i="68" s="1"/>
  <c r="K116" i="68" a="1"/>
  <c r="K116" i="68" s="1"/>
  <c r="K110" i="68" a="1"/>
  <c r="K110" i="68" s="1"/>
  <c r="K113" i="68" a="1"/>
  <c r="K113" i="68" s="1"/>
  <c r="K111" i="68" a="1"/>
  <c r="K111" i="68" s="1"/>
  <c r="K117" i="68" a="1"/>
  <c r="K117" i="68" s="1"/>
  <c r="K114" i="68" a="1"/>
  <c r="K114" i="68" s="1"/>
  <c r="M115" i="68" a="1"/>
  <c r="M115" i="68" s="1"/>
  <c r="M112" i="68" a="1"/>
  <c r="M112" i="68" s="1"/>
  <c r="M116" i="68" a="1"/>
  <c r="M116" i="68" s="1"/>
  <c r="M113" i="68" a="1"/>
  <c r="M113" i="68" s="1"/>
  <c r="M111" i="68" a="1"/>
  <c r="M111" i="68" s="1"/>
  <c r="M117" i="68" a="1"/>
  <c r="M117" i="68" s="1"/>
  <c r="M114" i="68" a="1"/>
  <c r="M114" i="68" s="1"/>
  <c r="M110" i="68" a="1"/>
  <c r="M110" i="68" s="1"/>
  <c r="U113" i="68" a="1"/>
  <c r="U113" i="68" s="1"/>
  <c r="U110" i="68" a="1"/>
  <c r="U110" i="68" s="1"/>
  <c r="U115" i="68" a="1"/>
  <c r="U115" i="68" s="1"/>
  <c r="U111" i="68" a="1"/>
  <c r="U111" i="68" s="1"/>
  <c r="U116" i="68" a="1"/>
  <c r="U116" i="68" s="1"/>
  <c r="U112" i="68" a="1"/>
  <c r="U112" i="68" s="1"/>
  <c r="U117" i="68" a="1"/>
  <c r="U117" i="68" s="1"/>
  <c r="U114" i="68" a="1"/>
  <c r="U114" i="68" s="1"/>
  <c r="X116" i="68" a="1"/>
  <c r="X116" i="68" s="1"/>
  <c r="X113" i="68" a="1"/>
  <c r="X113" i="68" s="1"/>
  <c r="X110" i="68" a="1"/>
  <c r="X110" i="68" s="1"/>
  <c r="X114" i="68" a="1"/>
  <c r="X114" i="68" s="1"/>
  <c r="X111" i="68" a="1"/>
  <c r="X111" i="68" s="1"/>
  <c r="X112" i="68" a="1"/>
  <c r="X112" i="68" s="1"/>
  <c r="X115" i="68" a="1"/>
  <c r="X115" i="68" s="1"/>
  <c r="X117" i="68" a="1"/>
  <c r="X117" i="68" s="1"/>
  <c r="AB112" i="68" a="1"/>
  <c r="AB112" i="68" s="1"/>
  <c r="AB115" i="68" a="1"/>
  <c r="AB115" i="68" s="1"/>
  <c r="AB116" i="68" a="1"/>
  <c r="AB116" i="68" s="1"/>
  <c r="AB110" i="68" a="1"/>
  <c r="AB110" i="68" s="1"/>
  <c r="AB113" i="68" a="1"/>
  <c r="AB113" i="68" s="1"/>
  <c r="AB117" i="68" a="1"/>
  <c r="AB117" i="68" s="1"/>
  <c r="AB111" i="68" a="1"/>
  <c r="AB111" i="68" s="1"/>
  <c r="AB114" i="68" a="1"/>
  <c r="AB114" i="68" s="1"/>
  <c r="T114" i="68" a="1"/>
  <c r="T114" i="68" s="1"/>
  <c r="T112" i="68" a="1"/>
  <c r="T112" i="68" s="1"/>
  <c r="T117" i="68" a="1"/>
  <c r="T117" i="68" s="1"/>
  <c r="T115" i="68" a="1"/>
  <c r="T115" i="68" s="1"/>
  <c r="T113" i="68" a="1"/>
  <c r="T113" i="68" s="1"/>
  <c r="T116" i="68" a="1"/>
  <c r="T116" i="68" s="1"/>
  <c r="T110" i="68" a="1"/>
  <c r="T110" i="68" s="1"/>
  <c r="T111" i="68" a="1"/>
  <c r="T111" i="68" s="1"/>
  <c r="V116" i="68" a="1"/>
  <c r="V116" i="68" s="1"/>
  <c r="V113" i="68" a="1"/>
  <c r="V113" i="68" s="1"/>
  <c r="V110" i="68" a="1"/>
  <c r="V110" i="68" s="1"/>
  <c r="V115" i="68" a="1"/>
  <c r="V115" i="68" s="1"/>
  <c r="V114" i="68" a="1"/>
  <c r="V114" i="68" s="1"/>
  <c r="V111" i="68" a="1"/>
  <c r="V111" i="68" s="1"/>
  <c r="V117" i="68" a="1"/>
  <c r="V117" i="68" s="1"/>
  <c r="V112" i="68" a="1"/>
  <c r="V112" i="68" s="1"/>
  <c r="Z116" i="68" a="1"/>
  <c r="Z116" i="68" s="1"/>
  <c r="Z113" i="68" a="1"/>
  <c r="Z113" i="68" s="1"/>
  <c r="Z112" i="68" a="1"/>
  <c r="Z112" i="68" s="1"/>
  <c r="Z117" i="68" a="1"/>
  <c r="Z117" i="68" s="1"/>
  <c r="Z111" i="68" a="1"/>
  <c r="Z111" i="68" s="1"/>
  <c r="Z110" i="68" a="1"/>
  <c r="Z110" i="68" s="1"/>
  <c r="Z115" i="68" a="1"/>
  <c r="Z115" i="68" s="1"/>
  <c r="Z114" i="68" a="1"/>
  <c r="Z114" i="68" s="1"/>
  <c r="J82" i="72"/>
  <c r="J107" i="72" s="1"/>
  <c r="K82" i="72"/>
  <c r="K107" i="72" s="1"/>
  <c r="AB82" i="72"/>
  <c r="AB107" i="72" s="1"/>
  <c r="AD82" i="72"/>
  <c r="AD107" i="72" s="1"/>
  <c r="Z82" i="72"/>
  <c r="Z107" i="72" s="1"/>
  <c r="Y82" i="72"/>
  <c r="Y107" i="72" s="1"/>
  <c r="O82" i="72"/>
  <c r="O107" i="72" s="1"/>
  <c r="AF82" i="72"/>
  <c r="AF107" i="72" s="1"/>
  <c r="AE82" i="72"/>
  <c r="AE107" i="72" s="1"/>
  <c r="W82" i="72"/>
  <c r="W107" i="72" s="1"/>
  <c r="M82" i="72"/>
  <c r="M107" i="72" s="1"/>
  <c r="N82" i="72"/>
  <c r="N107" i="72" s="1"/>
  <c r="T82" i="72"/>
  <c r="T107" i="72" s="1"/>
  <c r="P82" i="72"/>
  <c r="P107" i="72" s="1"/>
  <c r="R82" i="72"/>
  <c r="R107" i="72" s="1"/>
  <c r="AC82" i="72"/>
  <c r="AC107" i="72" s="1"/>
  <c r="AA82" i="72"/>
  <c r="AA107" i="72" s="1"/>
  <c r="S82" i="72"/>
  <c r="S107" i="72" s="1"/>
  <c r="U82" i="72"/>
  <c r="U107" i="72" s="1"/>
  <c r="AG82" i="72"/>
  <c r="AG107" i="72" s="1"/>
  <c r="X82" i="72"/>
  <c r="X107" i="72" s="1"/>
  <c r="V82" i="72"/>
  <c r="V107" i="72" s="1"/>
  <c r="L82" i="72"/>
  <c r="L107" i="72" s="1"/>
  <c r="J87" i="68"/>
  <c r="J106" i="68" s="1"/>
  <c r="I87" i="68"/>
  <c r="I106" i="68" s="1"/>
  <c r="A1" i="43"/>
  <c r="A1" i="33"/>
  <c r="J115" i="68" l="1" a="1"/>
  <c r="J115" i="68" s="1"/>
  <c r="J112" i="68" a="1"/>
  <c r="J112" i="68" s="1"/>
  <c r="J113" i="68" a="1"/>
  <c r="J113" i="68" s="1"/>
  <c r="J116" i="68" a="1"/>
  <c r="J116" i="68" s="1"/>
  <c r="J110" i="68" a="1"/>
  <c r="J110" i="68" s="1"/>
  <c r="J111" i="68" a="1"/>
  <c r="J111" i="68" s="1"/>
  <c r="J117" i="68" a="1"/>
  <c r="J117" i="68" s="1"/>
  <c r="J114" i="68" a="1"/>
  <c r="J114" i="68" s="1"/>
  <c r="I115" i="68" a="1"/>
  <c r="I115" i="68" s="1"/>
  <c r="I112" i="68" a="1"/>
  <c r="I112" i="68" s="1"/>
  <c r="I114" i="68" a="1"/>
  <c r="I114" i="68" s="1"/>
  <c r="I116" i="68" a="1"/>
  <c r="I116" i="68" s="1"/>
  <c r="I110" i="68" a="1"/>
  <c r="I110" i="68" s="1"/>
  <c r="I117" i="68" a="1"/>
  <c r="I117" i="68" s="1"/>
  <c r="I111" i="68" a="1"/>
  <c r="I111" i="68" s="1"/>
  <c r="I113" i="68" a="1"/>
  <c r="I113" i="68" s="1"/>
  <c r="A2" i="47"/>
  <c r="A1" i="47"/>
  <c r="A2" i="62"/>
  <c r="A1" i="62"/>
  <c r="I6" i="62"/>
  <c r="I13" i="62" l="1"/>
  <c r="J6" i="62"/>
  <c r="J11" i="62" l="1"/>
  <c r="K6" i="62"/>
  <c r="J12" i="62" l="1"/>
  <c r="J13" i="62" s="1"/>
  <c r="I15" i="62"/>
  <c r="K11" i="62"/>
  <c r="K12" i="62" s="1"/>
  <c r="K13" i="62" s="1"/>
  <c r="L6" i="62"/>
  <c r="J15" i="62" l="1"/>
  <c r="L11" i="62"/>
  <c r="M6" i="62"/>
  <c r="L12" i="62" l="1"/>
  <c r="L13" i="62" s="1"/>
  <c r="K15" i="62"/>
  <c r="M11" i="62"/>
  <c r="M12" i="62" l="1"/>
  <c r="M13" i="62" s="1"/>
  <c r="L15" i="62"/>
  <c r="N11" i="62"/>
  <c r="N12" i="62" l="1"/>
  <c r="N13" i="62" s="1"/>
  <c r="M15" i="62"/>
  <c r="O11" i="62"/>
  <c r="D21" i="62" l="1"/>
  <c r="O12" i="62"/>
  <c r="O13" i="62" s="1"/>
  <c r="P11" i="62"/>
  <c r="P12" i="62" s="1"/>
  <c r="P13" i="62" s="1"/>
  <c r="N15" i="62"/>
  <c r="Q11" i="62" l="1"/>
  <c r="Q12" i="62" s="1"/>
  <c r="Q13" i="62" s="1"/>
  <c r="O15" i="62"/>
  <c r="P15" i="62" l="1"/>
  <c r="R11" i="62"/>
  <c r="Q15" i="62" l="1"/>
  <c r="R12" i="62"/>
  <c r="R13" i="62" s="1"/>
  <c r="D22" i="62" l="1"/>
  <c r="D23" i="62" s="1"/>
  <c r="G71" i="43"/>
  <c r="G70" i="43"/>
  <c r="D16" i="62"/>
  <c r="R15" i="62"/>
  <c r="D17" i="62" s="1"/>
  <c r="D19" i="62" l="1"/>
  <c r="AC14" i="85" s="1"/>
  <c r="W30" i="73" a="1"/>
  <c r="W30" i="73" s="1"/>
  <c r="Q30" i="82" a="1"/>
  <c r="Q30" i="82" s="1"/>
  <c r="AF30" i="82" a="1"/>
  <c r="AF30" i="82" s="1"/>
  <c r="AD30" i="73" a="1"/>
  <c r="AD30" i="73" s="1"/>
  <c r="W30" i="82" a="1"/>
  <c r="W30" i="82" s="1"/>
  <c r="Y30" i="82" a="1"/>
  <c r="Y30" i="82" s="1"/>
  <c r="AF30" i="73" a="1"/>
  <c r="AF30" i="73" s="1"/>
  <c r="AB30" i="73" a="1"/>
  <c r="AB30" i="73" s="1"/>
  <c r="S30" i="73" a="1"/>
  <c r="S30" i="73" s="1"/>
  <c r="AC30" i="73" a="1"/>
  <c r="AC30" i="73" s="1"/>
  <c r="L30" i="73" a="1"/>
  <c r="L30" i="73" s="1"/>
  <c r="AC30" i="82" a="1"/>
  <c r="AC30" i="82" s="1"/>
  <c r="X30" i="82" a="1"/>
  <c r="X30" i="82" s="1"/>
  <c r="T30" i="82" a="1"/>
  <c r="T30" i="82" s="1"/>
  <c r="X30" i="73" a="1"/>
  <c r="X30" i="73" s="1"/>
  <c r="AG30" i="82" a="1"/>
  <c r="AG30" i="82" s="1"/>
  <c r="P30" i="82" a="1"/>
  <c r="P30" i="82" s="1"/>
  <c r="I30" i="73" a="1"/>
  <c r="I30" i="73" s="1"/>
  <c r="O30" i="82" a="1"/>
  <c r="O30" i="82" s="1"/>
  <c r="L30" i="82" a="1"/>
  <c r="L30" i="82" s="1"/>
  <c r="R30" i="73" a="1"/>
  <c r="R30" i="73" s="1"/>
  <c r="I30" i="82" a="1"/>
  <c r="I30" i="82" s="1"/>
  <c r="AB30" i="82" a="1"/>
  <c r="AB30" i="82" s="1"/>
  <c r="AE30" i="73" a="1"/>
  <c r="AE30" i="73" s="1"/>
  <c r="Q30" i="73" a="1"/>
  <c r="Q30" i="73" s="1"/>
  <c r="O30" i="73" a="1"/>
  <c r="O30" i="73" s="1"/>
  <c r="J30" i="82" a="1"/>
  <c r="J30" i="82" s="1"/>
  <c r="AG30" i="73" a="1"/>
  <c r="AG30" i="73" s="1"/>
  <c r="Y30" i="73" a="1"/>
  <c r="Y30" i="73" s="1"/>
  <c r="Z30" i="73" a="1"/>
  <c r="Z30" i="73" s="1"/>
  <c r="M30" i="73" a="1"/>
  <c r="M30" i="73" s="1"/>
  <c r="U30" i="82" a="1"/>
  <c r="U30" i="82" s="1"/>
  <c r="AA30" i="73" a="1"/>
  <c r="AA30" i="73" s="1"/>
  <c r="N30" i="82" a="1"/>
  <c r="N30" i="82" s="1"/>
  <c r="AE30" i="82" a="1"/>
  <c r="AE30" i="82" s="1"/>
  <c r="V30" i="82" a="1"/>
  <c r="V30" i="82" s="1"/>
  <c r="AA30" i="82" a="1"/>
  <c r="AA30" i="82" s="1"/>
  <c r="M30" i="82" a="1"/>
  <c r="M30" i="82" s="1"/>
  <c r="P30" i="73" a="1"/>
  <c r="P30" i="73" s="1"/>
  <c r="AD30" i="82" a="1"/>
  <c r="AD30" i="82" s="1"/>
  <c r="K30" i="82" a="1"/>
  <c r="K30" i="82" s="1"/>
  <c r="U30" i="73" a="1"/>
  <c r="U30" i="73" s="1"/>
  <c r="Z30" i="82" a="1"/>
  <c r="Z30" i="82" s="1"/>
  <c r="T30" i="73" a="1"/>
  <c r="T30" i="73" s="1"/>
  <c r="S30" i="82" a="1"/>
  <c r="S30" i="82" s="1"/>
  <c r="J30" i="73" a="1"/>
  <c r="J30" i="73" s="1"/>
  <c r="R30" i="82" a="1"/>
  <c r="R30" i="82" s="1"/>
  <c r="N30" i="73" a="1"/>
  <c r="N30" i="73" s="1"/>
  <c r="V30" i="73" a="1"/>
  <c r="V30" i="73" s="1"/>
  <c r="K30" i="73" a="1"/>
  <c r="K30" i="73" s="1"/>
  <c r="E28" i="73"/>
  <c r="E28" i="81"/>
  <c r="E28" i="72"/>
  <c r="E28" i="68"/>
  <c r="E28" i="82"/>
  <c r="AG14" i="85"/>
  <c r="AE14" i="85"/>
  <c r="AD14" i="85"/>
  <c r="AF14" i="85"/>
  <c r="AB14" i="85"/>
  <c r="N14" i="85"/>
  <c r="T14" i="85"/>
  <c r="L14" i="85"/>
  <c r="V14" i="85"/>
  <c r="K14" i="85"/>
  <c r="M14" i="85"/>
  <c r="O14" i="85"/>
  <c r="H14" i="85"/>
  <c r="I14" i="85"/>
  <c r="S74" i="75"/>
  <c r="N43" i="75"/>
  <c r="N60" i="75"/>
  <c r="L75" i="75"/>
  <c r="K71" i="75"/>
  <c r="W47" i="75"/>
  <c r="P43" i="75"/>
  <c r="V61" i="75"/>
  <c r="O33" i="75"/>
  <c r="N75" i="75"/>
  <c r="N32" i="75"/>
  <c r="T71" i="75"/>
  <c r="S57" i="75"/>
  <c r="K57" i="75"/>
  <c r="T60" i="75"/>
  <c r="Q32" i="75"/>
  <c r="M60" i="75"/>
  <c r="U71" i="75"/>
  <c r="P75" i="75"/>
  <c r="T43" i="75"/>
  <c r="S33" i="75"/>
  <c r="V33" i="75"/>
  <c r="R74" i="75"/>
  <c r="J60" i="75"/>
  <c r="Q71" i="75"/>
  <c r="M74" i="75"/>
  <c r="W61" i="75"/>
  <c r="S32" i="75"/>
  <c r="O47" i="75"/>
  <c r="N57" i="75"/>
  <c r="V43" i="75"/>
  <c r="L60" i="75"/>
  <c r="T47" i="75"/>
  <c r="P71" i="75"/>
  <c r="W33" i="75"/>
  <c r="V57" i="75"/>
  <c r="O57" i="75"/>
  <c r="L32" i="75"/>
  <c r="T75" i="75"/>
  <c r="S61" i="75"/>
  <c r="K75" i="75"/>
  <c r="R57" i="75"/>
  <c r="R32" i="75"/>
  <c r="J74" i="75"/>
  <c r="Q47" i="75"/>
  <c r="M33" i="75"/>
  <c r="U57" i="75"/>
  <c r="V71" i="75"/>
  <c r="R61" i="75"/>
  <c r="J61" i="75"/>
  <c r="J75" i="75"/>
  <c r="M75" i="75"/>
  <c r="U43" i="75"/>
  <c r="O71" i="75"/>
  <c r="O74" i="75"/>
  <c r="N61" i="75"/>
  <c r="L61" i="75"/>
  <c r="T57" i="75"/>
  <c r="K61" i="75"/>
  <c r="R43" i="75"/>
  <c r="J47" i="75"/>
  <c r="S75" i="75"/>
  <c r="K60" i="75"/>
  <c r="V75" i="75"/>
  <c r="R33" i="75"/>
  <c r="J32" i="75"/>
  <c r="S60" i="75"/>
  <c r="Q74" i="75"/>
  <c r="P47" i="75"/>
  <c r="W75" i="75"/>
  <c r="W43" i="75"/>
  <c r="U74" i="75"/>
  <c r="X47" i="75"/>
  <c r="U32" i="75"/>
  <c r="X43" i="75"/>
  <c r="Y61" i="75"/>
  <c r="Y71" i="75"/>
  <c r="Y57" i="75"/>
  <c r="Y75" i="75"/>
  <c r="Y47" i="75"/>
  <c r="W74" i="75"/>
  <c r="Z71" i="75"/>
  <c r="Z57" i="75"/>
  <c r="W60" i="75"/>
  <c r="Z47" i="75"/>
  <c r="Z33" i="75"/>
  <c r="W32" i="75"/>
  <c r="Z43" i="75"/>
  <c r="X74" i="75"/>
  <c r="Y60" i="75"/>
  <c r="AB71" i="75"/>
  <c r="AB43" i="75"/>
  <c r="AB57" i="75"/>
  <c r="AB61" i="75"/>
  <c r="Y74" i="75"/>
  <c r="Y32" i="75"/>
  <c r="AB75" i="75"/>
  <c r="AB47" i="75"/>
  <c r="AB33" i="75"/>
  <c r="Z74" i="75"/>
  <c r="Z32" i="75"/>
  <c r="AA32" i="75"/>
  <c r="AA60" i="75"/>
  <c r="AC47" i="75"/>
  <c r="AB74" i="75"/>
  <c r="AD33" i="75"/>
  <c r="AF43" i="75"/>
  <c r="AE43" i="75"/>
  <c r="AB60" i="75"/>
  <c r="AD71" i="75"/>
  <c r="AF61" i="75"/>
  <c r="AE57" i="75"/>
  <c r="AE33" i="75"/>
  <c r="AF71" i="75"/>
  <c r="AB32" i="75"/>
  <c r="AF47" i="75"/>
  <c r="AD47" i="75"/>
  <c r="AD57" i="75"/>
  <c r="AD61" i="75"/>
  <c r="AD74" i="75"/>
  <c r="AG75" i="75"/>
  <c r="AC32" i="75"/>
  <c r="AG47" i="75"/>
  <c r="AG57" i="75"/>
  <c r="AG33" i="75"/>
  <c r="AE74" i="75"/>
  <c r="AG43" i="75"/>
  <c r="AG61" i="75"/>
  <c r="AE32" i="75"/>
  <c r="AF60" i="75"/>
  <c r="AF32" i="75"/>
  <c r="AF63" i="75"/>
  <c r="W49" i="75"/>
  <c r="AB49" i="75"/>
  <c r="U49" i="75"/>
  <c r="AG63" i="75"/>
  <c r="K49" i="75"/>
  <c r="AD63" i="75"/>
  <c r="Z49" i="75"/>
  <c r="AE63" i="75"/>
  <c r="Y49" i="75"/>
  <c r="AC49" i="75"/>
  <c r="AD49" i="75"/>
  <c r="AA49" i="75"/>
  <c r="N49" i="75"/>
  <c r="S49" i="75"/>
  <c r="AD35" i="75"/>
  <c r="AC35" i="75"/>
  <c r="AG49" i="75"/>
  <c r="AF49" i="75"/>
  <c r="AG35" i="75"/>
  <c r="AC77" i="75"/>
  <c r="AE77" i="75"/>
  <c r="AG77" i="75"/>
  <c r="AC63" i="75"/>
  <c r="S63" i="75"/>
  <c r="Q63" i="75"/>
  <c r="W35" i="75"/>
  <c r="K35" i="75"/>
  <c r="U63" i="75"/>
  <c r="Q35" i="75"/>
  <c r="U35" i="75"/>
  <c r="T63" i="75"/>
  <c r="W63" i="75"/>
  <c r="Q46" i="75"/>
  <c r="AB63" i="75"/>
  <c r="Z35" i="75"/>
  <c r="N77" i="75"/>
  <c r="L63" i="75"/>
  <c r="AB77" i="75"/>
  <c r="M35" i="75"/>
  <c r="Z63" i="75"/>
  <c r="Y63" i="75"/>
  <c r="W77" i="75"/>
  <c r="K63" i="75"/>
  <c r="M77" i="75"/>
  <c r="P77" i="75"/>
  <c r="AA77" i="75"/>
  <c r="U77" i="75"/>
  <c r="Y77" i="75"/>
  <c r="X77" i="75"/>
  <c r="R63" i="75"/>
  <c r="K77" i="75"/>
  <c r="V77" i="75"/>
  <c r="J63" i="75"/>
  <c r="R77" i="75"/>
  <c r="J77" i="75"/>
  <c r="Q77" i="75"/>
  <c r="S77" i="75"/>
  <c r="O35" i="75"/>
  <c r="Z46" i="75"/>
  <c r="AA46" i="75"/>
  <c r="K46" i="75"/>
  <c r="U46" i="75"/>
  <c r="AG46" i="75"/>
  <c r="O46" i="75"/>
  <c r="AC46" i="75"/>
  <c r="M46" i="75"/>
  <c r="L46" i="75"/>
  <c r="Y46" i="75"/>
  <c r="AF46" i="75"/>
  <c r="AE46" i="75"/>
  <c r="T46" i="75"/>
  <c r="S46" i="75"/>
  <c r="R46" i="75"/>
  <c r="Y29" i="75"/>
  <c r="I43" i="75"/>
  <c r="W29" i="75"/>
  <c r="L29" i="75"/>
  <c r="AE29" i="75"/>
  <c r="AG29" i="75"/>
  <c r="I60" i="75"/>
  <c r="Z29" i="75"/>
  <c r="I75" i="75"/>
  <c r="I74" i="75"/>
  <c r="I57" i="75"/>
  <c r="T29" i="75"/>
  <c r="S29" i="75"/>
  <c r="Q29" i="75"/>
  <c r="I71" i="75"/>
  <c r="AF29" i="75"/>
  <c r="M29" i="75"/>
  <c r="R29" i="75"/>
  <c r="AC29" i="75"/>
  <c r="V29" i="75"/>
  <c r="I61" i="75"/>
  <c r="I49" i="75"/>
  <c r="I21" i="75"/>
  <c r="I77" i="75"/>
  <c r="I35" i="75"/>
  <c r="AC20" i="75"/>
  <c r="AF19" i="75"/>
  <c r="AC19" i="75"/>
  <c r="AE19" i="75"/>
  <c r="AD20" i="75"/>
  <c r="AD18" i="75"/>
  <c r="AE18" i="75"/>
  <c r="AF18" i="75"/>
  <c r="AG21" i="75"/>
  <c r="AC21" i="75"/>
  <c r="AE21" i="75"/>
  <c r="AD21" i="75"/>
  <c r="L20" i="75"/>
  <c r="K20" i="75"/>
  <c r="AB20" i="75"/>
  <c r="N20" i="75"/>
  <c r="O20" i="75"/>
  <c r="X20" i="75"/>
  <c r="S20" i="75"/>
  <c r="V20" i="75"/>
  <c r="Z20" i="75"/>
  <c r="J20" i="75"/>
  <c r="K19" i="75"/>
  <c r="N19" i="75"/>
  <c r="M19" i="75"/>
  <c r="Z19" i="75"/>
  <c r="L19" i="75"/>
  <c r="W19" i="75"/>
  <c r="P19" i="75"/>
  <c r="V19" i="75"/>
  <c r="Q19" i="75"/>
  <c r="R19" i="75"/>
  <c r="AB19" i="75"/>
  <c r="Y19" i="75"/>
  <c r="J19" i="75"/>
  <c r="Q21" i="75"/>
  <c r="Y21" i="75"/>
  <c r="O21" i="75"/>
  <c r="N21" i="75"/>
  <c r="M21" i="75"/>
  <c r="P21" i="75"/>
  <c r="Z21" i="75"/>
  <c r="J21" i="75"/>
  <c r="V21" i="75"/>
  <c r="T21" i="75"/>
  <c r="W21" i="75"/>
  <c r="S21" i="75"/>
  <c r="U21" i="75"/>
  <c r="AB21" i="75"/>
  <c r="X18" i="75"/>
  <c r="Q18" i="75"/>
  <c r="W18" i="75"/>
  <c r="S18" i="75"/>
  <c r="AA18" i="75"/>
  <c r="V18" i="75"/>
  <c r="P18" i="75"/>
  <c r="M18" i="75"/>
  <c r="J18" i="75"/>
  <c r="K18" i="75"/>
  <c r="A2" i="33"/>
  <c r="AA75" i="75" l="1"/>
  <c r="L74" i="75"/>
  <c r="U61" i="75"/>
  <c r="K21" i="75"/>
  <c r="AA20" i="75"/>
  <c r="AC18" i="75"/>
  <c r="AC22" i="75" s="1"/>
  <c r="X29" i="75"/>
  <c r="X46" i="75"/>
  <c r="O63" i="75"/>
  <c r="J49" i="75"/>
  <c r="T49" i="75"/>
  <c r="AF33" i="75"/>
  <c r="AC61" i="75"/>
  <c r="Y33" i="75"/>
  <c r="L71" i="75"/>
  <c r="L43" i="75"/>
  <c r="M71" i="75"/>
  <c r="M43" i="75"/>
  <c r="U14" i="85"/>
  <c r="T19" i="75"/>
  <c r="T20" i="75"/>
  <c r="AB29" i="75"/>
  <c r="I18" i="75"/>
  <c r="X63" i="75"/>
  <c r="L35" i="75"/>
  <c r="L49" i="75"/>
  <c r="AF57" i="75"/>
  <c r="AC33" i="75"/>
  <c r="V60" i="75"/>
  <c r="O75" i="75"/>
  <c r="R60" i="75"/>
  <c r="O61" i="75"/>
  <c r="Q14" i="85"/>
  <c r="AA19" i="75"/>
  <c r="U20" i="75"/>
  <c r="AA29" i="75"/>
  <c r="I15" i="75"/>
  <c r="F15" i="75" s="1"/>
  <c r="L77" i="75"/>
  <c r="T35" i="75"/>
  <c r="AG32" i="75"/>
  <c r="AC57" i="75"/>
  <c r="X33" i="75"/>
  <c r="R47" i="75"/>
  <c r="Q61" i="75"/>
  <c r="AA14" i="85"/>
  <c r="Z18" i="75"/>
  <c r="Z22" i="75" s="1"/>
  <c r="X19" i="75"/>
  <c r="Q20" i="75"/>
  <c r="Q22" i="75" s="1"/>
  <c r="AG19" i="75"/>
  <c r="AD29" i="75"/>
  <c r="I20" i="75"/>
  <c r="I22" i="75" s="1"/>
  <c r="M63" i="75"/>
  <c r="S35" i="75"/>
  <c r="R35" i="75"/>
  <c r="AE35" i="75"/>
  <c r="AG74" i="75"/>
  <c r="AF75" i="75"/>
  <c r="AC75" i="75"/>
  <c r="X60" i="75"/>
  <c r="X61" i="75"/>
  <c r="Q33" i="75"/>
  <c r="Q57" i="75"/>
  <c r="K74" i="75"/>
  <c r="P61" i="75"/>
  <c r="J43" i="75"/>
  <c r="Y14" i="85"/>
  <c r="M49" i="75"/>
  <c r="AE61" i="75"/>
  <c r="AC60" i="75"/>
  <c r="V74" i="75"/>
  <c r="T33" i="75"/>
  <c r="M32" i="75"/>
  <c r="L47" i="75"/>
  <c r="S14" i="85"/>
  <c r="U18" i="75"/>
  <c r="O29" i="75"/>
  <c r="AA35" i="75"/>
  <c r="AA57" i="75"/>
  <c r="N47" i="75"/>
  <c r="R18" i="75"/>
  <c r="AD19" i="75"/>
  <c r="AB46" i="75"/>
  <c r="Q49" i="75"/>
  <c r="AA61" i="75"/>
  <c r="N71" i="75"/>
  <c r="Q60" i="75"/>
  <c r="L18" i="75"/>
  <c r="AE20" i="75"/>
  <c r="AE22" i="75" s="1"/>
  <c r="J46" i="75"/>
  <c r="AF77" i="75"/>
  <c r="AD60" i="75"/>
  <c r="AA43" i="75"/>
  <c r="U33" i="75"/>
  <c r="W71" i="75"/>
  <c r="I33" i="75"/>
  <c r="AB18" i="75"/>
  <c r="AB22" i="75" s="1"/>
  <c r="U19" i="75"/>
  <c r="M20" i="75"/>
  <c r="M22" i="75" s="1"/>
  <c r="AF20" i="75"/>
  <c r="K29" i="75"/>
  <c r="I19" i="75"/>
  <c r="X35" i="75"/>
  <c r="N35" i="75"/>
  <c r="P35" i="75"/>
  <c r="AE49" i="75"/>
  <c r="AG60" i="75"/>
  <c r="AD75" i="75"/>
  <c r="AA74" i="75"/>
  <c r="AA47" i="75"/>
  <c r="X71" i="75"/>
  <c r="J57" i="75"/>
  <c r="P33" i="75"/>
  <c r="S71" i="75"/>
  <c r="W57" i="75"/>
  <c r="R71" i="75"/>
  <c r="N28" i="82"/>
  <c r="AG28" i="82"/>
  <c r="M28" i="82"/>
  <c r="AF28" i="82"/>
  <c r="L28" i="82"/>
  <c r="AE28" i="82"/>
  <c r="K28" i="82"/>
  <c r="AD28" i="82"/>
  <c r="J28" i="82"/>
  <c r="AC28" i="82"/>
  <c r="I28" i="82"/>
  <c r="AB28" i="82"/>
  <c r="AA28" i="82"/>
  <c r="Z28" i="82"/>
  <c r="Y28" i="82"/>
  <c r="X28" i="82"/>
  <c r="W28" i="82"/>
  <c r="V28" i="82"/>
  <c r="U28" i="82"/>
  <c r="T28" i="82"/>
  <c r="S28" i="82"/>
  <c r="R28" i="82"/>
  <c r="Q28" i="82"/>
  <c r="P28" i="82"/>
  <c r="O28" i="82"/>
  <c r="AC99" i="75"/>
  <c r="J99" i="75"/>
  <c r="AD99" i="75"/>
  <c r="K99" i="75"/>
  <c r="L99" i="75"/>
  <c r="I99" i="75"/>
  <c r="N99" i="75"/>
  <c r="M99" i="75"/>
  <c r="P99" i="75"/>
  <c r="Q99" i="75"/>
  <c r="R99" i="75"/>
  <c r="V99" i="75"/>
  <c r="S99" i="75"/>
  <c r="X99" i="75"/>
  <c r="AB99" i="75"/>
  <c r="Y99" i="75"/>
  <c r="T99" i="75"/>
  <c r="U99" i="75"/>
  <c r="Z99" i="75"/>
  <c r="AA99" i="75"/>
  <c r="O99" i="75"/>
  <c r="W99" i="75"/>
  <c r="H79" i="85"/>
  <c r="H76" i="85"/>
  <c r="H56" i="85"/>
  <c r="H64" i="85"/>
  <c r="H58" i="85"/>
  <c r="H72" i="85"/>
  <c r="H42" i="85"/>
  <c r="H65" i="85"/>
  <c r="H63" i="85"/>
  <c r="H70" i="85"/>
  <c r="H77" i="85"/>
  <c r="H75" i="85"/>
  <c r="H62" i="85"/>
  <c r="H78" i="85"/>
  <c r="H60" i="85"/>
  <c r="H74" i="85"/>
  <c r="H61" i="85"/>
  <c r="H73" i="85"/>
  <c r="H59" i="85"/>
  <c r="I32" i="75"/>
  <c r="X32" i="75"/>
  <c r="W14" i="85"/>
  <c r="T61" i="75"/>
  <c r="R75" i="75"/>
  <c r="U75" i="75"/>
  <c r="N33" i="75"/>
  <c r="K33" i="75"/>
  <c r="O32" i="75"/>
  <c r="U60" i="75"/>
  <c r="Z75" i="75"/>
  <c r="Z60" i="75"/>
  <c r="AE75" i="75"/>
  <c r="AD32" i="75"/>
  <c r="R49" i="75"/>
  <c r="P49" i="75"/>
  <c r="P63" i="75"/>
  <c r="V35" i="75"/>
  <c r="Y35" i="75"/>
  <c r="N46" i="75"/>
  <c r="I29" i="75"/>
  <c r="I46" i="75"/>
  <c r="W20" i="75"/>
  <c r="W22" i="75" s="1"/>
  <c r="O19" i="75"/>
  <c r="X21" i="75"/>
  <c r="N18" i="75"/>
  <c r="N22" i="75" s="1"/>
  <c r="P14" i="85"/>
  <c r="S47" i="75"/>
  <c r="Q43" i="75"/>
  <c r="P74" i="75"/>
  <c r="L33" i="75"/>
  <c r="K43" i="75"/>
  <c r="N74" i="75"/>
  <c r="X75" i="75"/>
  <c r="Z61" i="75"/>
  <c r="Y18" i="75"/>
  <c r="AA21" i="75"/>
  <c r="Y20" i="75"/>
  <c r="AG18" i="75"/>
  <c r="J29" i="75"/>
  <c r="U29" i="75"/>
  <c r="W46" i="75"/>
  <c r="N63" i="75"/>
  <c r="V63" i="75"/>
  <c r="J35" i="75"/>
  <c r="X49" i="75"/>
  <c r="AF74" i="75"/>
  <c r="AD43" i="75"/>
  <c r="AC71" i="75"/>
  <c r="AA71" i="75"/>
  <c r="X57" i="75"/>
  <c r="M57" i="75"/>
  <c r="O60" i="75"/>
  <c r="J71" i="75"/>
  <c r="V47" i="75"/>
  <c r="P57" i="75"/>
  <c r="Z14" i="85"/>
  <c r="R14" i="85"/>
  <c r="T74" i="75"/>
  <c r="J33" i="75"/>
  <c r="M47" i="75"/>
  <c r="P60" i="75"/>
  <c r="T32" i="75"/>
  <c r="K47" i="75"/>
  <c r="U47" i="75"/>
  <c r="V32" i="75"/>
  <c r="AC43" i="75"/>
  <c r="AE71" i="75"/>
  <c r="AE60" i="75"/>
  <c r="O49" i="75"/>
  <c r="AF35" i="75"/>
  <c r="O77" i="75"/>
  <c r="Z77" i="75"/>
  <c r="AB35" i="75"/>
  <c r="AD46" i="75"/>
  <c r="I47" i="75"/>
  <c r="N29" i="75"/>
  <c r="AG20" i="75"/>
  <c r="R20" i="75"/>
  <c r="S19" i="75"/>
  <c r="S22" i="75" s="1"/>
  <c r="R21" i="75"/>
  <c r="O18" i="75"/>
  <c r="X14" i="85"/>
  <c r="T18" i="75"/>
  <c r="L21" i="75"/>
  <c r="P20" i="75"/>
  <c r="P22" i="75" s="1"/>
  <c r="AF21" i="75"/>
  <c r="I63" i="75"/>
  <c r="P29" i="75"/>
  <c r="P46" i="75"/>
  <c r="V46" i="75"/>
  <c r="AA63" i="75"/>
  <c r="T77" i="75"/>
  <c r="V49" i="75"/>
  <c r="AD77" i="75"/>
  <c r="AG71" i="75"/>
  <c r="AE47" i="75"/>
  <c r="AC74" i="75"/>
  <c r="AA33" i="75"/>
  <c r="Y43" i="75"/>
  <c r="M61" i="75"/>
  <c r="S43" i="75"/>
  <c r="P32" i="75"/>
  <c r="Q75" i="75"/>
  <c r="K32" i="75"/>
  <c r="L57" i="75"/>
  <c r="O43" i="75"/>
  <c r="J14" i="85"/>
  <c r="F28" i="82"/>
  <c r="F28" i="68"/>
  <c r="F28" i="72"/>
  <c r="F28" i="81"/>
  <c r="F28" i="73"/>
  <c r="AD22" i="75"/>
  <c r="K22" i="75"/>
  <c r="V22" i="75"/>
  <c r="J22" i="75"/>
  <c r="AA22" i="75" l="1"/>
  <c r="U22" i="75"/>
  <c r="L22" i="75"/>
  <c r="X22" i="75"/>
  <c r="T22" i="75"/>
  <c r="AF22" i="75"/>
  <c r="F19" i="75"/>
  <c r="AE99" i="75"/>
  <c r="AF99" i="75"/>
  <c r="AG99" i="75"/>
  <c r="F29" i="75" a="1"/>
  <c r="F29" i="75" s="1"/>
  <c r="AG22" i="75"/>
  <c r="F74" i="75" a="1"/>
  <c r="F74" i="75" s="1"/>
  <c r="F63" i="75"/>
  <c r="F77" i="75"/>
  <c r="Y22" i="75"/>
  <c r="F46" i="75"/>
  <c r="F57" i="75"/>
  <c r="F35" i="75" a="1"/>
  <c r="F35" i="75" s="1"/>
  <c r="F75" i="75" a="1"/>
  <c r="F75" i="75" s="1"/>
  <c r="F71" i="75"/>
  <c r="F43" i="75"/>
  <c r="F61" i="75"/>
  <c r="F20" i="75"/>
  <c r="O22" i="75"/>
  <c r="F14" i="85"/>
  <c r="F60" i="75"/>
  <c r="F49" i="75"/>
  <c r="F32" i="75" a="1"/>
  <c r="F32" i="75" s="1"/>
  <c r="F33" i="75" a="1"/>
  <c r="F33" i="75" s="1"/>
  <c r="F47" i="75"/>
  <c r="F18" i="75"/>
  <c r="F21" i="75"/>
  <c r="R22" i="75"/>
  <c r="L36" i="72"/>
  <c r="L44" i="75" s="1"/>
  <c r="L42" i="75"/>
  <c r="T36" i="81"/>
  <c r="T30" i="75" s="1"/>
  <c r="T28" i="75"/>
  <c r="AG36" i="81"/>
  <c r="AG30" i="75" s="1"/>
  <c r="AG28" i="75"/>
  <c r="N36" i="72"/>
  <c r="N44" i="75" s="1"/>
  <c r="N42" i="75"/>
  <c r="I36" i="68"/>
  <c r="I14" i="75"/>
  <c r="R36" i="82"/>
  <c r="R72" i="75" s="1"/>
  <c r="R70" i="75"/>
  <c r="L36" i="68"/>
  <c r="L14" i="75"/>
  <c r="AF36" i="73"/>
  <c r="AF58" i="75" s="1"/>
  <c r="AF56" i="75"/>
  <c r="AF36" i="81"/>
  <c r="AF30" i="75" s="1"/>
  <c r="AF28" i="75"/>
  <c r="Z36" i="81"/>
  <c r="Z30" i="75" s="1"/>
  <c r="Z28" i="75"/>
  <c r="Q36" i="72"/>
  <c r="Q44" i="75" s="1"/>
  <c r="Q42" i="75"/>
  <c r="Z36" i="68"/>
  <c r="Z14" i="75"/>
  <c r="I36" i="82"/>
  <c r="I72" i="75" s="1"/>
  <c r="I70" i="75"/>
  <c r="X36" i="73"/>
  <c r="X58" i="75" s="1"/>
  <c r="X56" i="75"/>
  <c r="K36" i="81"/>
  <c r="K30" i="75" s="1"/>
  <c r="K28" i="75"/>
  <c r="AE36" i="72"/>
  <c r="AE44" i="75" s="1"/>
  <c r="AE42" i="75"/>
  <c r="K36" i="72"/>
  <c r="K44" i="75" s="1"/>
  <c r="K42" i="75"/>
  <c r="N36" i="68"/>
  <c r="N14" i="75"/>
  <c r="AA36" i="82"/>
  <c r="AA72" i="75" s="1"/>
  <c r="AA70" i="75"/>
  <c r="O36" i="73"/>
  <c r="O58" i="75" s="1"/>
  <c r="O56" i="75"/>
  <c r="Q36" i="81"/>
  <c r="Q30" i="75" s="1"/>
  <c r="Q28" i="75"/>
  <c r="J36" i="72"/>
  <c r="J44" i="75" s="1"/>
  <c r="J42" i="75"/>
  <c r="R36" i="72"/>
  <c r="R44" i="75" s="1"/>
  <c r="R42" i="75"/>
  <c r="AG36" i="68"/>
  <c r="AG14" i="75"/>
  <c r="J36" i="82"/>
  <c r="J70" i="75"/>
  <c r="AD36" i="68"/>
  <c r="AD14" i="75"/>
  <c r="AB36" i="82"/>
  <c r="AB72" i="75" s="1"/>
  <c r="AB70" i="75"/>
  <c r="AE36" i="73"/>
  <c r="AE58" i="75" s="1"/>
  <c r="AE56" i="75"/>
  <c r="U36" i="81"/>
  <c r="U30" i="75" s="1"/>
  <c r="U28" i="75"/>
  <c r="V36" i="72"/>
  <c r="V44" i="75" s="1"/>
  <c r="V42" i="75"/>
  <c r="AD36" i="72"/>
  <c r="AD44" i="75" s="1"/>
  <c r="AD42" i="75"/>
  <c r="V36" i="73"/>
  <c r="V58" i="75" s="1"/>
  <c r="V56" i="75"/>
  <c r="R36" i="81"/>
  <c r="R30" i="75" s="1"/>
  <c r="R28" i="75"/>
  <c r="M36" i="72"/>
  <c r="M44" i="75" s="1"/>
  <c r="M42" i="75"/>
  <c r="T36" i="72"/>
  <c r="T44" i="75" s="1"/>
  <c r="T42" i="75"/>
  <c r="Y36" i="68"/>
  <c r="Y14" i="75"/>
  <c r="U36" i="82"/>
  <c r="U72" i="75" s="1"/>
  <c r="U70" i="75"/>
  <c r="AB36" i="73"/>
  <c r="AB58" i="75" s="1"/>
  <c r="AB56" i="75"/>
  <c r="N36" i="81"/>
  <c r="N30" i="75" s="1"/>
  <c r="N28" i="75"/>
  <c r="AC36" i="72"/>
  <c r="AC44" i="75" s="1"/>
  <c r="AC42" i="75"/>
  <c r="Y36" i="72"/>
  <c r="Y44" i="75" s="1"/>
  <c r="Y42" i="75"/>
  <c r="O36" i="68"/>
  <c r="O14" i="75"/>
  <c r="P36" i="82"/>
  <c r="P72" i="75" s="1"/>
  <c r="P70" i="75"/>
  <c r="S36" i="73"/>
  <c r="S58" i="75" s="1"/>
  <c r="S56" i="75"/>
  <c r="X36" i="81"/>
  <c r="X30" i="75" s="1"/>
  <c r="X28" i="75"/>
  <c r="AG36" i="72"/>
  <c r="AG44" i="75" s="1"/>
  <c r="AG42" i="75"/>
  <c r="AA36" i="68"/>
  <c r="AA14" i="75"/>
  <c r="AE36" i="82"/>
  <c r="AE72" i="75" s="1"/>
  <c r="AE70" i="75"/>
  <c r="T36" i="73"/>
  <c r="T58" i="75" s="1"/>
  <c r="T56" i="75"/>
  <c r="J36" i="81"/>
  <c r="J30" i="75" s="1"/>
  <c r="J28" i="75"/>
  <c r="AB36" i="72"/>
  <c r="AB44" i="75" s="1"/>
  <c r="AB42" i="75"/>
  <c r="M36" i="68"/>
  <c r="M14" i="75"/>
  <c r="X36" i="68"/>
  <c r="X14" i="75"/>
  <c r="T36" i="82"/>
  <c r="T72" i="75" s="1"/>
  <c r="T70" i="75"/>
  <c r="AF36" i="82"/>
  <c r="AF72" i="75" s="1"/>
  <c r="AF70" i="75"/>
  <c r="AB36" i="81"/>
  <c r="AB30" i="75" s="1"/>
  <c r="AB28" i="75"/>
  <c r="AF36" i="68"/>
  <c r="AF14" i="75"/>
  <c r="Y36" i="73"/>
  <c r="Y58" i="75" s="1"/>
  <c r="Y56" i="75"/>
  <c r="Q36" i="73"/>
  <c r="Q58" i="75" s="1"/>
  <c r="Q56" i="75"/>
  <c r="P36" i="81"/>
  <c r="P30" i="75" s="1"/>
  <c r="P28" i="75"/>
  <c r="O36" i="72"/>
  <c r="O44" i="75" s="1"/>
  <c r="O42" i="75"/>
  <c r="W36" i="68"/>
  <c r="W14" i="75"/>
  <c r="T36" i="68"/>
  <c r="T14" i="75"/>
  <c r="M36" i="82"/>
  <c r="M72" i="75" s="1"/>
  <c r="M70" i="75"/>
  <c r="K36" i="73"/>
  <c r="K58" i="75" s="1"/>
  <c r="K56" i="75"/>
  <c r="R36" i="73"/>
  <c r="R58" i="75" s="1"/>
  <c r="R56" i="75"/>
  <c r="M36" i="81"/>
  <c r="M30" i="75" s="1"/>
  <c r="M28" i="75"/>
  <c r="P36" i="72"/>
  <c r="P44" i="75" s="1"/>
  <c r="P42" i="75"/>
  <c r="V36" i="68"/>
  <c r="V14" i="75"/>
  <c r="Q36" i="68"/>
  <c r="Q14" i="75"/>
  <c r="L36" i="82"/>
  <c r="L72" i="75" s="1"/>
  <c r="L70" i="75"/>
  <c r="U36" i="73"/>
  <c r="U58" i="75" s="1"/>
  <c r="U56" i="75"/>
  <c r="I36" i="81"/>
  <c r="I30" i="75" s="1"/>
  <c r="I28" i="75"/>
  <c r="AA36" i="72"/>
  <c r="AA44" i="75" s="1"/>
  <c r="AA42" i="75"/>
  <c r="U36" i="68"/>
  <c r="U14" i="75"/>
  <c r="K36" i="68"/>
  <c r="K14" i="75"/>
  <c r="O36" i="82"/>
  <c r="O72" i="75" s="1"/>
  <c r="O70" i="75"/>
  <c r="I36" i="73"/>
  <c r="I58" i="75" s="1"/>
  <c r="I56" i="75"/>
  <c r="J36" i="73"/>
  <c r="J58" i="75" s="1"/>
  <c r="J56" i="75"/>
  <c r="O36" i="81"/>
  <c r="O30" i="75" s="1"/>
  <c r="O28" i="75"/>
  <c r="X36" i="72"/>
  <c r="X44" i="75" s="1"/>
  <c r="X42" i="75"/>
  <c r="P36" i="68"/>
  <c r="P14" i="75"/>
  <c r="AG36" i="82"/>
  <c r="AG72" i="75" s="1"/>
  <c r="AG70" i="75"/>
  <c r="P36" i="73"/>
  <c r="P58" i="75" s="1"/>
  <c r="P56" i="75"/>
  <c r="AD36" i="73"/>
  <c r="AD58" i="75" s="1"/>
  <c r="AD56" i="75"/>
  <c r="Y36" i="81"/>
  <c r="Y30" i="75" s="1"/>
  <c r="Y28" i="75"/>
  <c r="U36" i="72"/>
  <c r="U44" i="75" s="1"/>
  <c r="U42" i="75"/>
  <c r="R36" i="68"/>
  <c r="R14" i="75"/>
  <c r="N36" i="82"/>
  <c r="N72" i="75" s="1"/>
  <c r="N70" i="75"/>
  <c r="K36" i="82"/>
  <c r="K72" i="75" s="1"/>
  <c r="K70" i="75"/>
  <c r="AC36" i="68"/>
  <c r="AC14" i="75"/>
  <c r="AC36" i="82"/>
  <c r="AC72" i="75" s="1"/>
  <c r="AC70" i="75"/>
  <c r="N36" i="73"/>
  <c r="N58" i="75" s="1"/>
  <c r="N56" i="75"/>
  <c r="W36" i="81"/>
  <c r="W30" i="75" s="1"/>
  <c r="W28" i="75"/>
  <c r="S36" i="81"/>
  <c r="S30" i="75" s="1"/>
  <c r="S28" i="75"/>
  <c r="W36" i="72"/>
  <c r="W44" i="75" s="1"/>
  <c r="W42" i="75"/>
  <c r="J36" i="68"/>
  <c r="J14" i="75"/>
  <c r="X36" i="82"/>
  <c r="X72" i="75" s="1"/>
  <c r="X70" i="75"/>
  <c r="Y36" i="82"/>
  <c r="Y72" i="75" s="1"/>
  <c r="Y70" i="75"/>
  <c r="L36" i="73"/>
  <c r="L58" i="75" s="1"/>
  <c r="L56" i="75"/>
  <c r="AC36" i="73"/>
  <c r="AC58" i="75" s="1"/>
  <c r="AC56" i="75"/>
  <c r="AG36" i="73"/>
  <c r="AG58" i="75" s="1"/>
  <c r="AG56" i="75"/>
  <c r="Z36" i="73"/>
  <c r="Z58" i="75" s="1"/>
  <c r="Z56" i="75"/>
  <c r="AA36" i="81"/>
  <c r="AA30" i="75" s="1"/>
  <c r="AA28" i="75"/>
  <c r="Z36" i="72"/>
  <c r="Z44" i="75" s="1"/>
  <c r="Z42" i="75"/>
  <c r="S36" i="68"/>
  <c r="S14" i="75"/>
  <c r="Z36" i="82"/>
  <c r="Z72" i="75" s="1"/>
  <c r="Z70" i="75"/>
  <c r="V36" i="82"/>
  <c r="V72" i="75" s="1"/>
  <c r="V70" i="75"/>
  <c r="AA36" i="73"/>
  <c r="AA58" i="75" s="1"/>
  <c r="AA56" i="75"/>
  <c r="AE36" i="81"/>
  <c r="AE30" i="75" s="1"/>
  <c r="AE28" i="75"/>
  <c r="AD36" i="81"/>
  <c r="AD30" i="75" s="1"/>
  <c r="AD28" i="75"/>
  <c r="AF36" i="72"/>
  <c r="AF44" i="75" s="1"/>
  <c r="AF42" i="75"/>
  <c r="AB36" i="68"/>
  <c r="AB14" i="75"/>
  <c r="Q36" i="82"/>
  <c r="Q72" i="75" s="1"/>
  <c r="Q70" i="75"/>
  <c r="AD36" i="82"/>
  <c r="AD72" i="75" s="1"/>
  <c r="AD70" i="75"/>
  <c r="I36" i="72"/>
  <c r="I44" i="75" s="1"/>
  <c r="I42" i="75"/>
  <c r="W36" i="73"/>
  <c r="W58" i="75" s="1"/>
  <c r="W56" i="75"/>
  <c r="L36" i="81"/>
  <c r="L30" i="75" s="1"/>
  <c r="L28" i="75"/>
  <c r="M36" i="73"/>
  <c r="M58" i="75" s="1"/>
  <c r="M56" i="75"/>
  <c r="AC36" i="81"/>
  <c r="AC30" i="75" s="1"/>
  <c r="AC28" i="75"/>
  <c r="V36" i="81"/>
  <c r="V30" i="75" s="1"/>
  <c r="V28" i="75"/>
  <c r="S36" i="72"/>
  <c r="S44" i="75" s="1"/>
  <c r="S42" i="75"/>
  <c r="AE36" i="68"/>
  <c r="AE14" i="75"/>
  <c r="S36" i="82"/>
  <c r="S72" i="75" s="1"/>
  <c r="S70" i="75"/>
  <c r="W36" i="82"/>
  <c r="W72" i="75" s="1"/>
  <c r="W70" i="75"/>
  <c r="D99" i="75" l="1"/>
  <c r="C90" i="85"/>
  <c r="F67" i="33" s="1"/>
  <c r="F30" i="75" a="1"/>
  <c r="F30" i="75" s="1"/>
  <c r="AC64" i="82"/>
  <c r="AC84" i="82" s="1"/>
  <c r="AC108" i="82" s="1"/>
  <c r="AC64" i="81"/>
  <c r="AC84" i="81" s="1"/>
  <c r="AC108" i="81" s="1"/>
  <c r="AC64" i="72"/>
  <c r="AC84" i="72" s="1"/>
  <c r="AC108" i="72" s="1"/>
  <c r="AC64" i="73"/>
  <c r="AC84" i="73" s="1"/>
  <c r="AC108" i="73" s="1"/>
  <c r="AC16" i="75"/>
  <c r="P64" i="81"/>
  <c r="P64" i="72"/>
  <c r="P64" i="73"/>
  <c r="P64" i="82"/>
  <c r="P16" i="75"/>
  <c r="U64" i="73"/>
  <c r="U84" i="73" s="1"/>
  <c r="U108" i="73" s="1"/>
  <c r="U64" i="72"/>
  <c r="U84" i="72" s="1"/>
  <c r="U108" i="72" s="1"/>
  <c r="U64" i="82"/>
  <c r="U84" i="82" s="1"/>
  <c r="U108" i="82" s="1"/>
  <c r="U64" i="81"/>
  <c r="U84" i="81" s="1"/>
  <c r="U108" i="81" s="1"/>
  <c r="U16" i="75"/>
  <c r="F42" i="75"/>
  <c r="J64" i="82"/>
  <c r="J72" i="75"/>
  <c r="F72" i="75" s="1"/>
  <c r="AE64" i="73"/>
  <c r="AE84" i="73" s="1"/>
  <c r="AE108" i="73" s="1"/>
  <c r="AE64" i="81"/>
  <c r="AE84" i="81" s="1"/>
  <c r="AE108" i="81" s="1"/>
  <c r="AE64" i="82"/>
  <c r="AE84" i="82" s="1"/>
  <c r="AE108" i="82" s="1"/>
  <c r="AE64" i="72"/>
  <c r="AE84" i="72" s="1"/>
  <c r="AE108" i="72" s="1"/>
  <c r="AE16" i="75"/>
  <c r="F44" i="75"/>
  <c r="F28" i="75"/>
  <c r="O64" i="81"/>
  <c r="O84" i="81" s="1"/>
  <c r="O108" i="81" s="1"/>
  <c r="O64" i="82"/>
  <c r="O64" i="72"/>
  <c r="O64" i="73"/>
  <c r="O16" i="75"/>
  <c r="J64" i="81"/>
  <c r="J84" i="81" s="1"/>
  <c r="J108" i="81" s="1"/>
  <c r="J64" i="73"/>
  <c r="J64" i="72"/>
  <c r="J16" i="75"/>
  <c r="S64" i="82"/>
  <c r="S84" i="82" s="1"/>
  <c r="S108" i="82" s="1"/>
  <c r="S64" i="72"/>
  <c r="S84" i="72" s="1"/>
  <c r="S108" i="72" s="1"/>
  <c r="S64" i="81"/>
  <c r="S84" i="81" s="1"/>
  <c r="S108" i="81" s="1"/>
  <c r="S64" i="73"/>
  <c r="S84" i="73" s="1"/>
  <c r="S108" i="73" s="1"/>
  <c r="S16" i="75"/>
  <c r="AG64" i="81"/>
  <c r="AG84" i="81" s="1"/>
  <c r="AG108" i="81" s="1"/>
  <c r="AG64" i="73"/>
  <c r="AG84" i="73" s="1"/>
  <c r="AG108" i="73" s="1"/>
  <c r="AG64" i="82"/>
  <c r="AG84" i="82" s="1"/>
  <c r="AG108" i="82" s="1"/>
  <c r="AG64" i="72"/>
  <c r="AG84" i="72" s="1"/>
  <c r="AG108" i="72" s="1"/>
  <c r="AG16" i="75"/>
  <c r="L64" i="81"/>
  <c r="L84" i="81" s="1"/>
  <c r="L108" i="81" s="1"/>
  <c r="L64" i="82"/>
  <c r="L64" i="72"/>
  <c r="L64" i="73"/>
  <c r="L16" i="75"/>
  <c r="AF64" i="81"/>
  <c r="AF84" i="81" s="1"/>
  <c r="AF108" i="81" s="1"/>
  <c r="AF64" i="73"/>
  <c r="AF84" i="73" s="1"/>
  <c r="AF108" i="73" s="1"/>
  <c r="AF64" i="82"/>
  <c r="AF84" i="82" s="1"/>
  <c r="AF108" i="82" s="1"/>
  <c r="AF64" i="72"/>
  <c r="AF84" i="72" s="1"/>
  <c r="AF108" i="72" s="1"/>
  <c r="AF16" i="75"/>
  <c r="R64" i="82"/>
  <c r="R84" i="82" s="1"/>
  <c r="R108" i="82" s="1"/>
  <c r="R64" i="73"/>
  <c r="R84" i="73" s="1"/>
  <c r="R108" i="73" s="1"/>
  <c r="R64" i="72"/>
  <c r="R84" i="72" s="1"/>
  <c r="R108" i="72" s="1"/>
  <c r="R64" i="81"/>
  <c r="R84" i="81" s="1"/>
  <c r="R108" i="81" s="1"/>
  <c r="R16" i="75"/>
  <c r="F56" i="75"/>
  <c r="F70" i="75"/>
  <c r="F14" i="75"/>
  <c r="AA64" i="82"/>
  <c r="AA84" i="82" s="1"/>
  <c r="AA108" i="82" s="1"/>
  <c r="AA64" i="72"/>
  <c r="AA84" i="72" s="1"/>
  <c r="AA108" i="72" s="1"/>
  <c r="AA64" i="73"/>
  <c r="AA84" i="73" s="1"/>
  <c r="AA108" i="73" s="1"/>
  <c r="AA64" i="81"/>
  <c r="AA84" i="81" s="1"/>
  <c r="AA108" i="81" s="1"/>
  <c r="AA16" i="75"/>
  <c r="I64" i="72"/>
  <c r="I64" i="82"/>
  <c r="I64" i="73"/>
  <c r="I64" i="81"/>
  <c r="I84" i="81" s="1"/>
  <c r="I108" i="81" s="1"/>
  <c r="I16" i="75"/>
  <c r="K64" i="73"/>
  <c r="K64" i="72"/>
  <c r="K64" i="81"/>
  <c r="K84" i="81" s="1"/>
  <c r="K108" i="81" s="1"/>
  <c r="K64" i="82"/>
  <c r="K16" i="75"/>
  <c r="V64" i="81"/>
  <c r="V84" i="81" s="1"/>
  <c r="V108" i="81" s="1"/>
  <c r="V64" i="82"/>
  <c r="V84" i="82" s="1"/>
  <c r="V108" i="82" s="1"/>
  <c r="V64" i="73"/>
  <c r="V84" i="73" s="1"/>
  <c r="V108" i="73" s="1"/>
  <c r="V64" i="72"/>
  <c r="V84" i="72" s="1"/>
  <c r="V108" i="72" s="1"/>
  <c r="V16" i="75"/>
  <c r="W64" i="81"/>
  <c r="W84" i="81" s="1"/>
  <c r="W108" i="81" s="1"/>
  <c r="W64" i="82"/>
  <c r="W84" i="82" s="1"/>
  <c r="W108" i="82" s="1"/>
  <c r="W64" i="72"/>
  <c r="W84" i="72" s="1"/>
  <c r="W108" i="72" s="1"/>
  <c r="W64" i="73"/>
  <c r="W84" i="73" s="1"/>
  <c r="W108" i="73" s="1"/>
  <c r="W16" i="75"/>
  <c r="Z64" i="72"/>
  <c r="Z84" i="72" s="1"/>
  <c r="Z108" i="72" s="1"/>
  <c r="Z64" i="81"/>
  <c r="Z84" i="81" s="1"/>
  <c r="Z108" i="81" s="1"/>
  <c r="Z64" i="73"/>
  <c r="Z84" i="73" s="1"/>
  <c r="Z108" i="73" s="1"/>
  <c r="Z64" i="82"/>
  <c r="Z84" i="82" s="1"/>
  <c r="Z108" i="82" s="1"/>
  <c r="Z16" i="75"/>
  <c r="AB64" i="72"/>
  <c r="AB84" i="72" s="1"/>
  <c r="AB108" i="72" s="1"/>
  <c r="AB64" i="81"/>
  <c r="AB84" i="81" s="1"/>
  <c r="AB108" i="81" s="1"/>
  <c r="AB64" i="73"/>
  <c r="AB84" i="73" s="1"/>
  <c r="AB108" i="73" s="1"/>
  <c r="AB64" i="82"/>
  <c r="AB84" i="82" s="1"/>
  <c r="AB108" i="82" s="1"/>
  <c r="AB16" i="75"/>
  <c r="X64" i="72"/>
  <c r="X84" i="72" s="1"/>
  <c r="X108" i="72" s="1"/>
  <c r="X64" i="82"/>
  <c r="X84" i="82" s="1"/>
  <c r="X108" i="82" s="1"/>
  <c r="X64" i="81"/>
  <c r="X84" i="81" s="1"/>
  <c r="X108" i="81" s="1"/>
  <c r="X64" i="73"/>
  <c r="X84" i="73" s="1"/>
  <c r="X108" i="73" s="1"/>
  <c r="X16" i="75"/>
  <c r="Y64" i="73"/>
  <c r="Y84" i="73" s="1"/>
  <c r="Y108" i="73" s="1"/>
  <c r="Y64" i="82"/>
  <c r="Y84" i="82" s="1"/>
  <c r="Y108" i="82" s="1"/>
  <c r="Y64" i="81"/>
  <c r="Y84" i="81" s="1"/>
  <c r="Y108" i="81" s="1"/>
  <c r="Y64" i="72"/>
  <c r="Y84" i="72" s="1"/>
  <c r="Y108" i="72" s="1"/>
  <c r="Y16" i="75"/>
  <c r="N64" i="82"/>
  <c r="N64" i="73"/>
  <c r="N64" i="72"/>
  <c r="N64" i="81"/>
  <c r="N84" i="81" s="1"/>
  <c r="N108" i="81" s="1"/>
  <c r="N16" i="75"/>
  <c r="Q64" i="82"/>
  <c r="Q64" i="73"/>
  <c r="Q64" i="72"/>
  <c r="Q64" i="81"/>
  <c r="Q16" i="75"/>
  <c r="F58" i="75"/>
  <c r="T64" i="72"/>
  <c r="T84" i="72" s="1"/>
  <c r="T108" i="72" s="1"/>
  <c r="T64" i="73"/>
  <c r="T84" i="73" s="1"/>
  <c r="T108" i="73" s="1"/>
  <c r="T64" i="82"/>
  <c r="T84" i="82" s="1"/>
  <c r="T108" i="82" s="1"/>
  <c r="T64" i="81"/>
  <c r="T84" i="81" s="1"/>
  <c r="T108" i="81" s="1"/>
  <c r="T16" i="75"/>
  <c r="M64" i="82"/>
  <c r="M64" i="73"/>
  <c r="M64" i="72"/>
  <c r="M64" i="81"/>
  <c r="M84" i="81" s="1"/>
  <c r="M108" i="81" s="1"/>
  <c r="M16" i="75"/>
  <c r="AD64" i="81"/>
  <c r="AD84" i="81" s="1"/>
  <c r="AD108" i="81" s="1"/>
  <c r="AD64" i="73"/>
  <c r="AD84" i="73" s="1"/>
  <c r="AD108" i="73" s="1"/>
  <c r="AD64" i="72"/>
  <c r="AD84" i="72" s="1"/>
  <c r="AD108" i="72" s="1"/>
  <c r="AD64" i="82"/>
  <c r="AD84" i="82" s="1"/>
  <c r="AD108" i="82" s="1"/>
  <c r="AD16" i="75"/>
  <c r="C64" i="81"/>
  <c r="C64" i="73"/>
  <c r="C15" i="75"/>
  <c r="D15" i="75" s="1"/>
  <c r="D57" i="75"/>
  <c r="D60" i="75"/>
  <c r="C18" i="75"/>
  <c r="D18" i="75" s="1"/>
  <c r="D74" i="75"/>
  <c r="D63" i="75"/>
  <c r="D61" i="75"/>
  <c r="D64" i="75"/>
  <c r="D36" i="75"/>
  <c r="D78" i="75"/>
  <c r="D22" i="75"/>
  <c r="D71" i="75"/>
  <c r="C29" i="75"/>
  <c r="D29" i="75" s="1"/>
  <c r="C35" i="75"/>
  <c r="D35" i="75" s="1"/>
  <c r="D77" i="75"/>
  <c r="C21" i="75"/>
  <c r="D21" i="75" s="1"/>
  <c r="C33" i="75"/>
  <c r="D33" i="75" s="1"/>
  <c r="C19" i="75"/>
  <c r="D19" i="75" s="1"/>
  <c r="D75" i="75"/>
  <c r="C32" i="75"/>
  <c r="D32" i="75" s="1"/>
  <c r="Q92" i="75" l="1"/>
  <c r="AB92" i="75"/>
  <c r="K92" i="75"/>
  <c r="R92" i="75"/>
  <c r="S92" i="75"/>
  <c r="Q84" i="73"/>
  <c r="Q108" i="73" s="1"/>
  <c r="K84" i="72"/>
  <c r="K108" i="72" s="1"/>
  <c r="I84" i="73"/>
  <c r="I108" i="73" s="1"/>
  <c r="P84" i="82"/>
  <c r="P108" i="82" s="1"/>
  <c r="L84" i="73"/>
  <c r="L108" i="73" s="1"/>
  <c r="M84" i="73"/>
  <c r="M108" i="73" s="1"/>
  <c r="P84" i="72"/>
  <c r="P108" i="72" s="1"/>
  <c r="Q84" i="72"/>
  <c r="Q108" i="72" s="1"/>
  <c r="J84" i="82"/>
  <c r="J108" i="82" s="1"/>
  <c r="Q84" i="82"/>
  <c r="Q108" i="82" s="1"/>
  <c r="J84" i="73"/>
  <c r="J108" i="73" s="1"/>
  <c r="I84" i="82"/>
  <c r="I108" i="82" s="1"/>
  <c r="M84" i="72"/>
  <c r="M108" i="72" s="1"/>
  <c r="O84" i="72"/>
  <c r="O108" i="72" s="1"/>
  <c r="L84" i="72"/>
  <c r="L108" i="72" s="1"/>
  <c r="O84" i="82"/>
  <c r="O108" i="82" s="1"/>
  <c r="M84" i="82"/>
  <c r="M108" i="82" s="1"/>
  <c r="P84" i="81"/>
  <c r="P108" i="81" s="1"/>
  <c r="K84" i="73"/>
  <c r="K108" i="73" s="1"/>
  <c r="J84" i="72"/>
  <c r="J108" i="72" s="1"/>
  <c r="N84" i="72"/>
  <c r="N108" i="72" s="1"/>
  <c r="N84" i="73"/>
  <c r="N108" i="73" s="1"/>
  <c r="N84" i="82"/>
  <c r="N108" i="82" s="1"/>
  <c r="I84" i="72"/>
  <c r="I108" i="72" s="1"/>
  <c r="O84" i="73"/>
  <c r="O108" i="73" s="1"/>
  <c r="P84" i="73"/>
  <c r="P108" i="73" s="1"/>
  <c r="L84" i="82"/>
  <c r="L108" i="82" s="1"/>
  <c r="Q84" i="81"/>
  <c r="Q108" i="81" s="1"/>
  <c r="K84" i="82"/>
  <c r="K108" i="82" s="1"/>
  <c r="AD92" i="75"/>
  <c r="U92" i="75"/>
  <c r="N92" i="75"/>
  <c r="Z92" i="75"/>
  <c r="I92" i="75"/>
  <c r="AF92" i="75"/>
  <c r="J92" i="75"/>
  <c r="M92" i="75"/>
  <c r="O92" i="75"/>
  <c r="P92" i="75"/>
  <c r="Y92" i="75"/>
  <c r="W92" i="75"/>
  <c r="L92" i="75"/>
  <c r="AA92" i="75"/>
  <c r="T92" i="75"/>
  <c r="AC92" i="75"/>
  <c r="X92" i="75"/>
  <c r="V92" i="75"/>
  <c r="AG92" i="75"/>
  <c r="AE92" i="75"/>
  <c r="AD87" i="72"/>
  <c r="AD106" i="72" s="1"/>
  <c r="AD48" i="75"/>
  <c r="AD50" i="75" s="1"/>
  <c r="AD40" i="85" s="1"/>
  <c r="Z87" i="72"/>
  <c r="Z106" i="72" s="1"/>
  <c r="Z48" i="75"/>
  <c r="Z50" i="75" s="1"/>
  <c r="Z40" i="85" s="1"/>
  <c r="AG87" i="81"/>
  <c r="AG106" i="81" s="1"/>
  <c r="AG34" i="75"/>
  <c r="AG36" i="75" s="1"/>
  <c r="AF12" i="85" s="1"/>
  <c r="AE87" i="81"/>
  <c r="AE106" i="81" s="1"/>
  <c r="AE34" i="75"/>
  <c r="AE36" i="75" s="1"/>
  <c r="AD12" i="85" s="1"/>
  <c r="AE87" i="73"/>
  <c r="AE106" i="73" s="1"/>
  <c r="AE62" i="75"/>
  <c r="AE64" i="75" s="1"/>
  <c r="S87" i="73"/>
  <c r="S106" i="73" s="1"/>
  <c r="S62" i="75"/>
  <c r="S64" i="75" s="1"/>
  <c r="R87" i="81"/>
  <c r="R106" i="81" s="1"/>
  <c r="R34" i="75"/>
  <c r="R36" i="75" s="1"/>
  <c r="AB87" i="81"/>
  <c r="AB106" i="81" s="1"/>
  <c r="AB34" i="75"/>
  <c r="AB36" i="75" s="1"/>
  <c r="AA12" i="85" s="1"/>
  <c r="R87" i="72"/>
  <c r="R106" i="72" s="1"/>
  <c r="R48" i="75"/>
  <c r="R50" i="75" s="1"/>
  <c r="R40" i="85" s="1"/>
  <c r="S87" i="81"/>
  <c r="S106" i="81" s="1"/>
  <c r="S34" i="75"/>
  <c r="S36" i="75" s="1"/>
  <c r="S87" i="72"/>
  <c r="S106" i="72" s="1"/>
  <c r="S48" i="75"/>
  <c r="S50" i="75" s="1"/>
  <c r="S40" i="85" s="1"/>
  <c r="AB87" i="82"/>
  <c r="AB106" i="82" s="1"/>
  <c r="AB76" i="75"/>
  <c r="AB78" i="75" s="1"/>
  <c r="AB87" i="72"/>
  <c r="AB106" i="72" s="1"/>
  <c r="AB48" i="75"/>
  <c r="AB50" i="75" s="1"/>
  <c r="AB40" i="85" s="1"/>
  <c r="R87" i="73"/>
  <c r="R106" i="73" s="1"/>
  <c r="R62" i="75"/>
  <c r="R64" i="75" s="1"/>
  <c r="AD87" i="82"/>
  <c r="AD106" i="82" s="1"/>
  <c r="AD76" i="75"/>
  <c r="AD78" i="75" s="1"/>
  <c r="R87" i="82"/>
  <c r="R106" i="82" s="1"/>
  <c r="R76" i="75"/>
  <c r="R78" i="75" s="1"/>
  <c r="S87" i="82"/>
  <c r="S106" i="82" s="1"/>
  <c r="S76" i="75"/>
  <c r="S78" i="75" s="1"/>
  <c r="U87" i="81"/>
  <c r="U106" i="81" s="1"/>
  <c r="U34" i="75"/>
  <c r="U36" i="75" s="1"/>
  <c r="Z87" i="82"/>
  <c r="Z106" i="82" s="1"/>
  <c r="Z76" i="75"/>
  <c r="Z78" i="75" s="1"/>
  <c r="AD87" i="73"/>
  <c r="AD106" i="73" s="1"/>
  <c r="AD62" i="75"/>
  <c r="AD64" i="75" s="1"/>
  <c r="Z87" i="73"/>
  <c r="Z106" i="73" s="1"/>
  <c r="Z62" i="75"/>
  <c r="Z64" i="75" s="1"/>
  <c r="AF87" i="72"/>
  <c r="AF106" i="72" s="1"/>
  <c r="AF48" i="75"/>
  <c r="AF50" i="75" s="1"/>
  <c r="AF40" i="85" s="1"/>
  <c r="U87" i="82"/>
  <c r="U106" i="82" s="1"/>
  <c r="U76" i="75"/>
  <c r="U78" i="75" s="1"/>
  <c r="Z87" i="81"/>
  <c r="Z106" i="81" s="1"/>
  <c r="Z34" i="75"/>
  <c r="Z36" i="75" s="1"/>
  <c r="AF87" i="82"/>
  <c r="AF106" i="82" s="1"/>
  <c r="AF76" i="75"/>
  <c r="AF78" i="75" s="1"/>
  <c r="U87" i="72"/>
  <c r="U106" i="72" s="1"/>
  <c r="U48" i="75"/>
  <c r="U50" i="75" s="1"/>
  <c r="U40" i="85" s="1"/>
  <c r="AF87" i="73"/>
  <c r="AF106" i="73" s="1"/>
  <c r="AF62" i="75"/>
  <c r="AF64" i="75" s="1"/>
  <c r="J87" i="81"/>
  <c r="J106" i="81" s="1"/>
  <c r="J34" i="75"/>
  <c r="J36" i="75" s="1"/>
  <c r="U87" i="73"/>
  <c r="U106" i="73" s="1"/>
  <c r="U62" i="75"/>
  <c r="U64" i="75" s="1"/>
  <c r="AF87" i="81"/>
  <c r="AF106" i="81" s="1"/>
  <c r="AF34" i="75"/>
  <c r="AF36" i="75" s="1"/>
  <c r="AE12" i="85" s="1"/>
  <c r="W87" i="72"/>
  <c r="W106" i="72" s="1"/>
  <c r="W48" i="75"/>
  <c r="W50" i="75" s="1"/>
  <c r="W40" i="85" s="1"/>
  <c r="Y87" i="73"/>
  <c r="Y106" i="73" s="1"/>
  <c r="Y62" i="75"/>
  <c r="Y64" i="75" s="1"/>
  <c r="W87" i="81"/>
  <c r="W106" i="81" s="1"/>
  <c r="W34" i="75"/>
  <c r="W36" i="75" s="1"/>
  <c r="AA87" i="72"/>
  <c r="AA106" i="72" s="1"/>
  <c r="AA48" i="75"/>
  <c r="AA50" i="75" s="1"/>
  <c r="AA40" i="85" s="1"/>
  <c r="O87" i="81"/>
  <c r="O106" i="81" s="1"/>
  <c r="O34" i="75"/>
  <c r="O36" i="75" s="1"/>
  <c r="Y87" i="81"/>
  <c r="Y106" i="81" s="1"/>
  <c r="Y34" i="75"/>
  <c r="Y36" i="75" s="1"/>
  <c r="AA87" i="82"/>
  <c r="AA106" i="82" s="1"/>
  <c r="AA76" i="75"/>
  <c r="AA78" i="75" s="1"/>
  <c r="L87" i="81"/>
  <c r="L106" i="81" s="1"/>
  <c r="L34" i="75"/>
  <c r="L36" i="75" s="1"/>
  <c r="AB87" i="73"/>
  <c r="AB106" i="73" s="1"/>
  <c r="AB62" i="75"/>
  <c r="AB64" i="75" s="1"/>
  <c r="AD87" i="81"/>
  <c r="AD106" i="81" s="1"/>
  <c r="AD34" i="75"/>
  <c r="AD36" i="75" s="1"/>
  <c r="AC12" i="85" s="1"/>
  <c r="Y87" i="72"/>
  <c r="Y106" i="72" s="1"/>
  <c r="Y48" i="75"/>
  <c r="Y50" i="75" s="1"/>
  <c r="Y40" i="85" s="1"/>
  <c r="AC87" i="73"/>
  <c r="AC106" i="73" s="1"/>
  <c r="AC62" i="75"/>
  <c r="AC64" i="75" s="1"/>
  <c r="K87" i="81"/>
  <c r="K106" i="81" s="1"/>
  <c r="K34" i="75"/>
  <c r="K36" i="75" s="1"/>
  <c r="N87" i="81"/>
  <c r="N106" i="81" s="1"/>
  <c r="N34" i="75"/>
  <c r="N36" i="75" s="1"/>
  <c r="W87" i="73"/>
  <c r="W106" i="73" s="1"/>
  <c r="W62" i="75"/>
  <c r="W64" i="75" s="1"/>
  <c r="AA87" i="81"/>
  <c r="AA106" i="81" s="1"/>
  <c r="AA34" i="75"/>
  <c r="AA36" i="75" s="1"/>
  <c r="Z12" i="85" s="1"/>
  <c r="T87" i="82"/>
  <c r="T106" i="82" s="1"/>
  <c r="T76" i="75"/>
  <c r="T78" i="75" s="1"/>
  <c r="X87" i="81"/>
  <c r="X106" i="81" s="1"/>
  <c r="X34" i="75"/>
  <c r="X36" i="75" s="1"/>
  <c r="V87" i="73"/>
  <c r="V106" i="73" s="1"/>
  <c r="V62" i="75"/>
  <c r="V64" i="75" s="1"/>
  <c r="AG87" i="72"/>
  <c r="AG106" i="72" s="1"/>
  <c r="AG48" i="75"/>
  <c r="AG50" i="75" s="1"/>
  <c r="AG40" i="85" s="1"/>
  <c r="AC87" i="72"/>
  <c r="AC106" i="72" s="1"/>
  <c r="AC48" i="75"/>
  <c r="AC50" i="75" s="1"/>
  <c r="AC40" i="85" s="1"/>
  <c r="I87" i="81"/>
  <c r="I106" i="81" s="1"/>
  <c r="I34" i="75"/>
  <c r="M87" i="81"/>
  <c r="M106" i="81" s="1"/>
  <c r="M34" i="75"/>
  <c r="M36" i="75" s="1"/>
  <c r="Y87" i="82"/>
  <c r="Y106" i="82" s="1"/>
  <c r="Y76" i="75"/>
  <c r="Y78" i="75" s="1"/>
  <c r="X87" i="73"/>
  <c r="X106" i="73" s="1"/>
  <c r="X62" i="75"/>
  <c r="X64" i="75" s="1"/>
  <c r="T87" i="72"/>
  <c r="T106" i="72" s="1"/>
  <c r="T48" i="75"/>
  <c r="T50" i="75" s="1"/>
  <c r="T40" i="85" s="1"/>
  <c r="X87" i="82"/>
  <c r="X106" i="82" s="1"/>
  <c r="X76" i="75"/>
  <c r="X78" i="75" s="1"/>
  <c r="V87" i="82"/>
  <c r="V106" i="82" s="1"/>
  <c r="V76" i="75"/>
  <c r="V78" i="75" s="1"/>
  <c r="AG87" i="82"/>
  <c r="AG106" i="82" s="1"/>
  <c r="AG76" i="75"/>
  <c r="AG78" i="75" s="1"/>
  <c r="AE87" i="72"/>
  <c r="AE106" i="72" s="1"/>
  <c r="AE48" i="75"/>
  <c r="AE50" i="75" s="1"/>
  <c r="AE40" i="85" s="1"/>
  <c r="AC87" i="81"/>
  <c r="AC106" i="81" s="1"/>
  <c r="AC34" i="75"/>
  <c r="AC36" i="75" s="1"/>
  <c r="AB12" i="85" s="1"/>
  <c r="W87" i="82"/>
  <c r="W106" i="82" s="1"/>
  <c r="W76" i="75"/>
  <c r="W78" i="75" s="1"/>
  <c r="AA87" i="73"/>
  <c r="AA106" i="73" s="1"/>
  <c r="AA62" i="75"/>
  <c r="AA64" i="75" s="1"/>
  <c r="T87" i="81"/>
  <c r="T106" i="81" s="1"/>
  <c r="T34" i="75"/>
  <c r="T36" i="75" s="1"/>
  <c r="V87" i="72"/>
  <c r="V106" i="72" s="1"/>
  <c r="V48" i="75"/>
  <c r="V50" i="75" s="1"/>
  <c r="V40" i="85" s="1"/>
  <c r="T87" i="73"/>
  <c r="T106" i="73" s="1"/>
  <c r="T62" i="75"/>
  <c r="T64" i="75" s="1"/>
  <c r="X87" i="72"/>
  <c r="X106" i="72" s="1"/>
  <c r="X48" i="75"/>
  <c r="X50" i="75" s="1"/>
  <c r="X40" i="85" s="1"/>
  <c r="V87" i="81"/>
  <c r="V106" i="81" s="1"/>
  <c r="V34" i="75"/>
  <c r="V36" i="75" s="1"/>
  <c r="AG87" i="73"/>
  <c r="AG106" i="73" s="1"/>
  <c r="AG62" i="75"/>
  <c r="AG64" i="75" s="1"/>
  <c r="AE87" i="82"/>
  <c r="AE106" i="82" s="1"/>
  <c r="AE76" i="75"/>
  <c r="AE78" i="75" s="1"/>
  <c r="AC87" i="82"/>
  <c r="AC106" i="82" s="1"/>
  <c r="AC76" i="75"/>
  <c r="AC78" i="75" s="1"/>
  <c r="H13" i="33"/>
  <c r="P87" i="72" l="1"/>
  <c r="P106" i="72" s="1"/>
  <c r="P42" i="85" s="1"/>
  <c r="P48" i="75"/>
  <c r="P50" i="75" s="1"/>
  <c r="P40" i="85" s="1"/>
  <c r="P34" i="75"/>
  <c r="P36" i="75" s="1"/>
  <c r="K48" i="75"/>
  <c r="K50" i="75" s="1"/>
  <c r="K40" i="85" s="1"/>
  <c r="P87" i="81"/>
  <c r="P106" i="81" s="1"/>
  <c r="P111" i="81" s="1" a="1"/>
  <c r="P111" i="81" s="1"/>
  <c r="K87" i="72"/>
  <c r="K106" i="72" s="1"/>
  <c r="K114" i="72" s="1" a="1"/>
  <c r="K114" i="72" s="1"/>
  <c r="J48" i="75"/>
  <c r="J50" i="75" s="1"/>
  <c r="J40" i="85" s="1"/>
  <c r="J87" i="72"/>
  <c r="J106" i="72" s="1"/>
  <c r="J115" i="72" s="1" a="1"/>
  <c r="J115" i="72" s="1"/>
  <c r="AB111" i="82" a="1"/>
  <c r="AB111" i="82" s="1"/>
  <c r="AB73" i="85" s="1"/>
  <c r="AB117" i="82" a="1"/>
  <c r="AB117" i="82" s="1"/>
  <c r="AB114" i="82" a="1"/>
  <c r="AB114" i="82" s="1"/>
  <c r="AB76" i="85" s="1"/>
  <c r="AB110" i="82" a="1"/>
  <c r="AB110" i="82" s="1"/>
  <c r="AB72" i="85" s="1"/>
  <c r="AB112" i="82" a="1"/>
  <c r="AB112" i="82" s="1"/>
  <c r="AB74" i="85" s="1"/>
  <c r="AB115" i="82" a="1"/>
  <c r="AB115" i="82" s="1"/>
  <c r="AB113" i="82" a="1"/>
  <c r="AB113" i="82" s="1"/>
  <c r="AB75" i="85" s="1"/>
  <c r="AB116" i="82" a="1"/>
  <c r="AB116" i="82" s="1"/>
  <c r="AB70" i="85"/>
  <c r="L76" i="75"/>
  <c r="L78" i="75" s="1"/>
  <c r="X112" i="82" a="1"/>
  <c r="X112" i="82" s="1"/>
  <c r="X74" i="85" s="1"/>
  <c r="X115" i="82" a="1"/>
  <c r="X115" i="82" s="1"/>
  <c r="X111" i="82" a="1"/>
  <c r="X111" i="82" s="1"/>
  <c r="X73" i="85" s="1"/>
  <c r="X117" i="82" a="1"/>
  <c r="X117" i="82" s="1"/>
  <c r="X114" i="82" a="1"/>
  <c r="X114" i="82" s="1"/>
  <c r="X76" i="85" s="1"/>
  <c r="X116" i="82" a="1"/>
  <c r="X116" i="82" s="1"/>
  <c r="X113" i="82" a="1"/>
  <c r="X113" i="82" s="1"/>
  <c r="X75" i="85" s="1"/>
  <c r="X110" i="82" a="1"/>
  <c r="X110" i="82" s="1"/>
  <c r="X72" i="85" s="1"/>
  <c r="X70" i="85"/>
  <c r="AA115" i="82" a="1"/>
  <c r="AA115" i="82" s="1"/>
  <c r="AA111" i="82" a="1"/>
  <c r="AA111" i="82" s="1"/>
  <c r="AA73" i="85" s="1"/>
  <c r="AA117" i="82" a="1"/>
  <c r="AA117" i="82" s="1"/>
  <c r="AA114" i="82" a="1"/>
  <c r="AA114" i="82" s="1"/>
  <c r="AA76" i="85" s="1"/>
  <c r="AA112" i="82" a="1"/>
  <c r="AA112" i="82" s="1"/>
  <c r="AA74" i="85" s="1"/>
  <c r="AA116" i="82" a="1"/>
  <c r="AA116" i="82" s="1"/>
  <c r="AA110" i="82" a="1"/>
  <c r="AA110" i="82" s="1"/>
  <c r="AA72" i="85" s="1"/>
  <c r="AA113" i="82" a="1"/>
  <c r="AA113" i="82" s="1"/>
  <c r="AA75" i="85" s="1"/>
  <c r="AA70" i="85"/>
  <c r="V113" i="72" a="1"/>
  <c r="V113" i="72" s="1"/>
  <c r="V110" i="72" a="1"/>
  <c r="V110" i="72" s="1"/>
  <c r="V116" i="72" a="1"/>
  <c r="V116" i="72" s="1"/>
  <c r="V112" i="72" a="1"/>
  <c r="V112" i="72" s="1"/>
  <c r="V115" i="72" a="1"/>
  <c r="V115" i="72" s="1"/>
  <c r="V117" i="72" a="1"/>
  <c r="V117" i="72" s="1"/>
  <c r="V114" i="72" a="1"/>
  <c r="V114" i="72" s="1"/>
  <c r="V111" i="72" a="1"/>
  <c r="V111" i="72" s="1"/>
  <c r="V42" i="85"/>
  <c r="U113" i="72" a="1"/>
  <c r="U113" i="72" s="1"/>
  <c r="U110" i="72" a="1"/>
  <c r="U110" i="72" s="1"/>
  <c r="U116" i="72" a="1"/>
  <c r="U116" i="72" s="1"/>
  <c r="U112" i="72" a="1"/>
  <c r="U112" i="72" s="1"/>
  <c r="U117" i="72" a="1"/>
  <c r="U117" i="72" s="1"/>
  <c r="U114" i="72" a="1"/>
  <c r="U114" i="72" s="1"/>
  <c r="U111" i="72" a="1"/>
  <c r="U111" i="72" s="1"/>
  <c r="U115" i="72" a="1"/>
  <c r="U115" i="72" s="1"/>
  <c r="U42" i="85"/>
  <c r="S113" i="82" a="1"/>
  <c r="S113" i="82" s="1"/>
  <c r="S75" i="85" s="1"/>
  <c r="S116" i="82" a="1"/>
  <c r="S116" i="82" s="1"/>
  <c r="S112" i="82" a="1"/>
  <c r="S112" i="82" s="1"/>
  <c r="S74" i="85" s="1"/>
  <c r="S115" i="82" a="1"/>
  <c r="S115" i="82" s="1"/>
  <c r="S114" i="82" a="1"/>
  <c r="S114" i="82" s="1"/>
  <c r="S76" i="85" s="1"/>
  <c r="S111" i="82" a="1"/>
  <c r="S111" i="82" s="1"/>
  <c r="S73" i="85" s="1"/>
  <c r="S117" i="82" a="1"/>
  <c r="S117" i="82" s="1"/>
  <c r="S110" i="82" a="1"/>
  <c r="S110" i="82" s="1"/>
  <c r="S72" i="85" s="1"/>
  <c r="S70" i="85"/>
  <c r="AD115" i="72" a="1"/>
  <c r="AD115" i="72" s="1"/>
  <c r="AD111" i="72" a="1"/>
  <c r="AD111" i="72" s="1"/>
  <c r="AD114" i="72" a="1"/>
  <c r="AD114" i="72" s="1"/>
  <c r="AD116" i="72" a="1"/>
  <c r="AD116" i="72" s="1"/>
  <c r="AD113" i="72" a="1"/>
  <c r="AD113" i="72" s="1"/>
  <c r="AD112" i="72" a="1"/>
  <c r="AD112" i="72" s="1"/>
  <c r="AD117" i="72" a="1"/>
  <c r="AD117" i="72" s="1"/>
  <c r="AD110" i="72" a="1"/>
  <c r="AD110" i="72" s="1"/>
  <c r="AD42" i="85"/>
  <c r="T117" i="72" a="1"/>
  <c r="T117" i="72" s="1"/>
  <c r="T113" i="72" a="1"/>
  <c r="T113" i="72" s="1"/>
  <c r="T110" i="72" a="1"/>
  <c r="T110" i="72" s="1"/>
  <c r="T116" i="72" a="1"/>
  <c r="T116" i="72" s="1"/>
  <c r="T112" i="72" a="1"/>
  <c r="T112" i="72" s="1"/>
  <c r="T114" i="72" a="1"/>
  <c r="T114" i="72" s="1"/>
  <c r="T111" i="72" a="1"/>
  <c r="T111" i="72" s="1"/>
  <c r="T115" i="72" a="1"/>
  <c r="T115" i="72" s="1"/>
  <c r="T42" i="85"/>
  <c r="AD116" i="73" a="1"/>
  <c r="AD116" i="73" s="1"/>
  <c r="AD111" i="73" a="1"/>
  <c r="AD111" i="73" s="1"/>
  <c r="AD59" i="85" s="1"/>
  <c r="AD113" i="73" a="1"/>
  <c r="AD113" i="73" s="1"/>
  <c r="AD61" i="85" s="1"/>
  <c r="AD115" i="73" a="1"/>
  <c r="AD115" i="73" s="1"/>
  <c r="AD110" i="73" a="1"/>
  <c r="AD110" i="73" s="1"/>
  <c r="AD58" i="85" s="1"/>
  <c r="AD117" i="73" a="1"/>
  <c r="AD117" i="73" s="1"/>
  <c r="AD114" i="73" a="1"/>
  <c r="AD114" i="73" s="1"/>
  <c r="AD62" i="85" s="1"/>
  <c r="AD112" i="73" a="1"/>
  <c r="AD112" i="73" s="1"/>
  <c r="AD60" i="85" s="1"/>
  <c r="AD56" i="85"/>
  <c r="L87" i="72"/>
  <c r="L106" i="72" s="1"/>
  <c r="AA113" i="73" a="1"/>
  <c r="AA113" i="73" s="1"/>
  <c r="AA61" i="85" s="1"/>
  <c r="AA112" i="73" a="1"/>
  <c r="AA112" i="73" s="1"/>
  <c r="AA60" i="85" s="1"/>
  <c r="AA116" i="73" a="1"/>
  <c r="AA116" i="73" s="1"/>
  <c r="AA114" i="73" a="1"/>
  <c r="AA114" i="73" s="1"/>
  <c r="AA62" i="85" s="1"/>
  <c r="AA117" i="73" a="1"/>
  <c r="AA117" i="73" s="1"/>
  <c r="AA110" i="73" a="1"/>
  <c r="AA110" i="73" s="1"/>
  <c r="AA58" i="85" s="1"/>
  <c r="AA115" i="73" a="1"/>
  <c r="AA115" i="73" s="1"/>
  <c r="AA111" i="73" a="1"/>
  <c r="AA111" i="73" s="1"/>
  <c r="AA59" i="85" s="1"/>
  <c r="AA56" i="85"/>
  <c r="Z112" i="72" a="1"/>
  <c r="Z112" i="72" s="1"/>
  <c r="Z115" i="72" a="1"/>
  <c r="Z115" i="72" s="1"/>
  <c r="Z111" i="72" a="1"/>
  <c r="Z111" i="72" s="1"/>
  <c r="Z117" i="72" a="1"/>
  <c r="Z117" i="72" s="1"/>
  <c r="Z114" i="72" a="1"/>
  <c r="Z114" i="72" s="1"/>
  <c r="Z110" i="72" a="1"/>
  <c r="Z110" i="72" s="1"/>
  <c r="Z116" i="72" a="1"/>
  <c r="Z116" i="72" s="1"/>
  <c r="Z113" i="72" a="1"/>
  <c r="Z113" i="72" s="1"/>
  <c r="Z42" i="85"/>
  <c r="L87" i="82"/>
  <c r="L106" i="82" s="1"/>
  <c r="AC116" i="73" a="1"/>
  <c r="AC116" i="73" s="1"/>
  <c r="AC111" i="73" a="1"/>
  <c r="AC111" i="73" s="1"/>
  <c r="AC59" i="85" s="1"/>
  <c r="AC113" i="73" a="1"/>
  <c r="AC113" i="73" s="1"/>
  <c r="AC61" i="85" s="1"/>
  <c r="AC115" i="73" a="1"/>
  <c r="AC115" i="73" s="1"/>
  <c r="AC110" i="73" a="1"/>
  <c r="AC110" i="73" s="1"/>
  <c r="AC58" i="85" s="1"/>
  <c r="AC117" i="73" a="1"/>
  <c r="AC117" i="73" s="1"/>
  <c r="AC112" i="73" a="1"/>
  <c r="AC112" i="73" s="1"/>
  <c r="AC60" i="85" s="1"/>
  <c r="AC114" i="73" a="1"/>
  <c r="AC114" i="73" s="1"/>
  <c r="AC62" i="85" s="1"/>
  <c r="AC56" i="85"/>
  <c r="R110" i="82" a="1"/>
  <c r="R110" i="82" s="1"/>
  <c r="R72" i="85" s="1"/>
  <c r="R116" i="82" a="1"/>
  <c r="R116" i="82" s="1"/>
  <c r="R113" i="82" a="1"/>
  <c r="R113" i="82" s="1"/>
  <c r="R75" i="85" s="1"/>
  <c r="R112" i="82" a="1"/>
  <c r="R112" i="82" s="1"/>
  <c r="R74" i="85" s="1"/>
  <c r="R115" i="82" a="1"/>
  <c r="R115" i="82" s="1"/>
  <c r="R114" i="82" a="1"/>
  <c r="R114" i="82" s="1"/>
  <c r="R76" i="85" s="1"/>
  <c r="R111" i="82" a="1"/>
  <c r="R111" i="82" s="1"/>
  <c r="R73" i="85" s="1"/>
  <c r="R117" i="82" a="1"/>
  <c r="R117" i="82" s="1"/>
  <c r="R70" i="85"/>
  <c r="AE115" i="72" a="1"/>
  <c r="AE115" i="72" s="1"/>
  <c r="AE114" i="72" a="1"/>
  <c r="AE114" i="72" s="1"/>
  <c r="AE117" i="72" a="1"/>
  <c r="AE117" i="72" s="1"/>
  <c r="AE113" i="72" a="1"/>
  <c r="AE113" i="72" s="1"/>
  <c r="AE110" i="72" a="1"/>
  <c r="AE110" i="72" s="1"/>
  <c r="AE111" i="72" a="1"/>
  <c r="AE111" i="72" s="1"/>
  <c r="AE112" i="72" a="1"/>
  <c r="AE112" i="72" s="1"/>
  <c r="AE116" i="72" a="1"/>
  <c r="AE116" i="72" s="1"/>
  <c r="AE42" i="85"/>
  <c r="S115" i="73" a="1"/>
  <c r="S115" i="73" s="1"/>
  <c r="S110" i="73" a="1"/>
  <c r="S110" i="73" s="1"/>
  <c r="S58" i="85" s="1"/>
  <c r="S112" i="73" a="1"/>
  <c r="S112" i="73" s="1"/>
  <c r="S60" i="85" s="1"/>
  <c r="S117" i="73" a="1"/>
  <c r="S117" i="73" s="1"/>
  <c r="S114" i="73" a="1"/>
  <c r="S114" i="73" s="1"/>
  <c r="S62" i="85" s="1"/>
  <c r="S116" i="73" a="1"/>
  <c r="S116" i="73" s="1"/>
  <c r="S111" i="73" a="1"/>
  <c r="S111" i="73" s="1"/>
  <c r="S59" i="85" s="1"/>
  <c r="S113" i="73" a="1"/>
  <c r="S113" i="73" s="1"/>
  <c r="S61" i="85" s="1"/>
  <c r="S56" i="85"/>
  <c r="X116" i="72" a="1"/>
  <c r="X116" i="72" s="1"/>
  <c r="X112" i="72" a="1"/>
  <c r="X112" i="72" s="1"/>
  <c r="X115" i="72" a="1"/>
  <c r="X115" i="72" s="1"/>
  <c r="X117" i="72" a="1"/>
  <c r="X117" i="72" s="1"/>
  <c r="X113" i="72" a="1"/>
  <c r="X113" i="72" s="1"/>
  <c r="X114" i="72" a="1"/>
  <c r="X114" i="72" s="1"/>
  <c r="X110" i="72" a="1"/>
  <c r="X110" i="72" s="1"/>
  <c r="X111" i="72" a="1"/>
  <c r="X111" i="72" s="1"/>
  <c r="X42" i="85"/>
  <c r="X117" i="73" a="1"/>
  <c r="X117" i="73" s="1"/>
  <c r="X116" i="73" a="1"/>
  <c r="X116" i="73" s="1"/>
  <c r="X111" i="73" a="1"/>
  <c r="X111" i="73" s="1"/>
  <c r="X59" i="85" s="1"/>
  <c r="X112" i="73" a="1"/>
  <c r="X112" i="73" s="1"/>
  <c r="X60" i="85" s="1"/>
  <c r="X110" i="73" a="1"/>
  <c r="X110" i="73" s="1"/>
  <c r="X58" i="85" s="1"/>
  <c r="X114" i="73" a="1"/>
  <c r="X114" i="73" s="1"/>
  <c r="X62" i="85" s="1"/>
  <c r="X115" i="73" a="1"/>
  <c r="X115" i="73" s="1"/>
  <c r="X113" i="73" a="1"/>
  <c r="X113" i="73" s="1"/>
  <c r="X61" i="85" s="1"/>
  <c r="X56" i="85"/>
  <c r="Y112" i="82" a="1"/>
  <c r="Y112" i="82" s="1"/>
  <c r="Y74" i="85" s="1"/>
  <c r="Y115" i="82" a="1"/>
  <c r="Y115" i="82" s="1"/>
  <c r="Y111" i="82" a="1"/>
  <c r="Y111" i="82" s="1"/>
  <c r="Y73" i="85" s="1"/>
  <c r="Y117" i="82" a="1"/>
  <c r="Y117" i="82" s="1"/>
  <c r="Y114" i="82" a="1"/>
  <c r="Y114" i="82" s="1"/>
  <c r="Y76" i="85" s="1"/>
  <c r="Y116" i="82" a="1"/>
  <c r="Y116" i="82" s="1"/>
  <c r="Y110" i="82" a="1"/>
  <c r="Y110" i="82" s="1"/>
  <c r="Y72" i="85" s="1"/>
  <c r="Y113" i="82" a="1"/>
  <c r="Y113" i="82" s="1"/>
  <c r="Y75" i="85" s="1"/>
  <c r="Y70" i="85"/>
  <c r="AF113" i="73" a="1"/>
  <c r="AF113" i="73" s="1"/>
  <c r="AF61" i="85" s="1"/>
  <c r="AF115" i="73" a="1"/>
  <c r="AF115" i="73" s="1"/>
  <c r="AF110" i="73" a="1"/>
  <c r="AF110" i="73" s="1"/>
  <c r="AF58" i="85" s="1"/>
  <c r="AF112" i="73" a="1"/>
  <c r="AF112" i="73" s="1"/>
  <c r="AF60" i="85" s="1"/>
  <c r="AF111" i="73" a="1"/>
  <c r="AF111" i="73" s="1"/>
  <c r="AF59" i="85" s="1"/>
  <c r="AF117" i="73" a="1"/>
  <c r="AF117" i="73" s="1"/>
  <c r="AF114" i="73" a="1"/>
  <c r="AF114" i="73" s="1"/>
  <c r="AF62" i="85" s="1"/>
  <c r="AF116" i="73" a="1"/>
  <c r="AF116" i="73" s="1"/>
  <c r="AF56" i="85"/>
  <c r="W115" i="82" a="1"/>
  <c r="W115" i="82" s="1"/>
  <c r="W111" i="82" a="1"/>
  <c r="W111" i="82" s="1"/>
  <c r="W73" i="85" s="1"/>
  <c r="W117" i="82" a="1"/>
  <c r="W117" i="82" s="1"/>
  <c r="W114" i="82" a="1"/>
  <c r="W114" i="82" s="1"/>
  <c r="W76" i="85" s="1"/>
  <c r="W116" i="82" a="1"/>
  <c r="W116" i="82" s="1"/>
  <c r="W112" i="82" a="1"/>
  <c r="W112" i="82" s="1"/>
  <c r="W74" i="85" s="1"/>
  <c r="W110" i="82" a="1"/>
  <c r="W110" i="82" s="1"/>
  <c r="W72" i="85" s="1"/>
  <c r="W113" i="82" a="1"/>
  <c r="W113" i="82" s="1"/>
  <c r="W75" i="85" s="1"/>
  <c r="W70" i="85"/>
  <c r="AC111" i="82" a="1"/>
  <c r="AC111" i="82" s="1"/>
  <c r="AC73" i="85" s="1"/>
  <c r="AC117" i="82" a="1"/>
  <c r="AC117" i="82" s="1"/>
  <c r="AC114" i="82" a="1"/>
  <c r="AC114" i="82" s="1"/>
  <c r="AC76" i="85" s="1"/>
  <c r="AC110" i="82" a="1"/>
  <c r="AC110" i="82" s="1"/>
  <c r="AC72" i="85" s="1"/>
  <c r="AC113" i="82" a="1"/>
  <c r="AC113" i="82" s="1"/>
  <c r="AC75" i="85" s="1"/>
  <c r="AC112" i="82" a="1"/>
  <c r="AC112" i="82" s="1"/>
  <c r="AC74" i="85" s="1"/>
  <c r="AC115" i="82" a="1"/>
  <c r="AC115" i="82" s="1"/>
  <c r="AC116" i="82" a="1"/>
  <c r="AC116" i="82" s="1"/>
  <c r="AC70" i="85"/>
  <c r="AE111" i="82" a="1"/>
  <c r="AE111" i="82" s="1"/>
  <c r="AE73" i="85" s="1"/>
  <c r="AE117" i="82" a="1"/>
  <c r="AE117" i="82" s="1"/>
  <c r="AE114" i="82" a="1"/>
  <c r="AE114" i="82" s="1"/>
  <c r="AE76" i="85" s="1"/>
  <c r="AE110" i="82" a="1"/>
  <c r="AE110" i="82" s="1"/>
  <c r="AE72" i="85" s="1"/>
  <c r="AE113" i="82" a="1"/>
  <c r="AE113" i="82" s="1"/>
  <c r="AE75" i="85" s="1"/>
  <c r="AE116" i="82" a="1"/>
  <c r="AE116" i="82" s="1"/>
  <c r="AE115" i="82" a="1"/>
  <c r="AE115" i="82" s="1"/>
  <c r="AE112" i="82" a="1"/>
  <c r="AE112" i="82" s="1"/>
  <c r="AE74" i="85" s="1"/>
  <c r="AE70" i="85"/>
  <c r="Y116" i="72" a="1"/>
  <c r="Y116" i="72" s="1"/>
  <c r="Y115" i="72" a="1"/>
  <c r="Y115" i="72" s="1"/>
  <c r="Y114" i="72" a="1"/>
  <c r="Y114" i="72" s="1"/>
  <c r="Y110" i="72" a="1"/>
  <c r="Y110" i="72" s="1"/>
  <c r="Y111" i="72" a="1"/>
  <c r="Y111" i="72" s="1"/>
  <c r="Y112" i="72" a="1"/>
  <c r="Y112" i="72" s="1"/>
  <c r="Y117" i="72" a="1"/>
  <c r="Y117" i="72" s="1"/>
  <c r="Y113" i="72" a="1"/>
  <c r="Y113" i="72" s="1"/>
  <c r="Y42" i="85"/>
  <c r="L48" i="75"/>
  <c r="L50" i="75" s="1"/>
  <c r="L40" i="85" s="1"/>
  <c r="R117" i="72" a="1"/>
  <c r="R117" i="72" s="1"/>
  <c r="R113" i="72" a="1"/>
  <c r="R113" i="72" s="1"/>
  <c r="R110" i="72" a="1"/>
  <c r="R110" i="72" s="1"/>
  <c r="R116" i="72" a="1"/>
  <c r="R116" i="72" s="1"/>
  <c r="R111" i="72" a="1"/>
  <c r="R111" i="72" s="1"/>
  <c r="R112" i="72" a="1"/>
  <c r="R112" i="72" s="1"/>
  <c r="R114" i="72" a="1"/>
  <c r="R114" i="72" s="1"/>
  <c r="R115" i="72" a="1"/>
  <c r="R115" i="72" s="1"/>
  <c r="R42" i="85"/>
  <c r="AA112" i="72" a="1"/>
  <c r="AA112" i="72" s="1"/>
  <c r="AA115" i="72" a="1"/>
  <c r="AA115" i="72" s="1"/>
  <c r="AA111" i="72" a="1"/>
  <c r="AA111" i="72" s="1"/>
  <c r="AA114" i="72" a="1"/>
  <c r="AA114" i="72" s="1"/>
  <c r="AA110" i="72" a="1"/>
  <c r="AA110" i="72" s="1"/>
  <c r="AA116" i="72" a="1"/>
  <c r="AA116" i="72" s="1"/>
  <c r="AA117" i="72" a="1"/>
  <c r="AA117" i="72" s="1"/>
  <c r="AA113" i="72" a="1"/>
  <c r="AA113" i="72" s="1"/>
  <c r="AA42" i="85"/>
  <c r="AG113" i="73" a="1"/>
  <c r="AG113" i="73" s="1"/>
  <c r="AG61" i="85" s="1"/>
  <c r="AG110" i="73" a="1"/>
  <c r="AG110" i="73" s="1"/>
  <c r="AG58" i="85" s="1"/>
  <c r="AG112" i="73" a="1"/>
  <c r="AG112" i="73" s="1"/>
  <c r="AG60" i="85" s="1"/>
  <c r="AG114" i="73" a="1"/>
  <c r="AG114" i="73" s="1"/>
  <c r="AG62" i="85" s="1"/>
  <c r="AG111" i="73" a="1"/>
  <c r="AG111" i="73" s="1"/>
  <c r="AG59" i="85" s="1"/>
  <c r="AG117" i="73" a="1"/>
  <c r="AG117" i="73" s="1"/>
  <c r="AG116" i="73" a="1"/>
  <c r="AG116" i="73" s="1"/>
  <c r="AG115" i="73" a="1"/>
  <c r="AG115" i="73" s="1"/>
  <c r="AG56" i="85"/>
  <c r="AG117" i="82" a="1"/>
  <c r="AG117" i="82" s="1"/>
  <c r="AG114" i="82" a="1"/>
  <c r="AG114" i="82" s="1"/>
  <c r="AG76" i="85" s="1"/>
  <c r="AG110" i="82" a="1"/>
  <c r="AG110" i="82" s="1"/>
  <c r="AG72" i="85" s="1"/>
  <c r="AG113" i="82" a="1"/>
  <c r="AG113" i="82" s="1"/>
  <c r="AG75" i="85" s="1"/>
  <c r="AG116" i="82" a="1"/>
  <c r="AG116" i="82" s="1"/>
  <c r="AG111" i="82" a="1"/>
  <c r="AG111" i="82" s="1"/>
  <c r="AG73" i="85" s="1"/>
  <c r="AG112" i="82" a="1"/>
  <c r="AG112" i="82" s="1"/>
  <c r="AG74" i="85" s="1"/>
  <c r="AG115" i="82" a="1"/>
  <c r="AG115" i="82" s="1"/>
  <c r="AG70" i="85"/>
  <c r="AG111" i="72" a="1"/>
  <c r="AG111" i="72" s="1"/>
  <c r="AG117" i="72" a="1"/>
  <c r="AG117" i="72" s="1"/>
  <c r="AG110" i="72" a="1"/>
  <c r="AG110" i="72" s="1"/>
  <c r="AG113" i="72" a="1"/>
  <c r="AG113" i="72" s="1"/>
  <c r="AG114" i="72" a="1"/>
  <c r="AG114" i="72" s="1"/>
  <c r="AG115" i="72" a="1"/>
  <c r="AG115" i="72" s="1"/>
  <c r="AG112" i="72" a="1"/>
  <c r="AG112" i="72" s="1"/>
  <c r="AG116" i="72" a="1"/>
  <c r="AG116" i="72" s="1"/>
  <c r="AG42" i="85"/>
  <c r="Y114" i="73" a="1"/>
  <c r="Y114" i="73" s="1"/>
  <c r="Y62" i="85" s="1"/>
  <c r="Y116" i="73" a="1"/>
  <c r="Y116" i="73" s="1"/>
  <c r="Y111" i="73" a="1"/>
  <c r="Y111" i="73" s="1"/>
  <c r="Y59" i="85" s="1"/>
  <c r="Y113" i="73" a="1"/>
  <c r="Y113" i="73" s="1"/>
  <c r="Y61" i="85" s="1"/>
  <c r="Y115" i="73" a="1"/>
  <c r="Y115" i="73" s="1"/>
  <c r="Y112" i="73" a="1"/>
  <c r="Y112" i="73" s="1"/>
  <c r="Y60" i="85" s="1"/>
  <c r="Y117" i="73" a="1"/>
  <c r="Y117" i="73" s="1"/>
  <c r="Y110" i="73" a="1"/>
  <c r="Y110" i="73" s="1"/>
  <c r="Y58" i="85" s="1"/>
  <c r="Y56" i="85"/>
  <c r="U112" i="82" a="1"/>
  <c r="U112" i="82" s="1"/>
  <c r="U74" i="85" s="1"/>
  <c r="U115" i="82" a="1"/>
  <c r="U115" i="82" s="1"/>
  <c r="U110" i="82" a="1"/>
  <c r="U110" i="82" s="1"/>
  <c r="U72" i="85" s="1"/>
  <c r="U117" i="82" a="1"/>
  <c r="U117" i="82" s="1"/>
  <c r="U116" i="82" a="1"/>
  <c r="U116" i="82" s="1"/>
  <c r="U113" i="82" a="1"/>
  <c r="U113" i="82" s="1"/>
  <c r="U75" i="85" s="1"/>
  <c r="U111" i="82" a="1"/>
  <c r="U111" i="82" s="1"/>
  <c r="U73" i="85" s="1"/>
  <c r="U114" i="82" a="1"/>
  <c r="U114" i="82" s="1"/>
  <c r="U76" i="85" s="1"/>
  <c r="U70" i="85"/>
  <c r="R115" i="73" a="1"/>
  <c r="R115" i="73" s="1"/>
  <c r="R110" i="73" a="1"/>
  <c r="R110" i="73" s="1"/>
  <c r="R58" i="85" s="1"/>
  <c r="R112" i="73" a="1"/>
  <c r="R112" i="73" s="1"/>
  <c r="R60" i="85" s="1"/>
  <c r="R117" i="73" a="1"/>
  <c r="R117" i="73" s="1"/>
  <c r="R114" i="73" a="1"/>
  <c r="R114" i="73" s="1"/>
  <c r="R62" i="85" s="1"/>
  <c r="R111" i="73" a="1"/>
  <c r="R111" i="73" s="1"/>
  <c r="R59" i="85" s="1"/>
  <c r="R116" i="73" a="1"/>
  <c r="R116" i="73" s="1"/>
  <c r="R113" i="73" a="1"/>
  <c r="R113" i="73" s="1"/>
  <c r="R61" i="85" s="1"/>
  <c r="R56" i="85"/>
  <c r="AE113" i="73" a="1"/>
  <c r="AE113" i="73" s="1"/>
  <c r="AE61" i="85" s="1"/>
  <c r="AE115" i="73" a="1"/>
  <c r="AE115" i="73" s="1"/>
  <c r="AE110" i="73" a="1"/>
  <c r="AE110" i="73" s="1"/>
  <c r="AE58" i="85" s="1"/>
  <c r="AE117" i="73" a="1"/>
  <c r="AE117" i="73" s="1"/>
  <c r="AE111" i="73" a="1"/>
  <c r="AE111" i="73" s="1"/>
  <c r="AE59" i="85" s="1"/>
  <c r="AE114" i="73" a="1"/>
  <c r="AE114" i="73" s="1"/>
  <c r="AE62" i="85" s="1"/>
  <c r="AE112" i="73" a="1"/>
  <c r="AE112" i="73" s="1"/>
  <c r="AE60" i="85" s="1"/>
  <c r="AE116" i="73" a="1"/>
  <c r="AE116" i="73" s="1"/>
  <c r="AE56" i="85"/>
  <c r="P111" i="72" a="1"/>
  <c r="P111" i="72" s="1"/>
  <c r="P114" i="72" a="1"/>
  <c r="P114" i="72" s="1"/>
  <c r="P117" i="72" a="1"/>
  <c r="P117" i="72" s="1"/>
  <c r="P110" i="72" a="1"/>
  <c r="P110" i="72" s="1"/>
  <c r="P113" i="72" a="1"/>
  <c r="P113" i="72" s="1"/>
  <c r="P116" i="72" a="1"/>
  <c r="P116" i="72" s="1"/>
  <c r="P115" i="72" a="1"/>
  <c r="P115" i="72" s="1"/>
  <c r="P112" i="72" a="1"/>
  <c r="P112" i="72" s="1"/>
  <c r="AF111" i="72" a="1"/>
  <c r="AF111" i="72" s="1"/>
  <c r="AF114" i="72" a="1"/>
  <c r="AF114" i="72" s="1"/>
  <c r="AF117" i="72" a="1"/>
  <c r="AF117" i="72" s="1"/>
  <c r="AF110" i="72" a="1"/>
  <c r="AF110" i="72" s="1"/>
  <c r="AF113" i="72" a="1"/>
  <c r="AF113" i="72" s="1"/>
  <c r="AF115" i="72" a="1"/>
  <c r="AF115" i="72" s="1"/>
  <c r="AF112" i="72" a="1"/>
  <c r="AF112" i="72" s="1"/>
  <c r="AF116" i="72" a="1"/>
  <c r="AF116" i="72" s="1"/>
  <c r="AF42" i="85"/>
  <c r="T117" i="73" a="1"/>
  <c r="T117" i="73" s="1"/>
  <c r="T114" i="73" a="1"/>
  <c r="T114" i="73" s="1"/>
  <c r="T62" i="85" s="1"/>
  <c r="T116" i="73" a="1"/>
  <c r="T116" i="73" s="1"/>
  <c r="T115" i="73" a="1"/>
  <c r="T115" i="73" s="1"/>
  <c r="T112" i="73" a="1"/>
  <c r="T112" i="73" s="1"/>
  <c r="T60" i="85" s="1"/>
  <c r="T110" i="73" a="1"/>
  <c r="T110" i="73" s="1"/>
  <c r="T58" i="85" s="1"/>
  <c r="T111" i="73" a="1"/>
  <c r="T111" i="73" s="1"/>
  <c r="T59" i="85" s="1"/>
  <c r="T113" i="73" a="1"/>
  <c r="T113" i="73" s="1"/>
  <c r="T61" i="85" s="1"/>
  <c r="T56" i="85"/>
  <c r="T116" i="82" a="1"/>
  <c r="T116" i="82" s="1"/>
  <c r="T112" i="82" a="1"/>
  <c r="T112" i="82" s="1"/>
  <c r="T74" i="85" s="1"/>
  <c r="T115" i="82" a="1"/>
  <c r="T115" i="82" s="1"/>
  <c r="T113" i="82" a="1"/>
  <c r="T113" i="82" s="1"/>
  <c r="T75" i="85" s="1"/>
  <c r="T114" i="82" a="1"/>
  <c r="T114" i="82" s="1"/>
  <c r="T76" i="85" s="1"/>
  <c r="T117" i="82" a="1"/>
  <c r="T117" i="82" s="1"/>
  <c r="T110" i="82" a="1"/>
  <c r="T110" i="82" s="1"/>
  <c r="T72" i="85" s="1"/>
  <c r="T111" i="82" a="1"/>
  <c r="T111" i="82" s="1"/>
  <c r="T73" i="85" s="1"/>
  <c r="T70" i="85"/>
  <c r="U112" i="73" a="1"/>
  <c r="U112" i="73" s="1"/>
  <c r="U60" i="85" s="1"/>
  <c r="U114" i="73" a="1"/>
  <c r="U114" i="73" s="1"/>
  <c r="U62" i="85" s="1"/>
  <c r="U116" i="73" a="1"/>
  <c r="U116" i="73" s="1"/>
  <c r="U115" i="73" a="1"/>
  <c r="U115" i="73" s="1"/>
  <c r="U117" i="73" a="1"/>
  <c r="U117" i="73" s="1"/>
  <c r="U113" i="73" a="1"/>
  <c r="U113" i="73" s="1"/>
  <c r="U61" i="85" s="1"/>
  <c r="U110" i="73" a="1"/>
  <c r="U110" i="73" s="1"/>
  <c r="U58" i="85" s="1"/>
  <c r="U111" i="73" a="1"/>
  <c r="U111" i="73" s="1"/>
  <c r="U59" i="85" s="1"/>
  <c r="U56" i="85"/>
  <c r="Z115" i="82" a="1"/>
  <c r="Z115" i="82" s="1"/>
  <c r="Z111" i="82" a="1"/>
  <c r="Z111" i="82" s="1"/>
  <c r="Z73" i="85" s="1"/>
  <c r="Z117" i="82" a="1"/>
  <c r="Z117" i="82" s="1"/>
  <c r="Z114" i="82" a="1"/>
  <c r="Z114" i="82" s="1"/>
  <c r="Z76" i="85" s="1"/>
  <c r="Z112" i="82" a="1"/>
  <c r="Z112" i="82" s="1"/>
  <c r="Z74" i="85" s="1"/>
  <c r="Z110" i="82" a="1"/>
  <c r="Z110" i="82" s="1"/>
  <c r="Z72" i="85" s="1"/>
  <c r="Z113" i="82" a="1"/>
  <c r="Z113" i="82" s="1"/>
  <c r="Z75" i="85" s="1"/>
  <c r="Z116" i="82" a="1"/>
  <c r="Z116" i="82" s="1"/>
  <c r="Z70" i="85"/>
  <c r="AC115" i="72" a="1"/>
  <c r="AC115" i="72" s="1"/>
  <c r="AC111" i="72" a="1"/>
  <c r="AC111" i="72" s="1"/>
  <c r="AC114" i="72" a="1"/>
  <c r="AC114" i="72" s="1"/>
  <c r="AC113" i="72" a="1"/>
  <c r="AC113" i="72" s="1"/>
  <c r="AC110" i="72" a="1"/>
  <c r="AC110" i="72" s="1"/>
  <c r="AC112" i="72" a="1"/>
  <c r="AC112" i="72" s="1"/>
  <c r="AC116" i="72" a="1"/>
  <c r="AC116" i="72" s="1"/>
  <c r="AC117" i="72" a="1"/>
  <c r="AC117" i="72" s="1"/>
  <c r="AC42" i="85"/>
  <c r="Z114" i="73" a="1"/>
  <c r="Z114" i="73" s="1"/>
  <c r="Z62" i="85" s="1"/>
  <c r="Z116" i="73" a="1"/>
  <c r="Z116" i="73" s="1"/>
  <c r="Z111" i="73" a="1"/>
  <c r="Z111" i="73" s="1"/>
  <c r="Z59" i="85" s="1"/>
  <c r="Z113" i="73" a="1"/>
  <c r="Z113" i="73" s="1"/>
  <c r="Z61" i="85" s="1"/>
  <c r="Z112" i="73" a="1"/>
  <c r="Z112" i="73" s="1"/>
  <c r="Z60" i="85" s="1"/>
  <c r="Z117" i="73" a="1"/>
  <c r="Z117" i="73" s="1"/>
  <c r="Z115" i="73" a="1"/>
  <c r="Z115" i="73" s="1"/>
  <c r="Z110" i="73" a="1"/>
  <c r="Z110" i="73" s="1"/>
  <c r="Z58" i="85" s="1"/>
  <c r="Z56" i="85"/>
  <c r="S117" i="72" a="1"/>
  <c r="S117" i="72" s="1"/>
  <c r="S116" i="72" a="1"/>
  <c r="S116" i="72" s="1"/>
  <c r="S112" i="72" a="1"/>
  <c r="S112" i="72" s="1"/>
  <c r="S113" i="72" a="1"/>
  <c r="S113" i="72" s="1"/>
  <c r="S115" i="72" a="1"/>
  <c r="S115" i="72" s="1"/>
  <c r="S110" i="72" a="1"/>
  <c r="S110" i="72" s="1"/>
  <c r="S114" i="72" a="1"/>
  <c r="S114" i="72" s="1"/>
  <c r="S111" i="72" a="1"/>
  <c r="S111" i="72" s="1"/>
  <c r="S42" i="85"/>
  <c r="W112" i="73" a="1"/>
  <c r="W112" i="73" s="1"/>
  <c r="W60" i="85" s="1"/>
  <c r="W117" i="73" a="1"/>
  <c r="W117" i="73" s="1"/>
  <c r="W114" i="73" a="1"/>
  <c r="W114" i="73" s="1"/>
  <c r="W62" i="85" s="1"/>
  <c r="W116" i="73" a="1"/>
  <c r="W116" i="73" s="1"/>
  <c r="W111" i="73" a="1"/>
  <c r="W111" i="73" s="1"/>
  <c r="W59" i="85" s="1"/>
  <c r="W115" i="73" a="1"/>
  <c r="W115" i="73" s="1"/>
  <c r="W110" i="73" a="1"/>
  <c r="W110" i="73" s="1"/>
  <c r="W58" i="85" s="1"/>
  <c r="W113" i="73" a="1"/>
  <c r="W113" i="73" s="1"/>
  <c r="W61" i="85" s="1"/>
  <c r="W56" i="85"/>
  <c r="AF117" i="82" a="1"/>
  <c r="AF117" i="82" s="1"/>
  <c r="AF114" i="82" a="1"/>
  <c r="AF114" i="82" s="1"/>
  <c r="AF76" i="85" s="1"/>
  <c r="AF110" i="82" a="1"/>
  <c r="AF110" i="82" s="1"/>
  <c r="AF72" i="85" s="1"/>
  <c r="AF113" i="82" a="1"/>
  <c r="AF113" i="82" s="1"/>
  <c r="AF75" i="85" s="1"/>
  <c r="AF116" i="82" a="1"/>
  <c r="AF116" i="82" s="1"/>
  <c r="AF115" i="82" a="1"/>
  <c r="AF115" i="82" s="1"/>
  <c r="AF111" i="82" a="1"/>
  <c r="AF111" i="82" s="1"/>
  <c r="AF73" i="85" s="1"/>
  <c r="AF112" i="82" a="1"/>
  <c r="AF112" i="82" s="1"/>
  <c r="AF74" i="85" s="1"/>
  <c r="AF70" i="85"/>
  <c r="AD111" i="82" a="1"/>
  <c r="AD111" i="82" s="1"/>
  <c r="AD73" i="85" s="1"/>
  <c r="AD117" i="82" a="1"/>
  <c r="AD117" i="82" s="1"/>
  <c r="AD114" i="82" a="1"/>
  <c r="AD114" i="82" s="1"/>
  <c r="AD76" i="85" s="1"/>
  <c r="AD110" i="82" a="1"/>
  <c r="AD110" i="82" s="1"/>
  <c r="AD72" i="85" s="1"/>
  <c r="AD113" i="82" a="1"/>
  <c r="AD113" i="82" s="1"/>
  <c r="AD75" i="85" s="1"/>
  <c r="AD116" i="82" a="1"/>
  <c r="AD116" i="82" s="1"/>
  <c r="AD112" i="82" a="1"/>
  <c r="AD112" i="82" s="1"/>
  <c r="AD74" i="85" s="1"/>
  <c r="AD115" i="82" a="1"/>
  <c r="AD115" i="82" s="1"/>
  <c r="AD70" i="85"/>
  <c r="V112" i="82" a="1"/>
  <c r="V112" i="82" s="1"/>
  <c r="V74" i="85" s="1"/>
  <c r="V115" i="82" a="1"/>
  <c r="V115" i="82" s="1"/>
  <c r="V111" i="82" a="1"/>
  <c r="V111" i="82" s="1"/>
  <c r="V73" i="85" s="1"/>
  <c r="V117" i="82" a="1"/>
  <c r="V117" i="82" s="1"/>
  <c r="V116" i="82" a="1"/>
  <c r="V116" i="82" s="1"/>
  <c r="V113" i="82" a="1"/>
  <c r="V113" i="82" s="1"/>
  <c r="V75" i="85" s="1"/>
  <c r="V114" i="82" a="1"/>
  <c r="V114" i="82" s="1"/>
  <c r="V76" i="85" s="1"/>
  <c r="V110" i="82" a="1"/>
  <c r="V110" i="82" s="1"/>
  <c r="V72" i="85" s="1"/>
  <c r="V70" i="85"/>
  <c r="V112" i="73" a="1"/>
  <c r="V112" i="73" s="1"/>
  <c r="V60" i="85" s="1"/>
  <c r="V117" i="73" a="1"/>
  <c r="V117" i="73" s="1"/>
  <c r="V114" i="73" a="1"/>
  <c r="V114" i="73" s="1"/>
  <c r="V62" i="85" s="1"/>
  <c r="V116" i="73" a="1"/>
  <c r="V116" i="73" s="1"/>
  <c r="V111" i="73" a="1"/>
  <c r="V111" i="73" s="1"/>
  <c r="V59" i="85" s="1"/>
  <c r="V115" i="73" a="1"/>
  <c r="V115" i="73" s="1"/>
  <c r="V113" i="73" a="1"/>
  <c r="V113" i="73" s="1"/>
  <c r="V61" i="85" s="1"/>
  <c r="V110" i="73" a="1"/>
  <c r="V110" i="73" s="1"/>
  <c r="V58" i="85" s="1"/>
  <c r="V56" i="85"/>
  <c r="AB116" i="73" a="1"/>
  <c r="AB116" i="73" s="1"/>
  <c r="AB111" i="73" a="1"/>
  <c r="AB111" i="73" s="1"/>
  <c r="AB59" i="85" s="1"/>
  <c r="AB113" i="73" a="1"/>
  <c r="AB113" i="73" s="1"/>
  <c r="AB61" i="85" s="1"/>
  <c r="AB117" i="73" a="1"/>
  <c r="AB117" i="73" s="1"/>
  <c r="AB115" i="73" a="1"/>
  <c r="AB115" i="73" s="1"/>
  <c r="AB112" i="73" a="1"/>
  <c r="AB112" i="73" s="1"/>
  <c r="AB60" i="85" s="1"/>
  <c r="AB110" i="73" a="1"/>
  <c r="AB110" i="73" s="1"/>
  <c r="AB58" i="85" s="1"/>
  <c r="AB114" i="73" a="1"/>
  <c r="AB114" i="73" s="1"/>
  <c r="AB62" i="85" s="1"/>
  <c r="AB56" i="85"/>
  <c r="W112" i="72" a="1"/>
  <c r="W112" i="72" s="1"/>
  <c r="W115" i="72" a="1"/>
  <c r="W115" i="72" s="1"/>
  <c r="W113" i="72" a="1"/>
  <c r="W113" i="72" s="1"/>
  <c r="W114" i="72" a="1"/>
  <c r="W114" i="72" s="1"/>
  <c r="W110" i="72" a="1"/>
  <c r="W110" i="72" s="1"/>
  <c r="W117" i="72" a="1"/>
  <c r="W117" i="72" s="1"/>
  <c r="W116" i="72" a="1"/>
  <c r="W116" i="72" s="1"/>
  <c r="W111" i="72" a="1"/>
  <c r="W111" i="72" s="1"/>
  <c r="W42" i="85"/>
  <c r="AB112" i="72" a="1"/>
  <c r="AB112" i="72" s="1"/>
  <c r="AB111" i="72" a="1"/>
  <c r="AB111" i="72" s="1"/>
  <c r="AB114" i="72" a="1"/>
  <c r="AB114" i="72" s="1"/>
  <c r="AB113" i="72" a="1"/>
  <c r="AB113" i="72" s="1"/>
  <c r="AB116" i="72" a="1"/>
  <c r="AB116" i="72" s="1"/>
  <c r="AB110" i="72" a="1"/>
  <c r="AB110" i="72" s="1"/>
  <c r="AB117" i="72" a="1"/>
  <c r="AB117" i="72" s="1"/>
  <c r="AB115" i="72" a="1"/>
  <c r="AB115" i="72" s="1"/>
  <c r="AB42" i="85"/>
  <c r="J114" i="81" a="1"/>
  <c r="J114" i="81" s="1"/>
  <c r="J112" i="81" a="1"/>
  <c r="J112" i="81" s="1"/>
  <c r="J117" i="81" a="1"/>
  <c r="J117" i="81" s="1"/>
  <c r="J111" i="81" a="1"/>
  <c r="J111" i="81" s="1"/>
  <c r="J115" i="81" a="1"/>
  <c r="J115" i="81" s="1"/>
  <c r="J113" i="81" a="1"/>
  <c r="J113" i="81" s="1"/>
  <c r="J110" i="81" a="1"/>
  <c r="J110" i="81" s="1"/>
  <c r="J116" i="81" a="1"/>
  <c r="J116" i="81" s="1"/>
  <c r="M113" i="81" a="1"/>
  <c r="M113" i="81" s="1"/>
  <c r="M110" i="81" a="1"/>
  <c r="M110" i="81" s="1"/>
  <c r="M111" i="81" a="1"/>
  <c r="M111" i="81" s="1"/>
  <c r="M116" i="81" a="1"/>
  <c r="M116" i="81" s="1"/>
  <c r="M115" i="81" a="1"/>
  <c r="M115" i="81" s="1"/>
  <c r="M114" i="81" a="1"/>
  <c r="M114" i="81" s="1"/>
  <c r="M112" i="81" a="1"/>
  <c r="M112" i="81" s="1"/>
  <c r="M117" i="81" a="1"/>
  <c r="M117" i="81" s="1"/>
  <c r="K111" i="81" a="1"/>
  <c r="K111" i="81" s="1"/>
  <c r="K116" i="81" a="1"/>
  <c r="K116" i="81" s="1"/>
  <c r="K114" i="81" a="1"/>
  <c r="K114" i="81" s="1"/>
  <c r="K112" i="81" a="1"/>
  <c r="K112" i="81" s="1"/>
  <c r="K117" i="81" a="1"/>
  <c r="K117" i="81" s="1"/>
  <c r="K115" i="81" a="1"/>
  <c r="K115" i="81" s="1"/>
  <c r="K113" i="81" a="1"/>
  <c r="K113" i="81" s="1"/>
  <c r="K110" i="81" a="1"/>
  <c r="K110" i="81" s="1"/>
  <c r="L111" i="81" a="1"/>
  <c r="L111" i="81" s="1"/>
  <c r="L116" i="81" a="1"/>
  <c r="L116" i="81" s="1"/>
  <c r="L114" i="81" a="1"/>
  <c r="L114" i="81" s="1"/>
  <c r="L113" i="81" a="1"/>
  <c r="L113" i="81" s="1"/>
  <c r="L110" i="81" a="1"/>
  <c r="L110" i="81" s="1"/>
  <c r="L112" i="81" a="1"/>
  <c r="L112" i="81" s="1"/>
  <c r="L117" i="81" a="1"/>
  <c r="L117" i="81" s="1"/>
  <c r="L115" i="81" a="1"/>
  <c r="L115" i="81" s="1"/>
  <c r="I116" i="81" a="1"/>
  <c r="I116" i="81" s="1"/>
  <c r="I114" i="81" a="1"/>
  <c r="I114" i="81" s="1"/>
  <c r="I112" i="81" a="1"/>
  <c r="I112" i="81" s="1"/>
  <c r="I110" i="81" a="1"/>
  <c r="I110" i="81" s="1"/>
  <c r="I115" i="81" a="1"/>
  <c r="I115" i="81" s="1"/>
  <c r="I111" i="81" a="1"/>
  <c r="I111" i="81" s="1"/>
  <c r="I113" i="81" a="1"/>
  <c r="I113" i="81" s="1"/>
  <c r="I117" i="81" a="1"/>
  <c r="I117" i="81" s="1"/>
  <c r="X114" i="81" a="1"/>
  <c r="X114" i="81" s="1"/>
  <c r="X111" i="81" a="1"/>
  <c r="X111" i="81" s="1"/>
  <c r="X110" i="81" a="1"/>
  <c r="X110" i="81" s="1"/>
  <c r="X112" i="81" a="1"/>
  <c r="X112" i="81" s="1"/>
  <c r="X116" i="81" a="1"/>
  <c r="X116" i="81" s="1"/>
  <c r="X113" i="81" a="1"/>
  <c r="X113" i="81" s="1"/>
  <c r="X115" i="81" a="1"/>
  <c r="X115" i="81" s="1"/>
  <c r="X117" i="81" a="1"/>
  <c r="X117" i="81" s="1"/>
  <c r="AF115" i="81" a="1"/>
  <c r="AF115" i="81" s="1"/>
  <c r="AF112" i="81" a="1"/>
  <c r="AF112" i="81" s="1"/>
  <c r="AF116" i="81" a="1"/>
  <c r="AF116" i="81" s="1"/>
  <c r="AF113" i="81" a="1"/>
  <c r="AF113" i="81" s="1"/>
  <c r="AF110" i="81" a="1"/>
  <c r="AF110" i="81" s="1"/>
  <c r="AF114" i="81" a="1"/>
  <c r="AF114" i="81" s="1"/>
  <c r="AF111" i="81" a="1"/>
  <c r="AF111" i="81" s="1"/>
  <c r="AF117" i="81" a="1"/>
  <c r="AF117" i="81" s="1"/>
  <c r="W111" i="81" a="1"/>
  <c r="W111" i="81" s="1"/>
  <c r="W110" i="81" a="1"/>
  <c r="W110" i="81" s="1"/>
  <c r="W115" i="81" a="1"/>
  <c r="W115" i="81" s="1"/>
  <c r="W116" i="81" a="1"/>
  <c r="W116" i="81" s="1"/>
  <c r="W113" i="81" a="1"/>
  <c r="W113" i="81" s="1"/>
  <c r="W112" i="81" a="1"/>
  <c r="W112" i="81" s="1"/>
  <c r="W117" i="81" a="1"/>
  <c r="W117" i="81" s="1"/>
  <c r="W114" i="81" a="1"/>
  <c r="W114" i="81" s="1"/>
  <c r="AG110" i="81" a="1"/>
  <c r="AG110" i="81" s="1"/>
  <c r="AG115" i="81" a="1"/>
  <c r="AG115" i="81" s="1"/>
  <c r="AG116" i="81" a="1"/>
  <c r="AG116" i="81" s="1"/>
  <c r="AG113" i="81" a="1"/>
  <c r="AG113" i="81" s="1"/>
  <c r="AG111" i="81" a="1"/>
  <c r="AG111" i="81" s="1"/>
  <c r="AG114" i="81" a="1"/>
  <c r="AG114" i="81" s="1"/>
  <c r="AG112" i="81" a="1"/>
  <c r="AG112" i="81" s="1"/>
  <c r="AG117" i="81" a="1"/>
  <c r="AG117" i="81" s="1"/>
  <c r="Y117" i="81" a="1"/>
  <c r="Y117" i="81" s="1"/>
  <c r="Y114" i="81" a="1"/>
  <c r="Y114" i="81" s="1"/>
  <c r="Y111" i="81" a="1"/>
  <c r="Y111" i="81" s="1"/>
  <c r="Y115" i="81" a="1"/>
  <c r="Y115" i="81" s="1"/>
  <c r="Y112" i="81" a="1"/>
  <c r="Y112" i="81" s="1"/>
  <c r="Y116" i="81" a="1"/>
  <c r="Y116" i="81" s="1"/>
  <c r="Y113" i="81" a="1"/>
  <c r="Y113" i="81" s="1"/>
  <c r="Y110" i="81" a="1"/>
  <c r="Y110" i="81" s="1"/>
  <c r="T112" i="81" a="1"/>
  <c r="T112" i="81" s="1"/>
  <c r="T116" i="81" a="1"/>
  <c r="T116" i="81" s="1"/>
  <c r="T117" i="81" a="1"/>
  <c r="T117" i="81" s="1"/>
  <c r="T113" i="81" a="1"/>
  <c r="T113" i="81" s="1"/>
  <c r="T114" i="81" a="1"/>
  <c r="T114" i="81" s="1"/>
  <c r="T111" i="81" a="1"/>
  <c r="T111" i="81" s="1"/>
  <c r="T115" i="81" a="1"/>
  <c r="T115" i="81" s="1"/>
  <c r="T110" i="81" a="1"/>
  <c r="T110" i="81" s="1"/>
  <c r="O117" i="81" a="1"/>
  <c r="O117" i="81" s="1"/>
  <c r="O114" i="81" a="1"/>
  <c r="O114" i="81" s="1"/>
  <c r="O111" i="81" a="1"/>
  <c r="O111" i="81" s="1"/>
  <c r="O110" i="81" a="1"/>
  <c r="O110" i="81" s="1"/>
  <c r="O115" i="81" a="1"/>
  <c r="O115" i="81" s="1"/>
  <c r="O112" i="81" a="1"/>
  <c r="O112" i="81" s="1"/>
  <c r="O116" i="81" a="1"/>
  <c r="O116" i="81" s="1"/>
  <c r="O113" i="81" a="1"/>
  <c r="O113" i="81" s="1"/>
  <c r="U115" i="81" a="1"/>
  <c r="U115" i="81" s="1"/>
  <c r="U112" i="81" a="1"/>
  <c r="U112" i="81" s="1"/>
  <c r="U113" i="81" a="1"/>
  <c r="U113" i="81" s="1"/>
  <c r="U117" i="81" a="1"/>
  <c r="U117" i="81" s="1"/>
  <c r="U116" i="81" a="1"/>
  <c r="U116" i="81" s="1"/>
  <c r="U114" i="81" a="1"/>
  <c r="U114" i="81" s="1"/>
  <c r="U111" i="81" a="1"/>
  <c r="U111" i="81" s="1"/>
  <c r="U110" i="81" a="1"/>
  <c r="U110" i="81" s="1"/>
  <c r="AC116" i="81" a="1"/>
  <c r="AC116" i="81" s="1"/>
  <c r="AC113" i="81" a="1"/>
  <c r="AC113" i="81" s="1"/>
  <c r="AC117" i="81" a="1"/>
  <c r="AC117" i="81" s="1"/>
  <c r="AC114" i="81" a="1"/>
  <c r="AC114" i="81" s="1"/>
  <c r="AC111" i="81" a="1"/>
  <c r="AC111" i="81" s="1"/>
  <c r="AC115" i="81" a="1"/>
  <c r="AC115" i="81" s="1"/>
  <c r="AC112" i="81" a="1"/>
  <c r="AC112" i="81" s="1"/>
  <c r="AC110" i="81" a="1"/>
  <c r="AC110" i="81" s="1"/>
  <c r="Z117" i="81" a="1"/>
  <c r="Z117" i="81" s="1"/>
  <c r="Z114" i="81" a="1"/>
  <c r="Z114" i="81" s="1"/>
  <c r="Z115" i="81" a="1"/>
  <c r="Z115" i="81" s="1"/>
  <c r="Z112" i="81" a="1"/>
  <c r="Z112" i="81" s="1"/>
  <c r="Z116" i="81" a="1"/>
  <c r="Z116" i="81" s="1"/>
  <c r="Z110" i="81" a="1"/>
  <c r="Z110" i="81" s="1"/>
  <c r="Z113" i="81" a="1"/>
  <c r="Z113" i="81" s="1"/>
  <c r="Z111" i="81" a="1"/>
  <c r="Z111" i="81" s="1"/>
  <c r="AA113" i="81" a="1"/>
  <c r="AA113" i="81" s="1"/>
  <c r="AA117" i="81" a="1"/>
  <c r="AA117" i="81" s="1"/>
  <c r="AA111" i="81" a="1"/>
  <c r="AA111" i="81" s="1"/>
  <c r="AA110" i="81" a="1"/>
  <c r="AA110" i="81" s="1"/>
  <c r="AA115" i="81" a="1"/>
  <c r="AA115" i="81" s="1"/>
  <c r="AA112" i="81" a="1"/>
  <c r="AA112" i="81" s="1"/>
  <c r="AA116" i="81" a="1"/>
  <c r="AA116" i="81" s="1"/>
  <c r="AA114" i="81" a="1"/>
  <c r="AA114" i="81" s="1"/>
  <c r="S116" i="81" a="1"/>
  <c r="S116" i="81" s="1"/>
  <c r="S113" i="81" a="1"/>
  <c r="S113" i="81" s="1"/>
  <c r="S117" i="81" a="1"/>
  <c r="S117" i="81" s="1"/>
  <c r="S114" i="81" a="1"/>
  <c r="S114" i="81" s="1"/>
  <c r="S111" i="81" a="1"/>
  <c r="S111" i="81" s="1"/>
  <c r="S110" i="81" a="1"/>
  <c r="S110" i="81" s="1"/>
  <c r="S112" i="81" a="1"/>
  <c r="S112" i="81" s="1"/>
  <c r="S115" i="81" a="1"/>
  <c r="S115" i="81" s="1"/>
  <c r="AB116" i="81" a="1"/>
  <c r="AB116" i="81" s="1"/>
  <c r="AB113" i="81" a="1"/>
  <c r="AB113" i="81" s="1"/>
  <c r="AB114" i="81" a="1"/>
  <c r="AB114" i="81" s="1"/>
  <c r="AB111" i="81" a="1"/>
  <c r="AB111" i="81" s="1"/>
  <c r="AB110" i="81" a="1"/>
  <c r="AB110" i="81" s="1"/>
  <c r="AB115" i="81" a="1"/>
  <c r="AB115" i="81" s="1"/>
  <c r="AB112" i="81" a="1"/>
  <c r="AB112" i="81" s="1"/>
  <c r="AB117" i="81" a="1"/>
  <c r="AB117" i="81" s="1"/>
  <c r="R116" i="81" a="1"/>
  <c r="R116" i="81" s="1"/>
  <c r="R113" i="81" a="1"/>
  <c r="R113" i="81" s="1"/>
  <c r="R114" i="81" a="1"/>
  <c r="R114" i="81" s="1"/>
  <c r="R111" i="81" a="1"/>
  <c r="R111" i="81" s="1"/>
  <c r="R110" i="81" a="1"/>
  <c r="R110" i="81" s="1"/>
  <c r="R117" i="81" a="1"/>
  <c r="R117" i="81" s="1"/>
  <c r="R115" i="81" a="1"/>
  <c r="R115" i="81" s="1"/>
  <c r="R112" i="81" a="1"/>
  <c r="R112" i="81" s="1"/>
  <c r="AD112" i="81" a="1"/>
  <c r="AD112" i="81" s="1"/>
  <c r="AD116" i="81" a="1"/>
  <c r="AD116" i="81" s="1"/>
  <c r="AD113" i="81" a="1"/>
  <c r="AD113" i="81" s="1"/>
  <c r="AD117" i="81" a="1"/>
  <c r="AD117" i="81" s="1"/>
  <c r="AD114" i="81" a="1"/>
  <c r="AD114" i="81" s="1"/>
  <c r="AD115" i="81" a="1"/>
  <c r="AD115" i="81" s="1"/>
  <c r="AD111" i="81" a="1"/>
  <c r="AD111" i="81" s="1"/>
  <c r="AD110" i="81" a="1"/>
  <c r="AD110" i="81" s="1"/>
  <c r="V115" i="81" a="1"/>
  <c r="V115" i="81" s="1"/>
  <c r="V112" i="81" a="1"/>
  <c r="V112" i="81" s="1"/>
  <c r="V116" i="81" a="1"/>
  <c r="V116" i="81" s="1"/>
  <c r="V113" i="81" a="1"/>
  <c r="V113" i="81" s="1"/>
  <c r="V117" i="81" a="1"/>
  <c r="V117" i="81" s="1"/>
  <c r="V114" i="81" a="1"/>
  <c r="V114" i="81" s="1"/>
  <c r="V111" i="81" a="1"/>
  <c r="V111" i="81" s="1"/>
  <c r="V110" i="81" a="1"/>
  <c r="V110" i="81" s="1"/>
  <c r="AE112" i="81" a="1"/>
  <c r="AE112" i="81" s="1"/>
  <c r="AE117" i="81" a="1"/>
  <c r="AE117" i="81" s="1"/>
  <c r="AE110" i="81" a="1"/>
  <c r="AE110" i="81" s="1"/>
  <c r="AE115" i="81" a="1"/>
  <c r="AE115" i="81" s="1"/>
  <c r="AE114" i="81" a="1"/>
  <c r="AE114" i="81" s="1"/>
  <c r="AE111" i="81" a="1"/>
  <c r="AE111" i="81" s="1"/>
  <c r="AE116" i="81" a="1"/>
  <c r="AE116" i="81" s="1"/>
  <c r="AE113" i="81" a="1"/>
  <c r="AE113" i="81" s="1"/>
  <c r="N113" i="81" a="1"/>
  <c r="N113" i="81" s="1"/>
  <c r="N116" i="81" a="1"/>
  <c r="N116" i="81" s="1"/>
  <c r="N111" i="81" a="1"/>
  <c r="N111" i="81" s="1"/>
  <c r="N114" i="81" a="1"/>
  <c r="N114" i="81" s="1"/>
  <c r="N117" i="81" a="1"/>
  <c r="N117" i="81" s="1"/>
  <c r="N112" i="81" a="1"/>
  <c r="N112" i="81" s="1"/>
  <c r="N115" i="81" a="1"/>
  <c r="N115" i="81" s="1"/>
  <c r="N110" i="81" a="1"/>
  <c r="N110" i="81" s="1"/>
  <c r="P87" i="73"/>
  <c r="P106" i="73" s="1"/>
  <c r="N48" i="75"/>
  <c r="N50" i="75" s="1"/>
  <c r="N40" i="85" s="1"/>
  <c r="O62" i="75"/>
  <c r="O64" i="75" s="1"/>
  <c r="N87" i="72"/>
  <c r="N106" i="72" s="1"/>
  <c r="M62" i="75"/>
  <c r="M64" i="75" s="1"/>
  <c r="O87" i="73"/>
  <c r="O106" i="73" s="1"/>
  <c r="J76" i="75"/>
  <c r="J78" i="75" s="1"/>
  <c r="M87" i="73"/>
  <c r="M106" i="73" s="1"/>
  <c r="J62" i="75"/>
  <c r="J64" i="75" s="1"/>
  <c r="J87" i="73"/>
  <c r="J106" i="73" s="1"/>
  <c r="N62" i="75"/>
  <c r="N64" i="75" s="1"/>
  <c r="K62" i="75"/>
  <c r="K64" i="75" s="1"/>
  <c r="N87" i="73"/>
  <c r="N106" i="73" s="1"/>
  <c r="Q62" i="75"/>
  <c r="Q64" i="75" s="1"/>
  <c r="I62" i="75"/>
  <c r="I64" i="75" s="1"/>
  <c r="Q76" i="75"/>
  <c r="Q78" i="75" s="1"/>
  <c r="M87" i="82"/>
  <c r="M106" i="82" s="1"/>
  <c r="Q87" i="73"/>
  <c r="Q106" i="73" s="1"/>
  <c r="K87" i="73"/>
  <c r="K106" i="73" s="1"/>
  <c r="Q87" i="82"/>
  <c r="Q106" i="82" s="1"/>
  <c r="M76" i="75"/>
  <c r="M78" i="75" s="1"/>
  <c r="P62" i="75"/>
  <c r="P64" i="75" s="1"/>
  <c r="M48" i="75"/>
  <c r="M50" i="75" s="1"/>
  <c r="M40" i="85" s="1"/>
  <c r="M87" i="72"/>
  <c r="M106" i="72" s="1"/>
  <c r="I87" i="73"/>
  <c r="P76" i="75"/>
  <c r="P78" i="75" s="1"/>
  <c r="I76" i="75"/>
  <c r="I78" i="75" s="1"/>
  <c r="Q34" i="75"/>
  <c r="Q36" i="75" s="1"/>
  <c r="O87" i="82"/>
  <c r="O106" i="82" s="1"/>
  <c r="Q48" i="75"/>
  <c r="Q50" i="75" s="1"/>
  <c r="Q40" i="85" s="1"/>
  <c r="Q87" i="72"/>
  <c r="Q106" i="72" s="1"/>
  <c r="L87" i="73"/>
  <c r="L106" i="73" s="1"/>
  <c r="N87" i="82"/>
  <c r="N106" i="82" s="1"/>
  <c r="O87" i="72"/>
  <c r="O106" i="72" s="1"/>
  <c r="K76" i="75"/>
  <c r="K78" i="75" s="1"/>
  <c r="O76" i="75"/>
  <c r="O78" i="75" s="1"/>
  <c r="I48" i="75"/>
  <c r="I87" i="72"/>
  <c r="I106" i="72" s="1"/>
  <c r="O48" i="75"/>
  <c r="O50" i="75" s="1"/>
  <c r="O40" i="85" s="1"/>
  <c r="L62" i="75"/>
  <c r="L64" i="75" s="1"/>
  <c r="P87" i="82"/>
  <c r="P106" i="82" s="1"/>
  <c r="I87" i="82"/>
  <c r="I106" i="82" s="1"/>
  <c r="Q87" i="81"/>
  <c r="N76" i="75"/>
  <c r="N78" i="75" s="1"/>
  <c r="K87" i="82"/>
  <c r="K106" i="82" s="1"/>
  <c r="J87" i="82"/>
  <c r="J106" i="82" s="1"/>
  <c r="I36" i="75"/>
  <c r="F52" i="75"/>
  <c r="G11" i="33" s="1"/>
  <c r="P115" i="81" l="1" a="1"/>
  <c r="P115" i="81" s="1"/>
  <c r="P112" i="81" a="1"/>
  <c r="P112" i="81" s="1"/>
  <c r="P110" i="81" a="1"/>
  <c r="P110" i="81" s="1"/>
  <c r="K42" i="85"/>
  <c r="P113" i="81" a="1"/>
  <c r="P113" i="81" s="1"/>
  <c r="P114" i="81" a="1"/>
  <c r="P114" i="81" s="1"/>
  <c r="P117" i="81" a="1"/>
  <c r="P117" i="81" s="1"/>
  <c r="K111" i="72" a="1"/>
  <c r="K111" i="72" s="1"/>
  <c r="P116" i="81" a="1"/>
  <c r="P116" i="81" s="1"/>
  <c r="K115" i="72" a="1"/>
  <c r="K115" i="72" s="1"/>
  <c r="J42" i="85"/>
  <c r="J110" i="72" a="1"/>
  <c r="J110" i="72" s="1"/>
  <c r="J113" i="72" a="1"/>
  <c r="J113" i="72" s="1"/>
  <c r="K110" i="72" a="1"/>
  <c r="K110" i="72" s="1"/>
  <c r="J116" i="72" a="1"/>
  <c r="J116" i="72" s="1"/>
  <c r="K116" i="72" a="1"/>
  <c r="K116" i="72" s="1"/>
  <c r="J112" i="72" a="1"/>
  <c r="J112" i="72" s="1"/>
  <c r="K113" i="72" a="1"/>
  <c r="K113" i="72" s="1"/>
  <c r="J117" i="72" a="1"/>
  <c r="J117" i="72" s="1"/>
  <c r="J114" i="72" a="1"/>
  <c r="J114" i="72" s="1"/>
  <c r="K112" i="72" a="1"/>
  <c r="K112" i="72" s="1"/>
  <c r="J111" i="72" a="1"/>
  <c r="J111" i="72" s="1"/>
  <c r="K117" i="72" a="1"/>
  <c r="K117" i="72" s="1"/>
  <c r="I111" i="82" a="1"/>
  <c r="I111" i="82" s="1"/>
  <c r="I73" i="85" s="1"/>
  <c r="I114" i="82" a="1"/>
  <c r="I114" i="82" s="1"/>
  <c r="I76" i="85" s="1"/>
  <c r="I117" i="82" a="1"/>
  <c r="I117" i="82" s="1"/>
  <c r="I110" i="82" a="1"/>
  <c r="I110" i="82" s="1"/>
  <c r="I72" i="85" s="1"/>
  <c r="I116" i="82" a="1"/>
  <c r="I116" i="82" s="1"/>
  <c r="I112" i="82" a="1"/>
  <c r="I112" i="82" s="1"/>
  <c r="I74" i="85" s="1"/>
  <c r="I115" i="82" a="1"/>
  <c r="I115" i="82" s="1"/>
  <c r="I113" i="82" a="1"/>
  <c r="I113" i="82" s="1"/>
  <c r="I75" i="85" s="1"/>
  <c r="I70" i="85"/>
  <c r="AC65" i="85"/>
  <c r="AC64" i="85"/>
  <c r="AC63" i="85"/>
  <c r="K116" i="73" a="1"/>
  <c r="K116" i="73" s="1"/>
  <c r="K111" i="73" a="1"/>
  <c r="K111" i="73" s="1"/>
  <c r="K59" i="85" s="1"/>
  <c r="K113" i="73" a="1"/>
  <c r="K113" i="73" s="1"/>
  <c r="K61" i="85" s="1"/>
  <c r="K115" i="73" a="1"/>
  <c r="K115" i="73" s="1"/>
  <c r="K110" i="73" a="1"/>
  <c r="K110" i="73" s="1"/>
  <c r="K58" i="85" s="1"/>
  <c r="K114" i="73" a="1"/>
  <c r="K114" i="73" s="1"/>
  <c r="K62" i="85" s="1"/>
  <c r="K117" i="73" a="1"/>
  <c r="K117" i="73" s="1"/>
  <c r="K112" i="73" a="1"/>
  <c r="K112" i="73" s="1"/>
  <c r="K60" i="85" s="1"/>
  <c r="K56" i="85"/>
  <c r="AE65" i="85"/>
  <c r="AE63" i="85"/>
  <c r="AE64" i="85"/>
  <c r="I106" i="73"/>
  <c r="AC79" i="85"/>
  <c r="AC77" i="85"/>
  <c r="AC78" i="85"/>
  <c r="AF64" i="85"/>
  <c r="AF65" i="85"/>
  <c r="AF63" i="85"/>
  <c r="Y64" i="85"/>
  <c r="Y65" i="85"/>
  <c r="Y63" i="85"/>
  <c r="AA64" i="85"/>
  <c r="AA63" i="85"/>
  <c r="AA65" i="85"/>
  <c r="S77" i="85"/>
  <c r="S78" i="85"/>
  <c r="S79" i="85"/>
  <c r="AG79" i="85"/>
  <c r="AG78" i="85"/>
  <c r="AG77" i="85"/>
  <c r="I112" i="72" a="1"/>
  <c r="I112" i="72" s="1"/>
  <c r="I115" i="72" a="1"/>
  <c r="I115" i="72" s="1"/>
  <c r="I111" i="72" a="1"/>
  <c r="I111" i="72" s="1"/>
  <c r="I114" i="72" a="1"/>
  <c r="I114" i="72" s="1"/>
  <c r="I116" i="72" a="1"/>
  <c r="I116" i="72" s="1"/>
  <c r="I113" i="72" a="1"/>
  <c r="I113" i="72" s="1"/>
  <c r="I117" i="72" a="1"/>
  <c r="I117" i="72" s="1"/>
  <c r="I110" i="72" a="1"/>
  <c r="I110" i="72" s="1"/>
  <c r="I42" i="85"/>
  <c r="V77" i="85"/>
  <c r="V79" i="85"/>
  <c r="V78" i="85"/>
  <c r="O111" i="72" a="1"/>
  <c r="O111" i="72" s="1"/>
  <c r="O114" i="72" a="1"/>
  <c r="O114" i="72" s="1"/>
  <c r="O117" i="72" a="1"/>
  <c r="O117" i="72" s="1"/>
  <c r="O110" i="72" a="1"/>
  <c r="O110" i="72" s="1"/>
  <c r="O113" i="72" a="1"/>
  <c r="O113" i="72" s="1"/>
  <c r="O115" i="72" a="1"/>
  <c r="O115" i="72" s="1"/>
  <c r="O112" i="72" a="1"/>
  <c r="O112" i="72" s="1"/>
  <c r="O116" i="72" a="1"/>
  <c r="O116" i="72" s="1"/>
  <c r="O42" i="85"/>
  <c r="AA77" i="85"/>
  <c r="AA79" i="85"/>
  <c r="AA78" i="85"/>
  <c r="S63" i="85"/>
  <c r="S65" i="85"/>
  <c r="S64" i="85"/>
  <c r="Q113" i="82" a="1"/>
  <c r="Q113" i="82" s="1"/>
  <c r="Q75" i="85" s="1"/>
  <c r="Q110" i="82" a="1"/>
  <c r="Q110" i="82" s="1"/>
  <c r="Q72" i="85" s="1"/>
  <c r="Q116" i="82" a="1"/>
  <c r="Q116" i="82" s="1"/>
  <c r="Q112" i="82" a="1"/>
  <c r="Q112" i="82" s="1"/>
  <c r="Q74" i="85" s="1"/>
  <c r="Q115" i="82" a="1"/>
  <c r="Q115" i="82" s="1"/>
  <c r="Q114" i="82" a="1"/>
  <c r="Q114" i="82" s="1"/>
  <c r="Q76" i="85" s="1"/>
  <c r="Q111" i="82" a="1"/>
  <c r="Q111" i="82" s="1"/>
  <c r="Q73" i="85" s="1"/>
  <c r="Q117" i="82" a="1"/>
  <c r="Q117" i="82" s="1"/>
  <c r="Q70" i="85"/>
  <c r="L111" i="82" a="1"/>
  <c r="L111" i="82" s="1"/>
  <c r="L73" i="85" s="1"/>
  <c r="L117" i="82" a="1"/>
  <c r="L117" i="82" s="1"/>
  <c r="L114" i="82" a="1"/>
  <c r="L114" i="82" s="1"/>
  <c r="L76" i="85" s="1"/>
  <c r="L110" i="82" a="1"/>
  <c r="L110" i="82" s="1"/>
  <c r="L72" i="85" s="1"/>
  <c r="L113" i="82" a="1"/>
  <c r="L113" i="82" s="1"/>
  <c r="L75" i="85" s="1"/>
  <c r="L116" i="82" a="1"/>
  <c r="L116" i="82" s="1"/>
  <c r="L112" i="82" a="1"/>
  <c r="L112" i="82" s="1"/>
  <c r="L74" i="85" s="1"/>
  <c r="L115" i="82" a="1"/>
  <c r="L115" i="82" s="1"/>
  <c r="L70" i="85"/>
  <c r="N117" i="82" a="1"/>
  <c r="N117" i="82" s="1"/>
  <c r="N110" i="82" a="1"/>
  <c r="N110" i="82" s="1"/>
  <c r="N72" i="85" s="1"/>
  <c r="N113" i="82" a="1"/>
  <c r="N113" i="82" s="1"/>
  <c r="N75" i="85" s="1"/>
  <c r="N116" i="82" a="1"/>
  <c r="N116" i="82" s="1"/>
  <c r="N114" i="82" a="1"/>
  <c r="N114" i="82" s="1"/>
  <c r="N76" i="85" s="1"/>
  <c r="N111" i="82" a="1"/>
  <c r="N111" i="82" s="1"/>
  <c r="N73" i="85" s="1"/>
  <c r="N112" i="82" a="1"/>
  <c r="N112" i="82" s="1"/>
  <c r="N74" i="85" s="1"/>
  <c r="N115" i="82" a="1"/>
  <c r="N115" i="82" s="1"/>
  <c r="N70" i="85"/>
  <c r="N113" i="73" a="1"/>
  <c r="N113" i="73" s="1"/>
  <c r="N61" i="85" s="1"/>
  <c r="N110" i="73" a="1"/>
  <c r="N110" i="73" s="1"/>
  <c r="N58" i="85" s="1"/>
  <c r="N115" i="73" a="1"/>
  <c r="N115" i="73" s="1"/>
  <c r="N112" i="73" a="1"/>
  <c r="N112" i="73" s="1"/>
  <c r="N60" i="85" s="1"/>
  <c r="N114" i="73" a="1"/>
  <c r="N114" i="73" s="1"/>
  <c r="N62" i="85" s="1"/>
  <c r="N111" i="73" a="1"/>
  <c r="N111" i="73" s="1"/>
  <c r="N59" i="85" s="1"/>
  <c r="N116" i="73" a="1"/>
  <c r="N116" i="73" s="1"/>
  <c r="N117" i="73" a="1"/>
  <c r="N117" i="73" s="1"/>
  <c r="N56" i="85"/>
  <c r="AD77" i="85"/>
  <c r="AD79" i="85"/>
  <c r="AD78" i="85"/>
  <c r="W63" i="85"/>
  <c r="W64" i="85"/>
  <c r="W65" i="85"/>
  <c r="AE77" i="85"/>
  <c r="AE79" i="85"/>
  <c r="AE78" i="85"/>
  <c r="N111" i="72" a="1"/>
  <c r="N111" i="72" s="1"/>
  <c r="N117" i="72" a="1"/>
  <c r="N117" i="72" s="1"/>
  <c r="N110" i="72" a="1"/>
  <c r="N110" i="72" s="1"/>
  <c r="N113" i="72" a="1"/>
  <c r="N113" i="72" s="1"/>
  <c r="N116" i="72" a="1"/>
  <c r="N116" i="72" s="1"/>
  <c r="N112" i="72" a="1"/>
  <c r="N112" i="72" s="1"/>
  <c r="N115" i="72" a="1"/>
  <c r="N115" i="72" s="1"/>
  <c r="N114" i="72" a="1"/>
  <c r="N114" i="72" s="1"/>
  <c r="N42" i="85"/>
  <c r="Z65" i="85"/>
  <c r="Z64" i="85"/>
  <c r="Z63" i="85"/>
  <c r="Y78" i="85"/>
  <c r="Y79" i="85"/>
  <c r="Y77" i="85"/>
  <c r="AB78" i="85"/>
  <c r="AB79" i="85"/>
  <c r="AB77" i="85"/>
  <c r="K114" i="82" a="1"/>
  <c r="K114" i="82" s="1"/>
  <c r="K76" i="85" s="1"/>
  <c r="K111" i="82" a="1"/>
  <c r="K111" i="82" s="1"/>
  <c r="K73" i="85" s="1"/>
  <c r="K117" i="82" a="1"/>
  <c r="K117" i="82" s="1"/>
  <c r="K110" i="82" a="1"/>
  <c r="K110" i="82" s="1"/>
  <c r="K72" i="85" s="1"/>
  <c r="K113" i="82" a="1"/>
  <c r="K113" i="82" s="1"/>
  <c r="K75" i="85" s="1"/>
  <c r="K115" i="82" a="1"/>
  <c r="K115" i="82" s="1"/>
  <c r="K116" i="82" a="1"/>
  <c r="K116" i="82" s="1"/>
  <c r="K112" i="82" a="1"/>
  <c r="K112" i="82" s="1"/>
  <c r="K74" i="85" s="1"/>
  <c r="K70" i="85"/>
  <c r="M114" i="72" a="1"/>
  <c r="M114" i="72" s="1"/>
  <c r="M117" i="72" a="1"/>
  <c r="M117" i="72" s="1"/>
  <c r="M110" i="72" a="1"/>
  <c r="M110" i="72" s="1"/>
  <c r="M113" i="72" a="1"/>
  <c r="M113" i="72" s="1"/>
  <c r="M116" i="72" a="1"/>
  <c r="M116" i="72" s="1"/>
  <c r="M111" i="72" a="1"/>
  <c r="M111" i="72" s="1"/>
  <c r="M115" i="72" a="1"/>
  <c r="M115" i="72" s="1"/>
  <c r="M112" i="72" a="1"/>
  <c r="M112" i="72" s="1"/>
  <c r="M42" i="85"/>
  <c r="U79" i="85"/>
  <c r="U78" i="85"/>
  <c r="U77" i="85"/>
  <c r="X79" i="85"/>
  <c r="X77" i="85"/>
  <c r="X78" i="85"/>
  <c r="R78" i="85"/>
  <c r="R79" i="85"/>
  <c r="R77" i="85"/>
  <c r="AF78" i="85"/>
  <c r="AF77" i="85"/>
  <c r="AF79" i="85"/>
  <c r="P113" i="73" a="1"/>
  <c r="P113" i="73" s="1"/>
  <c r="P61" i="85" s="1"/>
  <c r="P115" i="73" a="1"/>
  <c r="P115" i="73" s="1"/>
  <c r="P112" i="73" a="1"/>
  <c r="P112" i="73" s="1"/>
  <c r="P60" i="85" s="1"/>
  <c r="P117" i="73" a="1"/>
  <c r="P117" i="73" s="1"/>
  <c r="P110" i="73" a="1"/>
  <c r="P110" i="73" s="1"/>
  <c r="P58" i="85" s="1"/>
  <c r="P116" i="73" a="1"/>
  <c r="P116" i="73" s="1"/>
  <c r="P111" i="73" a="1"/>
  <c r="P111" i="73" s="1"/>
  <c r="P59" i="85" s="1"/>
  <c r="P114" i="73" a="1"/>
  <c r="P114" i="73" s="1"/>
  <c r="P62" i="85" s="1"/>
  <c r="P56" i="85"/>
  <c r="Q110" i="73" a="1"/>
  <c r="Q110" i="73" s="1"/>
  <c r="Q58" i="85" s="1"/>
  <c r="Q112" i="73" a="1"/>
  <c r="Q112" i="73" s="1"/>
  <c r="Q60" i="85" s="1"/>
  <c r="Q117" i="73" a="1"/>
  <c r="Q117" i="73" s="1"/>
  <c r="Q111" i="73" a="1"/>
  <c r="Q111" i="73" s="1"/>
  <c r="Q59" i="85" s="1"/>
  <c r="Q115" i="73" a="1"/>
  <c r="Q115" i="73" s="1"/>
  <c r="Q116" i="73" a="1"/>
  <c r="Q116" i="73" s="1"/>
  <c r="Q114" i="73" a="1"/>
  <c r="Q114" i="73" s="1"/>
  <c r="Q62" i="85" s="1"/>
  <c r="Q113" i="73" a="1"/>
  <c r="Q113" i="73" s="1"/>
  <c r="Q61" i="85" s="1"/>
  <c r="Q56" i="85"/>
  <c r="M114" i="82" a="1"/>
  <c r="M114" i="82" s="1"/>
  <c r="M76" i="85" s="1"/>
  <c r="M117" i="82" a="1"/>
  <c r="M117" i="82" s="1"/>
  <c r="M110" i="82" a="1"/>
  <c r="M110" i="82" s="1"/>
  <c r="M72" i="85" s="1"/>
  <c r="M113" i="82" a="1"/>
  <c r="M113" i="82" s="1"/>
  <c r="M75" i="85" s="1"/>
  <c r="M116" i="82" a="1"/>
  <c r="M116" i="82" s="1"/>
  <c r="M111" i="82" a="1"/>
  <c r="M111" i="82" s="1"/>
  <c r="M73" i="85" s="1"/>
  <c r="M112" i="82" a="1"/>
  <c r="M112" i="82" s="1"/>
  <c r="M74" i="85" s="1"/>
  <c r="M115" i="82" a="1"/>
  <c r="M115" i="82" s="1"/>
  <c r="M70" i="85"/>
  <c r="J111" i="73" a="1"/>
  <c r="J111" i="73" s="1"/>
  <c r="J59" i="85" s="1"/>
  <c r="J116" i="73" a="1"/>
  <c r="J116" i="73" s="1"/>
  <c r="J113" i="73" a="1"/>
  <c r="J113" i="73" s="1"/>
  <c r="J61" i="85" s="1"/>
  <c r="J115" i="73" a="1"/>
  <c r="J115" i="73" s="1"/>
  <c r="J114" i="73" a="1"/>
  <c r="J114" i="73" s="1"/>
  <c r="J62" i="85" s="1"/>
  <c r="J117" i="73" a="1"/>
  <c r="J117" i="73" s="1"/>
  <c r="J110" i="73" a="1"/>
  <c r="J110" i="73" s="1"/>
  <c r="J58" i="85" s="1"/>
  <c r="J112" i="73" a="1"/>
  <c r="J112" i="73" s="1"/>
  <c r="J60" i="85" s="1"/>
  <c r="J56" i="85"/>
  <c r="O113" i="82" a="1"/>
  <c r="O113" i="82" s="1"/>
  <c r="O75" i="85" s="1"/>
  <c r="O116" i="82" a="1"/>
  <c r="O116" i="82" s="1"/>
  <c r="O114" i="82" a="1"/>
  <c r="O114" i="82" s="1"/>
  <c r="O76" i="85" s="1"/>
  <c r="O110" i="82" a="1"/>
  <c r="O110" i="82" s="1"/>
  <c r="O72" i="85" s="1"/>
  <c r="O111" i="82" a="1"/>
  <c r="O111" i="82" s="1"/>
  <c r="O73" i="85" s="1"/>
  <c r="O117" i="82" a="1"/>
  <c r="O117" i="82" s="1"/>
  <c r="O115" i="82" a="1"/>
  <c r="O115" i="82" s="1"/>
  <c r="O112" i="82" a="1"/>
  <c r="O112" i="82" s="1"/>
  <c r="O74" i="85" s="1"/>
  <c r="O70" i="85"/>
  <c r="V65" i="85"/>
  <c r="V63" i="85"/>
  <c r="V64" i="85"/>
  <c r="R64" i="85"/>
  <c r="R65" i="85"/>
  <c r="R63" i="85"/>
  <c r="W77" i="85"/>
  <c r="W78" i="85"/>
  <c r="W79" i="85"/>
  <c r="AB63" i="85"/>
  <c r="AB64" i="85"/>
  <c r="AB65" i="85"/>
  <c r="T79" i="85"/>
  <c r="T77" i="85"/>
  <c r="T78" i="85"/>
  <c r="L111" i="73" a="1"/>
  <c r="L111" i="73" s="1"/>
  <c r="L59" i="85" s="1"/>
  <c r="L113" i="73" a="1"/>
  <c r="L113" i="73" s="1"/>
  <c r="L61" i="85" s="1"/>
  <c r="L115" i="73" a="1"/>
  <c r="L115" i="73" s="1"/>
  <c r="L110" i="73" a="1"/>
  <c r="L110" i="73" s="1"/>
  <c r="L58" i="85" s="1"/>
  <c r="L114" i="73" a="1"/>
  <c r="L114" i="73" s="1"/>
  <c r="L62" i="85" s="1"/>
  <c r="L117" i="73" a="1"/>
  <c r="L117" i="73" s="1"/>
  <c r="L112" i="73" a="1"/>
  <c r="L112" i="73" s="1"/>
  <c r="L60" i="85" s="1"/>
  <c r="L116" i="73" a="1"/>
  <c r="L116" i="73" s="1"/>
  <c r="L56" i="85"/>
  <c r="Q114" i="72" a="1"/>
  <c r="Q114" i="72" s="1"/>
  <c r="Q113" i="72" a="1"/>
  <c r="Q113" i="72" s="1"/>
  <c r="Q110" i="72" a="1"/>
  <c r="Q110" i="72" s="1"/>
  <c r="Q116" i="72" a="1"/>
  <c r="Q116" i="72" s="1"/>
  <c r="Q115" i="72" a="1"/>
  <c r="Q115" i="72" s="1"/>
  <c r="Q111" i="72" a="1"/>
  <c r="Q111" i="72" s="1"/>
  <c r="Q117" i="72" a="1"/>
  <c r="Q117" i="72" s="1"/>
  <c r="Q112" i="72" a="1"/>
  <c r="Q112" i="72" s="1"/>
  <c r="Q42" i="85"/>
  <c r="AG65" i="85"/>
  <c r="AG63" i="85"/>
  <c r="AG64" i="85"/>
  <c r="T65" i="85"/>
  <c r="T63" i="85"/>
  <c r="T64" i="85"/>
  <c r="X65" i="85"/>
  <c r="X63" i="85"/>
  <c r="X64" i="85"/>
  <c r="L111" i="72" a="1"/>
  <c r="L111" i="72" s="1"/>
  <c r="L114" i="72" a="1"/>
  <c r="L114" i="72" s="1"/>
  <c r="L117" i="72" a="1"/>
  <c r="L117" i="72" s="1"/>
  <c r="L112" i="72" a="1"/>
  <c r="L112" i="72" s="1"/>
  <c r="L116" i="72" a="1"/>
  <c r="L116" i="72" s="1"/>
  <c r="L113" i="72" a="1"/>
  <c r="L113" i="72" s="1"/>
  <c r="L110" i="72" a="1"/>
  <c r="L110" i="72" s="1"/>
  <c r="L115" i="72" a="1"/>
  <c r="L115" i="72" s="1"/>
  <c r="L42" i="85"/>
  <c r="AD64" i="85"/>
  <c r="AD63" i="85"/>
  <c r="AD65" i="85"/>
  <c r="Z79" i="85"/>
  <c r="Z77" i="85"/>
  <c r="Z78" i="85"/>
  <c r="M110" i="73" a="1"/>
  <c r="M110" i="73" s="1"/>
  <c r="M58" i="85" s="1"/>
  <c r="M115" i="73" a="1"/>
  <c r="M115" i="73" s="1"/>
  <c r="M113" i="73" a="1"/>
  <c r="M113" i="73" s="1"/>
  <c r="M61" i="85" s="1"/>
  <c r="M112" i="73" a="1"/>
  <c r="M112" i="73" s="1"/>
  <c r="M60" i="85" s="1"/>
  <c r="M111" i="73" a="1"/>
  <c r="M111" i="73" s="1"/>
  <c r="M59" i="85" s="1"/>
  <c r="M116" i="73" a="1"/>
  <c r="M116" i="73" s="1"/>
  <c r="M117" i="73" a="1"/>
  <c r="M117" i="73" s="1"/>
  <c r="M114" i="73" a="1"/>
  <c r="M114" i="73" s="1"/>
  <c r="M62" i="85" s="1"/>
  <c r="M56" i="85"/>
  <c r="P110" i="82" a="1"/>
  <c r="P110" i="82" s="1"/>
  <c r="P72" i="85" s="1"/>
  <c r="P113" i="82" a="1"/>
  <c r="P113" i="82" s="1"/>
  <c r="P75" i="85" s="1"/>
  <c r="P116" i="82" a="1"/>
  <c r="P116" i="82" s="1"/>
  <c r="P114" i="82" a="1"/>
  <c r="P114" i="82" s="1"/>
  <c r="P76" i="85" s="1"/>
  <c r="P111" i="82" a="1"/>
  <c r="P111" i="82" s="1"/>
  <c r="P73" i="85" s="1"/>
  <c r="P117" i="82" a="1"/>
  <c r="P117" i="82" s="1"/>
  <c r="P115" i="82" a="1"/>
  <c r="P115" i="82" s="1"/>
  <c r="P112" i="82" a="1"/>
  <c r="P112" i="82" s="1"/>
  <c r="P74" i="85" s="1"/>
  <c r="P70" i="85"/>
  <c r="J111" i="82" a="1"/>
  <c r="J111" i="82" s="1"/>
  <c r="J73" i="85" s="1"/>
  <c r="J114" i="82" a="1"/>
  <c r="J114" i="82" s="1"/>
  <c r="J76" i="85" s="1"/>
  <c r="J117" i="82" a="1"/>
  <c r="J117" i="82" s="1"/>
  <c r="J110" i="82" a="1"/>
  <c r="J110" i="82" s="1"/>
  <c r="J72" i="85" s="1"/>
  <c r="J113" i="82" a="1"/>
  <c r="J113" i="82" s="1"/>
  <c r="J75" i="85" s="1"/>
  <c r="J112" i="82" a="1"/>
  <c r="J112" i="82" s="1"/>
  <c r="J74" i="85" s="1"/>
  <c r="J115" i="82" a="1"/>
  <c r="J115" i="82" s="1"/>
  <c r="J116" i="82" a="1"/>
  <c r="J116" i="82" s="1"/>
  <c r="J70" i="85"/>
  <c r="O113" i="73" a="1"/>
  <c r="O113" i="73" s="1"/>
  <c r="O61" i="85" s="1"/>
  <c r="O110" i="73" a="1"/>
  <c r="O110" i="73" s="1"/>
  <c r="O58" i="85" s="1"/>
  <c r="O115" i="73" a="1"/>
  <c r="O115" i="73" s="1"/>
  <c r="O112" i="73" a="1"/>
  <c r="O112" i="73" s="1"/>
  <c r="O60" i="85" s="1"/>
  <c r="O117" i="73" a="1"/>
  <c r="O117" i="73" s="1"/>
  <c r="O114" i="73" a="1"/>
  <c r="O114" i="73" s="1"/>
  <c r="O62" i="85" s="1"/>
  <c r="O111" i="73" a="1"/>
  <c r="O111" i="73" s="1"/>
  <c r="O59" i="85" s="1"/>
  <c r="O116" i="73" a="1"/>
  <c r="O116" i="73" s="1"/>
  <c r="O56" i="85"/>
  <c r="U65" i="85"/>
  <c r="U63" i="85"/>
  <c r="U64" i="85"/>
  <c r="I50" i="75"/>
  <c r="I40" i="85" s="1"/>
  <c r="F34" i="75" a="1"/>
  <c r="F34" i="75" s="1"/>
  <c r="F39" i="75" s="1"/>
  <c r="H10" i="33" s="1"/>
  <c r="F48" i="75"/>
  <c r="F53" i="75" s="1"/>
  <c r="H11" i="33" s="1"/>
  <c r="F65" i="75" a="1"/>
  <c r="F65" i="75" s="1"/>
  <c r="F79" i="75" a="1"/>
  <c r="F79" i="75" s="1"/>
  <c r="F62" i="75"/>
  <c r="F67" i="75" s="1"/>
  <c r="H12" i="33" s="1"/>
  <c r="F76" i="75"/>
  <c r="F81" i="75" s="1"/>
  <c r="Q106" i="81"/>
  <c r="F66" i="75"/>
  <c r="G12" i="33" s="1"/>
  <c r="F38" i="75"/>
  <c r="G10" i="33" s="1"/>
  <c r="F51" i="75" l="1" a="1"/>
  <c r="F51" i="75" s="1"/>
  <c r="I11" i="33" s="1"/>
  <c r="F70" i="85"/>
  <c r="F76" i="85"/>
  <c r="J72" i="33" s="1"/>
  <c r="F42" i="85"/>
  <c r="N65" i="85"/>
  <c r="N63" i="85"/>
  <c r="N64" i="85"/>
  <c r="L63" i="85"/>
  <c r="L64" i="85"/>
  <c r="L65" i="85"/>
  <c r="O79" i="85"/>
  <c r="O77" i="85"/>
  <c r="O78" i="85"/>
  <c r="I116" i="73" a="1"/>
  <c r="I116" i="73" s="1"/>
  <c r="I113" i="73" a="1"/>
  <c r="I113" i="73" s="1"/>
  <c r="I61" i="85" s="1"/>
  <c r="F61" i="85" s="1"/>
  <c r="F94" i="85" s="1"/>
  <c r="I110" i="73" a="1"/>
  <c r="I110" i="73" s="1"/>
  <c r="I58" i="85" s="1"/>
  <c r="F58" i="85" s="1"/>
  <c r="F91" i="85" s="1"/>
  <c r="I112" i="73" a="1"/>
  <c r="I112" i="73" s="1"/>
  <c r="I60" i="85" s="1"/>
  <c r="F60" i="85" s="1"/>
  <c r="F93" i="85" s="1"/>
  <c r="I114" i="73" a="1"/>
  <c r="I114" i="73" s="1"/>
  <c r="I62" i="85" s="1"/>
  <c r="F62" i="85" s="1"/>
  <c r="I117" i="73" a="1"/>
  <c r="I117" i="73" s="1"/>
  <c r="I115" i="73" a="1"/>
  <c r="I115" i="73" s="1"/>
  <c r="I111" i="73" a="1"/>
  <c r="I111" i="73" s="1"/>
  <c r="I59" i="85" s="1"/>
  <c r="F59" i="85" s="1"/>
  <c r="F92" i="85" s="1"/>
  <c r="I56" i="85"/>
  <c r="F56" i="85" s="1"/>
  <c r="F90" i="85" s="1"/>
  <c r="J64" i="85"/>
  <c r="J63" i="85"/>
  <c r="J65" i="85"/>
  <c r="I78" i="85"/>
  <c r="I79" i="85"/>
  <c r="I77" i="85"/>
  <c r="M63" i="85"/>
  <c r="M65" i="85"/>
  <c r="M64" i="85"/>
  <c r="Q78" i="85"/>
  <c r="Q79" i="85"/>
  <c r="Q77" i="85"/>
  <c r="K64" i="85"/>
  <c r="K65" i="85"/>
  <c r="K63" i="85"/>
  <c r="N79" i="85"/>
  <c r="N78" i="85"/>
  <c r="N77" i="85"/>
  <c r="J78" i="85"/>
  <c r="J79" i="85"/>
  <c r="J77" i="85"/>
  <c r="Q65" i="85"/>
  <c r="Q64" i="85"/>
  <c r="Q63" i="85"/>
  <c r="O64" i="85"/>
  <c r="O63" i="85"/>
  <c r="O65" i="85"/>
  <c r="M77" i="85"/>
  <c r="M79" i="85"/>
  <c r="M78" i="85"/>
  <c r="L78" i="85"/>
  <c r="L77" i="85"/>
  <c r="L79" i="85"/>
  <c r="P64" i="85"/>
  <c r="P63" i="85"/>
  <c r="P65" i="85"/>
  <c r="P79" i="85"/>
  <c r="P77" i="85"/>
  <c r="P78" i="85"/>
  <c r="K77" i="85"/>
  <c r="K79" i="85"/>
  <c r="K78" i="85"/>
  <c r="Q113" i="81" a="1"/>
  <c r="Q113" i="81" s="1"/>
  <c r="Q117" i="81" a="1"/>
  <c r="Q117" i="81" s="1"/>
  <c r="Q111" i="81" a="1"/>
  <c r="Q111" i="81" s="1"/>
  <c r="Q110" i="81" a="1"/>
  <c r="Q110" i="81" s="1"/>
  <c r="Q116" i="81" a="1"/>
  <c r="Q116" i="81" s="1"/>
  <c r="Q114" i="81" a="1"/>
  <c r="Q114" i="81" s="1"/>
  <c r="Q115" i="81" a="1"/>
  <c r="Q115" i="81" s="1"/>
  <c r="Q112" i="81" a="1"/>
  <c r="Q112" i="81" s="1"/>
  <c r="F25" i="75"/>
  <c r="H9" i="33" s="1"/>
  <c r="F24" i="75"/>
  <c r="G9" i="33" s="1"/>
  <c r="F37" i="75" a="1"/>
  <c r="F37" i="75" s="1"/>
  <c r="I10" i="33" s="1"/>
  <c r="I12" i="33"/>
  <c r="F16" i="75" a="1"/>
  <c r="F16" i="75" s="1"/>
  <c r="I13" i="33"/>
  <c r="F23" i="75" a="1"/>
  <c r="F23" i="75" s="1"/>
  <c r="I9" i="33" s="1"/>
  <c r="F95" i="85" l="1"/>
  <c r="I72" i="33" s="1"/>
  <c r="F77" i="85"/>
  <c r="J73" i="33" s="1"/>
  <c r="I63" i="85"/>
  <c r="F63" i="85" s="1"/>
  <c r="I73" i="33" s="1"/>
  <c r="I64" i="85"/>
  <c r="F64" i="85" s="1"/>
  <c r="I65" i="85"/>
  <c r="F65" i="85" s="1"/>
  <c r="F79" i="85"/>
  <c r="F78" i="85"/>
  <c r="F73" i="85"/>
  <c r="F72" i="85"/>
  <c r="F75" i="85"/>
  <c r="F74" i="85"/>
  <c r="G18" i="33"/>
  <c r="C18" i="33" s="1"/>
  <c r="F80" i="75"/>
  <c r="G13" i="33" s="1"/>
  <c r="D18" i="33" l="1"/>
  <c r="C26" i="33" l="1"/>
  <c r="F31" i="33" l="1"/>
  <c r="F30" i="33"/>
  <c r="G30" i="33"/>
  <c r="H30" i="33"/>
  <c r="I30" i="33"/>
  <c r="J30" i="33"/>
  <c r="G31" i="33"/>
  <c r="H31" i="33"/>
  <c r="I31" i="33"/>
  <c r="J31" i="33"/>
  <c r="A91" i="75"/>
  <c r="N91" i="75" l="1" a="1"/>
  <c r="N91" i="75" s="1"/>
  <c r="Y91" i="75" a="1"/>
  <c r="Y91" i="75" s="1"/>
  <c r="O91" i="75" a="1"/>
  <c r="O91" i="75" s="1"/>
  <c r="Z91" i="75" a="1"/>
  <c r="Z91" i="75" s="1"/>
  <c r="P91" i="75" a="1"/>
  <c r="P91" i="75" s="1"/>
  <c r="AA91" i="75" a="1"/>
  <c r="AA91" i="75" s="1"/>
  <c r="Q91" i="75" a="1"/>
  <c r="Q91" i="75" s="1"/>
  <c r="AB91" i="75" a="1"/>
  <c r="AB91" i="75" s="1"/>
  <c r="R91" i="75" a="1"/>
  <c r="R91" i="75" s="1"/>
  <c r="AC91" i="75" a="1"/>
  <c r="AC91" i="75" s="1"/>
  <c r="T91" i="75" a="1"/>
  <c r="T91" i="75" s="1"/>
  <c r="AE91" i="75" a="1"/>
  <c r="AE91" i="75" s="1"/>
  <c r="U91" i="75" a="1"/>
  <c r="U91" i="75" s="1"/>
  <c r="J91" i="75" a="1"/>
  <c r="J91" i="75" s="1"/>
  <c r="V91" i="75" a="1"/>
  <c r="V91" i="75" s="1"/>
  <c r="W91" i="75" a="1"/>
  <c r="W91" i="75" s="1"/>
  <c r="I91" i="75" a="1"/>
  <c r="I91" i="75" s="1"/>
  <c r="M91" i="75" a="1"/>
  <c r="M91" i="75" s="1"/>
  <c r="X91" i="75" a="1"/>
  <c r="X91" i="75" s="1"/>
  <c r="S91" i="75" a="1"/>
  <c r="S91" i="75" s="1"/>
  <c r="AD91" i="75" a="1"/>
  <c r="AD91" i="75" s="1"/>
  <c r="AF91" i="75" a="1"/>
  <c r="AF91" i="75" s="1"/>
  <c r="K91" i="75" a="1"/>
  <c r="K91" i="75" s="1"/>
  <c r="AG91" i="75" a="1"/>
  <c r="AG91" i="75" s="1"/>
  <c r="L91" i="75" a="1"/>
  <c r="L91" i="75" s="1"/>
  <c r="H91" i="75"/>
  <c r="L30" i="33"/>
  <c r="L31" i="33"/>
  <c r="D28" i="85" l="1"/>
  <c r="J67" i="33" l="1"/>
  <c r="I67" i="33"/>
  <c r="J71" i="33"/>
  <c r="J69" i="33"/>
  <c r="J70" i="33"/>
  <c r="I69" i="33"/>
  <c r="I70" i="33"/>
  <c r="J68" i="33"/>
  <c r="I71" i="33"/>
  <c r="I68" i="33"/>
  <c r="B22" i="85" l="1"/>
  <c r="D22" i="85" s="1"/>
  <c r="B21" i="85"/>
  <c r="D21" i="85" s="1"/>
  <c r="G115" i="81"/>
  <c r="B46" i="85"/>
  <c r="D46" i="85" s="1"/>
  <c r="G116" i="81"/>
  <c r="B17" i="85"/>
  <c r="D17" i="85" s="1"/>
  <c r="B36" i="85"/>
  <c r="B19" i="85"/>
  <c r="D19" i="85" s="1"/>
  <c r="B20" i="85"/>
  <c r="D20" i="85" s="1"/>
  <c r="G113" i="81"/>
  <c r="B23" i="85"/>
  <c r="D23" i="85" s="1"/>
  <c r="B18" i="85"/>
  <c r="D18" i="85" s="1"/>
  <c r="B33" i="85"/>
  <c r="B49" i="85"/>
  <c r="D49" i="85" s="1"/>
  <c r="G114" i="81"/>
  <c r="B34" i="85"/>
  <c r="B35" i="85"/>
  <c r="D35" i="85" s="1"/>
  <c r="B51" i="85"/>
  <c r="D51" i="85" s="1"/>
  <c r="G112" i="81"/>
  <c r="G117" i="81"/>
  <c r="B47" i="85"/>
  <c r="D47" i="85" s="1"/>
  <c r="B37" i="85"/>
  <c r="D37" i="85" s="1"/>
  <c r="G111" i="81"/>
  <c r="B31" i="85"/>
  <c r="B32" i="85"/>
  <c r="B16" i="85"/>
  <c r="D16" i="85" s="1"/>
  <c r="H18" i="85" l="1"/>
  <c r="AF18" i="85"/>
  <c r="AE18" i="85"/>
  <c r="AG18" i="85"/>
  <c r="AC18" i="85"/>
  <c r="AD18" i="85"/>
  <c r="Y18" i="85"/>
  <c r="AA18" i="85"/>
  <c r="AB18" i="85"/>
  <c r="S18" i="85"/>
  <c r="N18" i="85"/>
  <c r="T18" i="85"/>
  <c r="Q18" i="85"/>
  <c r="R18" i="85"/>
  <c r="M18" i="85"/>
  <c r="V18" i="85"/>
  <c r="U18" i="85"/>
  <c r="Z18" i="85"/>
  <c r="P18" i="85"/>
  <c r="W18" i="85"/>
  <c r="O18" i="85"/>
  <c r="L18" i="85"/>
  <c r="K18" i="85"/>
  <c r="X18" i="85"/>
  <c r="I18" i="85"/>
  <c r="J18" i="85"/>
  <c r="H23" i="85"/>
  <c r="AE23" i="85"/>
  <c r="AF23" i="85"/>
  <c r="AG23" i="85"/>
  <c r="AD23" i="85"/>
  <c r="AC23" i="85"/>
  <c r="S23" i="85"/>
  <c r="M23" i="85"/>
  <c r="AB23" i="85"/>
  <c r="Y23" i="85"/>
  <c r="Z23" i="85"/>
  <c r="N23" i="85"/>
  <c r="O23" i="85"/>
  <c r="Q23" i="85"/>
  <c r="X23" i="85"/>
  <c r="T23" i="85"/>
  <c r="L23" i="85"/>
  <c r="V23" i="85"/>
  <c r="U23" i="85"/>
  <c r="P23" i="85"/>
  <c r="W23" i="85"/>
  <c r="R23" i="85"/>
  <c r="K23" i="85"/>
  <c r="AA23" i="85"/>
  <c r="I23" i="85"/>
  <c r="J23" i="85"/>
  <c r="H47" i="85"/>
  <c r="AF47" i="85"/>
  <c r="X47" i="85"/>
  <c r="V47" i="85"/>
  <c r="S47" i="85"/>
  <c r="Y47" i="85"/>
  <c r="R47" i="85"/>
  <c r="AA47" i="85"/>
  <c r="T47" i="85"/>
  <c r="AE47" i="85"/>
  <c r="U47" i="85"/>
  <c r="Z47" i="85"/>
  <c r="J47" i="85"/>
  <c r="P47" i="85"/>
  <c r="AG47" i="85"/>
  <c r="K47" i="85"/>
  <c r="W47" i="85"/>
  <c r="AC47" i="85"/>
  <c r="AB47" i="85"/>
  <c r="AD47" i="85"/>
  <c r="L47" i="85"/>
  <c r="M47" i="85"/>
  <c r="I47" i="85"/>
  <c r="N47" i="85"/>
  <c r="Q47" i="85"/>
  <c r="O47" i="85"/>
  <c r="H46" i="85"/>
  <c r="W46" i="85"/>
  <c r="AG46" i="85"/>
  <c r="T46" i="85"/>
  <c r="R46" i="85"/>
  <c r="AE46" i="85"/>
  <c r="Z46" i="85"/>
  <c r="V46" i="85"/>
  <c r="AB46" i="85"/>
  <c r="AA46" i="85"/>
  <c r="AD46" i="85"/>
  <c r="P46" i="85"/>
  <c r="Y46" i="85"/>
  <c r="S46" i="85"/>
  <c r="X46" i="85"/>
  <c r="U46" i="85"/>
  <c r="J46" i="85"/>
  <c r="AC46" i="85"/>
  <c r="K46" i="85"/>
  <c r="AF46" i="85"/>
  <c r="I46" i="85"/>
  <c r="N46" i="85"/>
  <c r="O46" i="85"/>
  <c r="L46" i="85"/>
  <c r="Q46" i="85"/>
  <c r="M46" i="85"/>
  <c r="H20" i="85"/>
  <c r="AF20" i="85"/>
  <c r="AE20" i="85"/>
  <c r="AG20" i="85"/>
  <c r="AD20" i="85"/>
  <c r="AC20" i="85"/>
  <c r="V20" i="85"/>
  <c r="Y20" i="85"/>
  <c r="R20" i="85"/>
  <c r="U20" i="85"/>
  <c r="AA20" i="85"/>
  <c r="M20" i="85"/>
  <c r="X20" i="85"/>
  <c r="L20" i="85"/>
  <c r="T20" i="85"/>
  <c r="O20" i="85"/>
  <c r="S20" i="85"/>
  <c r="Q20" i="85"/>
  <c r="K20" i="85"/>
  <c r="Z20" i="85"/>
  <c r="AB20" i="85"/>
  <c r="N20" i="85"/>
  <c r="W20" i="85"/>
  <c r="P20" i="85"/>
  <c r="I20" i="85"/>
  <c r="J20" i="85"/>
  <c r="H21" i="85"/>
  <c r="AF21" i="85"/>
  <c r="AE21" i="85"/>
  <c r="AG21" i="85"/>
  <c r="AD21" i="85"/>
  <c r="AC21" i="85"/>
  <c r="S21" i="85"/>
  <c r="M21" i="85"/>
  <c r="AB21" i="85"/>
  <c r="Z21" i="85"/>
  <c r="Y21" i="85"/>
  <c r="X21" i="85"/>
  <c r="AA21" i="85"/>
  <c r="T21" i="85"/>
  <c r="Q21" i="85"/>
  <c r="N21" i="85"/>
  <c r="O21" i="85"/>
  <c r="R21" i="85"/>
  <c r="K21" i="85"/>
  <c r="V21" i="85"/>
  <c r="W21" i="85"/>
  <c r="P21" i="85"/>
  <c r="L21" i="85"/>
  <c r="U21" i="85"/>
  <c r="I21" i="85"/>
  <c r="J21" i="85"/>
  <c r="H49" i="85"/>
  <c r="Z49" i="85"/>
  <c r="P49" i="85"/>
  <c r="J49" i="85"/>
  <c r="AD49" i="85"/>
  <c r="T49" i="85"/>
  <c r="AA49" i="85"/>
  <c r="AF49" i="85"/>
  <c r="AE49" i="85"/>
  <c r="AC49" i="85"/>
  <c r="K49" i="85"/>
  <c r="W49" i="85"/>
  <c r="AG49" i="85"/>
  <c r="U49" i="85"/>
  <c r="S49" i="85"/>
  <c r="R49" i="85"/>
  <c r="Y49" i="85"/>
  <c r="V49" i="85"/>
  <c r="AB49" i="85"/>
  <c r="X49" i="85"/>
  <c r="M49" i="85"/>
  <c r="N49" i="85"/>
  <c r="I49" i="85"/>
  <c r="O49" i="85"/>
  <c r="Q49" i="85"/>
  <c r="L49" i="85"/>
  <c r="H16" i="85"/>
  <c r="AE16" i="85"/>
  <c r="AF16" i="85"/>
  <c r="AG16" i="85"/>
  <c r="AD16" i="85"/>
  <c r="AC16" i="85"/>
  <c r="X16" i="85"/>
  <c r="R16" i="85"/>
  <c r="L16" i="85"/>
  <c r="Q16" i="85"/>
  <c r="S16" i="85"/>
  <c r="W16" i="85"/>
  <c r="M16" i="85"/>
  <c r="V16" i="85"/>
  <c r="K16" i="85"/>
  <c r="Z16" i="85"/>
  <c r="Y16" i="85"/>
  <c r="AB16" i="85"/>
  <c r="P16" i="85"/>
  <c r="AA16" i="85"/>
  <c r="O16" i="85"/>
  <c r="T16" i="85"/>
  <c r="U16" i="85"/>
  <c r="N16" i="85"/>
  <c r="I16" i="85"/>
  <c r="J16" i="85"/>
  <c r="H19" i="85"/>
  <c r="AF19" i="85"/>
  <c r="AE19" i="85"/>
  <c r="AG19" i="85"/>
  <c r="AD19" i="85"/>
  <c r="AC19" i="85"/>
  <c r="Q19" i="85"/>
  <c r="W19" i="85"/>
  <c r="U19" i="85"/>
  <c r="L19" i="85"/>
  <c r="AA19" i="85"/>
  <c r="T19" i="85"/>
  <c r="X19" i="85"/>
  <c r="Y19" i="85"/>
  <c r="V19" i="85"/>
  <c r="K19" i="85"/>
  <c r="M19" i="85"/>
  <c r="R19" i="85"/>
  <c r="P19" i="85"/>
  <c r="O19" i="85"/>
  <c r="S19" i="85"/>
  <c r="Z19" i="85"/>
  <c r="N19" i="85"/>
  <c r="AB19" i="85"/>
  <c r="I19" i="85"/>
  <c r="J19" i="85"/>
  <c r="H51" i="85"/>
  <c r="AF51" i="85"/>
  <c r="AB51" i="85"/>
  <c r="J51" i="85"/>
  <c r="Z51" i="85"/>
  <c r="X51" i="85"/>
  <c r="AA51" i="85"/>
  <c r="R51" i="85"/>
  <c r="T51" i="85"/>
  <c r="AD51" i="85"/>
  <c r="Y51" i="85"/>
  <c r="V51" i="85"/>
  <c r="AE51" i="85"/>
  <c r="P51" i="85"/>
  <c r="U51" i="85"/>
  <c r="AG51" i="85"/>
  <c r="AC51" i="85"/>
  <c r="K51" i="85"/>
  <c r="W51" i="85"/>
  <c r="S51" i="85"/>
  <c r="N51" i="85"/>
  <c r="L51" i="85"/>
  <c r="I51" i="85"/>
  <c r="O51" i="85"/>
  <c r="Q51" i="85"/>
  <c r="M51" i="85"/>
  <c r="H17" i="85"/>
  <c r="AF17" i="85"/>
  <c r="AE17" i="85"/>
  <c r="AG17" i="85"/>
  <c r="AD17" i="85"/>
  <c r="AC17" i="85"/>
  <c r="V17" i="85"/>
  <c r="O17" i="85"/>
  <c r="X17" i="85"/>
  <c r="W17" i="85"/>
  <c r="N17" i="85"/>
  <c r="Z17" i="85"/>
  <c r="S17" i="85"/>
  <c r="AB17" i="85"/>
  <c r="Y17" i="85"/>
  <c r="K17" i="85"/>
  <c r="L17" i="85"/>
  <c r="M17" i="85"/>
  <c r="T17" i="85"/>
  <c r="U17" i="85"/>
  <c r="Q17" i="85"/>
  <c r="R17" i="85"/>
  <c r="P17" i="85"/>
  <c r="AA17" i="85"/>
  <c r="J17" i="85"/>
  <c r="I17" i="85"/>
  <c r="H22" i="85"/>
  <c r="AF22" i="85"/>
  <c r="AE22" i="85"/>
  <c r="AG22" i="85"/>
  <c r="AD22" i="85"/>
  <c r="AC22" i="85"/>
  <c r="Z22" i="85"/>
  <c r="Y22" i="85"/>
  <c r="AB22" i="85"/>
  <c r="N22" i="85"/>
  <c r="O22" i="85"/>
  <c r="X22" i="85"/>
  <c r="AA22" i="85"/>
  <c r="Q22" i="85"/>
  <c r="R22" i="85"/>
  <c r="W22" i="85"/>
  <c r="V22" i="85"/>
  <c r="T22" i="85"/>
  <c r="M22" i="85"/>
  <c r="P22" i="85"/>
  <c r="K22" i="85"/>
  <c r="L22" i="85"/>
  <c r="S22" i="85"/>
  <c r="U22" i="85"/>
  <c r="I22" i="85"/>
  <c r="J22" i="85"/>
  <c r="B45" i="85"/>
  <c r="D45" i="85" s="1"/>
  <c r="B50" i="85"/>
  <c r="D50" i="85" s="1"/>
  <c r="D33" i="85"/>
  <c r="G110" i="81"/>
  <c r="N37" i="85" s="1"/>
  <c r="B30" i="85"/>
  <c r="AE37" i="85"/>
  <c r="AA35" i="85"/>
  <c r="V35" i="85"/>
  <c r="B48" i="85"/>
  <c r="D48" i="85" s="1"/>
  <c r="B44" i="85"/>
  <c r="D44" i="85" s="1"/>
  <c r="D31" i="85"/>
  <c r="D32" i="85"/>
  <c r="D34" i="85"/>
  <c r="D36" i="85"/>
  <c r="AA36" i="85" l="1"/>
  <c r="L37" i="85"/>
  <c r="T37" i="85"/>
  <c r="AF35" i="85"/>
  <c r="W32" i="85"/>
  <c r="O33" i="85"/>
  <c r="AG37" i="85"/>
  <c r="Q35" i="85"/>
  <c r="O35" i="85"/>
  <c r="H35" i="85"/>
  <c r="R37" i="85"/>
  <c r="AB35" i="85"/>
  <c r="V37" i="85"/>
  <c r="K35" i="85"/>
  <c r="H37" i="85"/>
  <c r="S35" i="85"/>
  <c r="T35" i="85"/>
  <c r="AC35" i="85"/>
  <c r="Q37" i="85"/>
  <c r="P35" i="85"/>
  <c r="K34" i="85"/>
  <c r="K37" i="85"/>
  <c r="U35" i="85"/>
  <c r="AE35" i="85"/>
  <c r="N31" i="85"/>
  <c r="Z36" i="85"/>
  <c r="AB36" i="85"/>
  <c r="X35" i="85"/>
  <c r="Y35" i="85"/>
  <c r="J35" i="85"/>
  <c r="F20" i="85"/>
  <c r="C95" i="85" s="1"/>
  <c r="F72" i="33" s="1"/>
  <c r="U36" i="85"/>
  <c r="F22" i="85"/>
  <c r="J31" i="85"/>
  <c r="Q36" i="85"/>
  <c r="F51" i="85"/>
  <c r="F47" i="85"/>
  <c r="U32" i="85"/>
  <c r="F16" i="85"/>
  <c r="C91" i="85" s="1"/>
  <c r="F68" i="33" s="1"/>
  <c r="F49" i="85"/>
  <c r="J32" i="85"/>
  <c r="F46" i="85"/>
  <c r="F17" i="85"/>
  <c r="C92" i="85" s="1"/>
  <c r="F69" i="33" s="1"/>
  <c r="R34" i="85"/>
  <c r="P34" i="85"/>
  <c r="H50" i="85"/>
  <c r="X50" i="85"/>
  <c r="K50" i="85"/>
  <c r="AC50" i="85"/>
  <c r="AD50" i="85"/>
  <c r="V50" i="85"/>
  <c r="AG50" i="85"/>
  <c r="Z50" i="85"/>
  <c r="AE50" i="85"/>
  <c r="AF50" i="85"/>
  <c r="P50" i="85"/>
  <c r="U50" i="85"/>
  <c r="J50" i="85"/>
  <c r="AA50" i="85"/>
  <c r="R50" i="85"/>
  <c r="W50" i="85"/>
  <c r="S50" i="85"/>
  <c r="T50" i="85"/>
  <c r="Y50" i="85"/>
  <c r="AB50" i="85"/>
  <c r="Q50" i="85"/>
  <c r="I50" i="85"/>
  <c r="N50" i="85"/>
  <c r="L50" i="85"/>
  <c r="O50" i="85"/>
  <c r="M50" i="85"/>
  <c r="H48" i="85"/>
  <c r="W48" i="85"/>
  <c r="AF48" i="85"/>
  <c r="J48" i="85"/>
  <c r="AA48" i="85"/>
  <c r="AC48" i="85"/>
  <c r="U48" i="85"/>
  <c r="R48" i="85"/>
  <c r="AE48" i="85"/>
  <c r="S48" i="85"/>
  <c r="Z48" i="85"/>
  <c r="AB48" i="85"/>
  <c r="P48" i="85"/>
  <c r="AD48" i="85"/>
  <c r="AG48" i="85"/>
  <c r="K48" i="85"/>
  <c r="X48" i="85"/>
  <c r="V48" i="85"/>
  <c r="T48" i="85"/>
  <c r="Y48" i="85"/>
  <c r="N48" i="85"/>
  <c r="M48" i="85"/>
  <c r="Q48" i="85"/>
  <c r="O48" i="85"/>
  <c r="I48" i="85"/>
  <c r="L48" i="85"/>
  <c r="N34" i="85"/>
  <c r="H44" i="85"/>
  <c r="J44" i="85"/>
  <c r="U44" i="85"/>
  <c r="AD44" i="85"/>
  <c r="R44" i="85"/>
  <c r="AA44" i="85"/>
  <c r="AE44" i="85"/>
  <c r="Z44" i="85"/>
  <c r="S44" i="85"/>
  <c r="T44" i="85"/>
  <c r="AB44" i="85"/>
  <c r="AF44" i="85"/>
  <c r="AC44" i="85"/>
  <c r="K44" i="85"/>
  <c r="AG44" i="85"/>
  <c r="P44" i="85"/>
  <c r="X44" i="85"/>
  <c r="W44" i="85"/>
  <c r="V44" i="85"/>
  <c r="Y44" i="85"/>
  <c r="I44" i="85"/>
  <c r="N44" i="85"/>
  <c r="O44" i="85"/>
  <c r="L44" i="85"/>
  <c r="Q44" i="85"/>
  <c r="M44" i="85"/>
  <c r="AE34" i="85"/>
  <c r="W34" i="85"/>
  <c r="H45" i="85"/>
  <c r="W45" i="85"/>
  <c r="P45" i="85"/>
  <c r="AC45" i="85"/>
  <c r="R45" i="85"/>
  <c r="AE45" i="85"/>
  <c r="T45" i="85"/>
  <c r="U45" i="85"/>
  <c r="AG45" i="85"/>
  <c r="Y45" i="85"/>
  <c r="AB45" i="85"/>
  <c r="K45" i="85"/>
  <c r="Z45" i="85"/>
  <c r="AA45" i="85"/>
  <c r="V45" i="85"/>
  <c r="X45" i="85"/>
  <c r="AD45" i="85"/>
  <c r="AF45" i="85"/>
  <c r="S45" i="85"/>
  <c r="Q45" i="85"/>
  <c r="J45" i="85"/>
  <c r="O45" i="85"/>
  <c r="M45" i="85"/>
  <c r="L45" i="85"/>
  <c r="I45" i="85"/>
  <c r="N45" i="85"/>
  <c r="Q34" i="85"/>
  <c r="X36" i="85"/>
  <c r="O32" i="85"/>
  <c r="M32" i="85"/>
  <c r="AB32" i="85"/>
  <c r="AF36" i="85"/>
  <c r="AC34" i="85"/>
  <c r="AF34" i="85"/>
  <c r="H32" i="85"/>
  <c r="H74" i="33"/>
  <c r="H73" i="33"/>
  <c r="H75" i="33"/>
  <c r="T34" i="85"/>
  <c r="N33" i="85"/>
  <c r="I34" i="85"/>
  <c r="V32" i="85"/>
  <c r="AF32" i="85"/>
  <c r="S31" i="85"/>
  <c r="Y34" i="85"/>
  <c r="X32" i="85"/>
  <c r="L34" i="85"/>
  <c r="U34" i="85"/>
  <c r="AD34" i="85"/>
  <c r="I32" i="85"/>
  <c r="R32" i="85"/>
  <c r="U31" i="85"/>
  <c r="L35" i="85"/>
  <c r="AG35" i="85"/>
  <c r="I35" i="85"/>
  <c r="H31" i="85"/>
  <c r="T31" i="85"/>
  <c r="Y33" i="85"/>
  <c r="X31" i="85"/>
  <c r="K31" i="85"/>
  <c r="M35" i="85"/>
  <c r="AB33" i="85"/>
  <c r="AA33" i="85"/>
  <c r="AE31" i="85"/>
  <c r="Z33" i="85"/>
  <c r="U33" i="85"/>
  <c r="AG33" i="85"/>
  <c r="M31" i="85"/>
  <c r="F23" i="85"/>
  <c r="Q33" i="85"/>
  <c r="V33" i="85"/>
  <c r="W31" i="85"/>
  <c r="I31" i="85"/>
  <c r="AD31" i="85"/>
  <c r="V31" i="85"/>
  <c r="Z31" i="85"/>
  <c r="R31" i="85"/>
  <c r="Q31" i="85"/>
  <c r="L31" i="85"/>
  <c r="P31" i="85"/>
  <c r="Y31" i="85"/>
  <c r="P33" i="85"/>
  <c r="H34" i="85"/>
  <c r="AC31" i="85"/>
  <c r="Q32" i="85"/>
  <c r="L32" i="85"/>
  <c r="AE32" i="85"/>
  <c r="Z32" i="85"/>
  <c r="K32" i="85"/>
  <c r="AD32" i="85"/>
  <c r="T32" i="85"/>
  <c r="AA32" i="85"/>
  <c r="Y32" i="85"/>
  <c r="P32" i="85"/>
  <c r="S32" i="85"/>
  <c r="X33" i="85"/>
  <c r="O36" i="85"/>
  <c r="AC36" i="85"/>
  <c r="S36" i="85"/>
  <c r="AG36" i="85"/>
  <c r="H36" i="85"/>
  <c r="AD36" i="85"/>
  <c r="L36" i="85"/>
  <c r="R36" i="85"/>
  <c r="M36" i="85"/>
  <c r="Y36" i="85"/>
  <c r="I36" i="85"/>
  <c r="F19" i="85"/>
  <c r="P37" i="85"/>
  <c r="AA31" i="85"/>
  <c r="AA37" i="85"/>
  <c r="O34" i="85"/>
  <c r="N32" i="85"/>
  <c r="J36" i="85"/>
  <c r="AF37" i="85"/>
  <c r="R33" i="85"/>
  <c r="AE33" i="85"/>
  <c r="T33" i="85"/>
  <c r="F18" i="85"/>
  <c r="AD33" i="85"/>
  <c r="L33" i="85"/>
  <c r="AC33" i="85"/>
  <c r="X34" i="85"/>
  <c r="AC32" i="85"/>
  <c r="AA34" i="85"/>
  <c r="P36" i="85"/>
  <c r="M37" i="85"/>
  <c r="W37" i="85"/>
  <c r="AF33" i="85"/>
  <c r="I33" i="85"/>
  <c r="W33" i="85"/>
  <c r="S34" i="85"/>
  <c r="J34" i="85"/>
  <c r="V34" i="85"/>
  <c r="Z34" i="85"/>
  <c r="N36" i="85"/>
  <c r="AG34" i="85"/>
  <c r="D30" i="85"/>
  <c r="W30" i="85" s="1"/>
  <c r="AG31" i="85"/>
  <c r="K36" i="85"/>
  <c r="R35" i="85"/>
  <c r="V36" i="85"/>
  <c r="AE36" i="85"/>
  <c r="O31" i="85"/>
  <c r="H33" i="85"/>
  <c r="S33" i="85"/>
  <c r="J33" i="85"/>
  <c r="K33" i="85"/>
  <c r="M33" i="85"/>
  <c r="M34" i="85"/>
  <c r="U28" i="85"/>
  <c r="Z37" i="85"/>
  <c r="AF28" i="85"/>
  <c r="Z28" i="85"/>
  <c r="J28" i="85"/>
  <c r="Q28" i="85"/>
  <c r="S28" i="85"/>
  <c r="I28" i="85"/>
  <c r="AC37" i="85"/>
  <c r="W28" i="85"/>
  <c r="AD28" i="85"/>
  <c r="O28" i="85"/>
  <c r="H28" i="85"/>
  <c r="AC28" i="85"/>
  <c r="AB28" i="85"/>
  <c r="AA28" i="85"/>
  <c r="K28" i="85"/>
  <c r="N28" i="85"/>
  <c r="Y37" i="85"/>
  <c r="R28" i="85"/>
  <c r="P28" i="85"/>
  <c r="AG28" i="85"/>
  <c r="J37" i="85"/>
  <c r="V28" i="85"/>
  <c r="O37" i="85"/>
  <c r="U37" i="85"/>
  <c r="M28" i="85"/>
  <c r="AE28" i="85"/>
  <c r="I37" i="85"/>
  <c r="AD37" i="85"/>
  <c r="AD35" i="85"/>
  <c r="N35" i="85"/>
  <c r="L28" i="85"/>
  <c r="X37" i="85"/>
  <c r="T28" i="85"/>
  <c r="AB37" i="85"/>
  <c r="S37" i="85"/>
  <c r="Y28" i="85"/>
  <c r="X28" i="85"/>
  <c r="AB31" i="85"/>
  <c r="AB34" i="85"/>
  <c r="W35" i="85"/>
  <c r="T36" i="85"/>
  <c r="W36" i="85"/>
  <c r="AF31" i="85"/>
  <c r="AG32" i="85"/>
  <c r="F21" i="85"/>
  <c r="Z35" i="85"/>
  <c r="F44" i="85" l="1"/>
  <c r="E91" i="85" s="1"/>
  <c r="H68" i="33" s="1"/>
  <c r="F45" i="85"/>
  <c r="E92" i="85" s="1"/>
  <c r="H69" i="33" s="1"/>
  <c r="F50" i="85"/>
  <c r="F48" i="85"/>
  <c r="E95" i="85" s="1"/>
  <c r="H72" i="33" s="1"/>
  <c r="E90" i="85"/>
  <c r="H67" i="33" s="1"/>
  <c r="E94" i="85"/>
  <c r="H71" i="33" s="1"/>
  <c r="E93" i="85"/>
  <c r="H70" i="33" s="1"/>
  <c r="C94" i="85"/>
  <c r="F71" i="33" s="1"/>
  <c r="C93" i="85"/>
  <c r="F70" i="33" s="1"/>
  <c r="F28" i="85"/>
  <c r="F32" i="85"/>
  <c r="D93" i="85" s="1"/>
  <c r="F37" i="85"/>
  <c r="F35" i="85"/>
  <c r="AD30" i="85"/>
  <c r="V30" i="85"/>
  <c r="Q30" i="85"/>
  <c r="AF30" i="85"/>
  <c r="O30" i="85"/>
  <c r="F36" i="85"/>
  <c r="J30" i="85"/>
  <c r="K30" i="85"/>
  <c r="S30" i="85"/>
  <c r="AA30" i="85"/>
  <c r="P30" i="85"/>
  <c r="R30" i="85"/>
  <c r="AC30" i="85"/>
  <c r="F33" i="85"/>
  <c r="D94" i="85" s="1"/>
  <c r="X30" i="85"/>
  <c r="AG30" i="85"/>
  <c r="I30" i="85"/>
  <c r="Z30" i="85"/>
  <c r="T30" i="85"/>
  <c r="U30" i="85"/>
  <c r="H30" i="85"/>
  <c r="M30" i="85"/>
  <c r="F34" i="85"/>
  <c r="D95" i="85" s="1"/>
  <c r="Y30" i="85"/>
  <c r="L30" i="85"/>
  <c r="AB30" i="85"/>
  <c r="AE30" i="85"/>
  <c r="N30" i="85"/>
  <c r="F31" i="85"/>
  <c r="D92" i="85" s="1"/>
  <c r="D90" i="85" l="1"/>
  <c r="G67" i="33" s="1"/>
  <c r="G72" i="33"/>
  <c r="I95" i="85"/>
  <c r="K95" i="85" s="1"/>
  <c r="L72" i="33" s="1"/>
  <c r="I92" i="85"/>
  <c r="K92" i="85" s="1"/>
  <c r="L69" i="33" s="1"/>
  <c r="G69" i="33"/>
  <c r="G71" i="33"/>
  <c r="I94" i="85"/>
  <c r="K94" i="85" s="1"/>
  <c r="L71" i="33" s="1"/>
  <c r="G70" i="33"/>
  <c r="I93" i="85"/>
  <c r="K93" i="85" s="1"/>
  <c r="L70" i="33" s="1"/>
  <c r="F30" i="85"/>
  <c r="D91" i="85" s="1"/>
  <c r="I90" i="85" l="1"/>
  <c r="K90" i="85" s="1"/>
  <c r="L67" i="33" s="1"/>
  <c r="G68" i="33"/>
  <c r="I91" i="85"/>
  <c r="K91" i="85" s="1"/>
  <c r="L68" i="33" s="1"/>
  <c r="G75" i="33"/>
  <c r="I98" i="85"/>
  <c r="K98" i="85" s="1"/>
  <c r="L75" i="33" s="1"/>
  <c r="G73" i="33"/>
  <c r="I96" i="85"/>
  <c r="K96" i="85" s="1"/>
  <c r="L73" i="33" s="1"/>
  <c r="G74" i="33"/>
  <c r="I97" i="8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<sst xmlns="http://schemas.openxmlformats.org/spreadsheetml/2006/main" count="9162" uniqueCount="357">
  <si>
    <t>Description</t>
  </si>
  <si>
    <t>Option</t>
  </si>
  <si>
    <t>Opex</t>
  </si>
  <si>
    <t>Powercor</t>
  </si>
  <si>
    <t>Network resilience</t>
  </si>
  <si>
    <t>Enabling solar exports</t>
  </si>
  <si>
    <t>Communication</t>
  </si>
  <si>
    <t>Information accessibility</t>
  </si>
  <si>
    <t>VCR</t>
  </si>
  <si>
    <t>Customer value of time - residential</t>
  </si>
  <si>
    <t>Customer value of time - business</t>
  </si>
  <si>
    <t>Business:</t>
  </si>
  <si>
    <t xml:space="preserve">Descripton: </t>
  </si>
  <si>
    <t xml:space="preserve">Date of cost inputs: </t>
  </si>
  <si>
    <t>Reliability in worst-served areas</t>
  </si>
  <si>
    <t>Aesthetics</t>
  </si>
  <si>
    <t>SUMMARY</t>
  </si>
  <si>
    <t>Capex</t>
  </si>
  <si>
    <t>Other</t>
  </si>
  <si>
    <t>2026-27</t>
  </si>
  <si>
    <t>2028-29</t>
  </si>
  <si>
    <t>2027-28</t>
  </si>
  <si>
    <t>2029-30</t>
  </si>
  <si>
    <t>Energy</t>
  </si>
  <si>
    <t>Preferred option:</t>
  </si>
  <si>
    <t>Units</t>
  </si>
  <si>
    <t>Dollar inputs - month</t>
  </si>
  <si>
    <t>Dollar inputs - year</t>
  </si>
  <si>
    <t>Preferred Option</t>
  </si>
  <si>
    <t>Expenditure forecast</t>
  </si>
  <si>
    <t>Capital expenditure</t>
  </si>
  <si>
    <t>Operating expenditure</t>
  </si>
  <si>
    <t>Output dollars</t>
  </si>
  <si>
    <t>per minute customer time</t>
  </si>
  <si>
    <t>per customer impacted</t>
  </si>
  <si>
    <t>Actual/forecast CPI (June to June)</t>
  </si>
  <si>
    <t>December</t>
  </si>
  <si>
    <t>CY</t>
  </si>
  <si>
    <t>FY</t>
  </si>
  <si>
    <t>COSTS</t>
  </si>
  <si>
    <t>MWh</t>
  </si>
  <si>
    <t>Business</t>
  </si>
  <si>
    <t>CitiPower</t>
  </si>
  <si>
    <t>United Energy</t>
  </si>
  <si>
    <t>Project</t>
  </si>
  <si>
    <t>June</t>
  </si>
  <si>
    <t>Input dollars</t>
  </si>
  <si>
    <t>2025-26</t>
  </si>
  <si>
    <t>Customers impacted</t>
  </si>
  <si>
    <t>Type</t>
  </si>
  <si>
    <t>- Select -</t>
  </si>
  <si>
    <t>DATA</t>
  </si>
  <si>
    <t>Include</t>
  </si>
  <si>
    <t>per MWh</t>
  </si>
  <si>
    <t>Benefits</t>
  </si>
  <si>
    <t>Other benefits</t>
  </si>
  <si>
    <t>OTHER BENEFITS</t>
  </si>
  <si>
    <t>&lt; Enter description &gt;</t>
  </si>
  <si>
    <t>No change to existing practices</t>
  </si>
  <si>
    <r>
      <t>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</si>
  <si>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Carbon</t>
  </si>
  <si>
    <t>VCR date</t>
  </si>
  <si>
    <t>$/kWh</t>
  </si>
  <si>
    <t>$/MWh</t>
  </si>
  <si>
    <t>[output_dollars]</t>
  </si>
  <si>
    <t>[start]</t>
  </si>
  <si>
    <t>[real_disc]</t>
  </si>
  <si>
    <t>[vcr_date]</t>
  </si>
  <si>
    <t>Value</t>
  </si>
  <si>
    <t>Asset life (yrs)</t>
  </si>
  <si>
    <t>[input_dollars]</t>
  </si>
  <si>
    <t>Other benefits date</t>
  </si>
  <si>
    <t>[custval_date]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</si>
  <si>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</t>
    </r>
  </si>
  <si>
    <t>HY ending</t>
  </si>
  <si>
    <t>FY ending</t>
  </si>
  <si>
    <t>Actual cumulative HY escalation</t>
  </si>
  <si>
    <t>Conversion from input dollars to output dollars</t>
  </si>
  <si>
    <t>per customer</t>
  </si>
  <si>
    <t>per customer minute</t>
  </si>
  <si>
    <t>Options</t>
  </si>
  <si>
    <t>Flag to include</t>
  </si>
  <si>
    <t>Customer minutes</t>
  </si>
  <si>
    <t>Not used</t>
  </si>
  <si>
    <t>Value of benefits</t>
  </si>
  <si>
    <t>Categories</t>
  </si>
  <si>
    <t>DROPDOWN LISTS</t>
  </si>
  <si>
    <t>Short categ</t>
  </si>
  <si>
    <t>PREFERRED OPTION</t>
  </si>
  <si>
    <t>Not used options</t>
  </si>
  <si>
    <t>CONSOLIDATED</t>
  </si>
  <si>
    <t>Annualised capex</t>
  </si>
  <si>
    <t>Count</t>
  </si>
  <si>
    <t>2030-31</t>
  </si>
  <si>
    <t>2031-32</t>
  </si>
  <si>
    <t>Not applicable (compliance)</t>
  </si>
  <si>
    <t xml:space="preserve"> </t>
  </si>
  <si>
    <t>Safety</t>
  </si>
  <si>
    <t>Disproportionate factors applied to various bushfire and other risk valuations</t>
  </si>
  <si>
    <t>Harm to property from network</t>
  </si>
  <si>
    <t>Harm to property from bushfire</t>
  </si>
  <si>
    <t>Harm to environment</t>
  </si>
  <si>
    <t>Safety - Public trespass</t>
  </si>
  <si>
    <r>
      <t xml:space="preserve">Safety from bushfire in </t>
    </r>
    <r>
      <rPr>
        <sz val="8"/>
        <color theme="1"/>
        <rFont val="Calibri"/>
        <family val="2"/>
      </rPr>
      <t>HBRA</t>
    </r>
  </si>
  <si>
    <t>$</t>
  </si>
  <si>
    <t>Bushfire</t>
  </si>
  <si>
    <t>Unserved energy</t>
  </si>
  <si>
    <t>UnRepl</t>
  </si>
  <si>
    <t>Unplanned replacement</t>
  </si>
  <si>
    <t>Fire</t>
  </si>
  <si>
    <t>Defined value</t>
  </si>
  <si>
    <t>Safety - Single fatality or serious injury ^</t>
  </si>
  <si>
    <t>Safety - Multiple fatality or serious injury ^</t>
  </si>
  <si>
    <t>^ Public or employee</t>
  </si>
  <si>
    <t>Safety consequence</t>
  </si>
  <si>
    <t>Environmental consequence</t>
  </si>
  <si>
    <t>Unplanned replacements</t>
  </si>
  <si>
    <t>Other benefits 1</t>
  </si>
  <si>
    <t>Other benefits 2</t>
  </si>
  <si>
    <t>NPV</t>
  </si>
  <si>
    <t>INVESTMENT &amp; OPERATING COST</t>
  </si>
  <si>
    <t>Risks mitigated vs base case</t>
  </si>
  <si>
    <t>Other benefits value</t>
  </si>
  <si>
    <t>Energy at risk (weighted)</t>
  </si>
  <si>
    <t>Energy at risk value</t>
  </si>
  <si>
    <t>Total other benefits</t>
  </si>
  <si>
    <t>$/customer</t>
  </si>
  <si>
    <r>
      <t>Value of CO</t>
    </r>
    <r>
      <rPr>
        <i/>
        <vertAlign val="subscript"/>
        <sz val="7.65"/>
        <color theme="1" tint="0.499984740745262"/>
        <rFont val="Calibri"/>
        <family val="2"/>
      </rPr>
      <t>2</t>
    </r>
    <r>
      <rPr>
        <i/>
        <sz val="9"/>
        <color theme="1" tint="0.499984740745262"/>
        <rFont val="Calibri"/>
        <family val="2"/>
        <scheme val="minor"/>
      </rPr>
      <t xml:space="preserve"> reductions</t>
    </r>
  </si>
  <si>
    <t>Year end</t>
  </si>
  <si>
    <r>
      <t>Value of 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</si>
  <si>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OPTION 2</t>
  </si>
  <si>
    <t>Option 2</t>
  </si>
  <si>
    <t>Option 3</t>
  </si>
  <si>
    <t>Option 4</t>
  </si>
  <si>
    <t>OPTION 4</t>
  </si>
  <si>
    <t>OPTION 3</t>
  </si>
  <si>
    <t>CP</t>
  </si>
  <si>
    <t>PA</t>
  </si>
  <si>
    <t>UE</t>
  </si>
  <si>
    <t>Risk mitigated</t>
  </si>
  <si>
    <t>Total</t>
  </si>
  <si>
    <t>OPTION 1 (base case)</t>
  </si>
  <si>
    <t>Option 1 (base case)</t>
  </si>
  <si>
    <t>Option1</t>
  </si>
  <si>
    <t>Option2</t>
  </si>
  <si>
    <t>Option3</t>
  </si>
  <si>
    <t>Option4</t>
  </si>
  <si>
    <t>Value of statistical life</t>
  </si>
  <si>
    <t>Risks</t>
  </si>
  <si>
    <t>RISK ASSUMPTIONS</t>
  </si>
  <si>
    <t>PoF (major)</t>
  </si>
  <si>
    <t>PoF (reparable)</t>
  </si>
  <si>
    <t>PV</t>
  </si>
  <si>
    <t>Option 5</t>
  </si>
  <si>
    <t>Option5</t>
  </si>
  <si>
    <t>Cumulative capex</t>
  </si>
  <si>
    <t>Total annualised capex</t>
  </si>
  <si>
    <t>CHART</t>
  </si>
  <si>
    <t>RESULTS</t>
  </si>
  <si>
    <t>Conversions</t>
  </si>
  <si>
    <t>thous_conv</t>
  </si>
  <si>
    <t>mill_conv</t>
  </si>
  <si>
    <t>Enter asset life</t>
  </si>
  <si>
    <t>Message</t>
  </si>
  <si>
    <t>Value of injury</t>
  </si>
  <si>
    <t>Probability</t>
  </si>
  <si>
    <t>Safety (fatality)</t>
  </si>
  <si>
    <t>Safety (injury)</t>
  </si>
  <si>
    <t>Major failure (replace)</t>
  </si>
  <si>
    <t>Minor failure (repair)</t>
  </si>
  <si>
    <t>Premium for failure</t>
  </si>
  <si>
    <t>Total risk cost</t>
  </si>
  <si>
    <t>&lt; Other risk - enter description &gt;</t>
  </si>
  <si>
    <t>SAFETY</t>
  </si>
  <si>
    <t>UNPLANNED REPLACEMENT/REPAIR</t>
  </si>
  <si>
    <t>ENVIRONMENTAL</t>
  </si>
  <si>
    <t>CUSTOMER VALUE</t>
  </si>
  <si>
    <t>Safety from bushfire (REFCL declared areas)</t>
  </si>
  <si>
    <t>Safety from bushfire (electric line construction areas)</t>
  </si>
  <si>
    <t>DF selected</t>
  </si>
  <si>
    <t>Incident type</t>
  </si>
  <si>
    <t>Timing &amp; WACC</t>
  </si>
  <si>
    <t>Pre-tax real WACC</t>
  </si>
  <si>
    <t>Description/comment</t>
  </si>
  <si>
    <t>OPTION 5</t>
  </si>
  <si>
    <t>Convert from input dollars</t>
  </si>
  <si>
    <t>To output dollars</t>
  </si>
  <si>
    <t>Net benefits</t>
  </si>
  <si>
    <t>PV of costs</t>
  </si>
  <si>
    <t>PV of benefits</t>
  </si>
  <si>
    <t>Error message</t>
  </si>
  <si>
    <t>Remove inputs prior to start year</t>
  </si>
  <si>
    <t>First year</t>
  </si>
  <si>
    <t>Discount factor</t>
  </si>
  <si>
    <t>Analysis period</t>
  </si>
  <si>
    <t>Analysis period (years)</t>
  </si>
  <si>
    <t>[years]\</t>
  </si>
  <si>
    <t>First capex year</t>
  </si>
  <si>
    <t>Text</t>
  </si>
  <si>
    <t>Option included</t>
  </si>
  <si>
    <t>ESCALATION &amp; OTHER</t>
  </si>
  <si>
    <t>CHART DATA</t>
  </si>
  <si>
    <t>Customer value of time (res)</t>
  </si>
  <si>
    <t>Customer value of time (bus)</t>
  </si>
  <si>
    <t>customers</t>
  </si>
  <si>
    <t>$/customer min</t>
  </si>
  <si>
    <t>mins</t>
  </si>
  <si>
    <t>(after DF)</t>
  </si>
  <si>
    <t>!</t>
  </si>
  <si>
    <t>FIRST YEAR</t>
  </si>
  <si>
    <r>
      <t>!!</t>
    </r>
    <r>
      <rPr>
        <b/>
        <sz val="8"/>
        <color theme="1"/>
        <rFont val="Verdana"/>
        <family val="2"/>
      </rPr>
      <t xml:space="preserve">  </t>
    </r>
    <r>
      <rPr>
        <sz val="10"/>
        <color theme="1"/>
        <rFont val="Verdana"/>
        <family val="2"/>
      </rPr>
      <t>Capex asset life required !!</t>
    </r>
  </si>
  <si>
    <t>Convert from VCR date</t>
  </si>
  <si>
    <t>To input dollars</t>
  </si>
  <si>
    <t>VCR escalation</t>
  </si>
  <si>
    <t>Network average</t>
  </si>
  <si>
    <t xml:space="preserve"> Network average</t>
  </si>
  <si>
    <t>2023 VCR ($/MWh)</t>
  </si>
  <si>
    <t>SENSITIVITIES</t>
  </si>
  <si>
    <t>Sensitivities</t>
  </si>
  <si>
    <t>Preferred option</t>
  </si>
  <si>
    <t>None</t>
  </si>
  <si>
    <t>Sensitivity</t>
  </si>
  <si>
    <t>For conditional formatting of preferred option on Summary :</t>
  </si>
  <si>
    <t>SENSITIVITY CALCULATIONS</t>
  </si>
  <si>
    <t>Compliance project</t>
  </si>
  <si>
    <t>Compliance</t>
  </si>
  <si>
    <t>Yes</t>
  </si>
  <si>
    <t>No</t>
  </si>
  <si>
    <t>Flags for compliance project</t>
  </si>
  <si>
    <t>Max</t>
  </si>
  <si>
    <t>Preferred</t>
  </si>
  <si>
    <t>CP:</t>
  </si>
  <si>
    <t>PAL:</t>
  </si>
  <si>
    <t>UE:</t>
  </si>
  <si>
    <t>Capex and risk ($M, 2026)</t>
  </si>
  <si>
    <t>Energy at risk</t>
  </si>
  <si>
    <t>Capex first year</t>
  </si>
  <si>
    <t>2024-25</t>
  </si>
  <si>
    <t>Expenditure starts</t>
  </si>
  <si>
    <t>Start_year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</si>
  <si>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 input date</t>
    </r>
  </si>
  <si>
    <t>Total benefits</t>
  </si>
  <si>
    <t>Regulatory proposal 2026-31</t>
  </si>
  <si>
    <t>Model number:</t>
  </si>
  <si>
    <t>FLAGS</t>
  </si>
  <si>
    <t>Enter ZSS code &gt;&gt;</t>
  </si>
  <si>
    <t>eg. AR</t>
  </si>
  <si>
    <t>Economic SWER upgrades</t>
  </si>
  <si>
    <t>Accelerated SWER upgrades</t>
  </si>
  <si>
    <t>Regional and rural SWER upgrades</t>
  </si>
  <si>
    <t>Regional and rural supply upgrades</t>
  </si>
  <si>
    <t>Limited SWER upgrades</t>
  </si>
  <si>
    <t>WORKINGS - RISKS</t>
  </si>
  <si>
    <t>iso_gis_id</t>
  </si>
  <si>
    <t>Year</t>
  </si>
  <si>
    <t>feeder</t>
  </si>
  <si>
    <t>total_export_risk_kwh</t>
  </si>
  <si>
    <t>total_export_risk_cost</t>
  </si>
  <si>
    <t>total_import_risk_kwh</t>
  </si>
  <si>
    <t>total_import_risk_cost</t>
  </si>
  <si>
    <t>total_risk_kwh</t>
  </si>
  <si>
    <t>agg_bushfire_risk</t>
  </si>
  <si>
    <t>total_risk_cost</t>
  </si>
  <si>
    <t>ART023</t>
  </si>
  <si>
    <t>ART033</t>
  </si>
  <si>
    <t>BAN003</t>
  </si>
  <si>
    <t>BAN006</t>
  </si>
  <si>
    <t>BBD014</t>
  </si>
  <si>
    <t>BET005</t>
  </si>
  <si>
    <t>BET007</t>
  </si>
  <si>
    <t>BGO023</t>
  </si>
  <si>
    <t>BMH003</t>
  </si>
  <si>
    <t>CDN001</t>
  </si>
  <si>
    <t>CDN002</t>
  </si>
  <si>
    <t>CHA003</t>
  </si>
  <si>
    <t>CHM011</t>
  </si>
  <si>
    <t>CLC003</t>
  </si>
  <si>
    <t>CLC004</t>
  </si>
  <si>
    <t>CLC006</t>
  </si>
  <si>
    <t>CLC013</t>
  </si>
  <si>
    <t>CME016</t>
  </si>
  <si>
    <t>CMN003</t>
  </si>
  <si>
    <t>COB011</t>
  </si>
  <si>
    <t>CTN001</t>
  </si>
  <si>
    <t>CTN002</t>
  </si>
  <si>
    <t>CTN003</t>
  </si>
  <si>
    <t>CTN004</t>
  </si>
  <si>
    <t>CTN006</t>
  </si>
  <si>
    <t>ECA007</t>
  </si>
  <si>
    <t>ECA012</t>
  </si>
  <si>
    <t>EHK031</t>
  </si>
  <si>
    <t>GSB012</t>
  </si>
  <si>
    <t>HSM001</t>
  </si>
  <si>
    <t>HSM002</t>
  </si>
  <si>
    <t>HSM003</t>
  </si>
  <si>
    <t>HSM004</t>
  </si>
  <si>
    <t>HSM006</t>
  </si>
  <si>
    <t>HTN032</t>
  </si>
  <si>
    <t>HYT011</t>
  </si>
  <si>
    <t>KGT003</t>
  </si>
  <si>
    <t>KGT004</t>
  </si>
  <si>
    <t>KRT012</t>
  </si>
  <si>
    <t>KRT013</t>
  </si>
  <si>
    <t>KRT031</t>
  </si>
  <si>
    <t>KYM001</t>
  </si>
  <si>
    <t>KYM003</t>
  </si>
  <si>
    <t>MBN014</t>
  </si>
  <si>
    <t>MNA014</t>
  </si>
  <si>
    <t>MRO007</t>
  </si>
  <si>
    <t>MRO008</t>
  </si>
  <si>
    <t>NHL015</t>
  </si>
  <si>
    <t>NHL016</t>
  </si>
  <si>
    <t>NHL031</t>
  </si>
  <si>
    <t>NKA001</t>
  </si>
  <si>
    <t>NKA003</t>
  </si>
  <si>
    <t>NKA004</t>
  </si>
  <si>
    <t>OYN001</t>
  </si>
  <si>
    <t>OYN003</t>
  </si>
  <si>
    <t>PLD001</t>
  </si>
  <si>
    <t>PLD003</t>
  </si>
  <si>
    <t>PLD006</t>
  </si>
  <si>
    <t>RCT022</t>
  </si>
  <si>
    <t>SHL001</t>
  </si>
  <si>
    <t>SHN011</t>
  </si>
  <si>
    <t>SHN024</t>
  </si>
  <si>
    <t>SHP011</t>
  </si>
  <si>
    <t>SHP012</t>
  </si>
  <si>
    <t>SHP014</t>
  </si>
  <si>
    <t>STL005</t>
  </si>
  <si>
    <t>STL006</t>
  </si>
  <si>
    <t>STL007</t>
  </si>
  <si>
    <t>STN021</t>
  </si>
  <si>
    <t>TRG013</t>
  </si>
  <si>
    <t>TRG014</t>
  </si>
  <si>
    <t>TRG024</t>
  </si>
  <si>
    <t>WBL002</t>
  </si>
  <si>
    <t>WIN011</t>
  </si>
  <si>
    <t>WIN022</t>
  </si>
  <si>
    <t>WIN023</t>
  </si>
  <si>
    <t>WMN014</t>
  </si>
  <si>
    <t>WND011</t>
  </si>
  <si>
    <t>WND013</t>
  </si>
  <si>
    <t>WND023</t>
  </si>
  <si>
    <t>WND024</t>
  </si>
  <si>
    <t>Energy at risk value (CECV + CO2 + VCR)</t>
  </si>
  <si>
    <t>RISK DATA</t>
  </si>
  <si>
    <t>Total risk</t>
  </si>
  <si>
    <t>total_augmentation_cost</t>
  </si>
  <si>
    <t>WORKINGS - OPTIONS</t>
  </si>
  <si>
    <t>total_risk_cost_discounted</t>
  </si>
  <si>
    <t>total_augmentation_cost_2026</t>
  </si>
  <si>
    <t>Reduction in risk</t>
  </si>
  <si>
    <t>Reduction in risk from limited SWER upgrades</t>
  </si>
  <si>
    <t>Reduction in risk from economic SWER upgrades</t>
  </si>
  <si>
    <t>Reduction in risk from accelerated SWER upgrades</t>
  </si>
  <si>
    <t>Residual risk</t>
  </si>
  <si>
    <t>SWER upgrades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</si>
</sst>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* \(#,##0\)_-;_-* &quot;-&quot;??_-;_-@_-"/>
    <numFmt numFmtId="166" formatCode="#,##0_);\(#,##0\);\-\-_)"/>
    <numFmt numFmtId="167" formatCode="#,##0;[Red]\ \-#,##0;\ &quot;-&quot;"/>
    <numFmt numFmtId="168" formatCode="&quot;$&quot;\ mmm\ yyyy"/>
    <numFmt numFmtId="169" formatCode="&quot;$&quot;#,##0.00"/>
    <numFmt numFmtId="170" formatCode="&quot;$&quot;#,##0"/>
    <numFmt numFmtId="171" formatCode="0.000"/>
    <numFmt numFmtId="172" formatCode="mmmm"/>
    <numFmt numFmtId="173" formatCode="#,##0;[Red]\ \(#,##0\);\ &quot;-&quot;"/>
    <numFmt numFmtId="174" formatCode="0.0000"/>
    <numFmt numFmtId="175" formatCode="#,##0.000;[Red]\ \-#,##0.000;\ &quot;-&quot;"/>
    <numFmt numFmtId="176" formatCode="#,##0;[Red]\ \ \-\ #,##0;\ &quot;-&quot;"/>
    <numFmt numFmtId="177" formatCode="#,##0.00;[Red]\ \-#,##0.00;\ &quot;-&quot;"/>
    <numFmt numFmtId="178" formatCode="#,##0.0;[Red]\ \(#,##0.0\);\ &quot;-&quot;"/>
    <numFmt numFmtId="179" formatCode="#,##0.0;[Red]\ \-#,##0.0;\ &quot;-&quot;"/>
    <numFmt numFmtId="180" formatCode="&quot;$&quot;#,##0;\ \-&quot;$&quot;#,##0;\ &quot;-&quot;"/>
    <numFmt numFmtId="181" formatCode="0;\ \-0;\ &quot;&quot;"/>
    <numFmt numFmtId="182" formatCode="#,##0.00000;[Red]\ \-#,##0.00000;\ &quot;-&quot;"/>
    <numFmt numFmtId="183" formatCode="0;\ \-0;\ &quot;-&quot;"/>
    <numFmt numFmtId="184" formatCode="#,##0.000000;\ \-#,##0.000000;\ &quot;-&quot;"/>
    <numFmt numFmtId="185" formatCode="#,##0;\ \-#,##0;\ &quot;-&quot;"/>
    <numFmt numFmtId="186" formatCode="&quot;year &quot;#"/>
    <numFmt numFmtId="187" formatCode="#,##0.0000000;[Red]\ \-#,##0.0000000;\ &quot;-&quot;"/>
    <numFmt numFmtId="188" formatCode="&quot;$&quot;&quot;m&quot;\ mmm\ yyyy"/>
    <numFmt numFmtId="189" formatCode="\+0%;[Red]\ \ \-0%;\ &quot;-&quot;"/>
    <numFmt numFmtId="190" formatCode="#,##0.00_ ;[Red]\-#,##0.00\ "/>
    <numFmt numFmtId="191" formatCode="#,##0.0;[Red]\ \-#,##0.0;\ &quot;&quot;"/>
    <numFmt numFmtId="192" formatCode="0.000000000000000"/>
    <numFmt numFmtId="193" formatCode="0%;[Red]\ \ \-0%;\ &quot;-&quot;"/>
    <numFmt numFmtId="194" formatCode="dd\ mmmm\ yyyy"/>
    <numFmt numFmtId="195" formatCode="mmm\ yyyy"/>
    <numFmt numFmtId="196" formatCode="_-&quot;$&quot;* #,##0_-;\-&quot;$&quot;* #,##0_-;_-&quot;$&quot;* &quot;-&quot;??_-;_-@_-"/>
  </numFmts>
  <fonts count="95" x14ac:knownFonts="1">
    <font>
      <sz val="10"/>
      <color theme="1"/>
      <name val="Verdana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34998626667073579"/>
      <name val="Arial"/>
      <family val="2"/>
    </font>
    <font>
      <b/>
      <sz val="14"/>
      <color indexed="9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3333FF"/>
      <name val="Calibri"/>
      <family val="2"/>
      <scheme val="minor"/>
    </font>
    <font>
      <sz val="8"/>
      <color rgb="FF767676"/>
      <name val="Arial"/>
      <family val="2"/>
    </font>
    <font>
      <vertAlign val="subscript"/>
      <sz val="8.5"/>
      <color theme="1"/>
      <name val="Calibri"/>
      <family val="2"/>
    </font>
    <font>
      <b/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9"/>
      <name val="Calibri"/>
      <family val="2"/>
    </font>
    <font>
      <sz val="10"/>
      <color rgb="FF0000CC"/>
      <name val="Calibri"/>
      <family val="2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theme="1"/>
      <name val="Verdana"/>
      <family val="2"/>
    </font>
    <font>
      <b/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theme="1"/>
      <name val="Calibri"/>
      <family val="2"/>
    </font>
    <font>
      <i/>
      <vertAlign val="subscript"/>
      <sz val="7.65"/>
      <color theme="1" tint="0.499984740745262"/>
      <name val="Calibri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Verdana"/>
      <family val="2"/>
    </font>
    <font>
      <b/>
      <sz val="10"/>
      <color theme="5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9"/>
      <name val="Calibri"/>
      <family val="2"/>
    </font>
    <font>
      <i/>
      <sz val="10"/>
      <color rgb="FF000000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Verdana"/>
      <family val="2"/>
    </font>
    <font>
      <sz val="10"/>
      <color theme="1"/>
      <name val="Verdana"/>
      <family val="2"/>
    </font>
    <font>
      <i/>
      <sz val="9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sz val="10"/>
      <color indexed="9"/>
      <name val="Calibri"/>
      <family val="2"/>
    </font>
    <font>
      <sz val="9"/>
      <color rgb="FFFFFFFF"/>
      <name val="Calibri"/>
      <family val="2"/>
      <scheme val="minor"/>
    </font>
    <font>
      <sz val="8"/>
      <name val="Arial"/>
      <family val="2"/>
    </font>
    <font>
      <b/>
      <sz val="14"/>
      <color theme="1"/>
      <name val="Calibri"/>
      <family val="2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15B"/>
        <bgColor indexed="64"/>
      </patternFill>
    </fill>
    <fill>
      <patternFill patternType="solid">
        <fgColor indexed="49"/>
      </patternFill>
    </fill>
    <fill>
      <patternFill patternType="solid">
        <fgColor rgb="FFCC3300"/>
        <bgColor indexed="64"/>
      </patternFill>
    </fill>
  </fills>
  <borders count="1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theme="0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35">
    <xf numFmtId="0" fontId="0" fillId="0" borderId="0"/>
    <xf numFmtId="0" fontId="5" fillId="0" borderId="0"/>
    <xf numFmtId="0" fontId="1" fillId="2" borderId="1" applyNumberFormat="0" applyAlignment="0">
      <alignment horizontal="right"/>
      <protection locked="0"/>
    </xf>
    <xf numFmtId="164" fontId="2" fillId="0" borderId="0" applyFont="0" applyFill="0" applyBorder="0" applyAlignment="0" applyProtection="0"/>
    <xf numFmtId="165" fontId="3" fillId="3" borderId="2" applyAlignment="0"/>
    <xf numFmtId="0" fontId="13" fillId="0" borderId="0" applyNumberFormat="0"/>
    <xf numFmtId="0" fontId="4" fillId="0" borderId="3" applyNumberFormat="0" applyAlignment="0"/>
    <xf numFmtId="0" fontId="2" fillId="0" borderId="4" applyNumberFormat="0" applyFont="0" applyFill="0" applyAlignment="0"/>
    <xf numFmtId="0" fontId="4" fillId="0" borderId="0"/>
    <xf numFmtId="0" fontId="5" fillId="1" borderId="0"/>
    <xf numFmtId="0" fontId="6" fillId="4" borderId="5" applyNumberFormat="0" applyAlignment="0"/>
    <xf numFmtId="0" fontId="7" fillId="5" borderId="3" applyNumberFormat="0">
      <alignment horizontal="centerContinuous" vertical="center" wrapText="1"/>
    </xf>
    <xf numFmtId="0" fontId="8" fillId="4" borderId="6" applyNumberFormat="0" applyAlignment="0"/>
    <xf numFmtId="0" fontId="9" fillId="0" borderId="0" applyNumberFormat="0"/>
    <xf numFmtId="0" fontId="11" fillId="7" borderId="0"/>
    <xf numFmtId="0" fontId="12" fillId="0" borderId="0"/>
    <xf numFmtId="166" fontId="10" fillId="6" borderId="0"/>
    <xf numFmtId="166" fontId="14" fillId="6" borderId="0"/>
    <xf numFmtId="0" fontId="15" fillId="0" borderId="0"/>
    <xf numFmtId="9" fontId="18" fillId="0" borderId="0" applyFont="0" applyFill="0" applyBorder="0" applyAlignment="0" applyProtection="0"/>
    <xf numFmtId="0" fontId="18" fillId="0" borderId="0"/>
    <xf numFmtId="0" fontId="28" fillId="8" borderId="0" applyNumberFormat="0">
      <alignment horizontal="center"/>
    </xf>
    <xf numFmtId="170" fontId="21" fillId="0" borderId="8" applyNumberFormat="0" applyProtection="0">
      <alignment horizontal="right"/>
    </xf>
    <xf numFmtId="10" fontId="27" fillId="2" borderId="0" applyNumberFormat="0" applyAlignment="0" applyProtection="0"/>
    <xf numFmtId="10" fontId="47" fillId="11" borderId="0" applyNumberFormat="0" applyBorder="0" applyAlignment="0" applyProtection="0"/>
    <xf numFmtId="0" fontId="4" fillId="0" borderId="0"/>
    <xf numFmtId="0" fontId="77" fillId="0" borderId="0"/>
    <xf numFmtId="9" fontId="77" fillId="0" borderId="0" applyFont="0" applyFill="0" applyBorder="0" applyAlignment="0" applyProtection="0"/>
    <xf numFmtId="0" fontId="18" fillId="0" borderId="0"/>
    <xf numFmtId="44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92" fillId="16" borderId="16" applyNumberFormat="0" applyProtection="0">
      <alignment horizontal="left" vertical="center" indent="1"/>
    </xf>
    <xf numFmtId="4" fontId="92" fillId="16" borderId="16" applyNumberFormat="0" applyProtection="0">
      <alignment horizontal="left" vertical="center" indent="1"/>
    </xf>
    <xf numFmtId="4" fontId="92" fillId="0" borderId="16" applyNumberFormat="0" applyProtection="0">
      <alignment horizontal="right" vertical="center"/>
    </xf>
    <xf numFmtId="44" fontId="77" fillId="0" borderId="0" applyFont="0" applyFill="0" applyBorder="0" applyAlignment="0" applyProtection="0"/>
  </cellStyleXfs>
  <cellXfs count="346">
    <xf numFmtId="0" fontId="0" fillId="0" borderId="0" xfId="0"/>
    <xf numFmtId="0" fontId="15" fillId="0" borderId="0" xfId="18"/>
    <xf numFmtId="0" fontId="15" fillId="0" borderId="0" xfId="18" applyAlignment="1">
      <alignment horizontal="right"/>
    </xf>
    <xf numFmtId="0" fontId="17" fillId="0" borderId="0" xfId="18" applyFont="1"/>
    <xf numFmtId="0" fontId="16" fillId="0" borderId="0" xfId="18" applyFont="1" applyAlignment="1">
      <alignment vertical="center"/>
    </xf>
    <xf numFmtId="0" fontId="20" fillId="0" borderId="0" xfId="18" applyFont="1"/>
    <xf numFmtId="0" fontId="15" fillId="0" borderId="0" xfId="18" applyFont="1"/>
    <xf numFmtId="0" fontId="15" fillId="0" borderId="0" xfId="18" applyFont="1" applyAlignment="1">
      <alignment horizontal="right"/>
    </xf>
    <xf numFmtId="0" fontId="15" fillId="0" borderId="0" xfId="0" applyFont="1"/>
    <xf numFmtId="0" fontId="22" fillId="0" borderId="0" xfId="8" applyFont="1" applyFill="1" applyBorder="1"/>
    <xf numFmtId="0" fontId="23" fillId="0" borderId="0" xfId="0" applyFont="1"/>
    <xf numFmtId="0" fontId="15" fillId="0" borderId="0" xfId="18" applyAlignment="1">
      <alignment horizontal="left"/>
    </xf>
    <xf numFmtId="0" fontId="27" fillId="2" borderId="0" xfId="0" applyFont="1" applyFill="1"/>
    <xf numFmtId="0" fontId="17" fillId="0" borderId="0" xfId="0" applyFont="1"/>
    <xf numFmtId="166" fontId="25" fillId="9" borderId="0" xfId="16" applyFont="1" applyFill="1"/>
    <xf numFmtId="0" fontId="19" fillId="10" borderId="0" xfId="18" applyFont="1" applyFill="1" applyAlignment="1">
      <alignment vertical="center"/>
    </xf>
    <xf numFmtId="0" fontId="19" fillId="10" borderId="0" xfId="18" applyFont="1" applyFill="1" applyAlignment="1">
      <alignment horizontal="right" vertical="center"/>
    </xf>
    <xf numFmtId="0" fontId="24" fillId="10" borderId="0" xfId="18" applyFont="1" applyFill="1" applyAlignment="1">
      <alignment vertical="center"/>
    </xf>
    <xf numFmtId="166" fontId="31" fillId="9" borderId="0" xfId="16" applyFont="1" applyFill="1"/>
    <xf numFmtId="166" fontId="32" fillId="9" borderId="0" xfId="16" applyFont="1" applyFill="1" applyAlignment="1">
      <alignment horizontal="right"/>
    </xf>
    <xf numFmtId="0" fontId="15" fillId="0" borderId="0" xfId="0" applyFont="1" applyAlignment="1">
      <alignment horizontal="left"/>
    </xf>
    <xf numFmtId="0" fontId="21" fillId="0" borderId="0" xfId="18" applyFont="1"/>
    <xf numFmtId="0" fontId="15" fillId="2" borderId="0" xfId="0" applyFont="1" applyFill="1"/>
    <xf numFmtId="172" fontId="15" fillId="0" borderId="0" xfId="0" applyNumberFormat="1" applyFont="1"/>
    <xf numFmtId="172" fontId="15" fillId="2" borderId="0" xfId="0" applyNumberFormat="1" applyFont="1" applyFill="1" applyAlignment="1">
      <alignment horizontal="left"/>
    </xf>
    <xf numFmtId="0" fontId="17" fillId="0" borderId="0" xfId="18" applyFont="1" applyAlignment="1">
      <alignment horizontal="left"/>
    </xf>
    <xf numFmtId="0" fontId="15" fillId="2" borderId="0" xfId="0" quotePrefix="1" applyFont="1" applyFill="1"/>
    <xf numFmtId="0" fontId="15" fillId="0" borderId="0" xfId="18" applyFont="1" applyAlignment="1">
      <alignment horizontal="left"/>
    </xf>
    <xf numFmtId="0" fontId="17" fillId="0" borderId="7" xfId="18" applyFont="1" applyBorder="1" applyAlignment="1">
      <alignment horizontal="left"/>
    </xf>
    <xf numFmtId="0" fontId="17" fillId="0" borderId="7" xfId="18" applyFont="1" applyBorder="1"/>
    <xf numFmtId="167" fontId="16" fillId="0" borderId="0" xfId="18" applyNumberFormat="1" applyFont="1" applyFill="1" applyBorder="1" applyAlignment="1">
      <alignment horizontal="right" vertical="center"/>
    </xf>
    <xf numFmtId="167" fontId="27" fillId="2" borderId="8" xfId="18" applyNumberFormat="1" applyFont="1" applyFill="1" applyBorder="1" applyAlignment="1">
      <alignment horizontal="right" vertical="center"/>
    </xf>
    <xf numFmtId="0" fontId="34" fillId="0" borderId="0" xfId="8" applyFont="1" applyFill="1"/>
    <xf numFmtId="0" fontId="35" fillId="0" borderId="0" xfId="18" applyFont="1"/>
    <xf numFmtId="0" fontId="34" fillId="0" borderId="0" xfId="8" applyFont="1" applyFill="1" applyBorder="1"/>
    <xf numFmtId="0" fontId="15" fillId="12" borderId="4" xfId="18" applyFont="1" applyFill="1" applyBorder="1" applyAlignment="1">
      <alignment horizontal="left"/>
    </xf>
    <xf numFmtId="1" fontId="27" fillId="2" borderId="0" xfId="18" quotePrefix="1" applyNumberFormat="1" applyFont="1" applyFill="1" applyAlignment="1">
      <alignment horizontal="center"/>
    </xf>
    <xf numFmtId="166" fontId="38" fillId="0" borderId="0" xfId="18" applyNumberFormat="1" applyFont="1" applyAlignment="1">
      <alignment horizontal="left"/>
    </xf>
    <xf numFmtId="0" fontId="17" fillId="0" borderId="0" xfId="18" applyFont="1" applyBorder="1"/>
    <xf numFmtId="10" fontId="27" fillId="2" borderId="0" xfId="23" applyNumberFormat="1"/>
    <xf numFmtId="0" fontId="21" fillId="0" borderId="0" xfId="18" applyFont="1" applyBorder="1"/>
    <xf numFmtId="171" fontId="33" fillId="2" borderId="0" xfId="18" applyNumberFormat="1" applyFont="1" applyFill="1" applyBorder="1" applyAlignment="1">
      <alignment horizontal="right"/>
    </xf>
    <xf numFmtId="14" fontId="15" fillId="0" borderId="0" xfId="0" applyNumberFormat="1" applyFont="1"/>
    <xf numFmtId="1" fontId="15" fillId="2" borderId="0" xfId="0" applyNumberFormat="1" applyFont="1" applyFill="1" applyAlignment="1">
      <alignment horizontal="left"/>
    </xf>
    <xf numFmtId="14" fontId="17" fillId="0" borderId="7" xfId="18" applyNumberFormat="1" applyFont="1" applyBorder="1"/>
    <xf numFmtId="0" fontId="40" fillId="0" borderId="7" xfId="18" quotePrefix="1" applyFont="1" applyBorder="1" applyAlignment="1">
      <alignment horizontal="left"/>
    </xf>
    <xf numFmtId="14" fontId="37" fillId="2" borderId="7" xfId="23" applyNumberFormat="1" applyFont="1" applyBorder="1"/>
    <xf numFmtId="166" fontId="25" fillId="9" borderId="0" xfId="16" applyFont="1" applyFill="1" applyAlignment="1">
      <alignment horizontal="left"/>
    </xf>
    <xf numFmtId="0" fontId="0" fillId="0" borderId="0" xfId="0" applyAlignment="1">
      <alignment horizontal="left"/>
    </xf>
    <xf numFmtId="168" fontId="30" fillId="0" borderId="7" xfId="18" applyNumberFormat="1" applyFont="1" applyBorder="1" applyAlignment="1">
      <alignment horizontal="left" vertical="center"/>
    </xf>
    <xf numFmtId="0" fontId="21" fillId="0" borderId="0" xfId="18" applyFont="1" applyAlignment="1">
      <alignment horizontal="left"/>
    </xf>
    <xf numFmtId="167" fontId="30" fillId="0" borderId="4" xfId="18" applyNumberFormat="1" applyFont="1" applyFill="1" applyBorder="1" applyAlignment="1">
      <alignment horizontal="right" vertical="center"/>
    </xf>
    <xf numFmtId="0" fontId="17" fillId="0" borderId="7" xfId="0" applyFont="1" applyBorder="1"/>
    <xf numFmtId="168" fontId="41" fillId="9" borderId="0" xfId="18" applyNumberFormat="1" applyFont="1" applyFill="1" applyAlignment="1">
      <alignment horizontal="center" vertical="center"/>
    </xf>
    <xf numFmtId="0" fontId="17" fillId="0" borderId="7" xfId="0" applyFont="1" applyBorder="1" applyAlignment="1">
      <alignment horizontal="right"/>
    </xf>
    <xf numFmtId="166" fontId="42" fillId="9" borderId="0" xfId="16" applyFont="1" applyFill="1"/>
    <xf numFmtId="0" fontId="27" fillId="2" borderId="0" xfId="18" applyFont="1" applyFill="1" applyAlignment="1">
      <alignment horizontal="left"/>
    </xf>
    <xf numFmtId="167" fontId="16" fillId="0" borderId="0" xfId="18" applyNumberFormat="1" applyFont="1" applyFill="1" applyBorder="1" applyAlignment="1">
      <alignment horizontal="left" vertical="center"/>
    </xf>
    <xf numFmtId="0" fontId="15" fillId="0" borderId="7" xfId="0" applyFont="1" applyBorder="1"/>
    <xf numFmtId="172" fontId="27" fillId="2" borderId="9" xfId="18" quotePrefix="1" applyNumberFormat="1" applyFont="1" applyFill="1" applyBorder="1" applyAlignment="1">
      <alignment horizontal="left"/>
    </xf>
    <xf numFmtId="0" fontId="16" fillId="0" borderId="0" xfId="18" applyFont="1" applyAlignment="1">
      <alignment horizontal="left" vertical="top"/>
    </xf>
    <xf numFmtId="168" fontId="15" fillId="0" borderId="0" xfId="18" applyNumberFormat="1" applyFill="1" applyAlignment="1">
      <alignment horizontal="left"/>
    </xf>
    <xf numFmtId="172" fontId="15" fillId="2" borderId="0" xfId="0" quotePrefix="1" applyNumberFormat="1" applyFont="1" applyFill="1" applyAlignment="1">
      <alignment horizontal="left"/>
    </xf>
    <xf numFmtId="0" fontId="15" fillId="0" borderId="0" xfId="18" applyBorder="1"/>
    <xf numFmtId="0" fontId="45" fillId="0" borderId="0" xfId="0" applyFont="1" applyAlignment="1">
      <alignment horizontal="right"/>
    </xf>
    <xf numFmtId="0" fontId="43" fillId="0" borderId="0" xfId="0" applyFont="1" applyAlignment="1">
      <alignment horizontal="left" indent="1"/>
    </xf>
    <xf numFmtId="168" fontId="21" fillId="0" borderId="8" xfId="22" applyNumberFormat="1" applyAlignment="1">
      <alignment horizontal="right"/>
    </xf>
    <xf numFmtId="0" fontId="46" fillId="0" borderId="0" xfId="18" quotePrefix="1" applyFont="1" applyAlignment="1">
      <alignment horizontal="left"/>
    </xf>
    <xf numFmtId="168" fontId="44" fillId="0" borderId="0" xfId="23" applyNumberFormat="1" applyFont="1" applyFill="1" applyAlignment="1">
      <alignment horizontal="right"/>
    </xf>
    <xf numFmtId="0" fontId="17" fillId="0" borderId="7" xfId="18" applyFont="1" applyBorder="1" applyAlignment="1">
      <alignment horizontal="right"/>
    </xf>
    <xf numFmtId="0" fontId="44" fillId="0" borderId="0" xfId="18" applyFont="1" applyAlignment="1">
      <alignment horizontal="left" indent="1"/>
    </xf>
    <xf numFmtId="0" fontId="15" fillId="0" borderId="0" xfId="18" applyAlignment="1">
      <alignment horizontal="left" vertical="top" wrapText="1"/>
    </xf>
    <xf numFmtId="0" fontId="17" fillId="0" borderId="7" xfId="18" applyFont="1" applyBorder="1" applyAlignment="1">
      <alignment horizontal="left" vertical="top"/>
    </xf>
    <xf numFmtId="0" fontId="15" fillId="0" borderId="7" xfId="18" applyBorder="1" applyAlignment="1">
      <alignment horizontal="left" vertical="top"/>
    </xf>
    <xf numFmtId="0" fontId="17" fillId="0" borderId="0" xfId="0" applyFont="1" applyFill="1" applyBorder="1" applyAlignment="1"/>
    <xf numFmtId="14" fontId="15" fillId="0" borderId="0" xfId="18" applyNumberFormat="1" applyFont="1" applyBorder="1"/>
    <xf numFmtId="14" fontId="15" fillId="0" borderId="7" xfId="18" applyNumberFormat="1" applyFont="1" applyBorder="1"/>
    <xf numFmtId="14" fontId="27" fillId="2" borderId="0" xfId="18" applyNumberFormat="1" applyFont="1" applyFill="1" applyBorder="1"/>
    <xf numFmtId="10" fontId="34" fillId="0" borderId="0" xfId="23" applyNumberFormat="1" applyFont="1" applyFill="1"/>
    <xf numFmtId="0" fontId="21" fillId="0" borderId="0" xfId="18" applyFont="1" applyFill="1"/>
    <xf numFmtId="0" fontId="21" fillId="0" borderId="0" xfId="18" applyFont="1" applyFill="1" applyBorder="1"/>
    <xf numFmtId="0" fontId="26" fillId="0" borderId="0" xfId="0" applyFont="1"/>
    <xf numFmtId="166" fontId="31" fillId="9" borderId="0" xfId="16" applyFont="1" applyFill="1" applyAlignment="1">
      <alignment horizontal="center"/>
    </xf>
    <xf numFmtId="0" fontId="23" fillId="0" borderId="0" xfId="0" applyFont="1" applyAlignment="1">
      <alignment horizontal="center"/>
    </xf>
    <xf numFmtId="176" fontId="16" fillId="0" borderId="0" xfId="18" applyNumberFormat="1" applyFont="1" applyFill="1" applyBorder="1" applyAlignment="1">
      <alignment horizontal="right" vertical="center"/>
    </xf>
    <xf numFmtId="49" fontId="15" fillId="2" borderId="0" xfId="0" applyNumberFormat="1" applyFont="1" applyFill="1" applyAlignment="1">
      <alignment horizontal="left"/>
    </xf>
    <xf numFmtId="0" fontId="15" fillId="0" borderId="0" xfId="0" applyNumberFormat="1" applyFont="1" applyFill="1" applyAlignment="1">
      <alignment horizontal="left"/>
    </xf>
    <xf numFmtId="0" fontId="50" fillId="0" borderId="7" xfId="18" applyFont="1" applyBorder="1"/>
    <xf numFmtId="0" fontId="51" fillId="0" borderId="7" xfId="18" applyFont="1" applyFill="1" applyBorder="1" applyAlignment="1">
      <alignment vertical="center"/>
    </xf>
    <xf numFmtId="0" fontId="36" fillId="0" borderId="7" xfId="18" applyFont="1" applyFill="1" applyBorder="1" applyAlignment="1">
      <alignment vertical="center"/>
    </xf>
    <xf numFmtId="0" fontId="15" fillId="0" borderId="0" xfId="18" applyFont="1" applyFill="1" applyAlignment="1">
      <alignment horizontal="left" vertical="top" wrapText="1"/>
    </xf>
    <xf numFmtId="173" fontId="15" fillId="0" borderId="0" xfId="18" applyNumberFormat="1" applyFont="1" applyAlignment="1"/>
    <xf numFmtId="0" fontId="21" fillId="12" borderId="8" xfId="22" applyNumberFormat="1" applyFill="1" applyAlignment="1">
      <alignment horizontal="left"/>
    </xf>
    <xf numFmtId="0" fontId="52" fillId="0" borderId="0" xfId="18" applyFont="1"/>
    <xf numFmtId="167" fontId="34" fillId="2" borderId="0" xfId="18" applyNumberFormat="1" applyFont="1" applyFill="1" applyBorder="1" applyAlignment="1">
      <alignment horizontal="right" vertical="center"/>
    </xf>
    <xf numFmtId="177" fontId="34" fillId="2" borderId="0" xfId="18" applyNumberFormat="1" applyFont="1" applyFill="1" applyBorder="1" applyAlignment="1">
      <alignment horizontal="right" vertical="center"/>
    </xf>
    <xf numFmtId="173" fontId="16" fillId="0" borderId="0" xfId="18" applyNumberFormat="1" applyFont="1" applyFill="1" applyBorder="1" applyAlignment="1">
      <alignment horizontal="right" vertical="center"/>
    </xf>
    <xf numFmtId="0" fontId="39" fillId="0" borderId="0" xfId="8" applyFont="1" applyFill="1" applyBorder="1"/>
    <xf numFmtId="175" fontId="45" fillId="0" borderId="0" xfId="18" applyNumberFormat="1" applyFont="1" applyFill="1" applyBorder="1" applyAlignment="1">
      <alignment horizontal="right" vertical="center"/>
    </xf>
    <xf numFmtId="0" fontId="39" fillId="0" borderId="0" xfId="8" applyFont="1" applyFill="1" applyBorder="1" applyAlignment="1">
      <alignment horizontal="center"/>
    </xf>
    <xf numFmtId="0" fontId="45" fillId="0" borderId="0" xfId="18" applyFont="1" applyAlignment="1">
      <alignment horizontal="right"/>
    </xf>
    <xf numFmtId="49" fontId="15" fillId="0" borderId="0" xfId="0" applyNumberFormat="1" applyFont="1"/>
    <xf numFmtId="178" fontId="15" fillId="0" borderId="0" xfId="18" applyNumberFormat="1" applyFont="1" applyFill="1" applyAlignment="1">
      <alignment vertical="top" wrapText="1"/>
    </xf>
    <xf numFmtId="178" fontId="16" fillId="12" borderId="0" xfId="18" applyNumberFormat="1" applyFont="1" applyFill="1" applyBorder="1" applyAlignment="1">
      <alignment horizontal="right" vertical="center"/>
    </xf>
    <xf numFmtId="179" fontId="16" fillId="0" borderId="0" xfId="18" applyNumberFormat="1" applyFont="1" applyFill="1" applyBorder="1" applyAlignment="1">
      <alignment horizontal="right" vertical="center"/>
    </xf>
    <xf numFmtId="176" fontId="30" fillId="0" borderId="0" xfId="18" applyNumberFormat="1" applyFont="1" applyFill="1" applyBorder="1" applyAlignment="1">
      <alignment horizontal="right" vertical="center"/>
    </xf>
    <xf numFmtId="0" fontId="49" fillId="0" borderId="0" xfId="0" applyFont="1"/>
    <xf numFmtId="167" fontId="30" fillId="0" borderId="0" xfId="18" applyNumberFormat="1" applyFont="1" applyFill="1" applyBorder="1" applyAlignment="1">
      <alignment horizontal="right" vertical="center"/>
    </xf>
    <xf numFmtId="166" fontId="38" fillId="0" borderId="4" xfId="18" applyNumberFormat="1" applyFont="1" applyBorder="1" applyAlignment="1">
      <alignment horizontal="left"/>
    </xf>
    <xf numFmtId="0" fontId="15" fillId="0" borderId="4" xfId="18" applyBorder="1"/>
    <xf numFmtId="0" fontId="51" fillId="0" borderId="0" xfId="18" applyFont="1" applyFill="1" applyBorder="1" applyAlignment="1">
      <alignment vertical="center"/>
    </xf>
    <xf numFmtId="169" fontId="21" fillId="0" borderId="8" xfId="22" applyNumberFormat="1" applyAlignment="1">
      <alignment horizontal="right"/>
    </xf>
    <xf numFmtId="170" fontId="21" fillId="0" borderId="8" xfId="22" applyNumberFormat="1" applyAlignment="1">
      <alignment horizontal="right"/>
    </xf>
    <xf numFmtId="0" fontId="34" fillId="0" borderId="0" xfId="8" applyFont="1"/>
    <xf numFmtId="0" fontId="48" fillId="0" borderId="0" xfId="8" applyFont="1"/>
    <xf numFmtId="0" fontId="39" fillId="0" borderId="0" xfId="8" applyFont="1"/>
    <xf numFmtId="175" fontId="45" fillId="0" borderId="0" xfId="18" applyNumberFormat="1" applyFont="1" applyAlignment="1">
      <alignment horizontal="right" vertical="center"/>
    </xf>
    <xf numFmtId="0" fontId="22" fillId="0" borderId="0" xfId="8" applyFont="1"/>
    <xf numFmtId="167" fontId="16" fillId="0" borderId="0" xfId="18" applyNumberFormat="1" applyFont="1" applyAlignment="1">
      <alignment horizontal="right" vertical="center"/>
    </xf>
    <xf numFmtId="0" fontId="51" fillId="0" borderId="7" xfId="18" applyFont="1" applyBorder="1" applyAlignment="1">
      <alignment vertical="center"/>
    </xf>
    <xf numFmtId="0" fontId="36" fillId="0" borderId="7" xfId="18" applyFont="1" applyBorder="1" applyAlignment="1">
      <alignment vertical="center"/>
    </xf>
    <xf numFmtId="0" fontId="36" fillId="0" borderId="7" xfId="18" applyFont="1" applyBorder="1" applyAlignment="1">
      <alignment horizontal="right" vertical="center"/>
    </xf>
    <xf numFmtId="167" fontId="16" fillId="0" borderId="0" xfId="18" applyNumberFormat="1" applyFont="1" applyAlignment="1">
      <alignment horizontal="left" vertical="center"/>
    </xf>
    <xf numFmtId="0" fontId="22" fillId="0" borderId="0" xfId="8" applyFont="1" applyAlignment="1">
      <alignment horizontal="left"/>
    </xf>
    <xf numFmtId="0" fontId="17" fillId="0" borderId="4" xfId="0" applyFont="1" applyFill="1" applyBorder="1" applyAlignment="1">
      <alignment horizontal="left"/>
    </xf>
    <xf numFmtId="0" fontId="55" fillId="0" borderId="0" xfId="18" applyFont="1"/>
    <xf numFmtId="0" fontId="15" fillId="0" borderId="0" xfId="20" applyFont="1"/>
    <xf numFmtId="0" fontId="15" fillId="0" borderId="0" xfId="20" applyFont="1" applyAlignment="1">
      <alignment horizontal="center"/>
    </xf>
    <xf numFmtId="0" fontId="18" fillId="0" borderId="0" xfId="20"/>
    <xf numFmtId="0" fontId="15" fillId="2" borderId="0" xfId="20" applyFont="1" applyFill="1"/>
    <xf numFmtId="180" fontId="21" fillId="0" borderId="8" xfId="22" applyNumberFormat="1">
      <alignment horizontal="right"/>
    </xf>
    <xf numFmtId="167" fontId="15" fillId="0" borderId="0" xfId="18" applyNumberFormat="1" applyFont="1" applyFill="1" applyBorder="1" applyAlignment="1">
      <alignment horizontal="right" vertical="center"/>
    </xf>
    <xf numFmtId="167" fontId="15" fillId="13" borderId="0" xfId="18" applyNumberFormat="1" applyFont="1" applyFill="1" applyBorder="1" applyAlignment="1">
      <alignment horizontal="right" vertical="center"/>
    </xf>
    <xf numFmtId="0" fontId="56" fillId="0" borderId="0" xfId="18" applyFont="1" applyAlignment="1">
      <alignment horizontal="left" indent="1"/>
    </xf>
    <xf numFmtId="49" fontId="15" fillId="0" borderId="0" xfId="18" applyNumberFormat="1"/>
    <xf numFmtId="182" fontId="27" fillId="2" borderId="8" xfId="18" applyNumberFormat="1" applyFont="1" applyFill="1" applyBorder="1" applyAlignment="1">
      <alignment horizontal="right" vertical="center"/>
    </xf>
    <xf numFmtId="176" fontId="15" fillId="0" borderId="0" xfId="18" applyNumberFormat="1"/>
    <xf numFmtId="166" fontId="38" fillId="0" borderId="0" xfId="18" applyNumberFormat="1" applyFont="1" applyBorder="1" applyAlignment="1">
      <alignment horizontal="left"/>
    </xf>
    <xf numFmtId="2" fontId="15" fillId="0" borderId="0" xfId="18" applyNumberFormat="1"/>
    <xf numFmtId="178" fontId="30" fillId="0" borderId="0" xfId="18" applyNumberFormat="1" applyFont="1" applyFill="1" applyBorder="1" applyAlignment="1">
      <alignment horizontal="right" vertical="center"/>
    </xf>
    <xf numFmtId="178" fontId="57" fillId="0" borderId="0" xfId="18" applyNumberFormat="1" applyFont="1" applyFill="1" applyBorder="1" applyAlignment="1">
      <alignment horizontal="right" vertical="center"/>
    </xf>
    <xf numFmtId="0" fontId="24" fillId="10" borderId="0" xfId="18" applyFont="1" applyFill="1" applyAlignment="1">
      <alignment horizontal="right" vertical="center"/>
    </xf>
    <xf numFmtId="167" fontId="16" fillId="0" borderId="4" xfId="18" applyNumberFormat="1" applyFont="1" applyFill="1" applyBorder="1" applyAlignment="1">
      <alignment horizontal="right" vertical="center"/>
    </xf>
    <xf numFmtId="0" fontId="15" fillId="0" borderId="4" xfId="0" applyFont="1" applyFill="1" applyBorder="1" applyAlignment="1">
      <alignment horizontal="left"/>
    </xf>
    <xf numFmtId="0" fontId="15" fillId="2" borderId="0" xfId="18" applyFill="1"/>
    <xf numFmtId="14" fontId="58" fillId="0" borderId="0" xfId="0" applyNumberFormat="1" applyFont="1"/>
    <xf numFmtId="0" fontId="57" fillId="0" borderId="0" xfId="18" applyFont="1" applyAlignment="1">
      <alignment vertical="center"/>
    </xf>
    <xf numFmtId="167" fontId="27" fillId="2" borderId="0" xfId="18" applyNumberFormat="1" applyFont="1" applyFill="1" applyAlignment="1">
      <alignment horizontal="right" vertical="center"/>
    </xf>
    <xf numFmtId="167" fontId="0" fillId="0" borderId="0" xfId="0" applyNumberFormat="1"/>
    <xf numFmtId="167" fontId="23" fillId="0" borderId="0" xfId="0" applyNumberFormat="1" applyFont="1"/>
    <xf numFmtId="0" fontId="45" fillId="2" borderId="0" xfId="18" applyFont="1" applyFill="1" applyAlignment="1">
      <alignment horizontal="right"/>
    </xf>
    <xf numFmtId="0" fontId="17" fillId="0" borderId="0" xfId="18" applyFont="1" applyBorder="1" applyAlignment="1">
      <alignment horizontal="center"/>
    </xf>
    <xf numFmtId="167" fontId="34" fillId="2" borderId="0" xfId="18" applyNumberFormat="1" applyFont="1" applyFill="1" applyBorder="1" applyAlignment="1">
      <alignment horizontal="left" vertical="center"/>
    </xf>
    <xf numFmtId="170" fontId="27" fillId="2" borderId="0" xfId="23" applyNumberFormat="1" applyAlignment="1">
      <alignment horizontal="right"/>
    </xf>
    <xf numFmtId="183" fontId="47" fillId="2" borderId="0" xfId="24" applyNumberFormat="1" applyFill="1" applyAlignment="1">
      <alignment horizontal="right"/>
    </xf>
    <xf numFmtId="0" fontId="17" fillId="0" borderId="7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170" fontId="21" fillId="0" borderId="8" xfId="22" applyNumberFormat="1">
      <alignment horizontal="right"/>
    </xf>
    <xf numFmtId="9" fontId="27" fillId="2" borderId="0" xfId="23" applyNumberFormat="1" applyAlignment="1">
      <alignment horizontal="right"/>
    </xf>
    <xf numFmtId="175" fontId="45" fillId="0" borderId="0" xfId="18" applyNumberFormat="1" applyFont="1" applyFill="1" applyBorder="1" applyAlignment="1">
      <alignment horizontal="left" vertical="center"/>
    </xf>
    <xf numFmtId="0" fontId="17" fillId="0" borderId="0" xfId="0" applyFont="1" applyBorder="1" applyAlignment="1">
      <alignment horizontal="center"/>
    </xf>
    <xf numFmtId="184" fontId="27" fillId="2" borderId="8" xfId="23" applyNumberFormat="1" applyBorder="1" applyAlignment="1">
      <alignment horizontal="right"/>
    </xf>
    <xf numFmtId="184" fontId="27" fillId="2" borderId="10" xfId="23" applyNumberFormat="1" applyBorder="1" applyAlignment="1">
      <alignment horizontal="right"/>
    </xf>
    <xf numFmtId="170" fontId="27" fillId="2" borderId="0" xfId="23" applyNumberFormat="1" applyBorder="1" applyAlignment="1">
      <alignment horizontal="right"/>
    </xf>
    <xf numFmtId="185" fontId="27" fillId="2" borderId="10" xfId="23" applyNumberFormat="1" applyBorder="1" applyAlignment="1">
      <alignment horizontal="center"/>
    </xf>
    <xf numFmtId="169" fontId="15" fillId="0" borderId="0" xfId="0" applyNumberFormat="1" applyFont="1"/>
    <xf numFmtId="0" fontId="34" fillId="0" borderId="0" xfId="18" applyFont="1"/>
    <xf numFmtId="179" fontId="27" fillId="2" borderId="8" xfId="18" applyNumberFormat="1" applyFont="1" applyFill="1" applyBorder="1" applyAlignment="1">
      <alignment horizontal="right" vertical="center"/>
    </xf>
    <xf numFmtId="187" fontId="27" fillId="2" borderId="8" xfId="18" applyNumberFormat="1" applyFont="1" applyFill="1" applyBorder="1" applyAlignment="1">
      <alignment horizontal="right" vertical="center"/>
    </xf>
    <xf numFmtId="179" fontId="30" fillId="0" borderId="0" xfId="18" applyNumberFormat="1" applyFont="1" applyFill="1" applyBorder="1" applyAlignment="1">
      <alignment horizontal="right" vertical="center"/>
    </xf>
    <xf numFmtId="0" fontId="15" fillId="0" borderId="7" xfId="18" applyBorder="1"/>
    <xf numFmtId="0" fontId="16" fillId="0" borderId="11" xfId="18" applyFont="1" applyBorder="1" applyAlignment="1">
      <alignment vertical="center"/>
    </xf>
    <xf numFmtId="0" fontId="15" fillId="0" borderId="11" xfId="18" applyBorder="1"/>
    <xf numFmtId="173" fontId="16" fillId="0" borderId="11" xfId="18" applyNumberFormat="1" applyFont="1" applyFill="1" applyBorder="1" applyAlignment="1">
      <alignment horizontal="right" vertical="center"/>
    </xf>
    <xf numFmtId="167" fontId="16" fillId="0" borderId="11" xfId="18" applyNumberFormat="1" applyFont="1" applyFill="1" applyBorder="1" applyAlignment="1">
      <alignment horizontal="right" vertical="center"/>
    </xf>
    <xf numFmtId="167" fontId="16" fillId="0" borderId="11" xfId="18" applyNumberFormat="1" applyFont="1" applyBorder="1" applyAlignment="1">
      <alignment horizontal="right" vertical="center"/>
    </xf>
    <xf numFmtId="0" fontId="55" fillId="0" borderId="11" xfId="0" applyFont="1" applyFill="1" applyBorder="1" applyAlignment="1"/>
    <xf numFmtId="166" fontId="38" fillId="0" borderId="11" xfId="18" applyNumberFormat="1" applyFont="1" applyBorder="1" applyAlignment="1">
      <alignment horizontal="left"/>
    </xf>
    <xf numFmtId="167" fontId="30" fillId="0" borderId="11" xfId="18" applyNumberFormat="1" applyFont="1" applyFill="1" applyBorder="1" applyAlignment="1">
      <alignment horizontal="right" vertical="center"/>
    </xf>
    <xf numFmtId="0" fontId="15" fillId="0" borderId="11" xfId="0" applyFont="1" applyFill="1" applyBorder="1" applyAlignment="1"/>
    <xf numFmtId="0" fontId="24" fillId="14" borderId="0" xfId="18" applyFont="1" applyFill="1" applyAlignment="1">
      <alignment vertical="center"/>
    </xf>
    <xf numFmtId="0" fontId="24" fillId="14" borderId="0" xfId="18" applyFont="1" applyFill="1" applyAlignment="1">
      <alignment horizontal="right" vertical="center"/>
    </xf>
    <xf numFmtId="0" fontId="19" fillId="14" borderId="0" xfId="18" applyFont="1" applyFill="1" applyAlignment="1">
      <alignment horizontal="right" vertical="center"/>
    </xf>
    <xf numFmtId="188" fontId="15" fillId="0" borderId="7" xfId="18" applyNumberFormat="1" applyFill="1" applyBorder="1" applyAlignment="1">
      <alignment horizontal="center"/>
    </xf>
    <xf numFmtId="188" fontId="15" fillId="0" borderId="7" xfId="18" applyNumberFormat="1" applyFill="1" applyBorder="1" applyAlignment="1">
      <alignment horizontal="left"/>
    </xf>
    <xf numFmtId="179" fontId="15" fillId="0" borderId="0" xfId="0" applyNumberFormat="1" applyFont="1"/>
    <xf numFmtId="186" fontId="15" fillId="0" borderId="0" xfId="18" applyNumberFormat="1" applyAlignment="1">
      <alignment horizontal="left"/>
    </xf>
    <xf numFmtId="171" fontId="39" fillId="0" borderId="0" xfId="8" applyNumberFormat="1" applyFont="1"/>
    <xf numFmtId="1" fontId="39" fillId="0" borderId="0" xfId="8" applyNumberFormat="1" applyFont="1"/>
    <xf numFmtId="167" fontId="22" fillId="0" borderId="0" xfId="8" applyNumberFormat="1" applyFont="1"/>
    <xf numFmtId="167" fontId="22" fillId="0" borderId="0" xfId="8" applyNumberFormat="1" applyFont="1" applyAlignment="1">
      <alignment horizontal="right"/>
    </xf>
    <xf numFmtId="0" fontId="22" fillId="0" borderId="7" xfId="8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0" fontId="23" fillId="0" borderId="7" xfId="0" applyFont="1" applyBorder="1"/>
    <xf numFmtId="0" fontId="59" fillId="0" borderId="12" xfId="0" applyFont="1" applyBorder="1"/>
    <xf numFmtId="0" fontId="22" fillId="2" borderId="0" xfId="8" applyFont="1" applyFill="1" applyAlignment="1">
      <alignment horizontal="left"/>
    </xf>
    <xf numFmtId="2" fontId="15" fillId="2" borderId="0" xfId="18" applyNumberFormat="1" applyFill="1"/>
    <xf numFmtId="2" fontId="21" fillId="0" borderId="8" xfId="22" applyNumberFormat="1" applyAlignment="1">
      <alignment horizontal="left"/>
    </xf>
    <xf numFmtId="168" fontId="60" fillId="9" borderId="0" xfId="18" applyNumberFormat="1" applyFont="1" applyFill="1" applyAlignment="1">
      <alignment horizontal="center" vertical="center"/>
    </xf>
    <xf numFmtId="0" fontId="20" fillId="0" borderId="0" xfId="18" applyFont="1" applyAlignment="1">
      <alignment horizontal="left" indent="1"/>
    </xf>
    <xf numFmtId="0" fontId="15" fillId="0" borderId="0" xfId="18" applyFont="1" applyAlignment="1"/>
    <xf numFmtId="168" fontId="60" fillId="9" borderId="0" xfId="18" applyNumberFormat="1" applyFont="1" applyFill="1" applyAlignment="1">
      <alignment horizontal="left" vertical="center"/>
    </xf>
    <xf numFmtId="0" fontId="61" fillId="0" borderId="0" xfId="18" applyFont="1"/>
    <xf numFmtId="0" fontId="62" fillId="0" borderId="7" xfId="18" applyFont="1" applyFill="1" applyBorder="1" applyAlignment="1">
      <alignment vertical="center"/>
    </xf>
    <xf numFmtId="0" fontId="63" fillId="0" borderId="0" xfId="18" applyFont="1"/>
    <xf numFmtId="0" fontId="58" fillId="0" borderId="0" xfId="0" applyFont="1"/>
    <xf numFmtId="168" fontId="63" fillId="0" borderId="0" xfId="18" applyNumberFormat="1" applyFont="1" applyFill="1" applyAlignment="1">
      <alignment horizontal="left"/>
    </xf>
    <xf numFmtId="0" fontId="62" fillId="0" borderId="0" xfId="18" applyFont="1" applyFill="1" applyBorder="1" applyAlignment="1">
      <alignment vertical="center"/>
    </xf>
    <xf numFmtId="168" fontId="64" fillId="0" borderId="0" xfId="18" applyNumberFormat="1" applyFont="1" applyFill="1" applyAlignment="1">
      <alignment horizontal="left"/>
    </xf>
    <xf numFmtId="168" fontId="65" fillId="0" borderId="0" xfId="18" applyNumberFormat="1" applyFont="1" applyAlignment="1">
      <alignment horizontal="left" vertical="center"/>
    </xf>
    <xf numFmtId="0" fontId="62" fillId="0" borderId="0" xfId="18" applyFont="1" applyFill="1" applyBorder="1" applyAlignment="1">
      <alignment horizontal="left" vertical="center"/>
    </xf>
    <xf numFmtId="0" fontId="63" fillId="0" borderId="0" xfId="18" applyFont="1" applyAlignment="1">
      <alignment horizontal="left"/>
    </xf>
    <xf numFmtId="0" fontId="66" fillId="0" borderId="0" xfId="18" applyFont="1" applyAlignment="1">
      <alignment horizontal="left" vertical="center"/>
    </xf>
    <xf numFmtId="0" fontId="65" fillId="0" borderId="0" xfId="18" applyFont="1" applyAlignment="1">
      <alignment horizontal="left" vertical="center"/>
    </xf>
    <xf numFmtId="168" fontId="65" fillId="0" borderId="11" xfId="18" applyNumberFormat="1" applyFont="1" applyBorder="1" applyAlignment="1">
      <alignment horizontal="left" vertical="center"/>
    </xf>
    <xf numFmtId="168" fontId="67" fillId="0" borderId="0" xfId="18" applyNumberFormat="1" applyFont="1" applyAlignment="1">
      <alignment horizontal="left" vertical="center"/>
    </xf>
    <xf numFmtId="168" fontId="65" fillId="0" borderId="0" xfId="18" applyNumberFormat="1" applyFont="1" applyBorder="1" applyAlignment="1">
      <alignment horizontal="left" vertical="center"/>
    </xf>
    <xf numFmtId="0" fontId="68" fillId="0" borderId="0" xfId="0" applyFont="1"/>
    <xf numFmtId="0" fontId="46" fillId="0" borderId="0" xfId="18" applyFont="1"/>
    <xf numFmtId="0" fontId="69" fillId="10" borderId="0" xfId="18" applyFont="1" applyFill="1" applyAlignment="1">
      <alignment horizontal="right" vertical="center"/>
    </xf>
    <xf numFmtId="167" fontId="65" fillId="0" borderId="0" xfId="18" applyNumberFormat="1" applyFont="1" applyAlignment="1">
      <alignment horizontal="right" vertical="center"/>
    </xf>
    <xf numFmtId="0" fontId="62" fillId="0" borderId="7" xfId="18" applyFont="1" applyBorder="1" applyAlignment="1">
      <alignment horizontal="right" vertical="center"/>
    </xf>
    <xf numFmtId="166" fontId="71" fillId="9" borderId="0" xfId="16" applyFont="1" applyFill="1" applyAlignment="1">
      <alignment horizontal="right"/>
    </xf>
    <xf numFmtId="0" fontId="70" fillId="0" borderId="0" xfId="8" applyFont="1" applyAlignment="1">
      <alignment horizontal="right"/>
    </xf>
    <xf numFmtId="168" fontId="65" fillId="0" borderId="0" xfId="18" applyNumberFormat="1" applyFont="1" applyAlignment="1">
      <alignment horizontal="right" vertical="center"/>
    </xf>
    <xf numFmtId="168" fontId="67" fillId="0" borderId="0" xfId="18" applyNumberFormat="1" applyFont="1" applyAlignment="1">
      <alignment horizontal="right" vertical="center"/>
    </xf>
    <xf numFmtId="168" fontId="65" fillId="0" borderId="4" xfId="18" applyNumberFormat="1" applyFont="1" applyBorder="1" applyAlignment="1">
      <alignment horizontal="right" vertical="center"/>
    </xf>
    <xf numFmtId="0" fontId="63" fillId="0" borderId="0" xfId="18" applyFont="1" applyAlignment="1">
      <alignment horizontal="right"/>
    </xf>
    <xf numFmtId="0" fontId="63" fillId="0" borderId="0" xfId="0" applyFont="1" applyAlignment="1">
      <alignment horizontal="right"/>
    </xf>
    <xf numFmtId="0" fontId="72" fillId="0" borderId="0" xfId="18" applyFont="1" applyAlignment="1">
      <alignment vertical="center"/>
    </xf>
    <xf numFmtId="0" fontId="26" fillId="0" borderId="0" xfId="18" applyFont="1"/>
    <xf numFmtId="178" fontId="72" fillId="0" borderId="0" xfId="18" applyNumberFormat="1" applyFont="1" applyFill="1" applyBorder="1" applyAlignment="1">
      <alignment horizontal="right" vertical="center"/>
    </xf>
    <xf numFmtId="167" fontId="48" fillId="0" borderId="0" xfId="8" applyNumberFormat="1" applyFont="1"/>
    <xf numFmtId="166" fontId="73" fillId="0" borderId="0" xfId="18" applyNumberFormat="1" applyFont="1" applyAlignment="1">
      <alignment horizontal="left"/>
    </xf>
    <xf numFmtId="0" fontId="74" fillId="0" borderId="11" xfId="0" applyFont="1" applyFill="1" applyBorder="1" applyAlignment="1"/>
    <xf numFmtId="166" fontId="73" fillId="0" borderId="11" xfId="18" applyNumberFormat="1" applyFont="1" applyBorder="1" applyAlignment="1">
      <alignment horizontal="left"/>
    </xf>
    <xf numFmtId="0" fontId="26" fillId="0" borderId="11" xfId="18" applyFont="1" applyBorder="1" applyAlignment="1">
      <alignment horizontal="right"/>
    </xf>
    <xf numFmtId="0" fontId="75" fillId="0" borderId="0" xfId="18" applyFont="1"/>
    <xf numFmtId="0" fontId="0" fillId="2" borderId="0" xfId="0" applyFill="1"/>
    <xf numFmtId="0" fontId="45" fillId="0" borderId="0" xfId="20" applyFont="1" applyAlignment="1">
      <alignment horizontal="center"/>
    </xf>
    <xf numFmtId="173" fontId="15" fillId="0" borderId="0" xfId="18" applyNumberFormat="1" applyFont="1" applyBorder="1" applyAlignment="1"/>
    <xf numFmtId="174" fontId="15" fillId="0" borderId="0" xfId="18" applyNumberFormat="1"/>
    <xf numFmtId="189" fontId="15" fillId="0" borderId="0" xfId="18" applyNumberFormat="1"/>
    <xf numFmtId="190" fontId="15" fillId="0" borderId="0" xfId="0" applyNumberFormat="1" applyFont="1"/>
    <xf numFmtId="0" fontId="36" fillId="0" borderId="0" xfId="18" applyFont="1" applyBorder="1" applyAlignment="1">
      <alignment vertical="center"/>
    </xf>
    <xf numFmtId="0" fontId="36" fillId="0" borderId="0" xfId="18" applyFont="1" applyBorder="1" applyAlignment="1">
      <alignment horizontal="right" vertical="center"/>
    </xf>
    <xf numFmtId="0" fontId="15" fillId="0" borderId="0" xfId="18" applyFont="1" applyFill="1" applyBorder="1" applyAlignment="1">
      <alignment horizontal="left" vertical="top" wrapText="1"/>
    </xf>
    <xf numFmtId="167" fontId="15" fillId="0" borderId="0" xfId="18" applyNumberFormat="1"/>
    <xf numFmtId="0" fontId="77" fillId="0" borderId="0" xfId="0" applyFont="1"/>
    <xf numFmtId="172" fontId="15" fillId="0" borderId="0" xfId="0" applyNumberFormat="1" applyFont="1" applyFill="1" applyAlignment="1">
      <alignment horizontal="left"/>
    </xf>
    <xf numFmtId="0" fontId="0" fillId="0" borderId="0" xfId="0" applyFill="1"/>
    <xf numFmtId="9" fontId="15" fillId="0" borderId="0" xfId="18" applyNumberFormat="1"/>
    <xf numFmtId="0" fontId="34" fillId="0" borderId="0" xfId="18" applyFont="1" applyBorder="1" applyAlignment="1">
      <alignment vertical="center"/>
    </xf>
    <xf numFmtId="189" fontId="15" fillId="0" borderId="0" xfId="18" applyNumberFormat="1" applyFont="1"/>
    <xf numFmtId="171" fontId="39" fillId="0" borderId="0" xfId="8" applyNumberFormat="1" applyFont="1" applyAlignment="1">
      <alignment horizontal="right"/>
    </xf>
    <xf numFmtId="0" fontId="15" fillId="0" borderId="0" xfId="0" applyFont="1" applyFill="1"/>
    <xf numFmtId="0" fontId="17" fillId="0" borderId="7" xfId="0" applyFont="1" applyFill="1" applyBorder="1"/>
    <xf numFmtId="0" fontId="17" fillId="0" borderId="7" xfId="0" applyFont="1" applyFill="1" applyBorder="1" applyAlignment="1">
      <alignment horizontal="right"/>
    </xf>
    <xf numFmtId="0" fontId="17" fillId="0" borderId="0" xfId="0" applyFont="1" applyFill="1"/>
    <xf numFmtId="0" fontId="78" fillId="0" borderId="0" xfId="0" applyFont="1"/>
    <xf numFmtId="185" fontId="15" fillId="0" borderId="0" xfId="0" applyNumberFormat="1" applyFont="1" applyAlignment="1">
      <alignment horizontal="left"/>
    </xf>
    <xf numFmtId="0" fontId="17" fillId="0" borderId="0" xfId="0" applyFont="1" applyFill="1" applyBorder="1" applyAlignment="1">
      <alignment horizontal="right"/>
    </xf>
    <xf numFmtId="0" fontId="15" fillId="0" borderId="0" xfId="0" applyFont="1" applyBorder="1"/>
    <xf numFmtId="181" fontId="15" fillId="0" borderId="0" xfId="0" applyNumberFormat="1" applyFont="1" applyFill="1" applyAlignment="1">
      <alignment horizontal="left"/>
    </xf>
    <xf numFmtId="181" fontId="15" fillId="0" borderId="14" xfId="0" applyNumberFormat="1" applyFont="1" applyFill="1" applyBorder="1" applyAlignment="1">
      <alignment horizontal="left"/>
    </xf>
    <xf numFmtId="191" fontId="15" fillId="0" borderId="0" xfId="0" applyNumberFormat="1" applyFont="1" applyFill="1" applyAlignment="1">
      <alignment horizontal="center"/>
    </xf>
    <xf numFmtId="0" fontId="79" fillId="0" borderId="0" xfId="0" applyFont="1"/>
    <xf numFmtId="167" fontId="16" fillId="0" borderId="0" xfId="18" applyNumberFormat="1" applyFont="1" applyFill="1" applyAlignment="1">
      <alignment horizontal="left" vertical="center"/>
    </xf>
    <xf numFmtId="166" fontId="38" fillId="0" borderId="0" xfId="18" applyNumberFormat="1" applyFont="1" applyFill="1" applyAlignment="1">
      <alignment horizontal="left"/>
    </xf>
    <xf numFmtId="0" fontId="15" fillId="0" borderId="0" xfId="18" applyFill="1" applyAlignment="1">
      <alignment horizontal="right"/>
    </xf>
    <xf numFmtId="168" fontId="65" fillId="0" borderId="0" xfId="18" applyNumberFormat="1" applyFont="1" applyFill="1" applyAlignment="1">
      <alignment horizontal="right" vertical="center"/>
    </xf>
    <xf numFmtId="167" fontId="16" fillId="0" borderId="0" xfId="18" applyNumberFormat="1" applyFont="1" applyFill="1" applyAlignment="1">
      <alignment horizontal="right" vertical="center"/>
    </xf>
    <xf numFmtId="191" fontId="16" fillId="0" borderId="11" xfId="18" applyNumberFormat="1" applyFont="1" applyBorder="1" applyAlignment="1">
      <alignment horizontal="right" vertical="center"/>
    </xf>
    <xf numFmtId="191" fontId="16" fillId="0" borderId="0" xfId="18" applyNumberFormat="1" applyFont="1" applyBorder="1" applyAlignment="1">
      <alignment horizontal="right" vertical="center"/>
    </xf>
    <xf numFmtId="0" fontId="1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5" fillId="0" borderId="7" xfId="0" applyFont="1" applyBorder="1" applyAlignment="1">
      <alignment horizontal="center"/>
    </xf>
    <xf numFmtId="179" fontId="16" fillId="0" borderId="11" xfId="18" applyNumberFormat="1" applyFont="1" applyBorder="1" applyAlignment="1">
      <alignment horizontal="right" vertical="center"/>
    </xf>
    <xf numFmtId="179" fontId="16" fillId="0" borderId="0" xfId="18" applyNumberFormat="1" applyFont="1" applyBorder="1" applyAlignment="1">
      <alignment horizontal="right" vertical="center"/>
    </xf>
    <xf numFmtId="179" fontId="15" fillId="0" borderId="0" xfId="0" applyNumberFormat="1" applyFont="1" applyFill="1" applyBorder="1"/>
    <xf numFmtId="181" fontId="80" fillId="0" borderId="0" xfId="0" applyNumberFormat="1" applyFont="1" applyFill="1" applyAlignment="1">
      <alignment horizontal="center"/>
    </xf>
    <xf numFmtId="179" fontId="23" fillId="0" borderId="0" xfId="0" applyNumberFormat="1" applyFont="1"/>
    <xf numFmtId="0" fontId="15" fillId="0" borderId="7" xfId="0" applyFont="1" applyBorder="1" applyAlignment="1"/>
    <xf numFmtId="0" fontId="27" fillId="2" borderId="0" xfId="18" applyFont="1" applyFill="1"/>
    <xf numFmtId="181" fontId="17" fillId="0" borderId="14" xfId="0" applyNumberFormat="1" applyFont="1" applyFill="1" applyBorder="1" applyAlignment="1">
      <alignment horizontal="left"/>
    </xf>
    <xf numFmtId="191" fontId="30" fillId="0" borderId="11" xfId="18" applyNumberFormat="1" applyFont="1" applyBorder="1" applyAlignment="1">
      <alignment horizontal="right" vertical="center"/>
    </xf>
    <xf numFmtId="0" fontId="17" fillId="0" borderId="7" xfId="0" applyFont="1" applyFill="1" applyBorder="1" applyAlignment="1">
      <alignment horizontal="center"/>
    </xf>
    <xf numFmtId="191" fontId="81" fillId="0" borderId="14" xfId="0" applyNumberFormat="1" applyFont="1" applyFill="1" applyBorder="1" applyAlignment="1">
      <alignment horizontal="center"/>
    </xf>
    <xf numFmtId="188" fontId="23" fillId="0" borderId="7" xfId="18" applyNumberFormat="1" applyFont="1" applyFill="1" applyBorder="1" applyAlignment="1">
      <alignment horizontal="left"/>
    </xf>
    <xf numFmtId="0" fontId="30" fillId="0" borderId="0" xfId="18" applyFont="1" applyAlignment="1">
      <alignment horizontal="left" vertical="top"/>
    </xf>
    <xf numFmtId="0" fontId="37" fillId="2" borderId="0" xfId="0" applyFont="1" applyFill="1"/>
    <xf numFmtId="192" fontId="0" fillId="0" borderId="0" xfId="0" applyNumberFormat="1"/>
    <xf numFmtId="167" fontId="15" fillId="0" borderId="0" xfId="18" applyNumberFormat="1" applyAlignment="1">
      <alignment horizontal="right"/>
    </xf>
    <xf numFmtId="168" fontId="23" fillId="0" borderId="0" xfId="0" applyNumberFormat="1" applyFont="1"/>
    <xf numFmtId="0" fontId="23" fillId="0" borderId="0" xfId="0" applyFont="1" applyAlignment="1">
      <alignment wrapText="1"/>
    </xf>
    <xf numFmtId="168" fontId="27" fillId="2" borderId="0" xfId="24" applyNumberFormat="1" applyFont="1" applyFill="1" applyAlignment="1">
      <alignment horizontal="left" vertical="center"/>
    </xf>
    <xf numFmtId="179" fontId="16" fillId="0" borderId="0" xfId="18" applyNumberFormat="1" applyFont="1" applyAlignment="1">
      <alignment horizontal="right" vertical="center"/>
    </xf>
    <xf numFmtId="0" fontId="15" fillId="0" borderId="7" xfId="18" applyFont="1" applyBorder="1"/>
    <xf numFmtId="0" fontId="78" fillId="0" borderId="7" xfId="18" applyFont="1" applyBorder="1"/>
    <xf numFmtId="183" fontId="15" fillId="0" borderId="0" xfId="18" applyNumberFormat="1" applyAlignment="1">
      <alignment horizontal="left"/>
    </xf>
    <xf numFmtId="193" fontId="15" fillId="0" borderId="0" xfId="18" applyNumberFormat="1"/>
    <xf numFmtId="10" fontId="27" fillId="2" borderId="0" xfId="24" quotePrefix="1" applyNumberFormat="1" applyFont="1" applyFill="1"/>
    <xf numFmtId="168" fontId="27" fillId="2" borderId="0" xfId="24" applyNumberFormat="1" applyFont="1" applyFill="1" applyAlignment="1">
      <alignment horizontal="right"/>
    </xf>
    <xf numFmtId="0" fontId="27" fillId="2" borderId="0" xfId="24" applyNumberFormat="1" applyFont="1" applyFill="1"/>
    <xf numFmtId="168" fontId="27" fillId="2" borderId="0" xfId="24" applyNumberFormat="1" applyFont="1" applyFill="1" applyAlignment="1">
      <alignment horizontal="right" vertical="center"/>
    </xf>
    <xf numFmtId="170" fontId="27" fillId="2" borderId="0" xfId="24" applyNumberFormat="1" applyFont="1" applyFill="1" applyBorder="1" applyAlignment="1">
      <alignment horizontal="right"/>
    </xf>
    <xf numFmtId="169" fontId="27" fillId="2" borderId="0" xfId="24" applyNumberFormat="1" applyFont="1" applyFill="1" applyBorder="1" applyAlignment="1">
      <alignment horizontal="right"/>
    </xf>
    <xf numFmtId="189" fontId="27" fillId="2" borderId="0" xfId="23" applyNumberFormat="1" applyAlignment="1">
      <alignment horizontal="right"/>
    </xf>
    <xf numFmtId="189" fontId="37" fillId="2" borderId="0" xfId="23" applyNumberFormat="1" applyFont="1" applyAlignment="1">
      <alignment horizontal="right"/>
    </xf>
    <xf numFmtId="0" fontId="18" fillId="15" borderId="0" xfId="20" applyFill="1"/>
    <xf numFmtId="0" fontId="82" fillId="0" borderId="0" xfId="20" applyFont="1"/>
    <xf numFmtId="0" fontId="83" fillId="0" borderId="0" xfId="20" applyFont="1"/>
    <xf numFmtId="0" fontId="84" fillId="0" borderId="0" xfId="20" applyFont="1"/>
    <xf numFmtId="0" fontId="85" fillId="0" borderId="0" xfId="20" applyFont="1"/>
    <xf numFmtId="0" fontId="86" fillId="0" borderId="0" xfId="20" applyFont="1"/>
    <xf numFmtId="0" fontId="87" fillId="0" borderId="0" xfId="20" applyFont="1"/>
    <xf numFmtId="194" fontId="88" fillId="0" borderId="0" xfId="20" applyNumberFormat="1" applyFont="1" applyAlignment="1">
      <alignment horizontal="left"/>
    </xf>
    <xf numFmtId="0" fontId="89" fillId="0" borderId="0" xfId="20" applyFont="1"/>
    <xf numFmtId="195" fontId="90" fillId="9" borderId="0" xfId="16" applyNumberFormat="1" applyFont="1" applyFill="1" applyAlignment="1">
      <alignment horizontal="right"/>
    </xf>
    <xf numFmtId="195" fontId="91" fillId="14" borderId="0" xfId="18" applyNumberFormat="1" applyFont="1" applyFill="1" applyAlignment="1">
      <alignment horizontal="right" vertical="center"/>
    </xf>
    <xf numFmtId="168" fontId="27" fillId="2" borderId="0" xfId="23" applyNumberFormat="1" applyAlignment="1">
      <alignment horizontal="right"/>
    </xf>
    <xf numFmtId="0" fontId="15" fillId="0" borderId="0" xfId="0" applyFont="1" applyAlignment="1">
      <alignment horizontal="left" indent="2"/>
    </xf>
    <xf numFmtId="177" fontId="27" fillId="2" borderId="8" xfId="18" applyNumberFormat="1" applyFont="1" applyFill="1" applyBorder="1" applyAlignment="1">
      <alignment horizontal="right" vertical="center"/>
    </xf>
    <xf numFmtId="168" fontId="15" fillId="0" borderId="0" xfId="18" applyNumberFormat="1" applyAlignment="1">
      <alignment horizontal="left"/>
    </xf>
    <xf numFmtId="0" fontId="27" fillId="2" borderId="8" xfId="23" applyNumberFormat="1" applyBorder="1" applyAlignment="1">
      <alignment horizontal="center"/>
    </xf>
    <xf numFmtId="0" fontId="15" fillId="0" borderId="0" xfId="20" applyFont="1" applyAlignment="1">
      <alignment horizontal="left"/>
    </xf>
    <xf numFmtId="0" fontId="21" fillId="0" borderId="8" xfId="22" applyNumberFormat="1" applyAlignment="1">
      <alignment horizontal="center"/>
    </xf>
    <xf numFmtId="168" fontId="44" fillId="0" borderId="0" xfId="23" applyNumberFormat="1" applyFont="1" applyFill="1" applyAlignment="1">
      <alignment horizontal="left"/>
    </xf>
    <xf numFmtId="0" fontId="93" fillId="0" borderId="0" xfId="18" applyFont="1"/>
    <xf numFmtId="196" fontId="15" fillId="0" borderId="0" xfId="34" applyNumberFormat="1" applyFont="1"/>
    <xf numFmtId="0" fontId="24" fillId="17" borderId="0" xfId="18" applyFont="1" applyFill="1" applyAlignment="1">
      <alignment vertical="center"/>
    </xf>
    <xf numFmtId="196" fontId="24" fillId="17" borderId="0" xfId="34" applyNumberFormat="1" applyFont="1" applyFill="1" applyAlignment="1">
      <alignment vertical="center"/>
    </xf>
    <xf numFmtId="0" fontId="94" fillId="0" borderId="0" xfId="18" applyFont="1" applyFill="1" applyBorder="1" applyAlignment="1">
      <alignment vertical="center"/>
    </xf>
    <xf numFmtId="167" fontId="34" fillId="0" borderId="8" xfId="18" applyNumberFormat="1" applyFont="1" applyFill="1" applyBorder="1" applyAlignment="1">
      <alignment horizontal="right" vertical="center"/>
    </xf>
    <xf numFmtId="0" fontId="15" fillId="12" borderId="4" xfId="18" applyFont="1" applyFill="1" applyBorder="1" applyAlignment="1">
      <alignment horizontal="left" vertical="top"/>
    </xf>
    <xf numFmtId="0" fontId="15" fillId="0" borderId="4" xfId="18" applyFont="1" applyFill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5" fillId="0" borderId="0" xfId="18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185" fontId="27" fillId="2" borderId="13" xfId="23" applyNumberFormat="1" applyFill="1" applyBorder="1" applyAlignment="1">
      <alignment horizontal="left"/>
    </xf>
    <xf numFmtId="185" fontId="27" fillId="2" borderId="14" xfId="23" applyNumberFormat="1" applyFill="1" applyBorder="1" applyAlignment="1">
      <alignment horizontal="left"/>
    </xf>
    <xf numFmtId="185" fontId="27" fillId="2" borderId="15" xfId="23" applyNumberFormat="1" applyFill="1" applyBorder="1" applyAlignment="1">
      <alignment horizontal="left"/>
    </xf>
    <xf numFmtId="0" fontId="37" fillId="2" borderId="0" xfId="0" applyFont="1" applyFill="1" applyAlignment="1">
      <alignment horizontal="left"/>
    </xf>
    <xf numFmtId="0" fontId="27" fillId="2" borderId="0" xfId="24" applyNumberFormat="1" applyFont="1" applyFill="1" applyBorder="1" applyAlignment="1">
      <alignment horizontal="left" vertical="top"/>
    </xf>
    <xf numFmtId="0" fontId="27" fillId="2" borderId="0" xfId="18" applyFont="1" applyFill="1" applyAlignment="1">
      <alignment horizontal="left" vertical="top"/>
    </xf>
    <xf numFmtId="2" fontId="86" fillId="0" borderId="0" xfId="20" applyNumberFormat="1" applyFont="1" applyAlignment="1">
      <alignment horizontal="left"/>
    </xf>
  </cellXfs>
  <cellStyles count="35">
    <cellStyle name="Assumption" xfId="23" xr:uid="{E21B85CB-AE39-493C-90CF-A6033D394DF7}"/>
    <cellStyle name="Base_Input" xfId="12" xr:uid="{00000000-0005-0000-0000-000000000000}"/>
    <cellStyle name="Comma [0] 2" xfId="3" xr:uid="{00000000-0005-0000-0000-000002000000}"/>
    <cellStyle name="Comma 2" xfId="30" xr:uid="{50BDA386-AB13-404C-8C84-0EDF43721243}"/>
    <cellStyle name="Currency" xfId="34" builtinId="4"/>
    <cellStyle name="Currency 2 2" xfId="29" xr:uid="{F29057D5-5718-441F-8CAD-00B1D320E1EF}"/>
    <cellStyle name="Empty_Cell" xfId="9" xr:uid="{00000000-0005-0000-0000-000004000000}"/>
    <cellStyle name="Explanatory Text" xfId="1" builtinId="53" customBuiltin="1"/>
    <cellStyle name="Fixed_input" xfId="24" xr:uid="{0B0B930C-107A-4F05-8A3E-C5F6EECE17A8}"/>
    <cellStyle name="Flag" xfId="4" xr:uid="{00000000-0005-0000-0000-000006000000}"/>
    <cellStyle name="Header1" xfId="16" xr:uid="{00000000-0005-0000-0000-000007000000}"/>
    <cellStyle name="Header1A" xfId="17" xr:uid="{00000000-0005-0000-0000-000008000000}"/>
    <cellStyle name="Header2" xfId="14" xr:uid="{00000000-0005-0000-0000-000009000000}"/>
    <cellStyle name="Header3" xfId="5" xr:uid="{00000000-0005-0000-0000-00000A000000}"/>
    <cellStyle name="Header4" xfId="15" xr:uid="{00000000-0005-0000-0000-00000B000000}"/>
    <cellStyle name="Insheet" xfId="6" xr:uid="{00000000-0005-0000-0000-00000D000000}"/>
    <cellStyle name="Line_SubTotal" xfId="7" xr:uid="{00000000-0005-0000-0000-00000E000000}"/>
    <cellStyle name="Normal" xfId="0" builtinId="0" customBuiltin="1"/>
    <cellStyle name="Normal 10" xfId="8" xr:uid="{00000000-0005-0000-0000-000011000000}"/>
    <cellStyle name="Normal 2" xfId="18" xr:uid="{59EBAEB1-13C8-4373-8DB4-B4C525DCEC98}"/>
    <cellStyle name="Normal 2 2" xfId="25" xr:uid="{D49C4081-9D03-4C8F-8778-34555D4B3E0F}"/>
    <cellStyle name="Normal 3" xfId="20" xr:uid="{9D4C47DD-E890-4097-9475-8567B8B53D92}"/>
    <cellStyle name="Normal 3 2" xfId="26" xr:uid="{50613177-AD5A-4CE0-A391-A4160267F944}"/>
    <cellStyle name="Normal 8" xfId="28" xr:uid="{A72DEBFF-D704-40A2-B10B-0D568324BDB3}"/>
    <cellStyle name="Offsheet" xfId="10" xr:uid="{00000000-0005-0000-0000-000012000000}"/>
    <cellStyle name="Percent 2" xfId="19" xr:uid="{39961233-90E2-46DE-A48A-52E8009F685E}"/>
    <cellStyle name="Percent 2 2" xfId="27" xr:uid="{E4F6E093-BFA5-41AA-B689-F440D86C5D1D}"/>
    <cellStyle name="Result" xfId="22" xr:uid="{6557DBFB-C674-4413-A044-F9C12EE60C25}"/>
    <cellStyle name="SAPBEXchaText" xfId="31" xr:uid="{0E4F5EA6-BF5A-4726-9442-1D1515967D2C}"/>
    <cellStyle name="SAPBEXstdData" xfId="33" xr:uid="{7156A851-9F09-4928-B15F-7F17704A7CC6}"/>
    <cellStyle name="SAPBEXstdItem" xfId="32" xr:uid="{8455FEEE-1A7C-4D32-AFFB-F3460713D3C3}"/>
    <cellStyle name="Table_Heading" xfId="11" xr:uid="{00000000-0005-0000-0000-000013000000}"/>
    <cellStyle name="Unit" xfId="13" xr:uid="{00000000-0005-0000-0000-000014000000}"/>
    <cellStyle name="Units" xfId="21" xr:uid="{1AB48B31-3307-411F-96E5-E0E849D0DDE8}"/>
    <cellStyle name="User_Input_Actual" xfId="2" xr:uid="{00000000-0005-0000-0000-000015000000}"/>
  </cellStyles>
  <dxfs count="22"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</dxf>
    <dxf>
      <font>
        <b val="0"/>
        <i val="0"/>
        <color theme="1" tint="0.34998626667073579"/>
      </font>
    </dxf>
    <dxf>
      <fill>
        <patternFill>
          <bgColor rgb="FFCCFFFF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66FFFF"/>
      <color rgb="FF00215B"/>
      <color rgb="FF3333FF"/>
      <color rgb="FFFFFFCC"/>
      <color rgb="FFF2F2F2"/>
      <color rgb="FFFABFA8"/>
      <color rgb="FF882B3C"/>
      <color rgb="FFEE2A24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19270833333327E-2"/>
          <c:y val="9.2846486361162939E-2"/>
          <c:w val="0.89336527777777774"/>
          <c:h val="0.71628514056224879"/>
        </c:manualLayout>
      </c:layout>
      <c:lineChart>
        <c:grouping val="standard"/>
        <c:varyColors val="0"/>
        <c:ser>
          <c:idx val="0"/>
          <c:order val="0"/>
          <c:tx>
            <c:strRef>
              <c:f>Consol!$H$91</c:f>
              <c:strCache>
                <c:ptCount val="1"/>
                <c:pt idx="0">
                  <c:v>Option 3 annualised capex</c:v>
                </c:pt>
              </c:strCache>
            </c:strRef>
          </c:tx>
          <c:spPr>
            <a:ln w="28575" cap="rnd">
              <a:solidFill>
                <a:srgbClr val="EE2A24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Consol!$I$91:$R$91</c:f>
              <c:numCache>
                <c:formatCode>#,##0.0;[Red]\ \-#,##0.0;\ "-"</c:formatCode>
                <c:ptCount val="10"/>
                <c:pt idx="0">
                  <c:v>5.4788482949199739</c:v>
                </c:pt>
                <c:pt idx="1">
                  <c:v>5.4788482949199739</c:v>
                </c:pt>
                <c:pt idx="2">
                  <c:v>5.4788482949199739</c:v>
                </c:pt>
                <c:pt idx="3">
                  <c:v>5.4788482949199739</c:v>
                </c:pt>
                <c:pt idx="4">
                  <c:v>5.4788482949199739</c:v>
                </c:pt>
                <c:pt idx="5">
                  <c:v>5.4788482949199739</c:v>
                </c:pt>
                <c:pt idx="6">
                  <c:v>5.4788482949199739</c:v>
                </c:pt>
                <c:pt idx="7">
                  <c:v>5.4788482949199739</c:v>
                </c:pt>
                <c:pt idx="8">
                  <c:v>5.4788482949199739</c:v>
                </c:pt>
                <c:pt idx="9">
                  <c:v>5.4788482949199739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0-440B-9C44-4F49152E2503}"/>
            </c:ext>
          </c:extLst>
        </c:ser>
        <c:ser>
          <c:idx val="1"/>
          <c:order val="1"/>
          <c:tx>
            <c:strRef>
              <c:f>Consol!$H$92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ln w="28575" cap="rnd">
              <a:solidFill>
                <a:srgbClr val="FABFA8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Consol!$I$92:$R$92</c:f>
              <c:numCache>
                <c:formatCode>#,##0.0;[Red]\ \-#,##0.0;\ "-"</c:formatCode>
                <c:ptCount val="10"/>
                <c:pt idx="0">
                  <c:v>48.89019361846249</c:v>
                </c:pt>
                <c:pt idx="1">
                  <c:v>55.633075033855448</c:v>
                </c:pt>
                <c:pt idx="2">
                  <c:v>58.639749432996048</c:v>
                </c:pt>
                <c:pt idx="3">
                  <c:v>59.63627855777618</c:v>
                </c:pt>
                <c:pt idx="4">
                  <c:v>60.161986166173712</c:v>
                </c:pt>
                <c:pt idx="5">
                  <c:v>63.042741270007703</c:v>
                </c:pt>
                <c:pt idx="6">
                  <c:v>63.908088664649149</c:v>
                </c:pt>
                <c:pt idx="7">
                  <c:v>65.811732256013812</c:v>
                </c:pt>
                <c:pt idx="8">
                  <c:v>66.210455054120871</c:v>
                </c:pt>
                <c:pt idx="9">
                  <c:v>66.210455054120871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0-440B-9C44-4F49152E2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026431"/>
        <c:axId val="1578022271"/>
      </c:line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.0;[Red]\ \-#,##0.0;\ &quot;-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solidFill>
          <a:srgbClr val="F2F2F2"/>
        </a:solidFill>
      </c:spPr>
    </c:plotArea>
    <c:legend>
      <c:legendPos val="b"/>
      <c:layout>
        <c:manualLayout>
          <c:xMode val="edge"/>
          <c:yMode val="edge"/>
          <c:x val="0.11724253472222222"/>
          <c:y val="0.895394146278088"/>
          <c:w val="0.7429276041666667"/>
          <c:h val="8.3141188851546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552450</xdr:colOff>
      <xdr:row>1</xdr:row>
      <xdr:rowOff>9525</xdr:rowOff>
    </xdr:from>
    <xdr:to>
      <xdr:col>10</xdr:col>
      <xdr:colOff>209550</xdr:colOff>
      <xdr:row>5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00B7E8-C7B1-45B4-A573-63C215CA5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000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114609</xdr:colOff>
      <xdr:row>38</xdr:row>
      <xdr:rowOff>110318</xdr:rowOff>
    </xdr:from>
    <xdr:to>
      <xdr:col>5</xdr:col>
      <xdr:colOff>125991</xdr:colOff>
      <xdr:row>57</xdr:row>
      <xdr:rowOff>117553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FA90B-26EA-4B2F-BB30-10702267B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729751</xdr:colOff>
          <xdr:row>8</xdr:row>
          <xdr:rowOff>118773</xdr:rowOff>
        </xdr:from>
        <xdr:to>
          <xdr:col>13</xdr:col>
          <xdr:colOff>61447</xdr:colOff>
          <xdr:row>10</xdr:row>
          <xdr:rowOff>131089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E82B1651-56B8-002E-EA93-9D5D6C5D80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31:$AD$32" spid="_x0000_s252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99168" y="1536940"/>
              <a:ext cx="3596779" cy="329816"/>
            </a:xfrm>
            <a:prstGeom prst="rect">
              <a:avLst/>
            </a:prstGeom>
            <a:solidFill>
              <a:schemeClr val="bg1"/>
            </a:solidFill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433916</xdr:colOff>
          <xdr:row>0</xdr:row>
          <xdr:rowOff>232834</xdr:rowOff>
        </xdr:from>
        <xdr:to>
          <xdr:col>18</xdr:col>
          <xdr:colOff>535516</xdr:colOff>
          <xdr:row>6</xdr:row>
          <xdr:rowOff>83609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F508DEC-47D7-CD31-F6EB-2DEF0BD75E9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14:$AA$19" spid="_x0000_s2529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41666" y="232834"/>
              <a:ext cx="1477433" cy="962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93A8B-21F5-49D4-989F-F3848DBC1145}">
  <sheetPr codeName="Sheet11">
    <tabColor theme="2" tint="-0.749992370372631"/>
  </sheetPr>
  <dimension ref="A1:S41"/>
  <sheetViews>
    <sheetView showGridLines="0" tabSelected="1" zoomScaleNormal="100" workbookViewId="0">
      <selection activeCell="A29" sqref="A29"/>
    </sheetView>
  </sheetViews>
  <sheetFormatPr defaultColWidth="0" defaultRowHeight="15" customHeight="1" zeroHeight="1" x14ac:dyDescent="0.25"/>
  <cols>
    <col min="1" max="1" width="8" style="128" customWidth="1"/>
    <col min="2" max="2" width="1.875" style="128" customWidth="1"/>
    <col min="3" max="3" width="14" style="128" customWidth="1"/>
    <col min="4" max="4" width="8" style="128" customWidth="1"/>
    <col min="5" max="5" width="9.375" style="128" customWidth="1"/>
    <col min="6" max="11" width="8" style="128" customWidth="1"/>
    <col min="12" max="19" width="8" style="128" hidden="1" customWidth="1"/>
    <col min="20" max="16384" width="0" style="128" hidden="1"/>
  </cols>
  <sheetData>
    <row r="1" spans="1:19" x14ac:dyDescent="0.25">
      <c r="A1" s="309"/>
    </row>
    <row r="2" spans="1:19" ht="23.25" x14ac:dyDescent="0.35">
      <c r="A2" s="309"/>
      <c r="C2" s="310" t="s">
        <v>3</v>
      </c>
      <c r="D2" s="311"/>
      <c r="E2" s="311"/>
    </row>
    <row r="3" spans="1:19" ht="15.75" x14ac:dyDescent="0.25">
      <c r="A3" s="309"/>
      <c r="C3" s="312" t="s">
        <v>242</v>
      </c>
      <c r="D3" s="311"/>
      <c r="E3" s="311"/>
    </row>
    <row r="4" spans="1:19" x14ac:dyDescent="0.25">
      <c r="A4" s="309"/>
      <c r="D4" s="311"/>
      <c r="E4" s="311"/>
    </row>
    <row r="5" spans="1:19" x14ac:dyDescent="0.25">
      <c r="A5" s="309"/>
      <c r="C5" s="313" t="s">
        <v>249</v>
      </c>
    </row>
    <row r="6" spans="1:19" x14ac:dyDescent="0.25">
      <c r="A6" s="309"/>
      <c r="C6" s="314" t="s">
        <v>243</v>
      </c>
      <c r="D6" s="345">
        <v>3.3</v>
      </c>
      <c r="E6" s="314"/>
    </row>
    <row r="7" spans="1:19" x14ac:dyDescent="0.25">
      <c r="A7" s="309"/>
      <c r="F7" s="315"/>
      <c r="G7" s="315"/>
      <c r="H7" s="315"/>
      <c r="J7" s="315"/>
      <c r="K7" s="315"/>
      <c r="L7" s="315"/>
      <c r="M7" s="315"/>
      <c r="N7" s="315"/>
      <c r="O7" s="315"/>
      <c r="P7" s="315"/>
      <c r="Q7" s="315"/>
      <c r="R7" s="315"/>
      <c r="S7" s="315"/>
    </row>
    <row r="8" spans="1:19" x14ac:dyDescent="0.25">
      <c r="A8" s="309"/>
      <c r="C8" s="316">
        <v>45688</v>
      </c>
      <c r="F8" s="315"/>
      <c r="G8" s="315"/>
      <c r="H8" s="315"/>
      <c r="J8" s="315"/>
      <c r="K8" s="315"/>
      <c r="L8" s="315"/>
      <c r="M8" s="315"/>
      <c r="N8" s="315"/>
      <c r="O8" s="315"/>
      <c r="P8" s="315"/>
      <c r="Q8" s="315"/>
      <c r="R8" s="315"/>
      <c r="S8" s="315"/>
    </row>
    <row r="9" spans="1:19" x14ac:dyDescent="0.25">
      <c r="A9" s="309"/>
      <c r="C9" s="317"/>
      <c r="D9" s="317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</row>
    <row r="10" spans="1:19" x14ac:dyDescent="0.25">
      <c r="A10" s="309"/>
      <c r="C10" s="317"/>
      <c r="D10" s="317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</row>
    <row r="11" spans="1:19" x14ac:dyDescent="0.25">
      <c r="A11" s="309"/>
      <c r="C11" s="317"/>
      <c r="D11" s="317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315"/>
      <c r="S11" s="315"/>
    </row>
    <row r="12" spans="1:19" x14ac:dyDescent="0.25">
      <c r="A12" s="309"/>
      <c r="C12" s="317"/>
      <c r="D12" s="317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</row>
    <row r="13" spans="1:19" x14ac:dyDescent="0.25">
      <c r="A13" s="309"/>
      <c r="C13" s="317"/>
      <c r="D13" s="317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</row>
    <row r="14" spans="1:19" x14ac:dyDescent="0.25">
      <c r="A14" s="309"/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</row>
    <row r="15" spans="1:19" x14ac:dyDescent="0.25">
      <c r="A15" s="309"/>
      <c r="C15" s="313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5"/>
      <c r="P15" s="315"/>
      <c r="Q15" s="315"/>
      <c r="R15" s="315"/>
      <c r="S15" s="315"/>
    </row>
    <row r="16" spans="1:19" x14ac:dyDescent="0.25">
      <c r="A16" s="309"/>
      <c r="C16" s="313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</row>
    <row r="17" spans="1:19" x14ac:dyDescent="0.25">
      <c r="A17" s="309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</row>
    <row r="18" spans="1:19" x14ac:dyDescent="0.25">
      <c r="A18" s="309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</row>
    <row r="19" spans="1:19" x14ac:dyDescent="0.25">
      <c r="A19" s="309"/>
      <c r="C19" s="315"/>
      <c r="D19" s="315"/>
      <c r="E19" s="315"/>
      <c r="F19" s="315"/>
      <c r="G19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</row>
    <row r="20" spans="1:19" x14ac:dyDescent="0.25">
      <c r="A20" s="309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</row>
    <row r="21" spans="1:19" ht="16.5" customHeight="1" x14ac:dyDescent="0.25">
      <c r="A21" s="309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</row>
    <row r="22" spans="1:19" x14ac:dyDescent="0.25">
      <c r="A22" s="309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</row>
    <row r="23" spans="1:19" x14ac:dyDescent="0.25">
      <c r="A23" s="309"/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  <c r="R23" s="315"/>
      <c r="S23" s="315"/>
    </row>
    <row r="24" spans="1:19" x14ac:dyDescent="0.25">
      <c r="A24" s="309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5"/>
      <c r="P24" s="315"/>
      <c r="Q24" s="315"/>
      <c r="R24" s="315"/>
      <c r="S24" s="315"/>
    </row>
    <row r="25" spans="1:19" x14ac:dyDescent="0.25">
      <c r="A25" s="309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</row>
    <row r="26" spans="1:19" x14ac:dyDescent="0.25">
      <c r="A26" s="309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</row>
    <row r="27" spans="1:19" x14ac:dyDescent="0.25">
      <c r="A27" s="309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</row>
    <row r="28" spans="1:19" x14ac:dyDescent="0.25">
      <c r="A28" s="309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</row>
    <row r="29" spans="1:19" x14ac:dyDescent="0.25">
      <c r="A29" s="309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</row>
    <row r="30" spans="1:19" x14ac:dyDescent="0.25">
      <c r="A30" s="309"/>
      <c r="C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</row>
    <row r="31" spans="1:19" x14ac:dyDescent="0.25">
      <c r="A31" s="309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</row>
    <row r="32" spans="1:19" x14ac:dyDescent="0.25">
      <c r="A32" s="309"/>
      <c r="C32" s="315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</row>
    <row r="33" spans="1:19" x14ac:dyDescent="0.25">
      <c r="A33" s="309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</row>
    <row r="34" spans="1:19" x14ac:dyDescent="0.25">
      <c r="A34" s="309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</row>
    <row r="35" spans="1:19" x14ac:dyDescent="0.25">
      <c r="A35" s="309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</row>
    <row r="36" spans="1:19" x14ac:dyDescent="0.25">
      <c r="A36" s="309"/>
    </row>
    <row r="37" spans="1:19" x14ac:dyDescent="0.25">
      <c r="A37" s="309"/>
    </row>
    <row r="38" spans="1:19" x14ac:dyDescent="0.25">
      <c r="A38" s="309"/>
    </row>
    <row r="39" spans="1:19" x14ac:dyDescent="0.25">
      <c r="A39" s="309"/>
    </row>
    <row r="40" spans="1:19" x14ac:dyDescent="0.25">
      <c r="A40" s="309">
        <f ca="1">_xlfn.SHEETS()</f>
        <v>16</v>
      </c>
    </row>
    <row r="41" spans="1:19" x14ac:dyDescent="0.25">
      <c r="A41" s="30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737E-41CF-42A2-A119-76A4B8382B50}">
  <sheetPr codeName="Sheet19">
    <tabColor rgb="FFFFFF00"/>
    <pageSetUpPr fitToPage="1"/>
  </sheetPr>
  <dimension ref="A1:AK1328"/>
  <sheetViews>
    <sheetView showGridLines="0" zoomScale="70" zoomScaleNormal="70" workbookViewId="0">
      <pane xSplit="7" ySplit="10" topLeftCell="H11" activePane="bottomRight" state="frozen"/>
      <selection activeCell="D33" sqref="D33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10" customWidth="1"/>
    <col min="2" max="2" width="20.75" style="10" customWidth="1"/>
    <col min="3" max="3" width="20.5" style="10" customWidth="1"/>
    <col min="4" max="4" width="16.875" style="10" bestFit="1" customWidth="1"/>
    <col min="5" max="5" width="12.375" style="10" customWidth="1"/>
    <col min="6" max="6" width="14.25" customWidth="1"/>
    <col min="7" max="7" width="11.625" style="10" customWidth="1"/>
    <col min="8" max="8" width="10" style="10" customWidth="1"/>
    <col min="9" max="33" width="11" style="10" customWidth="1"/>
    <col min="34" max="35" width="9" style="10" customWidth="1"/>
    <col min="36" max="37" width="0" style="10" hidden="1" customWidth="1"/>
    <col min="38" max="16384" width="9" style="10" hidden="1"/>
  </cols>
  <sheetData>
    <row r="1" spans="1:33" s="8" customFormat="1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3" s="8" customFormat="1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33" s="2" customFormat="1" ht="18.75" x14ac:dyDescent="0.3">
      <c r="A3" s="202" t="s">
        <v>223</v>
      </c>
      <c r="B3" s="5"/>
      <c r="D3" s="33"/>
      <c r="E3" s="33"/>
      <c r="F3" s="3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</row>
    <row r="4" spans="1:33" s="2" customFormat="1" ht="6.75" customHeight="1" x14ac:dyDescent="0.2">
      <c r="A4" s="114"/>
      <c r="B4" s="114"/>
      <c r="D4" s="115"/>
      <c r="E4" s="115"/>
      <c r="F4" s="115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</row>
    <row r="5" spans="1:33" s="2" customFormat="1" hidden="1" outlineLevel="1" x14ac:dyDescent="0.2">
      <c r="A5" s="115" t="s">
        <v>193</v>
      </c>
      <c r="B5" s="115"/>
      <c r="D5" s="116"/>
      <c r="E5" s="115"/>
      <c r="F5" s="115"/>
      <c r="G5" s="100"/>
      <c r="H5" s="187">
        <f>Consol!H5</f>
        <v>0</v>
      </c>
      <c r="I5" s="187">
        <f>Consol!I5</f>
        <v>0.98294637436598087</v>
      </c>
      <c r="J5" s="187">
        <f>Consol!J5</f>
        <v>0.94970664189949849</v>
      </c>
      <c r="K5" s="187">
        <f>Consol!K5</f>
        <v>0.91759095835700344</v>
      </c>
      <c r="L5" s="187">
        <f>Consol!L5</f>
        <v>0.88656131242222558</v>
      </c>
      <c r="M5" s="187">
        <f>Consol!M5</f>
        <v>0.85658097818572532</v>
      </c>
      <c r="N5" s="187">
        <f>Consol!N5</f>
        <v>0.8276144716770294</v>
      </c>
      <c r="O5" s="187">
        <f>Consol!O5</f>
        <v>0.79962750886669509</v>
      </c>
      <c r="P5" s="187">
        <f>Consol!P5</f>
        <v>0.77258696508859437</v>
      </c>
      <c r="Q5" s="187">
        <f>Consol!Q5</f>
        <v>0.74646083583439071</v>
      </c>
      <c r="R5" s="187">
        <f>Consol!R5</f>
        <v>0.72121819887380756</v>
      </c>
      <c r="S5" s="187">
        <f>Consol!S5</f>
        <v>0.69682917765585273</v>
      </c>
      <c r="T5" s="187">
        <f>Consol!T5</f>
        <v>0.67326490594768384</v>
      </c>
      <c r="U5" s="187">
        <f>Consol!U5</f>
        <v>0.6504974936692598</v>
      </c>
      <c r="V5" s="187">
        <f>Consol!V5</f>
        <v>0.62849999388334288</v>
      </c>
      <c r="W5" s="187">
        <f>Consol!W5</f>
        <v>0.60724637090178057</v>
      </c>
      <c r="X5" s="187">
        <f>Consol!X5</f>
        <v>0.58671146947031949</v>
      </c>
      <c r="Y5" s="187">
        <f>Consol!Y5</f>
        <v>0.56687098499547783</v>
      </c>
      <c r="Z5" s="187">
        <f>Consol!Z5</f>
        <v>0.54770143477823952</v>
      </c>
      <c r="AA5" s="187">
        <f>Consol!AA5</f>
        <v>0.52918013022052135</v>
      </c>
      <c r="AB5" s="187">
        <f>Consol!AB5</f>
        <v>0.5112851499715183</v>
      </c>
      <c r="AC5" s="187">
        <f>Consol!AC5</f>
        <v>0.4939953139821433</v>
      </c>
      <c r="AD5" s="187">
        <f>Consol!AD5</f>
        <v>0.47729015843685346</v>
      </c>
      <c r="AE5" s="187">
        <f>Consol!AE5</f>
        <v>0.46114991153319179</v>
      </c>
      <c r="AF5" s="187">
        <f>Consol!AF5</f>
        <v>0.4455554700803786</v>
      </c>
      <c r="AG5" s="187">
        <f>Consol!AG5</f>
        <v>0.43048837688925473</v>
      </c>
    </row>
    <row r="6" spans="1:33" s="2" customFormat="1" hidden="1" outlineLevel="1" x14ac:dyDescent="0.2">
      <c r="A6" s="188" t="str">
        <f>'Option1 (base case)'!A6</f>
        <v>Count</v>
      </c>
      <c r="B6" s="115"/>
      <c r="D6" s="116"/>
      <c r="E6" s="115"/>
      <c r="F6" s="115"/>
      <c r="G6" s="100"/>
      <c r="H6" s="188">
        <f>Consol!H6</f>
        <v>0</v>
      </c>
      <c r="I6" s="188">
        <f>Consol!I6</f>
        <v>1</v>
      </c>
      <c r="J6" s="188">
        <f>Consol!J6</f>
        <v>2</v>
      </c>
      <c r="K6" s="188">
        <f>Consol!K6</f>
        <v>3</v>
      </c>
      <c r="L6" s="188">
        <f>Consol!L6</f>
        <v>4</v>
      </c>
      <c r="M6" s="188">
        <f>Consol!M6</f>
        <v>5</v>
      </c>
      <c r="N6" s="188">
        <f>Consol!N6</f>
        <v>6</v>
      </c>
      <c r="O6" s="188">
        <f>Consol!O6</f>
        <v>7</v>
      </c>
      <c r="P6" s="188">
        <f>Consol!P6</f>
        <v>8</v>
      </c>
      <c r="Q6" s="188">
        <f>Consol!Q6</f>
        <v>9</v>
      </c>
      <c r="R6" s="188">
        <f>Consol!R6</f>
        <v>10</v>
      </c>
      <c r="S6" s="188">
        <f>Consol!S6</f>
        <v>11</v>
      </c>
      <c r="T6" s="188">
        <f>Consol!T6</f>
        <v>12</v>
      </c>
      <c r="U6" s="188">
        <f>Consol!U6</f>
        <v>13</v>
      </c>
      <c r="V6" s="188">
        <f>Consol!V6</f>
        <v>14</v>
      </c>
      <c r="W6" s="188">
        <f>Consol!W6</f>
        <v>15</v>
      </c>
      <c r="X6" s="188">
        <f>Consol!X6</f>
        <v>16</v>
      </c>
      <c r="Y6" s="188">
        <f>Consol!Y6</f>
        <v>17</v>
      </c>
      <c r="Z6" s="188">
        <f>Consol!Z6</f>
        <v>18</v>
      </c>
      <c r="AA6" s="188">
        <f>Consol!AA6</f>
        <v>19</v>
      </c>
      <c r="AB6" s="188">
        <f>Consol!AB6</f>
        <v>20</v>
      </c>
      <c r="AC6" s="188">
        <f>Consol!AC6</f>
        <v>21</v>
      </c>
      <c r="AD6" s="188">
        <f>Consol!AD6</f>
        <v>22</v>
      </c>
      <c r="AE6" s="188">
        <f>Consol!AE6</f>
        <v>23</v>
      </c>
      <c r="AF6" s="188">
        <f>Consol!AF6</f>
        <v>24</v>
      </c>
      <c r="AG6" s="188">
        <f>Consol!AG6</f>
        <v>25</v>
      </c>
    </row>
    <row r="7" spans="1:33" s="2" customFormat="1" hidden="1" outlineLevel="1" x14ac:dyDescent="0.2">
      <c r="A7" s="115" t="s">
        <v>194</v>
      </c>
      <c r="B7" s="115"/>
      <c r="D7" s="116"/>
      <c r="E7" s="115"/>
      <c r="F7" s="115"/>
      <c r="G7" s="100"/>
      <c r="H7" s="254" t="b">
        <f>Consol!H7</f>
        <v>1</v>
      </c>
      <c r="I7" s="254" t="b">
        <f>Consol!I7</f>
        <v>1</v>
      </c>
      <c r="J7" s="254" t="b">
        <f>Consol!J7</f>
        <v>1</v>
      </c>
      <c r="K7" s="254" t="b">
        <f>Consol!K7</f>
        <v>1</v>
      </c>
      <c r="L7" s="254" t="b">
        <f>Consol!L7</f>
        <v>1</v>
      </c>
      <c r="M7" s="254" t="b">
        <f>Consol!M7</f>
        <v>1</v>
      </c>
      <c r="N7" s="254" t="b">
        <f>Consol!N7</f>
        <v>1</v>
      </c>
      <c r="O7" s="254" t="b">
        <f>Consol!O7</f>
        <v>1</v>
      </c>
      <c r="P7" s="254" t="b">
        <f>Consol!P7</f>
        <v>1</v>
      </c>
      <c r="Q7" s="254" t="b">
        <f>Consol!Q7</f>
        <v>1</v>
      </c>
      <c r="R7" s="254" t="b">
        <f>Consol!R7</f>
        <v>1</v>
      </c>
      <c r="S7" s="254" t="b">
        <f>Consol!S7</f>
        <v>1</v>
      </c>
      <c r="T7" s="254" t="b">
        <f>Consol!T7</f>
        <v>1</v>
      </c>
      <c r="U7" s="254" t="b">
        <f>Consol!U7</f>
        <v>1</v>
      </c>
      <c r="V7" s="254" t="b">
        <f>Consol!V7</f>
        <v>1</v>
      </c>
      <c r="W7" s="254" t="b">
        <f>Consol!W7</f>
        <v>1</v>
      </c>
      <c r="X7" s="254" t="b">
        <f>Consol!X7</f>
        <v>1</v>
      </c>
      <c r="Y7" s="254" t="b">
        <f>Consol!Y7</f>
        <v>1</v>
      </c>
      <c r="Z7" s="254" t="b">
        <f>Consol!Z7</f>
        <v>1</v>
      </c>
      <c r="AA7" s="254" t="b">
        <f>Consol!AA7</f>
        <v>1</v>
      </c>
      <c r="AB7" s="254" t="b">
        <f>Consol!AB7</f>
        <v>1</v>
      </c>
      <c r="AC7" s="254" t="b">
        <f>Consol!AC7</f>
        <v>0</v>
      </c>
      <c r="AD7" s="254" t="b">
        <f>Consol!AD7</f>
        <v>0</v>
      </c>
      <c r="AE7" s="254" t="b">
        <f>Consol!AE7</f>
        <v>0</v>
      </c>
      <c r="AF7" s="254" t="b">
        <f>Consol!AF7</f>
        <v>0</v>
      </c>
      <c r="AG7" s="254" t="b">
        <f>Consol!AG7</f>
        <v>0</v>
      </c>
    </row>
    <row r="8" spans="1:33" s="2" customFormat="1" ht="4.5" customHeight="1" collapsed="1" x14ac:dyDescent="0.2"/>
    <row r="9" spans="1:33" s="2" customFormat="1" ht="15" x14ac:dyDescent="0.25">
      <c r="A9" s="18"/>
      <c r="B9" s="18"/>
      <c r="C9" s="18"/>
      <c r="D9" s="18"/>
      <c r="E9" s="18"/>
      <c r="F9" s="82"/>
      <c r="G9" s="19"/>
      <c r="H9" s="318">
        <f>'Option1 (base case)'!H9</f>
        <v>46203</v>
      </c>
      <c r="I9" s="19" t="str">
        <f>'Option1 (base case)'!I9</f>
        <v>2026-27</v>
      </c>
      <c r="J9" s="19" t="str">
        <f>'Option1 (base case)'!J9</f>
        <v>2027-28</v>
      </c>
      <c r="K9" s="19" t="str">
        <f>'Option1 (base case)'!K9</f>
        <v>2028-29</v>
      </c>
      <c r="L9" s="19" t="str">
        <f>'Option1 (base case)'!L9</f>
        <v>2029-30</v>
      </c>
      <c r="M9" s="19" t="str">
        <f>'Option1 (base case)'!M9</f>
        <v>2030-31</v>
      </c>
      <c r="N9" s="19" t="str">
        <f>'Option1 (base case)'!N9</f>
        <v>2031-32</v>
      </c>
      <c r="O9" s="19" t="str">
        <f>'Option1 (base case)'!O9</f>
        <v>2032-33</v>
      </c>
      <c r="P9" s="19" t="str">
        <f>'Option1 (base case)'!P9</f>
        <v>2033-34</v>
      </c>
      <c r="Q9" s="19" t="str">
        <f>'Option1 (base case)'!Q9</f>
        <v>2034-35</v>
      </c>
      <c r="R9" s="19" t="str">
        <f>'Option1 (base case)'!R9</f>
        <v>2035-36</v>
      </c>
      <c r="S9" s="19" t="str">
        <f>'Option1 (base case)'!S9</f>
        <v>2036-37</v>
      </c>
      <c r="T9" s="19" t="str">
        <f>'Option1 (base case)'!T9</f>
        <v>2037-38</v>
      </c>
      <c r="U9" s="19" t="str">
        <f>'Option1 (base case)'!U9</f>
        <v>2038-39</v>
      </c>
      <c r="V9" s="19" t="str">
        <f>'Option1 (base case)'!V9</f>
        <v>2039-40</v>
      </c>
      <c r="W9" s="19" t="str">
        <f>'Option1 (base case)'!W9</f>
        <v>2040-41</v>
      </c>
      <c r="X9" s="19" t="str">
        <f>'Option1 (base case)'!X9</f>
        <v>2041-42</v>
      </c>
      <c r="Y9" s="19" t="str">
        <f>'Option1 (base case)'!Y9</f>
        <v>2042-43</v>
      </c>
      <c r="Z9" s="19" t="str">
        <f>'Option1 (base case)'!Z9</f>
        <v>2043-44</v>
      </c>
      <c r="AA9" s="19" t="str">
        <f>'Option1 (base case)'!AA9</f>
        <v>2044-45</v>
      </c>
      <c r="AB9" s="19" t="str">
        <f>'Option1 (base case)'!AB9</f>
        <v>2045-46</v>
      </c>
      <c r="AC9" s="19" t="str">
        <f>'Option1 (base case)'!AC9</f>
        <v>2046-47</v>
      </c>
      <c r="AD9" s="19" t="str">
        <f>'Option1 (base case)'!AD9</f>
        <v>2047-48</v>
      </c>
      <c r="AE9" s="19" t="str">
        <f>'Option1 (base case)'!AE9</f>
        <v>2048-49</v>
      </c>
      <c r="AF9" s="19" t="str">
        <f>'Option1 (base case)'!AF9</f>
        <v>2049-50</v>
      </c>
      <c r="AG9" s="19" t="str">
        <f>'Option1 (base case)'!AG9</f>
        <v>2050-51</v>
      </c>
    </row>
    <row r="10" spans="1:33" s="2" customFormat="1" x14ac:dyDescent="0.2">
      <c r="D10" s="117"/>
      <c r="E10" s="117"/>
      <c r="G10" s="220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</row>
    <row r="11" spans="1:33" s="2" customFormat="1" ht="15" x14ac:dyDescent="0.2">
      <c r="A11" s="119"/>
      <c r="B11" s="119"/>
      <c r="C11" s="119"/>
      <c r="D11" s="120"/>
      <c r="E11" s="120"/>
      <c r="F11" s="69" t="s">
        <v>152</v>
      </c>
      <c r="G11" s="221"/>
      <c r="H11" s="121" t="str" cm="1">
        <f t="array" ref="H11">IF(H6=$D$4,UPPER($A$4),IF(H6=end, "END", ""))</f>
        <v/>
      </c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</row>
    <row r="12" spans="1:33" s="7" customFormat="1" x14ac:dyDescent="0.2">
      <c r="A12" s="244"/>
      <c r="B12" s="244"/>
      <c r="C12" s="244"/>
      <c r="D12" s="244"/>
      <c r="E12" s="244"/>
      <c r="F12" s="244"/>
      <c r="G12" s="245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>
        <f>Consol!AA36</f>
        <v>-1526733.7400306102</v>
      </c>
      <c r="AA12" s="30">
        <f>Consol!AB36</f>
        <v>-763366.87001530512</v>
      </c>
      <c r="AB12" s="30">
        <f>Consol!AC36</f>
        <v>0</v>
      </c>
      <c r="AC12" s="30">
        <f>Consol!AD36</f>
        <v>0</v>
      </c>
      <c r="AD12" s="30">
        <f>Consol!AE36</f>
        <v>0</v>
      </c>
      <c r="AE12" s="30">
        <f>Consol!AF36</f>
        <v>0</v>
      </c>
      <c r="AF12" s="30">
        <f>Consol!AG36</f>
        <v>0</v>
      </c>
      <c r="AG12" s="245"/>
    </row>
    <row r="13" spans="1:33" s="7" customFormat="1" x14ac:dyDescent="0.2">
      <c r="A13" s="244"/>
      <c r="B13" s="244"/>
      <c r="C13" s="244"/>
      <c r="D13" s="244"/>
      <c r="E13" s="244"/>
      <c r="F13" s="244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</row>
    <row r="14" spans="1:33" s="7" customFormat="1" x14ac:dyDescent="0.2">
      <c r="A14" s="252" t="s">
        <v>141</v>
      </c>
      <c r="B14" s="252" t="s">
        <v>119</v>
      </c>
      <c r="C14" s="252" t="s">
        <v>187</v>
      </c>
      <c r="D14" s="252" t="str">
        <f>A14&amp;B14</f>
        <v>OPTION 1 (base case)NPV</v>
      </c>
      <c r="E14" s="253"/>
      <c r="F14" s="30">
        <f>SUMPRODUCT($H14:$AG14, $H$5:$AG$5)</f>
        <v>0</v>
      </c>
      <c r="G14" s="245"/>
      <c r="H14" s="30">
        <f>'Option1 (base case)'!I87*conv_2026</f>
        <v>0</v>
      </c>
      <c r="I14" s="30">
        <f>'Option1 (base case)'!J87*conv_2026</f>
        <v>0</v>
      </c>
      <c r="J14" s="30">
        <f>'Option1 (base case)'!K87*conv_2026</f>
        <v>0</v>
      </c>
      <c r="K14" s="30">
        <f>'Option1 (base case)'!L87*conv_2026</f>
        <v>0</v>
      </c>
      <c r="L14" s="30">
        <f>'Option1 (base case)'!M87*conv_2026</f>
        <v>0</v>
      </c>
      <c r="M14" s="30">
        <f>'Option1 (base case)'!N87*conv_2026</f>
        <v>0</v>
      </c>
      <c r="N14" s="30">
        <f>'Option1 (base case)'!O87*conv_2026</f>
        <v>0</v>
      </c>
      <c r="O14" s="30">
        <f>'Option1 (base case)'!P87*conv_2026</f>
        <v>0</v>
      </c>
      <c r="P14" s="30">
        <f>'Option1 (base case)'!Q87*conv_2026</f>
        <v>0</v>
      </c>
      <c r="Q14" s="30">
        <f>'Option1 (base case)'!R87*conv_2026</f>
        <v>0</v>
      </c>
      <c r="R14" s="30">
        <f>'Option1 (base case)'!S87*conv_2026</f>
        <v>0</v>
      </c>
      <c r="S14" s="30">
        <f>'Option1 (base case)'!T87*conv_2026</f>
        <v>0</v>
      </c>
      <c r="T14" s="30">
        <f>'Option1 (base case)'!U87*conv_2026</f>
        <v>0</v>
      </c>
      <c r="U14" s="30">
        <f>'Option1 (base case)'!V87*conv_2026</f>
        <v>0</v>
      </c>
      <c r="V14" s="30">
        <f>'Option1 (base case)'!W87*conv_2026</f>
        <v>0</v>
      </c>
      <c r="W14" s="30">
        <f>'Option1 (base case)'!X87*conv_2026</f>
        <v>0</v>
      </c>
      <c r="X14" s="30">
        <f>'Option1 (base case)'!Y87*conv_2026</f>
        <v>0</v>
      </c>
      <c r="Y14" s="30">
        <f>'Option1 (base case)'!Z87*conv_2026</f>
        <v>0</v>
      </c>
      <c r="Z14" s="30">
        <f>'Option1 (base case)'!AA87*conv_2026</f>
        <v>0</v>
      </c>
      <c r="AA14" s="30">
        <f>'Option1 (base case)'!AB87*conv_2026</f>
        <v>0</v>
      </c>
      <c r="AB14" s="30">
        <f>'Option1 (base case)'!AC87*conv_2026</f>
        <v>0</v>
      </c>
      <c r="AC14" s="30">
        <f>'Option1 (base case)'!AD87*conv_2026</f>
        <v>0</v>
      </c>
      <c r="AD14" s="30">
        <f>'Option1 (base case)'!AE87*conv_2026</f>
        <v>0</v>
      </c>
      <c r="AE14" s="30">
        <f>'Option1 (base case)'!AF87*conv_2026</f>
        <v>0</v>
      </c>
      <c r="AF14" s="30">
        <f>'Option1 (base case)'!AG87*conv_2026</f>
        <v>0</v>
      </c>
      <c r="AG14" s="30">
        <f>'Option1 (base case)'!AH87*conv_2026</f>
        <v>0</v>
      </c>
    </row>
    <row r="15" spans="1:33" s="7" customFormat="1" x14ac:dyDescent="0.2">
      <c r="A15" s="244"/>
      <c r="B15" s="244"/>
      <c r="C15" s="244"/>
      <c r="D15" s="244"/>
      <c r="E15" s="244"/>
      <c r="F15" s="244"/>
      <c r="G15" s="245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</row>
    <row r="16" spans="1:33" s="7" customFormat="1" x14ac:dyDescent="0.2">
      <c r="A16" s="252" t="s">
        <v>141</v>
      </c>
      <c r="B16" s="252" t="str">
        <f>'Option1 (base case)'!A110</f>
        <v>sens1</v>
      </c>
      <c r="C16" s="252" t="str">
        <f>'Option1 (base case)'!C110</f>
        <v>Capex 10% higher</v>
      </c>
      <c r="D16" s="252" t="str">
        <f t="shared" ref="D16:D23" si="0">A16&amp;B16</f>
        <v>OPTION 1 (base case)sens1</v>
      </c>
      <c r="E16" s="253"/>
      <c r="F16" s="30">
        <f>SUMPRODUCT($H16:$AG16, $H$5:$AG$5)</f>
        <v>0</v>
      </c>
      <c r="G16" s="245"/>
      <c r="H16" s="30">
        <f>(INDEX('Option1 (base case)'!H$106:H$117, MATCH($D16, 'Option1 (base case)'!$G$106:$G$117,0)))*conv_2026*H$7</f>
        <v>0</v>
      </c>
      <c r="I16" s="30">
        <f>(INDEX('Option1 (base case)'!I$106:I$117, MATCH($D16, 'Option1 (base case)'!$G$106:$G$117,0)))*conv_2026*I$7</f>
        <v>0</v>
      </c>
      <c r="J16" s="30">
        <f>(INDEX('Option1 (base case)'!J$106:J$117, MATCH($D16, 'Option1 (base case)'!$G$106:$G$117,0)))*conv_2026*J$7</f>
        <v>0</v>
      </c>
      <c r="K16" s="30">
        <f>(INDEX('Option1 (base case)'!K$106:K$117, MATCH($D16, 'Option1 (base case)'!$G$106:$G$117,0)))*conv_2026*K$7</f>
        <v>0</v>
      </c>
      <c r="L16" s="30">
        <f>(INDEX('Option1 (base case)'!L$106:L$117, MATCH($D16, 'Option1 (base case)'!$G$106:$G$117,0)))*conv_2026*L$7</f>
        <v>0</v>
      </c>
      <c r="M16" s="30">
        <f>(INDEX('Option1 (base case)'!M$106:M$117, MATCH($D16, 'Option1 (base case)'!$G$106:$G$117,0)))*conv_2026*M$7</f>
        <v>0</v>
      </c>
      <c r="N16" s="30">
        <f>(INDEX('Option1 (base case)'!N$106:N$117, MATCH($D16, 'Option1 (base case)'!$G$106:$G$117,0)))*conv_2026*N$7</f>
        <v>0</v>
      </c>
      <c r="O16" s="30">
        <f>(INDEX('Option1 (base case)'!O$106:O$117, MATCH($D16, 'Option1 (base case)'!$G$106:$G$117,0)))*conv_2026*O$7</f>
        <v>0</v>
      </c>
      <c r="P16" s="30">
        <f>(INDEX('Option1 (base case)'!P$106:P$117, MATCH($D16, 'Option1 (base case)'!$G$106:$G$117,0)))*conv_2026*P$7</f>
        <v>0</v>
      </c>
      <c r="Q16" s="30">
        <f>(INDEX('Option1 (base case)'!Q$106:Q$117, MATCH($D16, 'Option1 (base case)'!$G$106:$G$117,0)))*conv_2026*Q$7</f>
        <v>0</v>
      </c>
      <c r="R16" s="30">
        <f>(INDEX('Option1 (base case)'!R$106:R$117, MATCH($D16, 'Option1 (base case)'!$G$106:$G$117,0)))*conv_2026*R$7</f>
        <v>0</v>
      </c>
      <c r="S16" s="30">
        <f>(INDEX('Option1 (base case)'!S$106:S$117, MATCH($D16, 'Option1 (base case)'!$G$106:$G$117,0)))*conv_2026*S$7</f>
        <v>0</v>
      </c>
      <c r="T16" s="30">
        <f>(INDEX('Option1 (base case)'!T$106:T$117, MATCH($D16, 'Option1 (base case)'!$G$106:$G$117,0)))*conv_2026*T$7</f>
        <v>0</v>
      </c>
      <c r="U16" s="30">
        <f>(INDEX('Option1 (base case)'!U$106:U$117, MATCH($D16, 'Option1 (base case)'!$G$106:$G$117,0)))*conv_2026*U$7</f>
        <v>0</v>
      </c>
      <c r="V16" s="30">
        <f>(INDEX('Option1 (base case)'!V$106:V$117, MATCH($D16, 'Option1 (base case)'!$G$106:$G$117,0)))*conv_2026*V$7</f>
        <v>0</v>
      </c>
      <c r="W16" s="30">
        <f>(INDEX('Option1 (base case)'!W$106:W$117, MATCH($D16, 'Option1 (base case)'!$G$106:$G$117,0)))*conv_2026*W$7</f>
        <v>0</v>
      </c>
      <c r="X16" s="30">
        <f>(INDEX('Option1 (base case)'!X$106:X$117, MATCH($D16, 'Option1 (base case)'!$G$106:$G$117,0)))*conv_2026*X$7</f>
        <v>0</v>
      </c>
      <c r="Y16" s="30">
        <f>(INDEX('Option1 (base case)'!Y$106:Y$117, MATCH($D16, 'Option1 (base case)'!$G$106:$G$117,0)))*conv_2026*Y$7</f>
        <v>0</v>
      </c>
      <c r="Z16" s="30">
        <f>(INDEX('Option1 (base case)'!Z$106:Z$117, MATCH($D16, 'Option1 (base case)'!$G$106:$G$117,0)))*conv_2026*Z$7</f>
        <v>0</v>
      </c>
      <c r="AA16" s="30">
        <f>(INDEX('Option1 (base case)'!AA$106:AA$117, MATCH($D16, 'Option1 (base case)'!$G$106:$G$117,0)))*conv_2026*AA$7</f>
        <v>0</v>
      </c>
      <c r="AB16" s="30">
        <f>(INDEX('Option1 (base case)'!AB$106:AB$117, MATCH($D16, 'Option1 (base case)'!$G$106:$G$117,0)))*conv_2026*AB$7</f>
        <v>0</v>
      </c>
      <c r="AC16" s="30">
        <f>(INDEX('Option1 (base case)'!AC$106:AC$117, MATCH($D16, 'Option1 (base case)'!$G$106:$G$117,0)))*conv_2026*AC$7</f>
        <v>0</v>
      </c>
      <c r="AD16" s="30">
        <f>(INDEX('Option1 (base case)'!AD$106:AD$117, MATCH($D16, 'Option1 (base case)'!$G$106:$G$117,0)))*conv_2026*AD$7</f>
        <v>0</v>
      </c>
      <c r="AE16" s="30">
        <f>(INDEX('Option1 (base case)'!AE$106:AE$117, MATCH($D16, 'Option1 (base case)'!$G$106:$G$117,0)))*conv_2026*AE$7</f>
        <v>0</v>
      </c>
      <c r="AF16" s="30">
        <f>(INDEX('Option1 (base case)'!AF$106:AF$117, MATCH($D16, 'Option1 (base case)'!$G$106:$G$117,0)))*conv_2026*AF$7</f>
        <v>0</v>
      </c>
      <c r="AG16" s="30">
        <f>(INDEX('Option1 (base case)'!AG$106:AG$117, MATCH($D16, 'Option1 (base case)'!$G$106:$G$117,0)))*conv_2026*AG$7</f>
        <v>0</v>
      </c>
    </row>
    <row r="17" spans="1:35" s="7" customFormat="1" x14ac:dyDescent="0.2">
      <c r="A17" s="252" t="s">
        <v>141</v>
      </c>
      <c r="B17" s="252" t="str">
        <f>'Option1 (base case)'!A111</f>
        <v>sens2</v>
      </c>
      <c r="C17" s="252" t="str">
        <f>'Option1 (base case)'!C111</f>
        <v>Capex 10% lower</v>
      </c>
      <c r="D17" s="252" t="str">
        <f t="shared" si="0"/>
        <v>OPTION 1 (base case)sens2</v>
      </c>
      <c r="E17" s="253"/>
      <c r="F17" s="30">
        <f t="shared" ref="F17:F23" si="1">SUMPRODUCT($H17:$AG17, $H$5:$AG$5)</f>
        <v>0</v>
      </c>
      <c r="G17" s="252"/>
      <c r="H17" s="30">
        <f>(INDEX('Option1 (base case)'!H$106:H$117, MATCH($D17, 'Option1 (base case)'!$G$106:$G$117,0)))*conv_2026*H$7</f>
        <v>0</v>
      </c>
      <c r="I17" s="30">
        <f>(INDEX('Option1 (base case)'!I$106:I$117, MATCH($D17, 'Option1 (base case)'!$G$106:$G$117,0)))*conv_2026*I$7</f>
        <v>0</v>
      </c>
      <c r="J17" s="30">
        <f>(INDEX('Option1 (base case)'!J$106:J$117, MATCH($D17, 'Option1 (base case)'!$G$106:$G$117,0)))*conv_2026*J$7</f>
        <v>0</v>
      </c>
      <c r="K17" s="30">
        <f>(INDEX('Option1 (base case)'!K$106:K$117, MATCH($D17, 'Option1 (base case)'!$G$106:$G$117,0)))*conv_2026*K$7</f>
        <v>0</v>
      </c>
      <c r="L17" s="30">
        <f>(INDEX('Option1 (base case)'!L$106:L$117, MATCH($D17, 'Option1 (base case)'!$G$106:$G$117,0)))*conv_2026*L$7</f>
        <v>0</v>
      </c>
      <c r="M17" s="30">
        <f>(INDEX('Option1 (base case)'!M$106:M$117, MATCH($D17, 'Option1 (base case)'!$G$106:$G$117,0)))*conv_2026*M$7</f>
        <v>0</v>
      </c>
      <c r="N17" s="30">
        <f>(INDEX('Option1 (base case)'!N$106:N$117, MATCH($D17, 'Option1 (base case)'!$G$106:$G$117,0)))*conv_2026*N$7</f>
        <v>0</v>
      </c>
      <c r="O17" s="30">
        <f>(INDEX('Option1 (base case)'!O$106:O$117, MATCH($D17, 'Option1 (base case)'!$G$106:$G$117,0)))*conv_2026*O$7</f>
        <v>0</v>
      </c>
      <c r="P17" s="30">
        <f>(INDEX('Option1 (base case)'!P$106:P$117, MATCH($D17, 'Option1 (base case)'!$G$106:$G$117,0)))*conv_2026*P$7</f>
        <v>0</v>
      </c>
      <c r="Q17" s="30">
        <f>(INDEX('Option1 (base case)'!Q$106:Q$117, MATCH($D17, 'Option1 (base case)'!$G$106:$G$117,0)))*conv_2026*Q$7</f>
        <v>0</v>
      </c>
      <c r="R17" s="30">
        <f>(INDEX('Option1 (base case)'!R$106:R$117, MATCH($D17, 'Option1 (base case)'!$G$106:$G$117,0)))*conv_2026*R$7</f>
        <v>0</v>
      </c>
      <c r="S17" s="30">
        <f>(INDEX('Option1 (base case)'!S$106:S$117, MATCH($D17, 'Option1 (base case)'!$G$106:$G$117,0)))*conv_2026*S$7</f>
        <v>0</v>
      </c>
      <c r="T17" s="30">
        <f>(INDEX('Option1 (base case)'!T$106:T$117, MATCH($D17, 'Option1 (base case)'!$G$106:$G$117,0)))*conv_2026*T$7</f>
        <v>0</v>
      </c>
      <c r="U17" s="30">
        <f>(INDEX('Option1 (base case)'!U$106:U$117, MATCH($D17, 'Option1 (base case)'!$G$106:$G$117,0)))*conv_2026*U$7</f>
        <v>0</v>
      </c>
      <c r="V17" s="30">
        <f>(INDEX('Option1 (base case)'!V$106:V$117, MATCH($D17, 'Option1 (base case)'!$G$106:$G$117,0)))*conv_2026*V$7</f>
        <v>0</v>
      </c>
      <c r="W17" s="30">
        <f>(INDEX('Option1 (base case)'!W$106:W$117, MATCH($D17, 'Option1 (base case)'!$G$106:$G$117,0)))*conv_2026*W$7</f>
        <v>0</v>
      </c>
      <c r="X17" s="30">
        <f>(INDEX('Option1 (base case)'!X$106:X$117, MATCH($D17, 'Option1 (base case)'!$G$106:$G$117,0)))*conv_2026*X$7</f>
        <v>0</v>
      </c>
      <c r="Y17" s="30">
        <f>(INDEX('Option1 (base case)'!Y$106:Y$117, MATCH($D17, 'Option1 (base case)'!$G$106:$G$117,0)))*conv_2026*Y$7</f>
        <v>0</v>
      </c>
      <c r="Z17" s="30">
        <f>(INDEX('Option1 (base case)'!Z$106:Z$117, MATCH($D17, 'Option1 (base case)'!$G$106:$G$117,0)))*conv_2026*Z$7</f>
        <v>0</v>
      </c>
      <c r="AA17" s="30">
        <f>(INDEX('Option1 (base case)'!AA$106:AA$117, MATCH($D17, 'Option1 (base case)'!$G$106:$G$117,0)))*conv_2026*AA$7</f>
        <v>0</v>
      </c>
      <c r="AB17" s="30">
        <f>(INDEX('Option1 (base case)'!AB$106:AB$117, MATCH($D17, 'Option1 (base case)'!$G$106:$G$117,0)))*conv_2026*AB$7</f>
        <v>0</v>
      </c>
      <c r="AC17" s="30">
        <f>(INDEX('Option1 (base case)'!AC$106:AC$117, MATCH($D17, 'Option1 (base case)'!$G$106:$G$117,0)))*conv_2026*AC$7</f>
        <v>0</v>
      </c>
      <c r="AD17" s="30">
        <f>(INDEX('Option1 (base case)'!AD$106:AD$117, MATCH($D17, 'Option1 (base case)'!$G$106:$G$117,0)))*conv_2026*AD$7</f>
        <v>0</v>
      </c>
      <c r="AE17" s="30">
        <f>(INDEX('Option1 (base case)'!AE$106:AE$117, MATCH($D17, 'Option1 (base case)'!$G$106:$G$117,0)))*conv_2026*AE$7</f>
        <v>0</v>
      </c>
      <c r="AF17" s="30">
        <f>(INDEX('Option1 (base case)'!AF$106:AF$117, MATCH($D17, 'Option1 (base case)'!$G$106:$G$117,0)))*conv_2026*AF$7</f>
        <v>0</v>
      </c>
      <c r="AG17" s="30">
        <f>(INDEX('Option1 (base case)'!AG$106:AG$117, MATCH($D17, 'Option1 (base case)'!$G$106:$G$117,0)))*conv_2026*AG$7</f>
        <v>0</v>
      </c>
      <c r="AH17" s="8"/>
      <c r="AI17" s="8"/>
    </row>
    <row r="18" spans="1:35" s="7" customFormat="1" x14ac:dyDescent="0.2">
      <c r="A18" s="252" t="s">
        <v>141</v>
      </c>
      <c r="B18" s="252" t="str">
        <f>'Option1 (base case)'!A112</f>
        <v>sens3</v>
      </c>
      <c r="C18" s="252" t="str">
        <f>'Option1 (base case)'!C112</f>
        <v>Total benefits 10% higher</v>
      </c>
      <c r="D18" s="252" t="str">
        <f t="shared" si="0"/>
        <v>OPTION 1 (base case)sens3</v>
      </c>
      <c r="E18" s="253"/>
      <c r="F18" s="30">
        <f t="shared" si="1"/>
        <v>0</v>
      </c>
      <c r="G18" s="8"/>
      <c r="H18" s="30">
        <f>(INDEX('Option1 (base case)'!H$106:H$117, MATCH($D18, 'Option1 (base case)'!$G$106:$G$117,0)))*conv_2026*H$7</f>
        <v>0</v>
      </c>
      <c r="I18" s="30">
        <f>(INDEX('Option1 (base case)'!I$106:I$117, MATCH($D18, 'Option1 (base case)'!$G$106:$G$117,0)))*conv_2026*I$7</f>
        <v>0</v>
      </c>
      <c r="J18" s="30">
        <f>(INDEX('Option1 (base case)'!J$106:J$117, MATCH($D18, 'Option1 (base case)'!$G$106:$G$117,0)))*conv_2026*J$7</f>
        <v>0</v>
      </c>
      <c r="K18" s="30">
        <f>(INDEX('Option1 (base case)'!K$106:K$117, MATCH($D18, 'Option1 (base case)'!$G$106:$G$117,0)))*conv_2026*K$7</f>
        <v>0</v>
      </c>
      <c r="L18" s="30">
        <f>(INDEX('Option1 (base case)'!L$106:L$117, MATCH($D18, 'Option1 (base case)'!$G$106:$G$117,0)))*conv_2026*L$7</f>
        <v>0</v>
      </c>
      <c r="M18" s="30">
        <f>(INDEX('Option1 (base case)'!M$106:M$117, MATCH($D18, 'Option1 (base case)'!$G$106:$G$117,0)))*conv_2026*M$7</f>
        <v>0</v>
      </c>
      <c r="N18" s="30">
        <f>(INDEX('Option1 (base case)'!N$106:N$117, MATCH($D18, 'Option1 (base case)'!$G$106:$G$117,0)))*conv_2026*N$7</f>
        <v>0</v>
      </c>
      <c r="O18" s="30">
        <f>(INDEX('Option1 (base case)'!O$106:O$117, MATCH($D18, 'Option1 (base case)'!$G$106:$G$117,0)))*conv_2026*O$7</f>
        <v>0</v>
      </c>
      <c r="P18" s="30">
        <f>(INDEX('Option1 (base case)'!P$106:P$117, MATCH($D18, 'Option1 (base case)'!$G$106:$G$117,0)))*conv_2026*P$7</f>
        <v>0</v>
      </c>
      <c r="Q18" s="30">
        <f>(INDEX('Option1 (base case)'!Q$106:Q$117, MATCH($D18, 'Option1 (base case)'!$G$106:$G$117,0)))*conv_2026*Q$7</f>
        <v>0</v>
      </c>
      <c r="R18" s="30">
        <f>(INDEX('Option1 (base case)'!R$106:R$117, MATCH($D18, 'Option1 (base case)'!$G$106:$G$117,0)))*conv_2026*R$7</f>
        <v>0</v>
      </c>
      <c r="S18" s="30">
        <f>(INDEX('Option1 (base case)'!S$106:S$117, MATCH($D18, 'Option1 (base case)'!$G$106:$G$117,0)))*conv_2026*S$7</f>
        <v>0</v>
      </c>
      <c r="T18" s="30">
        <f>(INDEX('Option1 (base case)'!T$106:T$117, MATCH($D18, 'Option1 (base case)'!$G$106:$G$117,0)))*conv_2026*T$7</f>
        <v>0</v>
      </c>
      <c r="U18" s="30">
        <f>(INDEX('Option1 (base case)'!U$106:U$117, MATCH($D18, 'Option1 (base case)'!$G$106:$G$117,0)))*conv_2026*U$7</f>
        <v>0</v>
      </c>
      <c r="V18" s="30">
        <f>(INDEX('Option1 (base case)'!V$106:V$117, MATCH($D18, 'Option1 (base case)'!$G$106:$G$117,0)))*conv_2026*V$7</f>
        <v>0</v>
      </c>
      <c r="W18" s="30">
        <f>(INDEX('Option1 (base case)'!W$106:W$117, MATCH($D18, 'Option1 (base case)'!$G$106:$G$117,0)))*conv_2026*W$7</f>
        <v>0</v>
      </c>
      <c r="X18" s="30">
        <f>(INDEX('Option1 (base case)'!X$106:X$117, MATCH($D18, 'Option1 (base case)'!$G$106:$G$117,0)))*conv_2026*X$7</f>
        <v>0</v>
      </c>
      <c r="Y18" s="30">
        <f>(INDEX('Option1 (base case)'!Y$106:Y$117, MATCH($D18, 'Option1 (base case)'!$G$106:$G$117,0)))*conv_2026*Y$7</f>
        <v>0</v>
      </c>
      <c r="Z18" s="30">
        <f>(INDEX('Option1 (base case)'!Z$106:Z$117, MATCH($D18, 'Option1 (base case)'!$G$106:$G$117,0)))*conv_2026*Z$7</f>
        <v>0</v>
      </c>
      <c r="AA18" s="30">
        <f>(INDEX('Option1 (base case)'!AA$106:AA$117, MATCH($D18, 'Option1 (base case)'!$G$106:$G$117,0)))*conv_2026*AA$7</f>
        <v>0</v>
      </c>
      <c r="AB18" s="30">
        <f>(INDEX('Option1 (base case)'!AB$106:AB$117, MATCH($D18, 'Option1 (base case)'!$G$106:$G$117,0)))*conv_2026*AB$7</f>
        <v>0</v>
      </c>
      <c r="AC18" s="30">
        <f>(INDEX('Option1 (base case)'!AC$106:AC$117, MATCH($D18, 'Option1 (base case)'!$G$106:$G$117,0)))*conv_2026*AC$7</f>
        <v>0</v>
      </c>
      <c r="AD18" s="30">
        <f>(INDEX('Option1 (base case)'!AD$106:AD$117, MATCH($D18, 'Option1 (base case)'!$G$106:$G$117,0)))*conv_2026*AD$7</f>
        <v>0</v>
      </c>
      <c r="AE18" s="30">
        <f>(INDEX('Option1 (base case)'!AE$106:AE$117, MATCH($D18, 'Option1 (base case)'!$G$106:$G$117,0)))*conv_2026*AE$7</f>
        <v>0</v>
      </c>
      <c r="AF18" s="30">
        <f>(INDEX('Option1 (base case)'!AF$106:AF$117, MATCH($D18, 'Option1 (base case)'!$G$106:$G$117,0)))*conv_2026*AF$7</f>
        <v>0</v>
      </c>
      <c r="AG18" s="30">
        <f>(INDEX('Option1 (base case)'!AG$106:AG$117, MATCH($D18, 'Option1 (base case)'!$G$106:$G$117,0)))*conv_2026*AG$7</f>
        <v>0</v>
      </c>
      <c r="AH18" s="8"/>
      <c r="AI18" s="8"/>
    </row>
    <row r="19" spans="1:35" s="7" customFormat="1" x14ac:dyDescent="0.2">
      <c r="A19" s="252" t="s">
        <v>141</v>
      </c>
      <c r="B19" s="252" t="str">
        <f>'Option1 (base case)'!A113</f>
        <v>sens4</v>
      </c>
      <c r="C19" s="252" t="str">
        <f>'Option1 (base case)'!C113</f>
        <v>Total benefits 10% lower</v>
      </c>
      <c r="D19" s="252" t="str">
        <f t="shared" si="0"/>
        <v>OPTION 1 (base case)sens4</v>
      </c>
      <c r="E19" s="253"/>
      <c r="F19" s="30">
        <f t="shared" si="1"/>
        <v>0</v>
      </c>
      <c r="G19" s="8"/>
      <c r="H19" s="30">
        <f>(INDEX('Option1 (base case)'!H$106:H$117, MATCH($D19, 'Option1 (base case)'!$G$106:$G$117,0)))*conv_2026*H$7</f>
        <v>0</v>
      </c>
      <c r="I19" s="30">
        <f>(INDEX('Option1 (base case)'!I$106:I$117, MATCH($D19, 'Option1 (base case)'!$G$106:$G$117,0)))*conv_2026*I$7</f>
        <v>0</v>
      </c>
      <c r="J19" s="30">
        <f>(INDEX('Option1 (base case)'!J$106:J$117, MATCH($D19, 'Option1 (base case)'!$G$106:$G$117,0)))*conv_2026*J$7</f>
        <v>0</v>
      </c>
      <c r="K19" s="30">
        <f>(INDEX('Option1 (base case)'!K$106:K$117, MATCH($D19, 'Option1 (base case)'!$G$106:$G$117,0)))*conv_2026*K$7</f>
        <v>0</v>
      </c>
      <c r="L19" s="30">
        <f>(INDEX('Option1 (base case)'!L$106:L$117, MATCH($D19, 'Option1 (base case)'!$G$106:$G$117,0)))*conv_2026*L$7</f>
        <v>0</v>
      </c>
      <c r="M19" s="30">
        <f>(INDEX('Option1 (base case)'!M$106:M$117, MATCH($D19, 'Option1 (base case)'!$G$106:$G$117,0)))*conv_2026*M$7</f>
        <v>0</v>
      </c>
      <c r="N19" s="30">
        <f>(INDEX('Option1 (base case)'!N$106:N$117, MATCH($D19, 'Option1 (base case)'!$G$106:$G$117,0)))*conv_2026*N$7</f>
        <v>0</v>
      </c>
      <c r="O19" s="30">
        <f>(INDEX('Option1 (base case)'!O$106:O$117, MATCH($D19, 'Option1 (base case)'!$G$106:$G$117,0)))*conv_2026*O$7</f>
        <v>0</v>
      </c>
      <c r="P19" s="30">
        <f>(INDEX('Option1 (base case)'!P$106:P$117, MATCH($D19, 'Option1 (base case)'!$G$106:$G$117,0)))*conv_2026*P$7</f>
        <v>0</v>
      </c>
      <c r="Q19" s="30">
        <f>(INDEX('Option1 (base case)'!Q$106:Q$117, MATCH($D19, 'Option1 (base case)'!$G$106:$G$117,0)))*conv_2026*Q$7</f>
        <v>0</v>
      </c>
      <c r="R19" s="30">
        <f>(INDEX('Option1 (base case)'!R$106:R$117, MATCH($D19, 'Option1 (base case)'!$G$106:$G$117,0)))*conv_2026*R$7</f>
        <v>0</v>
      </c>
      <c r="S19" s="30">
        <f>(INDEX('Option1 (base case)'!S$106:S$117, MATCH($D19, 'Option1 (base case)'!$G$106:$G$117,0)))*conv_2026*S$7</f>
        <v>0</v>
      </c>
      <c r="T19" s="30">
        <f>(INDEX('Option1 (base case)'!T$106:T$117, MATCH($D19, 'Option1 (base case)'!$G$106:$G$117,0)))*conv_2026*T$7</f>
        <v>0</v>
      </c>
      <c r="U19" s="30">
        <f>(INDEX('Option1 (base case)'!U$106:U$117, MATCH($D19, 'Option1 (base case)'!$G$106:$G$117,0)))*conv_2026*U$7</f>
        <v>0</v>
      </c>
      <c r="V19" s="30">
        <f>(INDEX('Option1 (base case)'!V$106:V$117, MATCH($D19, 'Option1 (base case)'!$G$106:$G$117,0)))*conv_2026*V$7</f>
        <v>0</v>
      </c>
      <c r="W19" s="30">
        <f>(INDEX('Option1 (base case)'!W$106:W$117, MATCH($D19, 'Option1 (base case)'!$G$106:$G$117,0)))*conv_2026*W$7</f>
        <v>0</v>
      </c>
      <c r="X19" s="30">
        <f>(INDEX('Option1 (base case)'!X$106:X$117, MATCH($D19, 'Option1 (base case)'!$G$106:$G$117,0)))*conv_2026*X$7</f>
        <v>0</v>
      </c>
      <c r="Y19" s="30">
        <f>(INDEX('Option1 (base case)'!Y$106:Y$117, MATCH($D19, 'Option1 (base case)'!$G$106:$G$117,0)))*conv_2026*Y$7</f>
        <v>0</v>
      </c>
      <c r="Z19" s="30">
        <f>(INDEX('Option1 (base case)'!Z$106:Z$117, MATCH($D19, 'Option1 (base case)'!$G$106:$G$117,0)))*conv_2026*Z$7</f>
        <v>0</v>
      </c>
      <c r="AA19" s="30">
        <f>(INDEX('Option1 (base case)'!AA$106:AA$117, MATCH($D19, 'Option1 (base case)'!$G$106:$G$117,0)))*conv_2026*AA$7</f>
        <v>0</v>
      </c>
      <c r="AB19" s="30">
        <f>(INDEX('Option1 (base case)'!AB$106:AB$117, MATCH($D19, 'Option1 (base case)'!$G$106:$G$117,0)))*conv_2026*AB$7</f>
        <v>0</v>
      </c>
      <c r="AC19" s="30">
        <f>(INDEX('Option1 (base case)'!AC$106:AC$117, MATCH($D19, 'Option1 (base case)'!$G$106:$G$117,0)))*conv_2026*AC$7</f>
        <v>0</v>
      </c>
      <c r="AD19" s="30">
        <f>(INDEX('Option1 (base case)'!AD$106:AD$117, MATCH($D19, 'Option1 (base case)'!$G$106:$G$117,0)))*conv_2026*AD$7</f>
        <v>0</v>
      </c>
      <c r="AE19" s="30">
        <f>(INDEX('Option1 (base case)'!AE$106:AE$117, MATCH($D19, 'Option1 (base case)'!$G$106:$G$117,0)))*conv_2026*AE$7</f>
        <v>0</v>
      </c>
      <c r="AF19" s="30">
        <f>(INDEX('Option1 (base case)'!AF$106:AF$117, MATCH($D19, 'Option1 (base case)'!$G$106:$G$117,0)))*conv_2026*AF$7</f>
        <v>0</v>
      </c>
      <c r="AG19" s="30">
        <f>(INDEX('Option1 (base case)'!AG$106:AG$117, MATCH($D19, 'Option1 (base case)'!$G$106:$G$117,0)))*conv_2026*AG$7</f>
        <v>0</v>
      </c>
      <c r="AH19" s="8"/>
      <c r="AI19" s="8"/>
    </row>
    <row r="20" spans="1:35" s="7" customFormat="1" x14ac:dyDescent="0.2">
      <c r="A20" s="252" t="s">
        <v>141</v>
      </c>
      <c r="B20" s="252" t="str">
        <f>'Option1 (base case)'!A114</f>
        <v>sens5</v>
      </c>
      <c r="C20" s="252" t="str">
        <f>'Option1 (base case)'!C114</f>
        <v>Capex 10% higher &amp; Total benefits 10% lower</v>
      </c>
      <c r="D20" s="252" t="str">
        <f t="shared" si="0"/>
        <v>OPTION 1 (base case)sens5</v>
      </c>
      <c r="E20" s="253"/>
      <c r="F20" s="30">
        <f t="shared" si="1"/>
        <v>0</v>
      </c>
      <c r="G20" s="8"/>
      <c r="H20" s="30">
        <f>(INDEX('Option1 (base case)'!H$106:H$117, MATCH($D20, 'Option1 (base case)'!$G$106:$G$117,0)))*conv_2026*H$7</f>
        <v>0</v>
      </c>
      <c r="I20" s="30">
        <f>(INDEX('Option1 (base case)'!I$106:I$117, MATCH($D20, 'Option1 (base case)'!$G$106:$G$117,0)))*conv_2026*I$7</f>
        <v>0</v>
      </c>
      <c r="J20" s="30">
        <f>(INDEX('Option1 (base case)'!J$106:J$117, MATCH($D20, 'Option1 (base case)'!$G$106:$G$117,0)))*conv_2026*J$7</f>
        <v>0</v>
      </c>
      <c r="K20" s="30">
        <f>(INDEX('Option1 (base case)'!K$106:K$117, MATCH($D20, 'Option1 (base case)'!$G$106:$G$117,0)))*conv_2026*K$7</f>
        <v>0</v>
      </c>
      <c r="L20" s="30">
        <f>(INDEX('Option1 (base case)'!L$106:L$117, MATCH($D20, 'Option1 (base case)'!$G$106:$G$117,0)))*conv_2026*L$7</f>
        <v>0</v>
      </c>
      <c r="M20" s="30">
        <f>(INDEX('Option1 (base case)'!M$106:M$117, MATCH($D20, 'Option1 (base case)'!$G$106:$G$117,0)))*conv_2026*M$7</f>
        <v>0</v>
      </c>
      <c r="N20" s="30">
        <f>(INDEX('Option1 (base case)'!N$106:N$117, MATCH($D20, 'Option1 (base case)'!$G$106:$G$117,0)))*conv_2026*N$7</f>
        <v>0</v>
      </c>
      <c r="O20" s="30">
        <f>(INDEX('Option1 (base case)'!O$106:O$117, MATCH($D20, 'Option1 (base case)'!$G$106:$G$117,0)))*conv_2026*O$7</f>
        <v>0</v>
      </c>
      <c r="P20" s="30">
        <f>(INDEX('Option1 (base case)'!P$106:P$117, MATCH($D20, 'Option1 (base case)'!$G$106:$G$117,0)))*conv_2026*P$7</f>
        <v>0</v>
      </c>
      <c r="Q20" s="30">
        <f>(INDEX('Option1 (base case)'!Q$106:Q$117, MATCH($D20, 'Option1 (base case)'!$G$106:$G$117,0)))*conv_2026*Q$7</f>
        <v>0</v>
      </c>
      <c r="R20" s="30">
        <f>(INDEX('Option1 (base case)'!R$106:R$117, MATCH($D20, 'Option1 (base case)'!$G$106:$G$117,0)))*conv_2026*R$7</f>
        <v>0</v>
      </c>
      <c r="S20" s="30">
        <f>(INDEX('Option1 (base case)'!S$106:S$117, MATCH($D20, 'Option1 (base case)'!$G$106:$G$117,0)))*conv_2026*S$7</f>
        <v>0</v>
      </c>
      <c r="T20" s="30">
        <f>(INDEX('Option1 (base case)'!T$106:T$117, MATCH($D20, 'Option1 (base case)'!$G$106:$G$117,0)))*conv_2026*T$7</f>
        <v>0</v>
      </c>
      <c r="U20" s="30">
        <f>(INDEX('Option1 (base case)'!U$106:U$117, MATCH($D20, 'Option1 (base case)'!$G$106:$G$117,0)))*conv_2026*U$7</f>
        <v>0</v>
      </c>
      <c r="V20" s="30">
        <f>(INDEX('Option1 (base case)'!V$106:V$117, MATCH($D20, 'Option1 (base case)'!$G$106:$G$117,0)))*conv_2026*V$7</f>
        <v>0</v>
      </c>
      <c r="W20" s="30">
        <f>(INDEX('Option1 (base case)'!W$106:W$117, MATCH($D20, 'Option1 (base case)'!$G$106:$G$117,0)))*conv_2026*W$7</f>
        <v>0</v>
      </c>
      <c r="X20" s="30">
        <f>(INDEX('Option1 (base case)'!X$106:X$117, MATCH($D20, 'Option1 (base case)'!$G$106:$G$117,0)))*conv_2026*X$7</f>
        <v>0</v>
      </c>
      <c r="Y20" s="30">
        <f>(INDEX('Option1 (base case)'!Y$106:Y$117, MATCH($D20, 'Option1 (base case)'!$G$106:$G$117,0)))*conv_2026*Y$7</f>
        <v>0</v>
      </c>
      <c r="Z20" s="30">
        <f>(INDEX('Option1 (base case)'!Z$106:Z$117, MATCH($D20, 'Option1 (base case)'!$G$106:$G$117,0)))*conv_2026*Z$7</f>
        <v>0</v>
      </c>
      <c r="AA20" s="30">
        <f>(INDEX('Option1 (base case)'!AA$106:AA$117, MATCH($D20, 'Option1 (base case)'!$G$106:$G$117,0)))*conv_2026*AA$7</f>
        <v>0</v>
      </c>
      <c r="AB20" s="30">
        <f>(INDEX('Option1 (base case)'!AB$106:AB$117, MATCH($D20, 'Option1 (base case)'!$G$106:$G$117,0)))*conv_2026*AB$7</f>
        <v>0</v>
      </c>
      <c r="AC20" s="30">
        <f>(INDEX('Option1 (base case)'!AC$106:AC$117, MATCH($D20, 'Option1 (base case)'!$G$106:$G$117,0)))*conv_2026*AC$7</f>
        <v>0</v>
      </c>
      <c r="AD20" s="30">
        <f>(INDEX('Option1 (base case)'!AD$106:AD$117, MATCH($D20, 'Option1 (base case)'!$G$106:$G$117,0)))*conv_2026*AD$7</f>
        <v>0</v>
      </c>
      <c r="AE20" s="30">
        <f>(INDEX('Option1 (base case)'!AE$106:AE$117, MATCH($D20, 'Option1 (base case)'!$G$106:$G$117,0)))*conv_2026*AE$7</f>
        <v>0</v>
      </c>
      <c r="AF20" s="30">
        <f>(INDEX('Option1 (base case)'!AF$106:AF$117, MATCH($D20, 'Option1 (base case)'!$G$106:$G$117,0)))*conv_2026*AF$7</f>
        <v>0</v>
      </c>
      <c r="AG20" s="30">
        <f>(INDEX('Option1 (base case)'!AG$106:AG$117, MATCH($D20, 'Option1 (base case)'!$G$106:$G$117,0)))*conv_2026*AG$7</f>
        <v>0</v>
      </c>
      <c r="AH20" s="8"/>
      <c r="AI20" s="8"/>
    </row>
    <row r="21" spans="1:35" s="7" customFormat="1" x14ac:dyDescent="0.2">
      <c r="A21" s="252" t="s">
        <v>141</v>
      </c>
      <c r="B21" s="252" t="str">
        <f>'Option1 (base case)'!A115</f>
        <v>sens</v>
      </c>
      <c r="C21" s="252">
        <f>'Option1 (base case)'!C115</f>
        <v>0</v>
      </c>
      <c r="D21" s="252" t="str">
        <f t="shared" si="0"/>
        <v>OPTION 1 (base case)sens</v>
      </c>
      <c r="E21" s="253"/>
      <c r="F21" s="30">
        <f t="shared" si="1"/>
        <v>0</v>
      </c>
      <c r="G21" s="8"/>
      <c r="H21" s="30">
        <f>(INDEX('Option1 (base case)'!H$106:H$117, MATCH($D21, 'Option1 (base case)'!$G$106:$G$117,0)))*conv_2026*H$7</f>
        <v>0</v>
      </c>
      <c r="I21" s="30">
        <f>(INDEX('Option1 (base case)'!I$106:I$117, MATCH($D21, 'Option1 (base case)'!$G$106:$G$117,0)))*conv_2026*I$7</f>
        <v>0</v>
      </c>
      <c r="J21" s="30">
        <f>(INDEX('Option1 (base case)'!J$106:J$117, MATCH($D21, 'Option1 (base case)'!$G$106:$G$117,0)))*conv_2026*J$7</f>
        <v>0</v>
      </c>
      <c r="K21" s="30">
        <f>(INDEX('Option1 (base case)'!K$106:K$117, MATCH($D21, 'Option1 (base case)'!$G$106:$G$117,0)))*conv_2026*K$7</f>
        <v>0</v>
      </c>
      <c r="L21" s="30">
        <f>(INDEX('Option1 (base case)'!L$106:L$117, MATCH($D21, 'Option1 (base case)'!$G$106:$G$117,0)))*conv_2026*L$7</f>
        <v>0</v>
      </c>
      <c r="M21" s="30">
        <f>(INDEX('Option1 (base case)'!M$106:M$117, MATCH($D21, 'Option1 (base case)'!$G$106:$G$117,0)))*conv_2026*M$7</f>
        <v>0</v>
      </c>
      <c r="N21" s="30">
        <f>(INDEX('Option1 (base case)'!N$106:N$117, MATCH($D21, 'Option1 (base case)'!$G$106:$G$117,0)))*conv_2026*N$7</f>
        <v>0</v>
      </c>
      <c r="O21" s="30">
        <f>(INDEX('Option1 (base case)'!O$106:O$117, MATCH($D21, 'Option1 (base case)'!$G$106:$G$117,0)))*conv_2026*O$7</f>
        <v>0</v>
      </c>
      <c r="P21" s="30">
        <f>(INDEX('Option1 (base case)'!P$106:P$117, MATCH($D21, 'Option1 (base case)'!$G$106:$G$117,0)))*conv_2026*P$7</f>
        <v>0</v>
      </c>
      <c r="Q21" s="30">
        <f>(INDEX('Option1 (base case)'!Q$106:Q$117, MATCH($D21, 'Option1 (base case)'!$G$106:$G$117,0)))*conv_2026*Q$7</f>
        <v>0</v>
      </c>
      <c r="R21" s="30">
        <f>(INDEX('Option1 (base case)'!R$106:R$117, MATCH($D21, 'Option1 (base case)'!$G$106:$G$117,0)))*conv_2026*R$7</f>
        <v>0</v>
      </c>
      <c r="S21" s="30">
        <f>(INDEX('Option1 (base case)'!S$106:S$117, MATCH($D21, 'Option1 (base case)'!$G$106:$G$117,0)))*conv_2026*S$7</f>
        <v>0</v>
      </c>
      <c r="T21" s="30">
        <f>(INDEX('Option1 (base case)'!T$106:T$117, MATCH($D21, 'Option1 (base case)'!$G$106:$G$117,0)))*conv_2026*T$7</f>
        <v>0</v>
      </c>
      <c r="U21" s="30">
        <f>(INDEX('Option1 (base case)'!U$106:U$117, MATCH($D21, 'Option1 (base case)'!$G$106:$G$117,0)))*conv_2026*U$7</f>
        <v>0</v>
      </c>
      <c r="V21" s="30">
        <f>(INDEX('Option1 (base case)'!V$106:V$117, MATCH($D21, 'Option1 (base case)'!$G$106:$G$117,0)))*conv_2026*V$7</f>
        <v>0</v>
      </c>
      <c r="W21" s="30">
        <f>(INDEX('Option1 (base case)'!W$106:W$117, MATCH($D21, 'Option1 (base case)'!$G$106:$G$117,0)))*conv_2026*W$7</f>
        <v>0</v>
      </c>
      <c r="X21" s="30">
        <f>(INDEX('Option1 (base case)'!X$106:X$117, MATCH($D21, 'Option1 (base case)'!$G$106:$G$117,0)))*conv_2026*X$7</f>
        <v>0</v>
      </c>
      <c r="Y21" s="30">
        <f>(INDEX('Option1 (base case)'!Y$106:Y$117, MATCH($D21, 'Option1 (base case)'!$G$106:$G$117,0)))*conv_2026*Y$7</f>
        <v>0</v>
      </c>
      <c r="Z21" s="30">
        <f>(INDEX('Option1 (base case)'!Z$106:Z$117, MATCH($D21, 'Option1 (base case)'!$G$106:$G$117,0)))*conv_2026*Z$7</f>
        <v>0</v>
      </c>
      <c r="AA21" s="30">
        <f>(INDEX('Option1 (base case)'!AA$106:AA$117, MATCH($D21, 'Option1 (base case)'!$G$106:$G$117,0)))*conv_2026*AA$7</f>
        <v>0</v>
      </c>
      <c r="AB21" s="30">
        <f>(INDEX('Option1 (base case)'!AB$106:AB$117, MATCH($D21, 'Option1 (base case)'!$G$106:$G$117,0)))*conv_2026*AB$7</f>
        <v>0</v>
      </c>
      <c r="AC21" s="30">
        <f>(INDEX('Option1 (base case)'!AC$106:AC$117, MATCH($D21, 'Option1 (base case)'!$G$106:$G$117,0)))*conv_2026*AC$7</f>
        <v>0</v>
      </c>
      <c r="AD21" s="30">
        <f>(INDEX('Option1 (base case)'!AD$106:AD$117, MATCH($D21, 'Option1 (base case)'!$G$106:$G$117,0)))*conv_2026*AD$7</f>
        <v>0</v>
      </c>
      <c r="AE21" s="30">
        <f>(INDEX('Option1 (base case)'!AE$106:AE$117, MATCH($D21, 'Option1 (base case)'!$G$106:$G$117,0)))*conv_2026*AE$7</f>
        <v>0</v>
      </c>
      <c r="AF21" s="30">
        <f>(INDEX('Option1 (base case)'!AF$106:AF$117, MATCH($D21, 'Option1 (base case)'!$G$106:$G$117,0)))*conv_2026*AF$7</f>
        <v>0</v>
      </c>
      <c r="AG21" s="30">
        <f>(INDEX('Option1 (base case)'!AG$106:AG$117, MATCH($D21, 'Option1 (base case)'!$G$106:$G$117,0)))*conv_2026*AG$7</f>
        <v>0</v>
      </c>
      <c r="AH21" s="8"/>
      <c r="AI21" s="8"/>
    </row>
    <row r="22" spans="1:35" s="7" customFormat="1" x14ac:dyDescent="0.2">
      <c r="A22" s="252" t="s">
        <v>141</v>
      </c>
      <c r="B22" s="252" t="str">
        <f>'Option1 (base case)'!A116</f>
        <v>sens</v>
      </c>
      <c r="C22" s="252">
        <f>'Option1 (base case)'!C116</f>
        <v>0</v>
      </c>
      <c r="D22" s="252" t="str">
        <f t="shared" si="0"/>
        <v>OPTION 1 (base case)sens</v>
      </c>
      <c r="E22" s="253"/>
      <c r="F22" s="30">
        <f t="shared" si="1"/>
        <v>0</v>
      </c>
      <c r="G22" s="8"/>
      <c r="H22" s="30">
        <f>(INDEX('Option1 (base case)'!H$106:H$117, MATCH($D22, 'Option1 (base case)'!$G$106:$G$117,0)))*conv_2026*H$7</f>
        <v>0</v>
      </c>
      <c r="I22" s="30">
        <f>(INDEX('Option1 (base case)'!I$106:I$117, MATCH($D22, 'Option1 (base case)'!$G$106:$G$117,0)))*conv_2026*I$7</f>
        <v>0</v>
      </c>
      <c r="J22" s="30">
        <f>(INDEX('Option1 (base case)'!J$106:J$117, MATCH($D22, 'Option1 (base case)'!$G$106:$G$117,0)))*conv_2026*J$7</f>
        <v>0</v>
      </c>
      <c r="K22" s="30">
        <f>(INDEX('Option1 (base case)'!K$106:K$117, MATCH($D22, 'Option1 (base case)'!$G$106:$G$117,0)))*conv_2026*K$7</f>
        <v>0</v>
      </c>
      <c r="L22" s="30">
        <f>(INDEX('Option1 (base case)'!L$106:L$117, MATCH($D22, 'Option1 (base case)'!$G$106:$G$117,0)))*conv_2026*L$7</f>
        <v>0</v>
      </c>
      <c r="M22" s="30">
        <f>(INDEX('Option1 (base case)'!M$106:M$117, MATCH($D22, 'Option1 (base case)'!$G$106:$G$117,0)))*conv_2026*M$7</f>
        <v>0</v>
      </c>
      <c r="N22" s="30">
        <f>(INDEX('Option1 (base case)'!N$106:N$117, MATCH($D22, 'Option1 (base case)'!$G$106:$G$117,0)))*conv_2026*N$7</f>
        <v>0</v>
      </c>
      <c r="O22" s="30">
        <f>(INDEX('Option1 (base case)'!O$106:O$117, MATCH($D22, 'Option1 (base case)'!$G$106:$G$117,0)))*conv_2026*O$7</f>
        <v>0</v>
      </c>
      <c r="P22" s="30">
        <f>(INDEX('Option1 (base case)'!P$106:P$117, MATCH($D22, 'Option1 (base case)'!$G$106:$G$117,0)))*conv_2026*P$7</f>
        <v>0</v>
      </c>
      <c r="Q22" s="30">
        <f>(INDEX('Option1 (base case)'!Q$106:Q$117, MATCH($D22, 'Option1 (base case)'!$G$106:$G$117,0)))*conv_2026*Q$7</f>
        <v>0</v>
      </c>
      <c r="R22" s="30">
        <f>(INDEX('Option1 (base case)'!R$106:R$117, MATCH($D22, 'Option1 (base case)'!$G$106:$G$117,0)))*conv_2026*R$7</f>
        <v>0</v>
      </c>
      <c r="S22" s="30">
        <f>(INDEX('Option1 (base case)'!S$106:S$117, MATCH($D22, 'Option1 (base case)'!$G$106:$G$117,0)))*conv_2026*S$7</f>
        <v>0</v>
      </c>
      <c r="T22" s="30">
        <f>(INDEX('Option1 (base case)'!T$106:T$117, MATCH($D22, 'Option1 (base case)'!$G$106:$G$117,0)))*conv_2026*T$7</f>
        <v>0</v>
      </c>
      <c r="U22" s="30">
        <f>(INDEX('Option1 (base case)'!U$106:U$117, MATCH($D22, 'Option1 (base case)'!$G$106:$G$117,0)))*conv_2026*U$7</f>
        <v>0</v>
      </c>
      <c r="V22" s="30">
        <f>(INDEX('Option1 (base case)'!V$106:V$117, MATCH($D22, 'Option1 (base case)'!$G$106:$G$117,0)))*conv_2026*V$7</f>
        <v>0</v>
      </c>
      <c r="W22" s="30">
        <f>(INDEX('Option1 (base case)'!W$106:W$117, MATCH($D22, 'Option1 (base case)'!$G$106:$G$117,0)))*conv_2026*W$7</f>
        <v>0</v>
      </c>
      <c r="X22" s="30">
        <f>(INDEX('Option1 (base case)'!X$106:X$117, MATCH($D22, 'Option1 (base case)'!$G$106:$G$117,0)))*conv_2026*X$7</f>
        <v>0</v>
      </c>
      <c r="Y22" s="30">
        <f>(INDEX('Option1 (base case)'!Y$106:Y$117, MATCH($D22, 'Option1 (base case)'!$G$106:$G$117,0)))*conv_2026*Y$7</f>
        <v>0</v>
      </c>
      <c r="Z22" s="30">
        <f>(INDEX('Option1 (base case)'!Z$106:Z$117, MATCH($D22, 'Option1 (base case)'!$G$106:$G$117,0)))*conv_2026*Z$7</f>
        <v>0</v>
      </c>
      <c r="AA22" s="30">
        <f>(INDEX('Option1 (base case)'!AA$106:AA$117, MATCH($D22, 'Option1 (base case)'!$G$106:$G$117,0)))*conv_2026*AA$7</f>
        <v>0</v>
      </c>
      <c r="AB22" s="30">
        <f>(INDEX('Option1 (base case)'!AB$106:AB$117, MATCH($D22, 'Option1 (base case)'!$G$106:$G$117,0)))*conv_2026*AB$7</f>
        <v>0</v>
      </c>
      <c r="AC22" s="30">
        <f>(INDEX('Option1 (base case)'!AC$106:AC$117, MATCH($D22, 'Option1 (base case)'!$G$106:$G$117,0)))*conv_2026*AC$7</f>
        <v>0</v>
      </c>
      <c r="AD22" s="30">
        <f>(INDEX('Option1 (base case)'!AD$106:AD$117, MATCH($D22, 'Option1 (base case)'!$G$106:$G$117,0)))*conv_2026*AD$7</f>
        <v>0</v>
      </c>
      <c r="AE22" s="30">
        <f>(INDEX('Option1 (base case)'!AE$106:AE$117, MATCH($D22, 'Option1 (base case)'!$G$106:$G$117,0)))*conv_2026*AE$7</f>
        <v>0</v>
      </c>
      <c r="AF22" s="30">
        <f>(INDEX('Option1 (base case)'!AF$106:AF$117, MATCH($D22, 'Option1 (base case)'!$G$106:$G$117,0)))*conv_2026*AF$7</f>
        <v>0</v>
      </c>
      <c r="AG22" s="30">
        <f>(INDEX('Option1 (base case)'!AG$106:AG$117, MATCH($D22, 'Option1 (base case)'!$G$106:$G$117,0)))*conv_2026*AG$7</f>
        <v>0</v>
      </c>
      <c r="AH22" s="8"/>
      <c r="AI22" s="8"/>
    </row>
    <row r="23" spans="1:35" s="7" customFormat="1" x14ac:dyDescent="0.2">
      <c r="A23" s="252" t="s">
        <v>141</v>
      </c>
      <c r="B23" s="252" t="str">
        <f>'Option1 (base case)'!A117</f>
        <v>sens</v>
      </c>
      <c r="C23" s="252">
        <f>'Option1 (base case)'!C117</f>
        <v>0</v>
      </c>
      <c r="D23" s="252" t="str">
        <f t="shared" si="0"/>
        <v>OPTION 1 (base case)sens</v>
      </c>
      <c r="E23" s="253"/>
      <c r="F23" s="30">
        <f t="shared" si="1"/>
        <v>0</v>
      </c>
      <c r="G23" s="8"/>
      <c r="H23" s="30">
        <f>(INDEX('Option1 (base case)'!H$106:H$117, MATCH($D23, 'Option1 (base case)'!$G$106:$G$117,0)))*conv_2026*H$7</f>
        <v>0</v>
      </c>
      <c r="I23" s="30">
        <f>(INDEX('Option1 (base case)'!I$106:I$117, MATCH($D23, 'Option1 (base case)'!$G$106:$G$117,0)))*conv_2026*I$7</f>
        <v>0</v>
      </c>
      <c r="J23" s="30">
        <f>(INDEX('Option1 (base case)'!J$106:J$117, MATCH($D23, 'Option1 (base case)'!$G$106:$G$117,0)))*conv_2026*J$7</f>
        <v>0</v>
      </c>
      <c r="K23" s="30">
        <f>(INDEX('Option1 (base case)'!K$106:K$117, MATCH($D23, 'Option1 (base case)'!$G$106:$G$117,0)))*conv_2026*K$7</f>
        <v>0</v>
      </c>
      <c r="L23" s="30">
        <f>(INDEX('Option1 (base case)'!L$106:L$117, MATCH($D23, 'Option1 (base case)'!$G$106:$G$117,0)))*conv_2026*L$7</f>
        <v>0</v>
      </c>
      <c r="M23" s="30">
        <f>(INDEX('Option1 (base case)'!M$106:M$117, MATCH($D23, 'Option1 (base case)'!$G$106:$G$117,0)))*conv_2026*M$7</f>
        <v>0</v>
      </c>
      <c r="N23" s="30">
        <f>(INDEX('Option1 (base case)'!N$106:N$117, MATCH($D23, 'Option1 (base case)'!$G$106:$G$117,0)))*conv_2026*N$7</f>
        <v>0</v>
      </c>
      <c r="O23" s="30">
        <f>(INDEX('Option1 (base case)'!O$106:O$117, MATCH($D23, 'Option1 (base case)'!$G$106:$G$117,0)))*conv_2026*O$7</f>
        <v>0</v>
      </c>
      <c r="P23" s="30">
        <f>(INDEX('Option1 (base case)'!P$106:P$117, MATCH($D23, 'Option1 (base case)'!$G$106:$G$117,0)))*conv_2026*P$7</f>
        <v>0</v>
      </c>
      <c r="Q23" s="30">
        <f>(INDEX('Option1 (base case)'!Q$106:Q$117, MATCH($D23, 'Option1 (base case)'!$G$106:$G$117,0)))*conv_2026*Q$7</f>
        <v>0</v>
      </c>
      <c r="R23" s="30">
        <f>(INDEX('Option1 (base case)'!R$106:R$117, MATCH($D23, 'Option1 (base case)'!$G$106:$G$117,0)))*conv_2026*R$7</f>
        <v>0</v>
      </c>
      <c r="S23" s="30">
        <f>(INDEX('Option1 (base case)'!S$106:S$117, MATCH($D23, 'Option1 (base case)'!$G$106:$G$117,0)))*conv_2026*S$7</f>
        <v>0</v>
      </c>
      <c r="T23" s="30">
        <f>(INDEX('Option1 (base case)'!T$106:T$117, MATCH($D23, 'Option1 (base case)'!$G$106:$G$117,0)))*conv_2026*T$7</f>
        <v>0</v>
      </c>
      <c r="U23" s="30">
        <f>(INDEX('Option1 (base case)'!U$106:U$117, MATCH($D23, 'Option1 (base case)'!$G$106:$G$117,0)))*conv_2026*U$7</f>
        <v>0</v>
      </c>
      <c r="V23" s="30">
        <f>(INDEX('Option1 (base case)'!V$106:V$117, MATCH($D23, 'Option1 (base case)'!$G$106:$G$117,0)))*conv_2026*V$7</f>
        <v>0</v>
      </c>
      <c r="W23" s="30">
        <f>(INDEX('Option1 (base case)'!W$106:W$117, MATCH($D23, 'Option1 (base case)'!$G$106:$G$117,0)))*conv_2026*W$7</f>
        <v>0</v>
      </c>
      <c r="X23" s="30">
        <f>(INDEX('Option1 (base case)'!X$106:X$117, MATCH($D23, 'Option1 (base case)'!$G$106:$G$117,0)))*conv_2026*X$7</f>
        <v>0</v>
      </c>
      <c r="Y23" s="30">
        <f>(INDEX('Option1 (base case)'!Y$106:Y$117, MATCH($D23, 'Option1 (base case)'!$G$106:$G$117,0)))*conv_2026*Y$7</f>
        <v>0</v>
      </c>
      <c r="Z23" s="30">
        <f>(INDEX('Option1 (base case)'!Z$106:Z$117, MATCH($D23, 'Option1 (base case)'!$G$106:$G$117,0)))*conv_2026*Z$7</f>
        <v>0</v>
      </c>
      <c r="AA23" s="30">
        <f>(INDEX('Option1 (base case)'!AA$106:AA$117, MATCH($D23, 'Option1 (base case)'!$G$106:$G$117,0)))*conv_2026*AA$7</f>
        <v>0</v>
      </c>
      <c r="AB23" s="30">
        <f>(INDEX('Option1 (base case)'!AB$106:AB$117, MATCH($D23, 'Option1 (base case)'!$G$106:$G$117,0)))*conv_2026*AB$7</f>
        <v>0</v>
      </c>
      <c r="AC23" s="30">
        <f>(INDEX('Option1 (base case)'!AC$106:AC$117, MATCH($D23, 'Option1 (base case)'!$G$106:$G$117,0)))*conv_2026*AC$7</f>
        <v>0</v>
      </c>
      <c r="AD23" s="30">
        <f>(INDEX('Option1 (base case)'!AD$106:AD$117, MATCH($D23, 'Option1 (base case)'!$G$106:$G$117,0)))*conv_2026*AD$7</f>
        <v>0</v>
      </c>
      <c r="AE23" s="30">
        <f>(INDEX('Option1 (base case)'!AE$106:AE$117, MATCH($D23, 'Option1 (base case)'!$G$106:$G$117,0)))*conv_2026*AE$7</f>
        <v>0</v>
      </c>
      <c r="AF23" s="30">
        <f>(INDEX('Option1 (base case)'!AF$106:AF$117, MATCH($D23, 'Option1 (base case)'!$G$106:$G$117,0)))*conv_2026*AF$7</f>
        <v>0</v>
      </c>
      <c r="AG23" s="30">
        <f>(INDEX('Option1 (base case)'!AG$106:AG$117, MATCH($D23, 'Option1 (base case)'!$G$106:$G$117,0)))*conv_2026*AG$7</f>
        <v>0</v>
      </c>
      <c r="AH23" s="8"/>
      <c r="AI23" s="8"/>
    </row>
    <row r="24" spans="1:35" s="7" customFormat="1" x14ac:dyDescent="0.2">
      <c r="A24" s="244"/>
      <c r="B24" s="244"/>
      <c r="C24" s="244"/>
      <c r="D24" s="244"/>
      <c r="E24" s="244"/>
      <c r="F24" s="244"/>
      <c r="G24" s="245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</row>
    <row r="25" spans="1:35" s="7" customFormat="1" x14ac:dyDescent="0.2">
      <c r="A25" s="244"/>
      <c r="B25" s="244"/>
      <c r="C25" s="244"/>
      <c r="D25" s="244"/>
      <c r="E25" s="244"/>
      <c r="F25" s="244"/>
      <c r="G25" s="245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</row>
    <row r="26" spans="1:35" s="7" customFormat="1" x14ac:dyDescent="0.2">
      <c r="A26" s="244"/>
      <c r="B26" s="244"/>
      <c r="C26" s="244"/>
      <c r="D26" s="244"/>
      <c r="E26" s="244"/>
      <c r="F26" s="244"/>
      <c r="G26" s="245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</row>
    <row r="27" spans="1:35" s="7" customFormat="1" x14ac:dyDescent="0.2">
      <c r="A27" s="244"/>
      <c r="B27" s="244"/>
      <c r="C27" s="244"/>
      <c r="D27" s="244"/>
      <c r="E27" s="244"/>
      <c r="F27" s="244"/>
      <c r="G27" s="245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</row>
    <row r="28" spans="1:35" s="7" customFormat="1" x14ac:dyDescent="0.2">
      <c r="A28" s="252" t="s">
        <v>131</v>
      </c>
      <c r="B28" s="252" t="s">
        <v>119</v>
      </c>
      <c r="C28" s="252" t="s">
        <v>187</v>
      </c>
      <c r="D28" s="252" t="str">
        <f>A28&amp;B28</f>
        <v>Option 2NPV</v>
      </c>
      <c r="E28" s="253"/>
      <c r="F28" s="30">
        <f>SUMPRODUCT($H28:$AG28, $H$5:$AG$5)</f>
        <v>513906793.79302162</v>
      </c>
      <c r="G28" s="245"/>
      <c r="H28" s="30">
        <f>(INDEX(Option2!H$106:H$117, MATCH($D28, Option2!$G$106:$G$117,0)))*conv_2026*H$7</f>
        <v>0</v>
      </c>
      <c r="I28" s="30">
        <f>(INDEX(Option2!I$106:I$117, MATCH($D28, Option2!$G$106:$G$117,0)))*conv_2026*I$7</f>
        <v>36976392.041294925</v>
      </c>
      <c r="J28" s="30">
        <f>(INDEX(Option2!J$106:J$117, MATCH($D28, Option2!$G$106:$G$117,0)))*conv_2026*J$7</f>
        <v>42331359.69331155</v>
      </c>
      <c r="K28" s="30">
        <f>(INDEX(Option2!K$106:K$117, MATCH($D28, Option2!$G$106:$G$117,0)))*conv_2026*K$7</f>
        <v>44296926.842083074</v>
      </c>
      <c r="L28" s="30">
        <f>(INDEX(Option2!L$106:L$117, MATCH($D28, Option2!$G$106:$G$117,0)))*conv_2026*L$7</f>
        <v>43905481.257777415</v>
      </c>
      <c r="M28" s="30">
        <f>(INDEX(Option2!M$106:M$117, MATCH($D28, Option2!$G$106:$G$117,0)))*conv_2026*M$7</f>
        <v>43414168.683531001</v>
      </c>
      <c r="N28" s="30">
        <f>(INDEX(Option2!N$106:N$117, MATCH($D28, Option2!$G$106:$G$117,0)))*conv_2026*N$7</f>
        <v>45419798.57606931</v>
      </c>
      <c r="O28" s="30">
        <f>(INDEX(Option2!O$106:O$117, MATCH($D28, Option2!$G$106:$G$117,0)))*conv_2026*O$7</f>
        <v>45691557.194712892</v>
      </c>
      <c r="P28" s="30">
        <f>(INDEX(Option2!P$106:P$117, MATCH($D28, Option2!$G$106:$G$117,0)))*conv_2026*P$7</f>
        <v>45908064.98481451</v>
      </c>
      <c r="Q28" s="30">
        <f>(INDEX(Option2!Q$106:Q$117, MATCH($D28, Option2!$G$106:$G$117,0)))*conv_2026*Q$7</f>
        <v>46026089.074946061</v>
      </c>
      <c r="R28" s="30">
        <f>(INDEX(Option2!R$106:R$117, MATCH($D28, Option2!$G$106:$G$117,0)))*conv_2026*R$7</f>
        <v>46026089.074946061</v>
      </c>
      <c r="S28" s="30">
        <f>(INDEX(Option2!S$106:S$117, MATCH($D28, Option2!$G$106:$G$117,0)))*conv_2026*S$7</f>
        <v>46026089.074946061</v>
      </c>
      <c r="T28" s="30">
        <f>(INDEX(Option2!T$106:T$117, MATCH($D28, Option2!$G$106:$G$117,0)))*conv_2026*T$7</f>
        <v>46026089.074946061</v>
      </c>
      <c r="U28" s="30">
        <f>(INDEX(Option2!U$106:U$117, MATCH($D28, Option2!$G$106:$G$117,0)))*conv_2026*U$7</f>
        <v>46026089.074946061</v>
      </c>
      <c r="V28" s="30">
        <f>(INDEX(Option2!V$106:V$117, MATCH($D28, Option2!$G$106:$G$117,0)))*conv_2026*V$7</f>
        <v>46026089.074946061</v>
      </c>
      <c r="W28" s="30">
        <f>(INDEX(Option2!W$106:W$117, MATCH($D28, Option2!$G$106:$G$117,0)))*conv_2026*W$7</f>
        <v>46026089.074946061</v>
      </c>
      <c r="X28" s="30">
        <f>(INDEX(Option2!X$106:X$117, MATCH($D28, Option2!$G$106:$G$117,0)))*conv_2026*X$7</f>
        <v>-3816834.3500765255</v>
      </c>
      <c r="Y28" s="30">
        <f>(INDEX(Option2!Y$106:Y$117, MATCH($D28, Option2!$G$106:$G$117,0)))*conv_2026*Y$7</f>
        <v>-3053467.4800612205</v>
      </c>
      <c r="Z28" s="30">
        <f>(INDEX(Option2!Z$106:Z$117, MATCH($D28, Option2!$G$106:$G$117,0)))*conv_2026*Z$7</f>
        <v>-2290100.610045915</v>
      </c>
      <c r="AA28" s="30">
        <f>(INDEX(Option2!AA$106:AA$117, MATCH($D28, Option2!$G$106:$G$117,0)))*conv_2026*AA$7</f>
        <v>-1526733.7400306102</v>
      </c>
      <c r="AB28" s="30">
        <f>(INDEX(Option2!AB$106:AB$117, MATCH($D28, Option2!$G$106:$G$117,0)))*conv_2026*AB$7</f>
        <v>-763366.87001530512</v>
      </c>
      <c r="AC28" s="30">
        <f>(INDEX(Option2!AC$106:AC$117, MATCH($D28, Option2!$G$106:$G$117,0)))*conv_2026*AC$7</f>
        <v>0</v>
      </c>
      <c r="AD28" s="30">
        <f>(INDEX(Option2!AD$106:AD$117, MATCH($D28, Option2!$G$106:$G$117,0)))*conv_2026*AD$7</f>
        <v>0</v>
      </c>
      <c r="AE28" s="30">
        <f>(INDEX(Option2!AE$106:AE$117, MATCH($D28, Option2!$G$106:$G$117,0)))*conv_2026*AE$7</f>
        <v>0</v>
      </c>
      <c r="AF28" s="30">
        <f>(INDEX(Option2!AF$106:AF$117, MATCH($D28, Option2!$G$106:$G$117,0)))*conv_2026*AF$7</f>
        <v>0</v>
      </c>
      <c r="AG28" s="30">
        <f>(INDEX(Option2!AG$106:AG$117, MATCH($D28, Option2!$G$106:$G$117,0)))*conv_2026*AG$7</f>
        <v>0</v>
      </c>
    </row>
    <row r="29" spans="1:35" s="7" customFormat="1" x14ac:dyDescent="0.2">
      <c r="A29" s="244"/>
      <c r="B29" s="244"/>
      <c r="C29" s="244"/>
      <c r="D29" s="244"/>
      <c r="E29" s="244"/>
      <c r="F29" s="244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</row>
    <row r="30" spans="1:35" s="7" customFormat="1" x14ac:dyDescent="0.2">
      <c r="A30" s="252" t="s">
        <v>131</v>
      </c>
      <c r="B30" s="252" t="str">
        <f>Option2!A110</f>
        <v>sens1</v>
      </c>
      <c r="C30" s="252" t="str">
        <f>Option2!C110</f>
        <v>Capex 10% higher</v>
      </c>
      <c r="D30" s="252" t="str">
        <f t="shared" ref="D30:D37" si="2">A30&amp;B30</f>
        <v>Option 2sens1</v>
      </c>
      <c r="E30" s="253"/>
      <c r="F30" s="30">
        <f>SUMPRODUCT($H30:$AG30, $H$5:$AG$5)</f>
        <v>509868284.03810513</v>
      </c>
      <c r="G30" s="245"/>
      <c r="H30" s="30">
        <f>IF($B30=0,0, (INDEX(Option2!H$106:H$117, MATCH($D30, Option2!$G$106:$G$117,0)))*conv_2026*H$7)</f>
        <v>0</v>
      </c>
      <c r="I30" s="30">
        <f>IF($B30=0,0, (INDEX(Option2!I$106:I$117, MATCH($D30, Option2!$G$106:$G$117,0)))*conv_2026*I$7)</f>
        <v>36976392.041294925</v>
      </c>
      <c r="J30" s="30">
        <f>IF($B30=0,0, (INDEX(Option2!J$106:J$117, MATCH($D30, Option2!$G$106:$G$117,0)))*conv_2026*J$7)</f>
        <v>42255023.006310016</v>
      </c>
      <c r="K30" s="30">
        <f>IF($B30=0,0, (INDEX(Option2!K$106:K$117, MATCH($D30, Option2!$G$106:$G$117,0)))*conv_2026*K$7)</f>
        <v>44144253.468080014</v>
      </c>
      <c r="L30" s="30">
        <f>IF($B30=0,0, (INDEX(Option2!L$106:L$117, MATCH($D30, Option2!$G$106:$G$117,0)))*conv_2026*L$7)</f>
        <v>43676471.196772821</v>
      </c>
      <c r="M30" s="30">
        <f>IF($B30=0,0, (INDEX(Option2!M$106:M$117, MATCH($D30, Option2!$G$106:$G$117,0)))*conv_2026*M$7)</f>
        <v>43108821.935524888</v>
      </c>
      <c r="N30" s="30">
        <f>IF($B30=0,0, (INDEX(Option2!N$106:N$117, MATCH($D30, Option2!$G$106:$G$117,0)))*conv_2026*N$7)</f>
        <v>45038115.141061656</v>
      </c>
      <c r="O30" s="30">
        <f>IF($B30=0,0, (INDEX(Option2!O$106:O$117, MATCH($D30, Option2!$G$106:$G$117,0)))*conv_2026*O$7)</f>
        <v>45309873.759705238</v>
      </c>
      <c r="P30" s="30">
        <f>IF($B30=0,0, (INDEX(Option2!P$106:P$117, MATCH($D30, Option2!$G$106:$G$117,0)))*conv_2026*P$7)</f>
        <v>45526381.549806856</v>
      </c>
      <c r="Q30" s="30">
        <f>IF($B30=0,0, (INDEX(Option2!Q$106:Q$117, MATCH($D30, Option2!$G$106:$G$117,0)))*conv_2026*Q$7)</f>
        <v>45644405.639938407</v>
      </c>
      <c r="R30" s="30">
        <f>IF($B30=0,0, (INDEX(Option2!R$106:R$117, MATCH($D30, Option2!$G$106:$G$117,0)))*conv_2026*R$7)</f>
        <v>45644405.639938407</v>
      </c>
      <c r="S30" s="30">
        <f>IF($B30=0,0, (INDEX(Option2!S$106:S$117, MATCH($D30, Option2!$G$106:$G$117,0)))*conv_2026*S$7)</f>
        <v>45644405.639938407</v>
      </c>
      <c r="T30" s="30">
        <f>IF($B30=0,0, (INDEX(Option2!T$106:T$117, MATCH($D30, Option2!$G$106:$G$117,0)))*conv_2026*T$7)</f>
        <v>45644405.639938407</v>
      </c>
      <c r="U30" s="30">
        <f>IF($B30=0,0, (INDEX(Option2!U$106:U$117, MATCH($D30, Option2!$G$106:$G$117,0)))*conv_2026*U$7)</f>
        <v>45644405.639938407</v>
      </c>
      <c r="V30" s="30">
        <f>IF($B30=0,0, (INDEX(Option2!V$106:V$117, MATCH($D30, Option2!$G$106:$G$117,0)))*conv_2026*V$7)</f>
        <v>45644405.639938407</v>
      </c>
      <c r="W30" s="30">
        <f>IF($B30=0,0, (INDEX(Option2!W$106:W$117, MATCH($D30, Option2!$G$106:$G$117,0)))*conv_2026*W$7)</f>
        <v>45644405.639938407</v>
      </c>
      <c r="X30" s="30">
        <f>IF($B30=0,0, (INDEX(Option2!X$106:X$117, MATCH($D30, Option2!$G$106:$G$117,0)))*conv_2026*X$7)</f>
        <v>-4198517.7850841777</v>
      </c>
      <c r="Y30" s="30">
        <f>IF($B30=0,0, (INDEX(Option2!Y$106:Y$117, MATCH($D30, Option2!$G$106:$G$117,0)))*conv_2026*Y$7)</f>
        <v>-3358814.2280673422</v>
      </c>
      <c r="Z30" s="30">
        <f>IF($B30=0,0, (INDEX(Option2!Z$106:Z$117, MATCH($D30, Option2!$G$106:$G$117,0)))*conv_2026*Z$7)</f>
        <v>-2519110.6710505066</v>
      </c>
      <c r="AA30" s="30">
        <f>IF($B30=0,0, (INDEX(Option2!AA$106:AA$117, MATCH($D30, Option2!$G$106:$G$117,0)))*conv_2026*AA$7)</f>
        <v>-1679407.1140336711</v>
      </c>
      <c r="AB30" s="30">
        <f>IF($B30=0,0, (INDEX(Option2!AB$106:AB$117, MATCH($D30, Option2!$G$106:$G$117,0)))*conv_2026*AB$7)</f>
        <v>-839703.55701683555</v>
      </c>
      <c r="AC30" s="30">
        <f>IF($B30=0,0, (INDEX(Option2!AC$106:AC$117, MATCH($D30, Option2!$G$106:$G$117,0)))*conv_2026*AC$7)</f>
        <v>0</v>
      </c>
      <c r="AD30" s="30">
        <f>IF($B30=0,0, (INDEX(Option2!AD$106:AD$117, MATCH($D30, Option2!$G$106:$G$117,0)))*conv_2026*AD$7)</f>
        <v>0</v>
      </c>
      <c r="AE30" s="30">
        <f>IF($B30=0,0, (INDEX(Option2!AE$106:AE$117, MATCH($D30, Option2!$G$106:$G$117,0)))*conv_2026*AE$7)</f>
        <v>0</v>
      </c>
      <c r="AF30" s="30">
        <f>IF($B30=0,0, (INDEX(Option2!AF$106:AF$117, MATCH($D30, Option2!$G$106:$G$117,0)))*conv_2026*AF$7)</f>
        <v>0</v>
      </c>
      <c r="AG30" s="30">
        <f>IF($B30=0,0, (INDEX(Option2!AG$106:AG$117, MATCH($D30, Option2!$G$106:$G$117,0)))*conv_2026*AG$7)</f>
        <v>0</v>
      </c>
    </row>
    <row r="31" spans="1:35" s="8" customFormat="1" x14ac:dyDescent="0.2">
      <c r="A31" s="252" t="s">
        <v>131</v>
      </c>
      <c r="B31" s="252" t="str">
        <f>Option2!A111</f>
        <v>sens2</v>
      </c>
      <c r="C31" s="252" t="str">
        <f>Option2!C111</f>
        <v>Capex 10% lower</v>
      </c>
      <c r="D31" s="252" t="str">
        <f t="shared" si="2"/>
        <v>Option 2sens2</v>
      </c>
      <c r="E31" s="253"/>
      <c r="F31" s="30">
        <f t="shared" ref="F31:F37" si="3">SUMPRODUCT($H31:$AG31, $H$5:$AG$5)</f>
        <v>517945303.54793817</v>
      </c>
      <c r="G31" s="252"/>
      <c r="H31" s="30">
        <f>IF($B31=0,0, (INDEX(Option2!H$106:H$117, MATCH($D31, Option2!$G$106:$G$117,0)))*conv_2026*H$7)</f>
        <v>0</v>
      </c>
      <c r="I31" s="30">
        <f>IF($B31=0,0, (INDEX(Option2!I$106:I$117, MATCH($D31, Option2!$G$106:$G$117,0)))*conv_2026*I$7)</f>
        <v>36976392.041294925</v>
      </c>
      <c r="J31" s="30">
        <f>IF($B31=0,0, (INDEX(Option2!J$106:J$117, MATCH($D31, Option2!$G$106:$G$117,0)))*conv_2026*J$7)</f>
        <v>42407696.380313084</v>
      </c>
      <c r="K31" s="30">
        <f>IF($B31=0,0, (INDEX(Option2!K$106:K$117, MATCH($D31, Option2!$G$106:$G$117,0)))*conv_2026*K$7)</f>
        <v>44449600.216086134</v>
      </c>
      <c r="L31" s="30">
        <f>IF($B31=0,0, (INDEX(Option2!L$106:L$117, MATCH($D31, Option2!$G$106:$G$117,0)))*conv_2026*L$7)</f>
        <v>44134491.318782009</v>
      </c>
      <c r="M31" s="30">
        <f>IF($B31=0,0, (INDEX(Option2!M$106:M$117, MATCH($D31, Option2!$G$106:$G$117,0)))*conv_2026*M$7)</f>
        <v>43719515.431537122</v>
      </c>
      <c r="N31" s="30">
        <f>IF($B31=0,0, (INDEX(Option2!N$106:N$117, MATCH($D31, Option2!$G$106:$G$117,0)))*conv_2026*N$7)</f>
        <v>45801482.011076964</v>
      </c>
      <c r="O31" s="30">
        <f>IF($B31=0,0, (INDEX(Option2!O$106:O$117, MATCH($D31, Option2!$G$106:$G$117,0)))*conv_2026*O$7)</f>
        <v>46073240.629720546</v>
      </c>
      <c r="P31" s="30">
        <f>IF($B31=0,0, (INDEX(Option2!P$106:P$117, MATCH($D31, Option2!$G$106:$G$117,0)))*conv_2026*P$7)</f>
        <v>46289748.419822164</v>
      </c>
      <c r="Q31" s="30">
        <f>IF($B31=0,0, (INDEX(Option2!Q$106:Q$117, MATCH($D31, Option2!$G$106:$G$117,0)))*conv_2026*Q$7)</f>
        <v>46407772.509953715</v>
      </c>
      <c r="R31" s="30">
        <f>IF($B31=0,0, (INDEX(Option2!R$106:R$117, MATCH($D31, Option2!$G$106:$G$117,0)))*conv_2026*R$7)</f>
        <v>46407772.509953715</v>
      </c>
      <c r="S31" s="30">
        <f>IF($B31=0,0, (INDEX(Option2!S$106:S$117, MATCH($D31, Option2!$G$106:$G$117,0)))*conv_2026*S$7)</f>
        <v>46407772.509953715</v>
      </c>
      <c r="T31" s="30">
        <f>IF($B31=0,0, (INDEX(Option2!T$106:T$117, MATCH($D31, Option2!$G$106:$G$117,0)))*conv_2026*T$7)</f>
        <v>46407772.509953715</v>
      </c>
      <c r="U31" s="30">
        <f>IF($B31=0,0, (INDEX(Option2!U$106:U$117, MATCH($D31, Option2!$G$106:$G$117,0)))*conv_2026*U$7)</f>
        <v>46407772.509953715</v>
      </c>
      <c r="V31" s="30">
        <f>IF($B31=0,0, (INDEX(Option2!V$106:V$117, MATCH($D31, Option2!$G$106:$G$117,0)))*conv_2026*V$7)</f>
        <v>46407772.509953715</v>
      </c>
      <c r="W31" s="30">
        <f>IF($B31=0,0, (INDEX(Option2!W$106:W$117, MATCH($D31, Option2!$G$106:$G$117,0)))*conv_2026*W$7)</f>
        <v>46407772.509953715</v>
      </c>
      <c r="X31" s="30">
        <f>IF($B31=0,0, (INDEX(Option2!X$106:X$117, MATCH($D31, Option2!$G$106:$G$117,0)))*conv_2026*X$7)</f>
        <v>-3435150.9150688727</v>
      </c>
      <c r="Y31" s="30">
        <f>IF($B31=0,0, (INDEX(Option2!Y$106:Y$117, MATCH($D31, Option2!$G$106:$G$117,0)))*conv_2026*Y$7)</f>
        <v>-2748120.7320550983</v>
      </c>
      <c r="Z31" s="30">
        <f>IF($B31=0,0, (INDEX(Option2!Z$106:Z$117, MATCH($D31, Option2!$G$106:$G$117,0)))*conv_2026*Z$7)</f>
        <v>-2061090.5490413236</v>
      </c>
      <c r="AA31" s="30">
        <f>IF($B31=0,0, (INDEX(Option2!AA$106:AA$117, MATCH($D31, Option2!$G$106:$G$117,0)))*conv_2026*AA$7)</f>
        <v>-1374060.3660275491</v>
      </c>
      <c r="AB31" s="30">
        <f>IF($B31=0,0, (INDEX(Option2!AB$106:AB$117, MATCH($D31, Option2!$G$106:$G$117,0)))*conv_2026*AB$7)</f>
        <v>-687030.18301377457</v>
      </c>
      <c r="AC31" s="30">
        <f>IF($B31=0,0, (INDEX(Option2!AC$106:AC$117, MATCH($D31, Option2!$G$106:$G$117,0)))*conv_2026*AC$7)</f>
        <v>0</v>
      </c>
      <c r="AD31" s="30">
        <f>IF($B31=0,0, (INDEX(Option2!AD$106:AD$117, MATCH($D31, Option2!$G$106:$G$117,0)))*conv_2026*AD$7)</f>
        <v>0</v>
      </c>
      <c r="AE31" s="30">
        <f>IF($B31=0,0, (INDEX(Option2!AE$106:AE$117, MATCH($D31, Option2!$G$106:$G$117,0)))*conv_2026*AE$7)</f>
        <v>0</v>
      </c>
      <c r="AF31" s="30">
        <f>IF($B31=0,0, (INDEX(Option2!AF$106:AF$117, MATCH($D31, Option2!$G$106:$G$117,0)))*conv_2026*AF$7)</f>
        <v>0</v>
      </c>
      <c r="AG31" s="30">
        <f>IF($B31=0,0, (INDEX(Option2!AG$106:AG$117, MATCH($D31, Option2!$G$106:$G$117,0)))*conv_2026*AG$7)</f>
        <v>0</v>
      </c>
    </row>
    <row r="32" spans="1:35" s="8" customFormat="1" x14ac:dyDescent="0.2">
      <c r="A32" s="252" t="s">
        <v>131</v>
      </c>
      <c r="B32" s="252" t="str">
        <f>Option2!A112</f>
        <v>sens3</v>
      </c>
      <c r="C32" s="252" t="str">
        <f>Option2!C112</f>
        <v>Total benefits 10% higher</v>
      </c>
      <c r="D32" s="252" t="str">
        <f t="shared" si="2"/>
        <v>Option 2sens3</v>
      </c>
      <c r="E32" s="253"/>
      <c r="F32" s="30">
        <f t="shared" si="3"/>
        <v>569335982.92724025</v>
      </c>
      <c r="H32" s="30">
        <f>IF($B32=0,0, (INDEX(Option2!H$106:H$117, MATCH($D32, Option2!$G$106:$G$117,0)))*conv_2026*H$7)</f>
        <v>0</v>
      </c>
      <c r="I32" s="30">
        <f>IF($B32=0,0, (INDEX(Option2!I$106:I$117, MATCH($D32, Option2!$G$106:$G$117,0)))*conv_2026*I$7)</f>
        <v>40674031.24542442</v>
      </c>
      <c r="J32" s="30">
        <f>IF($B32=0,0, (INDEX(Option2!J$106:J$117, MATCH($D32, Option2!$G$106:$G$117,0)))*conv_2026*J$7)</f>
        <v>46640832.349644229</v>
      </c>
      <c r="K32" s="30">
        <f>IF($B32=0,0, (INDEX(Option2!K$106:K$117, MATCH($D32, Option2!$G$106:$G$117,0)))*conv_2026*K$7)</f>
        <v>48879292.900294445</v>
      </c>
      <c r="L32" s="30">
        <f>IF($B32=0,0, (INDEX(Option2!L$106:L$117, MATCH($D32, Option2!$G$106:$G$117,0)))*conv_2026*L$7)</f>
        <v>48525039.444559745</v>
      </c>
      <c r="M32" s="30">
        <f>IF($B32=0,0, (INDEX(Option2!M$106:M$117, MATCH($D32, Option2!$G$106:$G$117,0)))*conv_2026*M$7)</f>
        <v>48060932.299890228</v>
      </c>
      <c r="N32" s="30">
        <f>IF($B32=0,0, (INDEX(Option2!N$106:N$117, MATCH($D32, Option2!$G$106:$G$117,0)))*conv_2026*N$7)</f>
        <v>50343461.86868389</v>
      </c>
      <c r="O32" s="30">
        <f>IF($B32=0,0, (INDEX(Option2!O$106:O$117, MATCH($D32, Option2!$G$106:$G$117,0)))*conv_2026*O$7)</f>
        <v>50642396.34919183</v>
      </c>
      <c r="P32" s="30">
        <f>IF($B32=0,0, (INDEX(Option2!P$106:P$117, MATCH($D32, Option2!$G$106:$G$117,0)))*conv_2026*P$7)</f>
        <v>50880554.918303609</v>
      </c>
      <c r="Q32" s="30">
        <f>IF($B32=0,0, (INDEX(Option2!Q$106:Q$117, MATCH($D32, Option2!$G$106:$G$117,0)))*conv_2026*Q$7)</f>
        <v>51010381.417448319</v>
      </c>
      <c r="R32" s="30">
        <f>IF($B32=0,0, (INDEX(Option2!R$106:R$117, MATCH($D32, Option2!$G$106:$G$117,0)))*conv_2026*R$7)</f>
        <v>51010381.417448319</v>
      </c>
      <c r="S32" s="30">
        <f>IF($B32=0,0, (INDEX(Option2!S$106:S$117, MATCH($D32, Option2!$G$106:$G$117,0)))*conv_2026*S$7)</f>
        <v>51010381.417448319</v>
      </c>
      <c r="T32" s="30">
        <f>IF($B32=0,0, (INDEX(Option2!T$106:T$117, MATCH($D32, Option2!$G$106:$G$117,0)))*conv_2026*T$7)</f>
        <v>51010381.417448319</v>
      </c>
      <c r="U32" s="30">
        <f>IF($B32=0,0, (INDEX(Option2!U$106:U$117, MATCH($D32, Option2!$G$106:$G$117,0)))*conv_2026*U$7)</f>
        <v>51010381.417448319</v>
      </c>
      <c r="V32" s="30">
        <f>IF($B32=0,0, (INDEX(Option2!V$106:V$117, MATCH($D32, Option2!$G$106:$G$117,0)))*conv_2026*V$7)</f>
        <v>51010381.417448319</v>
      </c>
      <c r="W32" s="30">
        <f>IF($B32=0,0, (INDEX(Option2!W$106:W$117, MATCH($D32, Option2!$G$106:$G$117,0)))*conv_2026*W$7)</f>
        <v>51010381.417448319</v>
      </c>
      <c r="X32" s="30">
        <f>IF($B32=0,0, (INDEX(Option2!X$106:X$117, MATCH($D32, Option2!$G$106:$G$117,0)))*conv_2026*X$7)</f>
        <v>-3816834.3500765255</v>
      </c>
      <c r="Y32" s="30">
        <f>IF($B32=0,0, (INDEX(Option2!Y$106:Y$117, MATCH($D32, Option2!$G$106:$G$117,0)))*conv_2026*Y$7)</f>
        <v>-3053467.4800612205</v>
      </c>
      <c r="Z32" s="30">
        <f>IF($B32=0,0, (INDEX(Option2!Z$106:Z$117, MATCH($D32, Option2!$G$106:$G$117,0)))*conv_2026*Z$7)</f>
        <v>-2290100.610045915</v>
      </c>
      <c r="AA32" s="30">
        <f>IF($B32=0,0, (INDEX(Option2!AA$106:AA$117, MATCH($D32, Option2!$G$106:$G$117,0)))*conv_2026*AA$7)</f>
        <v>-1526733.7400306102</v>
      </c>
      <c r="AB32" s="30">
        <f>IF($B32=0,0, (INDEX(Option2!AB$106:AB$117, MATCH($D32, Option2!$G$106:$G$117,0)))*conv_2026*AB$7)</f>
        <v>-763366.87001530512</v>
      </c>
      <c r="AC32" s="30">
        <f>IF($B32=0,0, (INDEX(Option2!AC$106:AC$117, MATCH($D32, Option2!$G$106:$G$117,0)))*conv_2026*AC$7)</f>
        <v>0</v>
      </c>
      <c r="AD32" s="30">
        <f>IF($B32=0,0, (INDEX(Option2!AD$106:AD$117, MATCH($D32, Option2!$G$106:$G$117,0)))*conv_2026*AD$7)</f>
        <v>0</v>
      </c>
      <c r="AE32" s="30">
        <f>IF($B32=0,0, (INDEX(Option2!AE$106:AE$117, MATCH($D32, Option2!$G$106:$G$117,0)))*conv_2026*AE$7)</f>
        <v>0</v>
      </c>
      <c r="AF32" s="30">
        <f>IF($B32=0,0, (INDEX(Option2!AF$106:AF$117, MATCH($D32, Option2!$G$106:$G$117,0)))*conv_2026*AF$7)</f>
        <v>0</v>
      </c>
      <c r="AG32" s="30">
        <f>IF($B32=0,0, (INDEX(Option2!AG$106:AG$117, MATCH($D32, Option2!$G$106:$G$117,0)))*conv_2026*AG$7)</f>
        <v>0</v>
      </c>
    </row>
    <row r="33" spans="1:35" s="8" customFormat="1" x14ac:dyDescent="0.2">
      <c r="A33" s="252" t="s">
        <v>131</v>
      </c>
      <c r="B33" s="252" t="str">
        <f>Option2!A113</f>
        <v>sens4</v>
      </c>
      <c r="C33" s="252" t="str">
        <f>Option2!C113</f>
        <v>Total benefits 10% lower</v>
      </c>
      <c r="D33" s="252" t="str">
        <f t="shared" si="2"/>
        <v>Option 2sens4</v>
      </c>
      <c r="E33" s="253"/>
      <c r="F33" s="30">
        <f t="shared" si="3"/>
        <v>458477604.65880299</v>
      </c>
      <c r="H33" s="30">
        <f>IF($B33=0,0, (INDEX(Option2!H$106:H$117, MATCH($D33, Option2!$G$106:$G$117,0)))*conv_2026*H$7)</f>
        <v>0</v>
      </c>
      <c r="I33" s="30">
        <f>IF($B33=0,0, (INDEX(Option2!I$106:I$117, MATCH($D33, Option2!$G$106:$G$117,0)))*conv_2026*I$7)</f>
        <v>33278752.837165434</v>
      </c>
      <c r="J33" s="30">
        <f>IF($B33=0,0, (INDEX(Option2!J$106:J$117, MATCH($D33, Option2!$G$106:$G$117,0)))*conv_2026*J$7)</f>
        <v>38021887.036978863</v>
      </c>
      <c r="K33" s="30">
        <f>IF($B33=0,0, (INDEX(Option2!K$106:K$117, MATCH($D33, Option2!$G$106:$G$117,0)))*conv_2026*K$7)</f>
        <v>39714560.78387171</v>
      </c>
      <c r="L33" s="30">
        <f>IF($B33=0,0, (INDEX(Option2!L$106:L$117, MATCH($D33, Option2!$G$106:$G$117,0)))*conv_2026*L$7)</f>
        <v>39285923.070995077</v>
      </c>
      <c r="M33" s="30">
        <f>IF($B33=0,0, (INDEX(Option2!M$106:M$117, MATCH($D33, Option2!$G$106:$G$117,0)))*conv_2026*M$7)</f>
        <v>38767405.067171782</v>
      </c>
      <c r="N33" s="30">
        <f>IF($B33=0,0, (INDEX(Option2!N$106:N$117, MATCH($D33, Option2!$G$106:$G$117,0)))*conv_2026*N$7)</f>
        <v>40496135.283454731</v>
      </c>
      <c r="O33" s="30">
        <f>IF($B33=0,0, (INDEX(Option2!O$106:O$117, MATCH($D33, Option2!$G$106:$G$117,0)))*conv_2026*O$7)</f>
        <v>40740718.040233955</v>
      </c>
      <c r="P33" s="30">
        <f>IF($B33=0,0, (INDEX(Option2!P$106:P$117, MATCH($D33, Option2!$G$106:$G$117,0)))*conv_2026*P$7)</f>
        <v>40935575.051325411</v>
      </c>
      <c r="Q33" s="30">
        <f>IF($B33=0,0, (INDEX(Option2!Q$106:Q$117, MATCH($D33, Option2!$G$106:$G$117,0)))*conv_2026*Q$7)</f>
        <v>41041796.732443802</v>
      </c>
      <c r="R33" s="30">
        <f>IF($B33=0,0, (INDEX(Option2!R$106:R$117, MATCH($D33, Option2!$G$106:$G$117,0)))*conv_2026*R$7)</f>
        <v>41041796.732443802</v>
      </c>
      <c r="S33" s="30">
        <f>IF($B33=0,0, (INDEX(Option2!S$106:S$117, MATCH($D33, Option2!$G$106:$G$117,0)))*conv_2026*S$7)</f>
        <v>41041796.732443802</v>
      </c>
      <c r="T33" s="30">
        <f>IF($B33=0,0, (INDEX(Option2!T$106:T$117, MATCH($D33, Option2!$G$106:$G$117,0)))*conv_2026*T$7)</f>
        <v>41041796.732443802</v>
      </c>
      <c r="U33" s="30">
        <f>IF($B33=0,0, (INDEX(Option2!U$106:U$117, MATCH($D33, Option2!$G$106:$G$117,0)))*conv_2026*U$7)</f>
        <v>41041796.732443802</v>
      </c>
      <c r="V33" s="30">
        <f>IF($B33=0,0, (INDEX(Option2!V$106:V$117, MATCH($D33, Option2!$G$106:$G$117,0)))*conv_2026*V$7)</f>
        <v>41041796.732443802</v>
      </c>
      <c r="W33" s="30">
        <f>IF($B33=0,0, (INDEX(Option2!W$106:W$117, MATCH($D33, Option2!$G$106:$G$117,0)))*conv_2026*W$7)</f>
        <v>41041796.732443802</v>
      </c>
      <c r="X33" s="30">
        <f>IF($B33=0,0, (INDEX(Option2!X$106:X$117, MATCH($D33, Option2!$G$106:$G$117,0)))*conv_2026*X$7)</f>
        <v>-3816834.3500765255</v>
      </c>
      <c r="Y33" s="30">
        <f>IF($B33=0,0, (INDEX(Option2!Y$106:Y$117, MATCH($D33, Option2!$G$106:$G$117,0)))*conv_2026*Y$7)</f>
        <v>-3053467.4800612205</v>
      </c>
      <c r="Z33" s="30">
        <f>IF($B33=0,0, (INDEX(Option2!Z$106:Z$117, MATCH($D33, Option2!$G$106:$G$117,0)))*conv_2026*Z$7)</f>
        <v>-2290100.610045915</v>
      </c>
      <c r="AA33" s="30">
        <f>IF($B33=0,0, (INDEX(Option2!AA$106:AA$117, MATCH($D33, Option2!$G$106:$G$117,0)))*conv_2026*AA$7)</f>
        <v>-1526733.7400306102</v>
      </c>
      <c r="AB33" s="30">
        <f>IF($B33=0,0, (INDEX(Option2!AB$106:AB$117, MATCH($D33, Option2!$G$106:$G$117,0)))*conv_2026*AB$7)</f>
        <v>-763366.87001530512</v>
      </c>
      <c r="AC33" s="30">
        <f>IF($B33=0,0, (INDEX(Option2!AC$106:AC$117, MATCH($D33, Option2!$G$106:$G$117,0)))*conv_2026*AC$7)</f>
        <v>0</v>
      </c>
      <c r="AD33" s="30">
        <f>IF($B33=0,0, (INDEX(Option2!AD$106:AD$117, MATCH($D33, Option2!$G$106:$G$117,0)))*conv_2026*AD$7)</f>
        <v>0</v>
      </c>
      <c r="AE33" s="30">
        <f>IF($B33=0,0, (INDEX(Option2!AE$106:AE$117, MATCH($D33, Option2!$G$106:$G$117,0)))*conv_2026*AE$7)</f>
        <v>0</v>
      </c>
      <c r="AF33" s="30">
        <f>IF($B33=0,0, (INDEX(Option2!AF$106:AF$117, MATCH($D33, Option2!$G$106:$G$117,0)))*conv_2026*AF$7)</f>
        <v>0</v>
      </c>
      <c r="AG33" s="30">
        <f>IF($B33=0,0, (INDEX(Option2!AG$106:AG$117, MATCH($D33, Option2!$G$106:$G$117,0)))*conv_2026*AG$7)</f>
        <v>0</v>
      </c>
    </row>
    <row r="34" spans="1:35" s="8" customFormat="1" x14ac:dyDescent="0.2">
      <c r="A34" s="252" t="s">
        <v>131</v>
      </c>
      <c r="B34" s="252" t="str">
        <f>Option2!A114</f>
        <v>sens5</v>
      </c>
      <c r="C34" s="252" t="str">
        <f>Option2!C114</f>
        <v>Capex 10% higher &amp; Total benefits 10% lower</v>
      </c>
      <c r="D34" s="252" t="str">
        <f t="shared" si="2"/>
        <v>Option 2sens5</v>
      </c>
      <c r="E34" s="253"/>
      <c r="F34" s="30">
        <f t="shared" si="3"/>
        <v>454439094.90388644</v>
      </c>
      <c r="H34" s="30">
        <f>IF($B34=0,0, (INDEX(Option2!H$106:H$117, MATCH($D34, Option2!$G$106:$G$117,0)))*conv_2026*H$7)</f>
        <v>0</v>
      </c>
      <c r="I34" s="30">
        <f>IF($B34=0,0, (INDEX(Option2!I$106:I$117, MATCH($D34, Option2!$G$106:$G$117,0)))*conv_2026*I$7)</f>
        <v>33278752.837165434</v>
      </c>
      <c r="J34" s="30">
        <f>IF($B34=0,0, (INDEX(Option2!J$106:J$117, MATCH($D34, Option2!$G$106:$G$117,0)))*conv_2026*J$7)</f>
        <v>37945550.349977329</v>
      </c>
      <c r="K34" s="30">
        <f>IF($B34=0,0, (INDEX(Option2!K$106:K$117, MATCH($D34, Option2!$G$106:$G$117,0)))*conv_2026*K$7)</f>
        <v>39561887.40986865</v>
      </c>
      <c r="L34" s="30">
        <f>IF($B34=0,0, (INDEX(Option2!L$106:L$117, MATCH($D34, Option2!$G$106:$G$117,0)))*conv_2026*L$7)</f>
        <v>39056913.009990491</v>
      </c>
      <c r="M34" s="30">
        <f>IF($B34=0,0, (INDEX(Option2!M$106:M$117, MATCH($D34, Option2!$G$106:$G$117,0)))*conv_2026*M$7)</f>
        <v>38462058.319165662</v>
      </c>
      <c r="N34" s="30">
        <f>IF($B34=0,0, (INDEX(Option2!N$106:N$117, MATCH($D34, Option2!$G$106:$G$117,0)))*conv_2026*N$7)</f>
        <v>40114451.848447077</v>
      </c>
      <c r="O34" s="30">
        <f>IF($B34=0,0, (INDEX(Option2!O$106:O$117, MATCH($D34, Option2!$G$106:$G$117,0)))*conv_2026*O$7)</f>
        <v>40359034.605226301</v>
      </c>
      <c r="P34" s="30">
        <f>IF($B34=0,0, (INDEX(Option2!P$106:P$117, MATCH($D34, Option2!$G$106:$G$117,0)))*conv_2026*P$7)</f>
        <v>40553891.616317756</v>
      </c>
      <c r="Q34" s="30">
        <f>IF($B34=0,0, (INDEX(Option2!Q$106:Q$117, MATCH($D34, Option2!$G$106:$G$117,0)))*conv_2026*Q$7)</f>
        <v>40660113.297436148</v>
      </c>
      <c r="R34" s="30">
        <f>IF($B34=0,0, (INDEX(Option2!R$106:R$117, MATCH($D34, Option2!$G$106:$G$117,0)))*conv_2026*R$7)</f>
        <v>40660113.297436148</v>
      </c>
      <c r="S34" s="30">
        <f>IF($B34=0,0, (INDEX(Option2!S$106:S$117, MATCH($D34, Option2!$G$106:$G$117,0)))*conv_2026*S$7)</f>
        <v>40660113.297436148</v>
      </c>
      <c r="T34" s="30">
        <f>IF($B34=0,0, (INDEX(Option2!T$106:T$117, MATCH($D34, Option2!$G$106:$G$117,0)))*conv_2026*T$7)</f>
        <v>40660113.297436148</v>
      </c>
      <c r="U34" s="30">
        <f>IF($B34=0,0, (INDEX(Option2!U$106:U$117, MATCH($D34, Option2!$G$106:$G$117,0)))*conv_2026*U$7)</f>
        <v>40660113.297436148</v>
      </c>
      <c r="V34" s="30">
        <f>IF($B34=0,0, (INDEX(Option2!V$106:V$117, MATCH($D34, Option2!$G$106:$G$117,0)))*conv_2026*V$7)</f>
        <v>40660113.297436148</v>
      </c>
      <c r="W34" s="30">
        <f>IF($B34=0,0, (INDEX(Option2!W$106:W$117, MATCH($D34, Option2!$G$106:$G$117,0)))*conv_2026*W$7)</f>
        <v>40660113.297436148</v>
      </c>
      <c r="X34" s="30">
        <f>IF($B34=0,0, (INDEX(Option2!X$106:X$117, MATCH($D34, Option2!$G$106:$G$117,0)))*conv_2026*X$7)</f>
        <v>-4198517.7850841777</v>
      </c>
      <c r="Y34" s="30">
        <f>IF($B34=0,0, (INDEX(Option2!Y$106:Y$117, MATCH($D34, Option2!$G$106:$G$117,0)))*conv_2026*Y$7)</f>
        <v>-3358814.2280673422</v>
      </c>
      <c r="Z34" s="30">
        <f>IF($B34=0,0, (INDEX(Option2!Z$106:Z$117, MATCH($D34, Option2!$G$106:$G$117,0)))*conv_2026*Z$7)</f>
        <v>-2519110.6710505066</v>
      </c>
      <c r="AA34" s="30">
        <f>IF($B34=0,0, (INDEX(Option2!AA$106:AA$117, MATCH($D34, Option2!$G$106:$G$117,0)))*conv_2026*AA$7)</f>
        <v>-1679407.1140336711</v>
      </c>
      <c r="AB34" s="30">
        <f>IF($B34=0,0, (INDEX(Option2!AB$106:AB$117, MATCH($D34, Option2!$G$106:$G$117,0)))*conv_2026*AB$7)</f>
        <v>-839703.55701683555</v>
      </c>
      <c r="AC34" s="30">
        <f>IF($B34=0,0, (INDEX(Option2!AC$106:AC$117, MATCH($D34, Option2!$G$106:$G$117,0)))*conv_2026*AC$7)</f>
        <v>0</v>
      </c>
      <c r="AD34" s="30">
        <f>IF($B34=0,0, (INDEX(Option2!AD$106:AD$117, MATCH($D34, Option2!$G$106:$G$117,0)))*conv_2026*AD$7)</f>
        <v>0</v>
      </c>
      <c r="AE34" s="30">
        <f>IF($B34=0,0, (INDEX(Option2!AE$106:AE$117, MATCH($D34, Option2!$G$106:$G$117,0)))*conv_2026*AE$7)</f>
        <v>0</v>
      </c>
      <c r="AF34" s="30">
        <f>IF($B34=0,0, (INDEX(Option2!AF$106:AF$117, MATCH($D34, Option2!$G$106:$G$117,0)))*conv_2026*AF$7)</f>
        <v>0</v>
      </c>
      <c r="AG34" s="30">
        <f>IF($B34=0,0, (INDEX(Option2!AG$106:AG$117, MATCH($D34, Option2!$G$106:$G$117,0)))*conv_2026*AG$7)</f>
        <v>0</v>
      </c>
    </row>
    <row r="35" spans="1:35" s="8" customFormat="1" x14ac:dyDescent="0.2">
      <c r="A35" s="252" t="s">
        <v>131</v>
      </c>
      <c r="B35" s="252" t="str">
        <f>Option2!A115</f>
        <v>sens</v>
      </c>
      <c r="C35" s="252">
        <f>Option2!C115</f>
        <v>0</v>
      </c>
      <c r="D35" s="252" t="str">
        <f t="shared" si="2"/>
        <v>Option 2sens</v>
      </c>
      <c r="E35" s="253"/>
      <c r="F35" s="30">
        <f t="shared" si="3"/>
        <v>513906793.79302162</v>
      </c>
      <c r="H35" s="30">
        <f>IF($B35=0,0, (INDEX(Option2!H$106:H$117, MATCH($D35, Option2!$G$106:$G$117,0)))*conv_2026*H$7)</f>
        <v>0</v>
      </c>
      <c r="I35" s="30">
        <f>IF($B35=0,0, (INDEX(Option2!I$106:I$117, MATCH($D35, Option2!$G$106:$G$117,0)))*conv_2026*I$7)</f>
        <v>36976392.041294925</v>
      </c>
      <c r="J35" s="30">
        <f>IF($B35=0,0, (INDEX(Option2!J$106:J$117, MATCH($D35, Option2!$G$106:$G$117,0)))*conv_2026*J$7)</f>
        <v>42331359.69331155</v>
      </c>
      <c r="K35" s="30">
        <f>IF($B35=0,0, (INDEX(Option2!K$106:K$117, MATCH($D35, Option2!$G$106:$G$117,0)))*conv_2026*K$7)</f>
        <v>44296926.842083074</v>
      </c>
      <c r="L35" s="30">
        <f>IF($B35=0,0, (INDEX(Option2!L$106:L$117, MATCH($D35, Option2!$G$106:$G$117,0)))*conv_2026*L$7)</f>
        <v>43905481.257777415</v>
      </c>
      <c r="M35" s="30">
        <f>IF($B35=0,0, (INDEX(Option2!M$106:M$117, MATCH($D35, Option2!$G$106:$G$117,0)))*conv_2026*M$7)</f>
        <v>43414168.683531001</v>
      </c>
      <c r="N35" s="30">
        <f>IF($B35=0,0, (INDEX(Option2!N$106:N$117, MATCH($D35, Option2!$G$106:$G$117,0)))*conv_2026*N$7)</f>
        <v>45419798.57606931</v>
      </c>
      <c r="O35" s="30">
        <f>IF($B35=0,0, (INDEX(Option2!O$106:O$117, MATCH($D35, Option2!$G$106:$G$117,0)))*conv_2026*O$7)</f>
        <v>45691557.194712892</v>
      </c>
      <c r="P35" s="30">
        <f>IF($B35=0,0, (INDEX(Option2!P$106:P$117, MATCH($D35, Option2!$G$106:$G$117,0)))*conv_2026*P$7)</f>
        <v>45908064.98481451</v>
      </c>
      <c r="Q35" s="30">
        <f>IF($B35=0,0, (INDEX(Option2!Q$106:Q$117, MATCH($D35, Option2!$G$106:$G$117,0)))*conv_2026*Q$7)</f>
        <v>46026089.074946061</v>
      </c>
      <c r="R35" s="30">
        <f>IF($B35=0,0, (INDEX(Option2!R$106:R$117, MATCH($D35, Option2!$G$106:$G$117,0)))*conv_2026*R$7)</f>
        <v>46026089.074946061</v>
      </c>
      <c r="S35" s="30">
        <f>IF($B35=0,0, (INDEX(Option2!S$106:S$117, MATCH($D35, Option2!$G$106:$G$117,0)))*conv_2026*S$7)</f>
        <v>46026089.074946061</v>
      </c>
      <c r="T35" s="30">
        <f>IF($B35=0,0, (INDEX(Option2!T$106:T$117, MATCH($D35, Option2!$G$106:$G$117,0)))*conv_2026*T$7)</f>
        <v>46026089.074946061</v>
      </c>
      <c r="U35" s="30">
        <f>IF($B35=0,0, (INDEX(Option2!U$106:U$117, MATCH($D35, Option2!$G$106:$G$117,0)))*conv_2026*U$7)</f>
        <v>46026089.074946061</v>
      </c>
      <c r="V35" s="30">
        <f>IF($B35=0,0, (INDEX(Option2!V$106:V$117, MATCH($D35, Option2!$G$106:$G$117,0)))*conv_2026*V$7)</f>
        <v>46026089.074946061</v>
      </c>
      <c r="W35" s="30">
        <f>IF($B35=0,0, (INDEX(Option2!W$106:W$117, MATCH($D35, Option2!$G$106:$G$117,0)))*conv_2026*W$7)</f>
        <v>46026089.074946061</v>
      </c>
      <c r="X35" s="30">
        <f>IF($B35=0,0, (INDEX(Option2!X$106:X$117, MATCH($D35, Option2!$G$106:$G$117,0)))*conv_2026*X$7)</f>
        <v>-3816834.3500765255</v>
      </c>
      <c r="Y35" s="30">
        <f>IF($B35=0,0, (INDEX(Option2!Y$106:Y$117, MATCH($D35, Option2!$G$106:$G$117,0)))*conv_2026*Y$7)</f>
        <v>-3053467.4800612205</v>
      </c>
      <c r="Z35" s="30">
        <f>IF($B35=0,0, (INDEX(Option2!Z$106:Z$117, MATCH($D35, Option2!$G$106:$G$117,0)))*conv_2026*Z$7)</f>
        <v>-2290100.610045915</v>
      </c>
      <c r="AA35" s="30">
        <f>IF($B35=0,0, (INDEX(Option2!AA$106:AA$117, MATCH($D35, Option2!$G$106:$G$117,0)))*conv_2026*AA$7)</f>
        <v>-1526733.7400306102</v>
      </c>
      <c r="AB35" s="30">
        <f>IF($B35=0,0, (INDEX(Option2!AB$106:AB$117, MATCH($D35, Option2!$G$106:$G$117,0)))*conv_2026*AB$7)</f>
        <v>-763366.87001530512</v>
      </c>
      <c r="AC35" s="30">
        <f>IF($B35=0,0, (INDEX(Option2!AC$106:AC$117, MATCH($D35, Option2!$G$106:$G$117,0)))*conv_2026*AC$7)</f>
        <v>0</v>
      </c>
      <c r="AD35" s="30">
        <f>IF($B35=0,0, (INDEX(Option2!AD$106:AD$117, MATCH($D35, Option2!$G$106:$G$117,0)))*conv_2026*AD$7)</f>
        <v>0</v>
      </c>
      <c r="AE35" s="30">
        <f>IF($B35=0,0, (INDEX(Option2!AE$106:AE$117, MATCH($D35, Option2!$G$106:$G$117,0)))*conv_2026*AE$7)</f>
        <v>0</v>
      </c>
      <c r="AF35" s="30">
        <f>IF($B35=0,0, (INDEX(Option2!AF$106:AF$117, MATCH($D35, Option2!$G$106:$G$117,0)))*conv_2026*AF$7)</f>
        <v>0</v>
      </c>
      <c r="AG35" s="30">
        <f>IF($B35=0,0, (INDEX(Option2!AG$106:AG$117, MATCH($D35, Option2!$G$106:$G$117,0)))*conv_2026*AG$7)</f>
        <v>0</v>
      </c>
    </row>
    <row r="36" spans="1:35" s="8" customFormat="1" x14ac:dyDescent="0.2">
      <c r="A36" s="252" t="s">
        <v>131</v>
      </c>
      <c r="B36" s="252" t="str">
        <f>Option2!A116</f>
        <v>sens</v>
      </c>
      <c r="C36" s="252">
        <f>Option2!C116</f>
        <v>0</v>
      </c>
      <c r="D36" s="252" t="str">
        <f t="shared" si="2"/>
        <v>Option 2sens</v>
      </c>
      <c r="E36" s="253"/>
      <c r="F36" s="30">
        <f t="shared" si="3"/>
        <v>513906793.79302162</v>
      </c>
      <c r="H36" s="30">
        <f>IF($B36=0,0, (INDEX(Option2!H$106:H$117, MATCH($D36, Option2!$G$106:$G$117,0)))*conv_2026*H$7)</f>
        <v>0</v>
      </c>
      <c r="I36" s="30">
        <f>IF($B36=0,0, (INDEX(Option2!I$106:I$117, MATCH($D36, Option2!$G$106:$G$117,0)))*conv_2026*I$7)</f>
        <v>36976392.041294925</v>
      </c>
      <c r="J36" s="30">
        <f>IF($B36=0,0, (INDEX(Option2!J$106:J$117, MATCH($D36, Option2!$G$106:$G$117,0)))*conv_2026*J$7)</f>
        <v>42331359.69331155</v>
      </c>
      <c r="K36" s="30">
        <f>IF($B36=0,0, (INDEX(Option2!K$106:K$117, MATCH($D36, Option2!$G$106:$G$117,0)))*conv_2026*K$7)</f>
        <v>44296926.842083074</v>
      </c>
      <c r="L36" s="30">
        <f>IF($B36=0,0, (INDEX(Option2!L$106:L$117, MATCH($D36, Option2!$G$106:$G$117,0)))*conv_2026*L$7)</f>
        <v>43905481.257777415</v>
      </c>
      <c r="M36" s="30">
        <f>IF($B36=0,0, (INDEX(Option2!M$106:M$117, MATCH($D36, Option2!$G$106:$G$117,0)))*conv_2026*M$7)</f>
        <v>43414168.683531001</v>
      </c>
      <c r="N36" s="30">
        <f>IF($B36=0,0, (INDEX(Option2!N$106:N$117, MATCH($D36, Option2!$G$106:$G$117,0)))*conv_2026*N$7)</f>
        <v>45419798.57606931</v>
      </c>
      <c r="O36" s="30">
        <f>IF($B36=0,0, (INDEX(Option2!O$106:O$117, MATCH($D36, Option2!$G$106:$G$117,0)))*conv_2026*O$7)</f>
        <v>45691557.194712892</v>
      </c>
      <c r="P36" s="30">
        <f>IF($B36=0,0, (INDEX(Option2!P$106:P$117, MATCH($D36, Option2!$G$106:$G$117,0)))*conv_2026*P$7)</f>
        <v>45908064.98481451</v>
      </c>
      <c r="Q36" s="30">
        <f>IF($B36=0,0, (INDEX(Option2!Q$106:Q$117, MATCH($D36, Option2!$G$106:$G$117,0)))*conv_2026*Q$7)</f>
        <v>46026089.074946061</v>
      </c>
      <c r="R36" s="30">
        <f>IF($B36=0,0, (INDEX(Option2!R$106:R$117, MATCH($D36, Option2!$G$106:$G$117,0)))*conv_2026*R$7)</f>
        <v>46026089.074946061</v>
      </c>
      <c r="S36" s="30">
        <f>IF($B36=0,0, (INDEX(Option2!S$106:S$117, MATCH($D36, Option2!$G$106:$G$117,0)))*conv_2026*S$7)</f>
        <v>46026089.074946061</v>
      </c>
      <c r="T36" s="30">
        <f>IF($B36=0,0, (INDEX(Option2!T$106:T$117, MATCH($D36, Option2!$G$106:$G$117,0)))*conv_2026*T$7)</f>
        <v>46026089.074946061</v>
      </c>
      <c r="U36" s="30">
        <f>IF($B36=0,0, (INDEX(Option2!U$106:U$117, MATCH($D36, Option2!$G$106:$G$117,0)))*conv_2026*U$7)</f>
        <v>46026089.074946061</v>
      </c>
      <c r="V36" s="30">
        <f>IF($B36=0,0, (INDEX(Option2!V$106:V$117, MATCH($D36, Option2!$G$106:$G$117,0)))*conv_2026*V$7)</f>
        <v>46026089.074946061</v>
      </c>
      <c r="W36" s="30">
        <f>IF($B36=0,0, (INDEX(Option2!W$106:W$117, MATCH($D36, Option2!$G$106:$G$117,0)))*conv_2026*W$7)</f>
        <v>46026089.074946061</v>
      </c>
      <c r="X36" s="30">
        <f>IF($B36=0,0, (INDEX(Option2!X$106:X$117, MATCH($D36, Option2!$G$106:$G$117,0)))*conv_2026*X$7)</f>
        <v>-3816834.3500765255</v>
      </c>
      <c r="Y36" s="30">
        <f>IF($B36=0,0, (INDEX(Option2!Y$106:Y$117, MATCH($D36, Option2!$G$106:$G$117,0)))*conv_2026*Y$7)</f>
        <v>-3053467.4800612205</v>
      </c>
      <c r="Z36" s="30">
        <f>IF($B36=0,0, (INDEX(Option2!Z$106:Z$117, MATCH($D36, Option2!$G$106:$G$117,0)))*conv_2026*Z$7)</f>
        <v>-2290100.610045915</v>
      </c>
      <c r="AA36" s="30">
        <f>IF($B36=0,0, (INDEX(Option2!AA$106:AA$117, MATCH($D36, Option2!$G$106:$G$117,0)))*conv_2026*AA$7)</f>
        <v>-1526733.7400306102</v>
      </c>
      <c r="AB36" s="30">
        <f>IF($B36=0,0, (INDEX(Option2!AB$106:AB$117, MATCH($D36, Option2!$G$106:$G$117,0)))*conv_2026*AB$7)</f>
        <v>-763366.87001530512</v>
      </c>
      <c r="AC36" s="30">
        <f>IF($B36=0,0, (INDEX(Option2!AC$106:AC$117, MATCH($D36, Option2!$G$106:$G$117,0)))*conv_2026*AC$7)</f>
        <v>0</v>
      </c>
      <c r="AD36" s="30">
        <f>IF($B36=0,0, (INDEX(Option2!AD$106:AD$117, MATCH($D36, Option2!$G$106:$G$117,0)))*conv_2026*AD$7)</f>
        <v>0</v>
      </c>
      <c r="AE36" s="30">
        <f>IF($B36=0,0, (INDEX(Option2!AE$106:AE$117, MATCH($D36, Option2!$G$106:$G$117,0)))*conv_2026*AE$7)</f>
        <v>0</v>
      </c>
      <c r="AF36" s="30">
        <f>IF($B36=0,0, (INDEX(Option2!AF$106:AF$117, MATCH($D36, Option2!$G$106:$G$117,0)))*conv_2026*AF$7)</f>
        <v>0</v>
      </c>
      <c r="AG36" s="30">
        <f>IF($B36=0,0, (INDEX(Option2!AG$106:AG$117, MATCH($D36, Option2!$G$106:$G$117,0)))*conv_2026*AG$7)</f>
        <v>0</v>
      </c>
    </row>
    <row r="37" spans="1:35" s="8" customFormat="1" x14ac:dyDescent="0.2">
      <c r="A37" s="252" t="s">
        <v>131</v>
      </c>
      <c r="B37" s="252" t="str">
        <f>Option2!A117</f>
        <v>sens</v>
      </c>
      <c r="C37" s="252">
        <f>Option2!C117</f>
        <v>0</v>
      </c>
      <c r="D37" s="252" t="str">
        <f t="shared" si="2"/>
        <v>Option 2sens</v>
      </c>
      <c r="E37" s="253"/>
      <c r="F37" s="30">
        <f t="shared" si="3"/>
        <v>513906793.79302162</v>
      </c>
      <c r="H37" s="30">
        <f>IF($B37=0,0, (INDEX(Option2!H$106:H$117, MATCH($D37, Option2!$G$106:$G$117,0)))*conv_2026*H$7)</f>
        <v>0</v>
      </c>
      <c r="I37" s="30">
        <f>IF($B37=0,0, (INDEX(Option2!I$106:I$117, MATCH($D37, Option2!$G$106:$G$117,0)))*conv_2026*I$7)</f>
        <v>36976392.041294925</v>
      </c>
      <c r="J37" s="30">
        <f>IF($B37=0,0, (INDEX(Option2!J$106:J$117, MATCH($D37, Option2!$G$106:$G$117,0)))*conv_2026*J$7)</f>
        <v>42331359.69331155</v>
      </c>
      <c r="K37" s="30">
        <f>IF($B37=0,0, (INDEX(Option2!K$106:K$117, MATCH($D37, Option2!$G$106:$G$117,0)))*conv_2026*K$7)</f>
        <v>44296926.842083074</v>
      </c>
      <c r="L37" s="30">
        <f>IF($B37=0,0, (INDEX(Option2!L$106:L$117, MATCH($D37, Option2!$G$106:$G$117,0)))*conv_2026*L$7)</f>
        <v>43905481.257777415</v>
      </c>
      <c r="M37" s="30">
        <f>IF($B37=0,0, (INDEX(Option2!M$106:M$117, MATCH($D37, Option2!$G$106:$G$117,0)))*conv_2026*M$7)</f>
        <v>43414168.683531001</v>
      </c>
      <c r="N37" s="30">
        <f>IF($B37=0,0, (INDEX(Option2!N$106:N$117, MATCH($D37, Option2!$G$106:$G$117,0)))*conv_2026*N$7)</f>
        <v>45419798.57606931</v>
      </c>
      <c r="O37" s="30">
        <f>IF($B37=0,0, (INDEX(Option2!O$106:O$117, MATCH($D37, Option2!$G$106:$G$117,0)))*conv_2026*O$7)</f>
        <v>45691557.194712892</v>
      </c>
      <c r="P37" s="30">
        <f>IF($B37=0,0, (INDEX(Option2!P$106:P$117, MATCH($D37, Option2!$G$106:$G$117,0)))*conv_2026*P$7)</f>
        <v>45908064.98481451</v>
      </c>
      <c r="Q37" s="30">
        <f>IF($B37=0,0, (INDEX(Option2!Q$106:Q$117, MATCH($D37, Option2!$G$106:$G$117,0)))*conv_2026*Q$7)</f>
        <v>46026089.074946061</v>
      </c>
      <c r="R37" s="30">
        <f>IF($B37=0,0, (INDEX(Option2!R$106:R$117, MATCH($D37, Option2!$G$106:$G$117,0)))*conv_2026*R$7)</f>
        <v>46026089.074946061</v>
      </c>
      <c r="S37" s="30">
        <f>IF($B37=0,0, (INDEX(Option2!S$106:S$117, MATCH($D37, Option2!$G$106:$G$117,0)))*conv_2026*S$7)</f>
        <v>46026089.074946061</v>
      </c>
      <c r="T37" s="30">
        <f>IF($B37=0,0, (INDEX(Option2!T$106:T$117, MATCH($D37, Option2!$G$106:$G$117,0)))*conv_2026*T$7)</f>
        <v>46026089.074946061</v>
      </c>
      <c r="U37" s="30">
        <f>IF($B37=0,0, (INDEX(Option2!U$106:U$117, MATCH($D37, Option2!$G$106:$G$117,0)))*conv_2026*U$7)</f>
        <v>46026089.074946061</v>
      </c>
      <c r="V37" s="30">
        <f>IF($B37=0,0, (INDEX(Option2!V$106:V$117, MATCH($D37, Option2!$G$106:$G$117,0)))*conv_2026*V$7)</f>
        <v>46026089.074946061</v>
      </c>
      <c r="W37" s="30">
        <f>IF($B37=0,0, (INDEX(Option2!W$106:W$117, MATCH($D37, Option2!$G$106:$G$117,0)))*conv_2026*W$7)</f>
        <v>46026089.074946061</v>
      </c>
      <c r="X37" s="30">
        <f>IF($B37=0,0, (INDEX(Option2!X$106:X$117, MATCH($D37, Option2!$G$106:$G$117,0)))*conv_2026*X$7)</f>
        <v>-3816834.3500765255</v>
      </c>
      <c r="Y37" s="30">
        <f>IF($B37=0,0, (INDEX(Option2!Y$106:Y$117, MATCH($D37, Option2!$G$106:$G$117,0)))*conv_2026*Y$7)</f>
        <v>-3053467.4800612205</v>
      </c>
      <c r="Z37" s="30">
        <f>IF($B37=0,0, (INDEX(Option2!Z$106:Z$117, MATCH($D37, Option2!$G$106:$G$117,0)))*conv_2026*Z$7)</f>
        <v>-2290100.610045915</v>
      </c>
      <c r="AA37" s="30">
        <f>IF($B37=0,0, (INDEX(Option2!AA$106:AA$117, MATCH($D37, Option2!$G$106:$G$117,0)))*conv_2026*AA$7)</f>
        <v>-1526733.7400306102</v>
      </c>
      <c r="AB37" s="30">
        <f>IF($B37=0,0, (INDEX(Option2!AB$106:AB$117, MATCH($D37, Option2!$G$106:$G$117,0)))*conv_2026*AB$7)</f>
        <v>-763366.87001530512</v>
      </c>
      <c r="AC37" s="30">
        <f>IF($B37=0,0, (INDEX(Option2!AC$106:AC$117, MATCH($D37, Option2!$G$106:$G$117,0)))*conv_2026*AC$7)</f>
        <v>0</v>
      </c>
      <c r="AD37" s="30">
        <f>IF($B37=0,0, (INDEX(Option2!AD$106:AD$117, MATCH($D37, Option2!$G$106:$G$117,0)))*conv_2026*AD$7)</f>
        <v>0</v>
      </c>
      <c r="AE37" s="30">
        <f>IF($B37=0,0, (INDEX(Option2!AE$106:AE$117, MATCH($D37, Option2!$G$106:$G$117,0)))*conv_2026*AE$7)</f>
        <v>0</v>
      </c>
      <c r="AF37" s="30">
        <f>IF($B37=0,0, (INDEX(Option2!AF$106:AF$117, MATCH($D37, Option2!$G$106:$G$117,0)))*conv_2026*AF$7)</f>
        <v>0</v>
      </c>
      <c r="AG37" s="30">
        <f>IF($B37=0,0, (INDEX(Option2!AG$106:AG$117, MATCH($D37, Option2!$G$106:$G$117,0)))*conv_2026*AG$7)</f>
        <v>0</v>
      </c>
    </row>
    <row r="38" spans="1:35" s="8" customFormat="1" x14ac:dyDescent="0.2">
      <c r="A38" s="252"/>
      <c r="B38" s="252"/>
      <c r="C38" s="252"/>
      <c r="D38" s="252"/>
      <c r="E38" s="252"/>
      <c r="F38" s="30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</row>
    <row r="39" spans="1:35" s="8" customFormat="1" x14ac:dyDescent="0.2">
      <c r="A39" s="252"/>
      <c r="B39" s="252"/>
      <c r="C39" s="252"/>
      <c r="D39" s="252"/>
      <c r="E39" s="252"/>
      <c r="F39" s="30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</row>
    <row r="40" spans="1:35" s="8" customFormat="1" x14ac:dyDescent="0.2">
      <c r="A40" s="252"/>
      <c r="B40" s="252"/>
      <c r="C40" s="252"/>
      <c r="D40" s="252"/>
      <c r="E40" s="252"/>
      <c r="F40" s="30"/>
      <c r="H40" s="30">
        <f>Consol!H50</f>
        <v>0</v>
      </c>
      <c r="I40" s="30">
        <f>Consol!I50</f>
        <v>40417173.250230774</v>
      </c>
      <c r="J40" s="30">
        <f>Consol!J50</f>
        <v>45664180.701388732</v>
      </c>
      <c r="K40" s="30">
        <f>Consol!K50</f>
        <v>47798097.127813116</v>
      </c>
      <c r="L40" s="30">
        <f>Consol!L50</f>
        <v>47267892.708693914</v>
      </c>
      <c r="M40" s="30">
        <f>Consol!M50</f>
        <v>46203441.879921682</v>
      </c>
      <c r="N40" s="30">
        <f>Consol!N50</f>
        <v>47477539.569439933</v>
      </c>
      <c r="O40" s="30">
        <f>Consol!O50</f>
        <v>47890065.297913104</v>
      </c>
      <c r="P40" s="30">
        <f>Consol!P50</f>
        <v>48370744.811741814</v>
      </c>
      <c r="Q40" s="30">
        <f>Consol!Q50</f>
        <v>48544059.256691962</v>
      </c>
      <c r="R40" s="30">
        <f>Consol!R50</f>
        <v>48544059.256691962</v>
      </c>
      <c r="S40" s="30">
        <f>Consol!S50</f>
        <v>48544059.256691962</v>
      </c>
      <c r="T40" s="30">
        <f>Consol!T50</f>
        <v>48544059.256691962</v>
      </c>
      <c r="U40" s="30">
        <f>Consol!U50</f>
        <v>48544059.256691962</v>
      </c>
      <c r="V40" s="30">
        <f>Consol!V50</f>
        <v>48544059.256691962</v>
      </c>
      <c r="W40" s="30">
        <f>Consol!W50</f>
        <v>48544059.256691962</v>
      </c>
      <c r="X40" s="30">
        <f>Consol!X50</f>
        <v>-5478848.2949199742</v>
      </c>
      <c r="Y40" s="30">
        <f>Consol!Y50</f>
        <v>-4551212.6047747936</v>
      </c>
      <c r="Z40" s="30">
        <f>Consol!Z50</f>
        <v>-3913463.0677999812</v>
      </c>
      <c r="AA40" s="30">
        <f>Consol!AA50</f>
        <v>-2811895.6857525799</v>
      </c>
      <c r="AB40" s="30">
        <f>Consol!AB50</f>
        <v>-1459093.6376241907</v>
      </c>
      <c r="AC40" s="30">
        <f>Consol!AC50</f>
        <v>0</v>
      </c>
      <c r="AD40" s="30">
        <f>Consol!AD50</f>
        <v>0</v>
      </c>
      <c r="AE40" s="30">
        <f>Consol!AE50</f>
        <v>0</v>
      </c>
      <c r="AF40" s="30">
        <f>Consol!AF50</f>
        <v>0</v>
      </c>
      <c r="AG40" s="30">
        <f>Consol!AG50</f>
        <v>0</v>
      </c>
    </row>
    <row r="41" spans="1:35" s="8" customFormat="1" x14ac:dyDescent="0.2">
      <c r="A41" s="252"/>
      <c r="B41" s="252"/>
      <c r="C41" s="252"/>
      <c r="D41" s="252"/>
      <c r="E41" s="252"/>
      <c r="F41" s="30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</row>
    <row r="42" spans="1:35" s="8" customFormat="1" x14ac:dyDescent="0.2">
      <c r="A42" s="252" t="s">
        <v>132</v>
      </c>
      <c r="B42" s="252" t="s">
        <v>119</v>
      </c>
      <c r="C42" s="252" t="s">
        <v>187</v>
      </c>
      <c r="D42" s="252" t="str">
        <f>A42&amp;B42</f>
        <v>Option 3NPV</v>
      </c>
      <c r="E42" s="253"/>
      <c r="F42" s="30">
        <f t="shared" ref="F42:F51" si="4">SUMPRODUCT($H42:$AG42, $H$5:$AG$5)</f>
        <v>542546470.15076685</v>
      </c>
      <c r="G42" s="245"/>
      <c r="H42" s="30">
        <f>(INDEX(Option3!H$106:H$117, MATCH($D42, Option3!$G$106:$G$117,0)))*conv_2026*H$7</f>
        <v>0</v>
      </c>
      <c r="I42" s="30">
        <f>(INDEX(Option3!I$106:I$117, MATCH($D42, Option3!$G$106:$G$117,0)))*conv_2026*I$7</f>
        <v>40417173.250230774</v>
      </c>
      <c r="J42" s="30">
        <f>(INDEX(Option3!J$106:J$117, MATCH($D42, Option3!$G$106:$G$117,0)))*conv_2026*J$7</f>
        <v>45664180.701388732</v>
      </c>
      <c r="K42" s="30">
        <f>(INDEX(Option3!K$106:K$117, MATCH($D42, Option3!$G$106:$G$117,0)))*conv_2026*K$7</f>
        <v>47798097.127813108</v>
      </c>
      <c r="L42" s="30">
        <f>(INDEX(Option3!L$106:L$117, MATCH($D42, Option3!$G$106:$G$117,0)))*conv_2026*L$7</f>
        <v>47267892.708693922</v>
      </c>
      <c r="M42" s="30">
        <f>(INDEX(Option3!M$106:M$117, MATCH($D42, Option3!$G$106:$G$117,0)))*conv_2026*M$7</f>
        <v>46203441.879921682</v>
      </c>
      <c r="N42" s="30">
        <f>(INDEX(Option3!N$106:N$117, MATCH($D42, Option3!$G$106:$G$117,0)))*conv_2026*N$7</f>
        <v>47477539.569439933</v>
      </c>
      <c r="O42" s="30">
        <f>(INDEX(Option3!O$106:O$117, MATCH($D42, Option3!$G$106:$G$117,0)))*conv_2026*O$7</f>
        <v>47890065.297913112</v>
      </c>
      <c r="P42" s="30">
        <f>(INDEX(Option3!P$106:P$117, MATCH($D42, Option3!$G$106:$G$117,0)))*conv_2026*P$7</f>
        <v>48370744.811741814</v>
      </c>
      <c r="Q42" s="30">
        <f>(INDEX(Option3!Q$106:Q$117, MATCH($D42, Option3!$G$106:$G$117,0)))*conv_2026*Q$7</f>
        <v>48544059.256691962</v>
      </c>
      <c r="R42" s="30">
        <f>(INDEX(Option3!R$106:R$117, MATCH($D42, Option3!$G$106:$G$117,0)))*conv_2026*R$7</f>
        <v>48544059.256691962</v>
      </c>
      <c r="S42" s="30">
        <f>(INDEX(Option3!S$106:S$117, MATCH($D42, Option3!$G$106:$G$117,0)))*conv_2026*S$7</f>
        <v>48544059.256691962</v>
      </c>
      <c r="T42" s="30">
        <f>(INDEX(Option3!T$106:T$117, MATCH($D42, Option3!$G$106:$G$117,0)))*conv_2026*T$7</f>
        <v>48544059.256691962</v>
      </c>
      <c r="U42" s="30">
        <f>(INDEX(Option3!U$106:U$117, MATCH($D42, Option3!$G$106:$G$117,0)))*conv_2026*U$7</f>
        <v>48544059.256691962</v>
      </c>
      <c r="V42" s="30">
        <f>(INDEX(Option3!V$106:V$117, MATCH($D42, Option3!$G$106:$G$117,0)))*conv_2026*V$7</f>
        <v>48544059.256691962</v>
      </c>
      <c r="W42" s="30">
        <f>(INDEX(Option3!W$106:W$117, MATCH($D42, Option3!$G$106:$G$117,0)))*conv_2026*W$7</f>
        <v>48544059.256691962</v>
      </c>
      <c r="X42" s="30">
        <f>(INDEX(Option3!X$106:X$117, MATCH($D42, Option3!$G$106:$G$117,0)))*conv_2026*X$7</f>
        <v>-5478848.2949199742</v>
      </c>
      <c r="Y42" s="30">
        <f>(INDEX(Option3!Y$106:Y$117, MATCH($D42, Option3!$G$106:$G$117,0)))*conv_2026*Y$7</f>
        <v>-4551212.6047747936</v>
      </c>
      <c r="Z42" s="30">
        <f>(INDEX(Option3!Z$106:Z$117, MATCH($D42, Option3!$G$106:$G$117,0)))*conv_2026*Z$7</f>
        <v>-3913463.0677999812</v>
      </c>
      <c r="AA42" s="30">
        <f>(INDEX(Option3!AA$106:AA$117, MATCH($D42, Option3!$G$106:$G$117,0)))*conv_2026*AA$7</f>
        <v>-2811895.6857525799</v>
      </c>
      <c r="AB42" s="30">
        <f>(INDEX(Option3!AB$106:AB$117, MATCH($D42, Option3!$G$106:$G$117,0)))*conv_2026*AB$7</f>
        <v>-1459093.6376241907</v>
      </c>
      <c r="AC42" s="30">
        <f>(INDEX(Option3!AC$106:AC$117, MATCH($D42, Option3!$G$106:$G$117,0)))*conv_2026*AC$7</f>
        <v>0</v>
      </c>
      <c r="AD42" s="30">
        <f>(INDEX(Option3!AD$106:AD$117, MATCH($D42, Option3!$G$106:$G$117,0)))*conv_2026*AD$7</f>
        <v>0</v>
      </c>
      <c r="AE42" s="30">
        <f>(INDEX(Option3!AE$106:AE$117, MATCH($D42, Option3!$G$106:$G$117,0)))*conv_2026*AE$7</f>
        <v>0</v>
      </c>
      <c r="AF42" s="30">
        <f>(INDEX(Option3!AF$106:AF$117, MATCH($D42, Option3!$G$106:$G$117,0)))*conv_2026*AF$7</f>
        <v>0</v>
      </c>
      <c r="AG42" s="30">
        <f>(INDEX(Option3!AG$106:AG$117, MATCH($D42, Option3!$G$106:$G$117,0)))*conv_2026*AG$7</f>
        <v>0</v>
      </c>
      <c r="AH42" s="7"/>
      <c r="AI42" s="7"/>
    </row>
    <row r="43" spans="1:35" s="8" customFormat="1" x14ac:dyDescent="0.2">
      <c r="A43" s="244"/>
      <c r="B43" s="244"/>
      <c r="C43" s="244"/>
      <c r="D43" s="244"/>
      <c r="E43" s="244"/>
      <c r="F43" s="244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7"/>
      <c r="AI43" s="7"/>
    </row>
    <row r="44" spans="1:35" s="8" customFormat="1" x14ac:dyDescent="0.2">
      <c r="A44" s="252" t="s">
        <v>132</v>
      </c>
      <c r="B44" s="252" t="str">
        <f>Option3!A110</f>
        <v>sens1</v>
      </c>
      <c r="C44" s="252" t="str">
        <f>Option3!C110</f>
        <v>Capex 10% higher</v>
      </c>
      <c r="D44" s="252" t="str">
        <f t="shared" ref="D44:D51" si="5">A44&amp;B44</f>
        <v>Option 3sens1</v>
      </c>
      <c r="E44" s="253"/>
      <c r="F44" s="30">
        <f t="shared" si="4"/>
        <v>536813732.78557712</v>
      </c>
      <c r="G44" s="245"/>
      <c r="H44" s="30">
        <f>(INDEX(Option3!H$106:H$117, MATCH($D44, Option3!$G$106:$G$117,0)))*conv_2026*H$7</f>
        <v>0</v>
      </c>
      <c r="I44" s="30">
        <f>(INDEX(Option3!I$106:I$117, MATCH($D44, Option3!$G$106:$G$117,0)))*conv_2026*I$7</f>
        <v>40417173.250230774</v>
      </c>
      <c r="J44" s="30">
        <f>(INDEX(Option3!J$106:J$117, MATCH($D44, Option3!$G$106:$G$117,0)))*conv_2026*J$7</f>
        <v>45571417.13237422</v>
      </c>
      <c r="K44" s="30">
        <f>(INDEX(Option3!K$106:K$117, MATCH($D44, Option3!$G$106:$G$117,0)))*conv_2026*K$7</f>
        <v>47641558.605101109</v>
      </c>
      <c r="L44" s="30">
        <f>(INDEX(Option3!L$106:L$117, MATCH($D44, Option3!$G$106:$G$117,0)))*conv_2026*L$7</f>
        <v>47001197.447777182</v>
      </c>
      <c r="M44" s="30">
        <f>(INDEX(Option3!M$106:M$117, MATCH($D44, Option3!$G$106:$G$117,0)))*conv_2026*M$7</f>
        <v>45801466.414192103</v>
      </c>
      <c r="N44" s="30">
        <f>(INDEX(Option3!N$106:N$117, MATCH($D44, Option3!$G$106:$G$117,0)))*conv_2026*N$7</f>
        <v>46929654.739947937</v>
      </c>
      <c r="O44" s="30">
        <f>(INDEX(Option3!O$106:O$117, MATCH($D44, Option3!$G$106:$G$117,0)))*conv_2026*O$7</f>
        <v>47342180.468421109</v>
      </c>
      <c r="P44" s="30">
        <f>(INDEX(Option3!P$106:P$117, MATCH($D44, Option3!$G$106:$G$117,0)))*conv_2026*P$7</f>
        <v>47822859.982249819</v>
      </c>
      <c r="Q44" s="30">
        <f>(INDEX(Option3!Q$106:Q$117, MATCH($D44, Option3!$G$106:$G$117,0)))*conv_2026*Q$7</f>
        <v>47996174.427199967</v>
      </c>
      <c r="R44" s="30">
        <f>(INDEX(Option3!R$106:R$117, MATCH($D44, Option3!$G$106:$G$117,0)))*conv_2026*R$7</f>
        <v>47996174.427199967</v>
      </c>
      <c r="S44" s="30">
        <f>(INDEX(Option3!S$106:S$117, MATCH($D44, Option3!$G$106:$G$117,0)))*conv_2026*S$7</f>
        <v>47996174.427199967</v>
      </c>
      <c r="T44" s="30">
        <f>(INDEX(Option3!T$106:T$117, MATCH($D44, Option3!$G$106:$G$117,0)))*conv_2026*T$7</f>
        <v>47996174.427199967</v>
      </c>
      <c r="U44" s="30">
        <f>(INDEX(Option3!U$106:U$117, MATCH($D44, Option3!$G$106:$G$117,0)))*conv_2026*U$7</f>
        <v>47996174.427199967</v>
      </c>
      <c r="V44" s="30">
        <f>(INDEX(Option3!V$106:V$117, MATCH($D44, Option3!$G$106:$G$117,0)))*conv_2026*V$7</f>
        <v>47996174.427199967</v>
      </c>
      <c r="W44" s="30">
        <f>(INDEX(Option3!W$106:W$117, MATCH($D44, Option3!$G$106:$G$117,0)))*conv_2026*W$7</f>
        <v>47996174.427199967</v>
      </c>
      <c r="X44" s="30">
        <f>(INDEX(Option3!X$106:X$117, MATCH($D44, Option3!$G$106:$G$117,0)))*conv_2026*X$7</f>
        <v>-6026733.1244119713</v>
      </c>
      <c r="Y44" s="30">
        <f>(INDEX(Option3!Y$106:Y$117, MATCH($D44, Option3!$G$106:$G$117,0)))*conv_2026*Y$7</f>
        <v>-5006333.8652522722</v>
      </c>
      <c r="Z44" s="30">
        <f>(INDEX(Option3!Z$106:Z$117, MATCH($D44, Option3!$G$106:$G$117,0)))*conv_2026*Z$7</f>
        <v>-4304809.3745799791</v>
      </c>
      <c r="AA44" s="30">
        <f>(INDEX(Option3!AA$106:AA$117, MATCH($D44, Option3!$G$106:$G$117,0)))*conv_2026*AA$7</f>
        <v>-3093085.2543278378</v>
      </c>
      <c r="AB44" s="30">
        <f>(INDEX(Option3!AB$106:AB$117, MATCH($D44, Option3!$G$106:$G$117,0)))*conv_2026*AB$7</f>
        <v>-1605003.0013866099</v>
      </c>
      <c r="AC44" s="30">
        <f>(INDEX(Option3!AC$106:AC$117, MATCH($D44, Option3!$G$106:$G$117,0)))*conv_2026*AC$7</f>
        <v>0</v>
      </c>
      <c r="AD44" s="30">
        <f>(INDEX(Option3!AD$106:AD$117, MATCH($D44, Option3!$G$106:$G$117,0)))*conv_2026*AD$7</f>
        <v>0</v>
      </c>
      <c r="AE44" s="30">
        <f>(INDEX(Option3!AE$106:AE$117, MATCH($D44, Option3!$G$106:$G$117,0)))*conv_2026*AE$7</f>
        <v>0</v>
      </c>
      <c r="AF44" s="30">
        <f>(INDEX(Option3!AF$106:AF$117, MATCH($D44, Option3!$G$106:$G$117,0)))*conv_2026*AF$7</f>
        <v>0</v>
      </c>
      <c r="AG44" s="30">
        <f>(INDEX(Option3!AG$106:AG$117, MATCH($D44, Option3!$G$106:$G$117,0)))*conv_2026*AG$7</f>
        <v>0</v>
      </c>
      <c r="AH44" s="7"/>
      <c r="AI44" s="7"/>
    </row>
    <row r="45" spans="1:35" s="8" customFormat="1" x14ac:dyDescent="0.2">
      <c r="A45" s="252" t="s">
        <v>132</v>
      </c>
      <c r="B45" s="252" t="str">
        <f>Option3!A111</f>
        <v>sens2</v>
      </c>
      <c r="C45" s="252" t="str">
        <f>Option3!C111</f>
        <v>Capex 10% lower</v>
      </c>
      <c r="D45" s="252" t="str">
        <f t="shared" si="5"/>
        <v>Option 3sens2</v>
      </c>
      <c r="E45" s="253"/>
      <c r="F45" s="30">
        <f t="shared" si="4"/>
        <v>548279207.515957</v>
      </c>
      <c r="G45" s="252"/>
      <c r="H45" s="30">
        <f>(INDEX(Option3!H$106:H$117, MATCH($D45, Option3!$G$106:$G$117,0)))*conv_2026*H$7</f>
        <v>0</v>
      </c>
      <c r="I45" s="30">
        <f>(INDEX(Option3!I$106:I$117, MATCH($D45, Option3!$G$106:$G$117,0)))*conv_2026*I$7</f>
        <v>40417173.250230774</v>
      </c>
      <c r="J45" s="30">
        <f>(INDEX(Option3!J$106:J$117, MATCH($D45, Option3!$G$106:$G$117,0)))*conv_2026*J$7</f>
        <v>45756944.270403251</v>
      </c>
      <c r="K45" s="30">
        <f>(INDEX(Option3!K$106:K$117, MATCH($D45, Option3!$G$106:$G$117,0)))*conv_2026*K$7</f>
        <v>47954635.650525108</v>
      </c>
      <c r="L45" s="30">
        <f>(INDEX(Option3!L$106:L$117, MATCH($D45, Option3!$G$106:$G$117,0)))*conv_2026*L$7</f>
        <v>47534587.969610661</v>
      </c>
      <c r="M45" s="30">
        <f>(INDEX(Option3!M$106:M$117, MATCH($D45, Option3!$G$106:$G$117,0)))*conv_2026*M$7</f>
        <v>46605417.345651269</v>
      </c>
      <c r="N45" s="30">
        <f>(INDEX(Option3!N$106:N$117, MATCH($D45, Option3!$G$106:$G$117,0)))*conv_2026*N$7</f>
        <v>48025424.398931928</v>
      </c>
      <c r="O45" s="30">
        <f>(INDEX(Option3!O$106:O$117, MATCH($D45, Option3!$G$106:$G$117,0)))*conv_2026*O$7</f>
        <v>48437950.127405107</v>
      </c>
      <c r="P45" s="30">
        <f>(INDEX(Option3!P$106:P$117, MATCH($D45, Option3!$G$106:$G$117,0)))*conv_2026*P$7</f>
        <v>48918629.641233809</v>
      </c>
      <c r="Q45" s="30">
        <f>(INDEX(Option3!Q$106:Q$117, MATCH($D45, Option3!$G$106:$G$117,0)))*conv_2026*Q$7</f>
        <v>49091944.086183965</v>
      </c>
      <c r="R45" s="30">
        <f>(INDEX(Option3!R$106:R$117, MATCH($D45, Option3!$G$106:$G$117,0)))*conv_2026*R$7</f>
        <v>49091944.086183965</v>
      </c>
      <c r="S45" s="30">
        <f>(INDEX(Option3!S$106:S$117, MATCH($D45, Option3!$G$106:$G$117,0)))*conv_2026*S$7</f>
        <v>49091944.086183965</v>
      </c>
      <c r="T45" s="30">
        <f>(INDEX(Option3!T$106:T$117, MATCH($D45, Option3!$G$106:$G$117,0)))*conv_2026*T$7</f>
        <v>49091944.086183965</v>
      </c>
      <c r="U45" s="30">
        <f>(INDEX(Option3!U$106:U$117, MATCH($D45, Option3!$G$106:$G$117,0)))*conv_2026*U$7</f>
        <v>49091944.086183965</v>
      </c>
      <c r="V45" s="30">
        <f>(INDEX(Option3!V$106:V$117, MATCH($D45, Option3!$G$106:$G$117,0)))*conv_2026*V$7</f>
        <v>49091944.086183965</v>
      </c>
      <c r="W45" s="30">
        <f>(INDEX(Option3!W$106:W$117, MATCH($D45, Option3!$G$106:$G$117,0)))*conv_2026*W$7</f>
        <v>49091944.086183965</v>
      </c>
      <c r="X45" s="30">
        <f>(INDEX(Option3!X$106:X$117, MATCH($D45, Option3!$G$106:$G$117,0)))*conv_2026*X$7</f>
        <v>-4930963.465427977</v>
      </c>
      <c r="Y45" s="30">
        <f>(INDEX(Option3!Y$106:Y$117, MATCH($D45, Option3!$G$106:$G$117,0)))*conv_2026*Y$7</f>
        <v>-4096091.3442973141</v>
      </c>
      <c r="Z45" s="30">
        <f>(INDEX(Option3!Z$106:Z$117, MATCH($D45, Option3!$G$106:$G$117,0)))*conv_2026*Z$7</f>
        <v>-3522116.7610199833</v>
      </c>
      <c r="AA45" s="30">
        <f>(INDEX(Option3!AA$106:AA$117, MATCH($D45, Option3!$G$106:$G$117,0)))*conv_2026*AA$7</f>
        <v>-2530706.1171773216</v>
      </c>
      <c r="AB45" s="30">
        <f>(INDEX(Option3!AB$106:AB$117, MATCH($D45, Option3!$G$106:$G$117,0)))*conv_2026*AB$7</f>
        <v>-1313184.2738617717</v>
      </c>
      <c r="AC45" s="30">
        <f>(INDEX(Option3!AC$106:AC$117, MATCH($D45, Option3!$G$106:$G$117,0)))*conv_2026*AC$7</f>
        <v>0</v>
      </c>
      <c r="AD45" s="30">
        <f>(INDEX(Option3!AD$106:AD$117, MATCH($D45, Option3!$G$106:$G$117,0)))*conv_2026*AD$7</f>
        <v>0</v>
      </c>
      <c r="AE45" s="30">
        <f>(INDEX(Option3!AE$106:AE$117, MATCH($D45, Option3!$G$106:$G$117,0)))*conv_2026*AE$7</f>
        <v>0</v>
      </c>
      <c r="AF45" s="30">
        <f>(INDEX(Option3!AF$106:AF$117, MATCH($D45, Option3!$G$106:$G$117,0)))*conv_2026*AF$7</f>
        <v>0</v>
      </c>
      <c r="AG45" s="30">
        <f>(INDEX(Option3!AG$106:AG$117, MATCH($D45, Option3!$G$106:$G$117,0)))*conv_2026*AG$7</f>
        <v>0</v>
      </c>
    </row>
    <row r="46" spans="1:35" s="8" customFormat="1" x14ac:dyDescent="0.2">
      <c r="A46" s="252" t="s">
        <v>132</v>
      </c>
      <c r="B46" s="252" t="str">
        <f>Option3!A112</f>
        <v>sens3</v>
      </c>
      <c r="C46" s="252" t="str">
        <f>Option3!C112</f>
        <v>Total benefits 10% higher</v>
      </c>
      <c r="D46" s="252" t="str">
        <f t="shared" si="5"/>
        <v>Option 3sens3</v>
      </c>
      <c r="E46" s="253"/>
      <c r="F46" s="30">
        <f t="shared" si="4"/>
        <v>602533854.5310334</v>
      </c>
      <c r="H46" s="30">
        <f>(INDEX(Option3!H$106:H$117, MATCH($D46, Option3!$G$106:$G$117,0)))*conv_2026*H$7</f>
        <v>0</v>
      </c>
      <c r="I46" s="30">
        <f>(INDEX(Option3!I$106:I$117, MATCH($D46, Option3!$G$106:$G$117,0)))*conv_2026*I$7</f>
        <v>44458890.575253852</v>
      </c>
      <c r="J46" s="30">
        <f>(INDEX(Option3!J$106:J$117, MATCH($D46, Option3!$G$106:$G$117,0)))*conv_2026*J$7</f>
        <v>50323362.340542123</v>
      </c>
      <c r="K46" s="30">
        <f>(INDEX(Option3!K$106:K$117, MATCH($D46, Option3!$G$106:$G$117,0)))*conv_2026*K$7</f>
        <v>52734445.363306418</v>
      </c>
      <c r="L46" s="30">
        <f>(INDEX(Option3!L$106:L$117, MATCH($D46, Option3!$G$106:$G$117,0)))*conv_2026*L$7</f>
        <v>52261377.24048005</v>
      </c>
      <c r="M46" s="30">
        <f>(INDEX(Option3!M$106:M$117, MATCH($D46, Option3!$G$106:$G$117,0)))*conv_2026*M$7</f>
        <v>51225761.533643439</v>
      </c>
      <c r="N46" s="30">
        <f>(INDEX(Option3!N$106:N$117, MATCH($D46, Option3!$G$106:$G$117,0)))*conv_2026*N$7</f>
        <v>52773178.355875924</v>
      </c>
      <c r="O46" s="30">
        <f>(INDEX(Option3!O$106:O$117, MATCH($D46, Option3!$G$106:$G$117,0)))*conv_2026*O$7</f>
        <v>53226956.657196417</v>
      </c>
      <c r="P46" s="30">
        <f>(INDEX(Option3!P$106:P$117, MATCH($D46, Option3!$G$106:$G$117,0)))*conv_2026*P$7</f>
        <v>53755704.122407988</v>
      </c>
      <c r="Q46" s="30">
        <f>(INDEX(Option3!Q$106:Q$117, MATCH($D46, Option3!$G$106:$G$117,0)))*conv_2026*Q$7</f>
        <v>53946350.011853158</v>
      </c>
      <c r="R46" s="30">
        <f>(INDEX(Option3!R$106:R$117, MATCH($D46, Option3!$G$106:$G$117,0)))*conv_2026*R$7</f>
        <v>53946350.011853158</v>
      </c>
      <c r="S46" s="30">
        <f>(INDEX(Option3!S$106:S$117, MATCH($D46, Option3!$G$106:$G$117,0)))*conv_2026*S$7</f>
        <v>53946350.011853158</v>
      </c>
      <c r="T46" s="30">
        <f>(INDEX(Option3!T$106:T$117, MATCH($D46, Option3!$G$106:$G$117,0)))*conv_2026*T$7</f>
        <v>53946350.011853158</v>
      </c>
      <c r="U46" s="30">
        <f>(INDEX(Option3!U$106:U$117, MATCH($D46, Option3!$G$106:$G$117,0)))*conv_2026*U$7</f>
        <v>53946350.011853158</v>
      </c>
      <c r="V46" s="30">
        <f>(INDEX(Option3!V$106:V$117, MATCH($D46, Option3!$G$106:$G$117,0)))*conv_2026*V$7</f>
        <v>53946350.011853158</v>
      </c>
      <c r="W46" s="30">
        <f>(INDEX(Option3!W$106:W$117, MATCH($D46, Option3!$G$106:$G$117,0)))*conv_2026*W$7</f>
        <v>53946350.011853158</v>
      </c>
      <c r="X46" s="30">
        <f>(INDEX(Option3!X$106:X$117, MATCH($D46, Option3!$G$106:$G$117,0)))*conv_2026*X$7</f>
        <v>-5478848.2949199742</v>
      </c>
      <c r="Y46" s="30">
        <f>(INDEX(Option3!Y$106:Y$117, MATCH($D46, Option3!$G$106:$G$117,0)))*conv_2026*Y$7</f>
        <v>-4551212.6047747936</v>
      </c>
      <c r="Z46" s="30">
        <f>(INDEX(Option3!Z$106:Z$117, MATCH($D46, Option3!$G$106:$G$117,0)))*conv_2026*Z$7</f>
        <v>-3913463.0677999812</v>
      </c>
      <c r="AA46" s="30">
        <f>(INDEX(Option3!AA$106:AA$117, MATCH($D46, Option3!$G$106:$G$117,0)))*conv_2026*AA$7</f>
        <v>-2811895.6857525799</v>
      </c>
      <c r="AB46" s="30">
        <f>(INDEX(Option3!AB$106:AB$117, MATCH($D46, Option3!$G$106:$G$117,0)))*conv_2026*AB$7</f>
        <v>-1459093.6376241907</v>
      </c>
      <c r="AC46" s="30">
        <f>(INDEX(Option3!AC$106:AC$117, MATCH($D46, Option3!$G$106:$G$117,0)))*conv_2026*AC$7</f>
        <v>0</v>
      </c>
      <c r="AD46" s="30">
        <f>(INDEX(Option3!AD$106:AD$117, MATCH($D46, Option3!$G$106:$G$117,0)))*conv_2026*AD$7</f>
        <v>0</v>
      </c>
      <c r="AE46" s="30">
        <f>(INDEX(Option3!AE$106:AE$117, MATCH($D46, Option3!$G$106:$G$117,0)))*conv_2026*AE$7</f>
        <v>0</v>
      </c>
      <c r="AF46" s="30">
        <f>(INDEX(Option3!AF$106:AF$117, MATCH($D46, Option3!$G$106:$G$117,0)))*conv_2026*AF$7</f>
        <v>0</v>
      </c>
      <c r="AG46" s="30">
        <f>(INDEX(Option3!AG$106:AG$117, MATCH($D46, Option3!$G$106:$G$117,0)))*conv_2026*AG$7</f>
        <v>0</v>
      </c>
    </row>
    <row r="47" spans="1:35" s="8" customFormat="1" x14ac:dyDescent="0.2">
      <c r="A47" s="252" t="s">
        <v>132</v>
      </c>
      <c r="B47" s="252" t="str">
        <f>Option3!A113</f>
        <v>sens4</v>
      </c>
      <c r="C47" s="252" t="str">
        <f>Option3!C113</f>
        <v>Total benefits 10% lower</v>
      </c>
      <c r="D47" s="252" t="str">
        <f t="shared" si="5"/>
        <v>Option 3sens4</v>
      </c>
      <c r="E47" s="253"/>
      <c r="F47" s="30">
        <f t="shared" si="4"/>
        <v>482559085.77050054</v>
      </c>
      <c r="H47" s="30">
        <f>(INDEX(Option3!H$106:H$117, MATCH($D47, Option3!$G$106:$G$117,0)))*conv_2026*H$7</f>
        <v>0</v>
      </c>
      <c r="I47" s="30">
        <f>(INDEX(Option3!I$106:I$117, MATCH($D47, Option3!$G$106:$G$117,0)))*conv_2026*I$7</f>
        <v>36375455.925207697</v>
      </c>
      <c r="J47" s="30">
        <f>(INDEX(Option3!J$106:J$117, MATCH($D47, Option3!$G$106:$G$117,0)))*conv_2026*J$7</f>
        <v>41004999.06223534</v>
      </c>
      <c r="K47" s="30">
        <f>(INDEX(Option3!K$106:K$117, MATCH($D47, Option3!$G$106:$G$117,0)))*conv_2026*K$7</f>
        <v>42861748.892319798</v>
      </c>
      <c r="L47" s="30">
        <f>(INDEX(Option3!L$106:L$117, MATCH($D47, Option3!$G$106:$G$117,0)))*conv_2026*L$7</f>
        <v>42274408.176907785</v>
      </c>
      <c r="M47" s="30">
        <f>(INDEX(Option3!M$106:M$117, MATCH($D47, Option3!$G$106:$G$117,0)))*conv_2026*M$7</f>
        <v>41181122.226199932</v>
      </c>
      <c r="N47" s="30">
        <f>(INDEX(Option3!N$106:N$117, MATCH($D47, Option3!$G$106:$G$117,0)))*conv_2026*N$7</f>
        <v>42181900.783003941</v>
      </c>
      <c r="O47" s="30">
        <f>(INDEX(Option3!O$106:O$117, MATCH($D47, Option3!$G$106:$G$117,0)))*conv_2026*O$7</f>
        <v>42553173.938629799</v>
      </c>
      <c r="P47" s="30">
        <f>(INDEX(Option3!P$106:P$117, MATCH($D47, Option3!$G$106:$G$117,0)))*conv_2026*P$7</f>
        <v>42985785.50107564</v>
      </c>
      <c r="Q47" s="30">
        <f>(INDEX(Option3!Q$106:Q$117, MATCH($D47, Option3!$G$106:$G$117,0)))*conv_2026*Q$7</f>
        <v>43141768.501530774</v>
      </c>
      <c r="R47" s="30">
        <f>(INDEX(Option3!R$106:R$117, MATCH($D47, Option3!$G$106:$G$117,0)))*conv_2026*R$7</f>
        <v>43141768.501530774</v>
      </c>
      <c r="S47" s="30">
        <f>(INDEX(Option3!S$106:S$117, MATCH($D47, Option3!$G$106:$G$117,0)))*conv_2026*S$7</f>
        <v>43141768.501530774</v>
      </c>
      <c r="T47" s="30">
        <f>(INDEX(Option3!T$106:T$117, MATCH($D47, Option3!$G$106:$G$117,0)))*conv_2026*T$7</f>
        <v>43141768.501530774</v>
      </c>
      <c r="U47" s="30">
        <f>(INDEX(Option3!U$106:U$117, MATCH($D47, Option3!$G$106:$G$117,0)))*conv_2026*U$7</f>
        <v>43141768.501530774</v>
      </c>
      <c r="V47" s="30">
        <f>(INDEX(Option3!V$106:V$117, MATCH($D47, Option3!$G$106:$G$117,0)))*conv_2026*V$7</f>
        <v>43141768.501530774</v>
      </c>
      <c r="W47" s="30">
        <f>(INDEX(Option3!W$106:W$117, MATCH($D47, Option3!$G$106:$G$117,0)))*conv_2026*W$7</f>
        <v>43141768.501530774</v>
      </c>
      <c r="X47" s="30">
        <f>(INDEX(Option3!X$106:X$117, MATCH($D47, Option3!$G$106:$G$117,0)))*conv_2026*X$7</f>
        <v>-5478848.2949199742</v>
      </c>
      <c r="Y47" s="30">
        <f>(INDEX(Option3!Y$106:Y$117, MATCH($D47, Option3!$G$106:$G$117,0)))*conv_2026*Y$7</f>
        <v>-4551212.6047747936</v>
      </c>
      <c r="Z47" s="30">
        <f>(INDEX(Option3!Z$106:Z$117, MATCH($D47, Option3!$G$106:$G$117,0)))*conv_2026*Z$7</f>
        <v>-3913463.0677999812</v>
      </c>
      <c r="AA47" s="30">
        <f>(INDEX(Option3!AA$106:AA$117, MATCH($D47, Option3!$G$106:$G$117,0)))*conv_2026*AA$7</f>
        <v>-2811895.6857525799</v>
      </c>
      <c r="AB47" s="30">
        <f>(INDEX(Option3!AB$106:AB$117, MATCH($D47, Option3!$G$106:$G$117,0)))*conv_2026*AB$7</f>
        <v>-1459093.6376241907</v>
      </c>
      <c r="AC47" s="30">
        <f>(INDEX(Option3!AC$106:AC$117, MATCH($D47, Option3!$G$106:$G$117,0)))*conv_2026*AC$7</f>
        <v>0</v>
      </c>
      <c r="AD47" s="30">
        <f>(INDEX(Option3!AD$106:AD$117, MATCH($D47, Option3!$G$106:$G$117,0)))*conv_2026*AD$7</f>
        <v>0</v>
      </c>
      <c r="AE47" s="30">
        <f>(INDEX(Option3!AE$106:AE$117, MATCH($D47, Option3!$G$106:$G$117,0)))*conv_2026*AE$7</f>
        <v>0</v>
      </c>
      <c r="AF47" s="30">
        <f>(INDEX(Option3!AF$106:AF$117, MATCH($D47, Option3!$G$106:$G$117,0)))*conv_2026*AF$7</f>
        <v>0</v>
      </c>
      <c r="AG47" s="30">
        <f>(INDEX(Option3!AG$106:AG$117, MATCH($D47, Option3!$G$106:$G$117,0)))*conv_2026*AG$7</f>
        <v>0</v>
      </c>
    </row>
    <row r="48" spans="1:35" s="8" customFormat="1" x14ac:dyDescent="0.2">
      <c r="A48" s="252" t="s">
        <v>132</v>
      </c>
      <c r="B48" s="252" t="str">
        <f>Option3!A114</f>
        <v>sens5</v>
      </c>
      <c r="C48" s="252" t="str">
        <f>Option3!C114</f>
        <v>Capex 10% higher &amp; Total benefits 10% lower</v>
      </c>
      <c r="D48" s="252" t="str">
        <f t="shared" si="5"/>
        <v>Option 3sens5</v>
      </c>
      <c r="E48" s="253"/>
      <c r="F48" s="30">
        <f t="shared" si="4"/>
        <v>476826348.40531063</v>
      </c>
      <c r="H48" s="30">
        <f>(INDEX(Option3!H$106:H$117, MATCH($D48, Option3!$G$106:$G$117,0)))*conv_2026*H$7</f>
        <v>0</v>
      </c>
      <c r="I48" s="30">
        <f>(INDEX(Option3!I$106:I$117, MATCH($D48, Option3!$G$106:$G$117,0)))*conv_2026*I$7</f>
        <v>36375455.925207697</v>
      </c>
      <c r="J48" s="30">
        <f>(INDEX(Option3!J$106:J$117, MATCH($D48, Option3!$G$106:$G$117,0)))*conv_2026*J$7</f>
        <v>40912235.493220828</v>
      </c>
      <c r="K48" s="30">
        <f>(INDEX(Option3!K$106:K$117, MATCH($D48, Option3!$G$106:$G$117,0)))*conv_2026*K$7</f>
        <v>42705210.369607799</v>
      </c>
      <c r="L48" s="30">
        <f>(INDEX(Option3!L$106:L$117, MATCH($D48, Option3!$G$106:$G$117,0)))*conv_2026*L$7</f>
        <v>42007712.915991046</v>
      </c>
      <c r="M48" s="30">
        <f>(INDEX(Option3!M$106:M$117, MATCH($D48, Option3!$G$106:$G$117,0)))*conv_2026*M$7</f>
        <v>40779146.760470361</v>
      </c>
      <c r="N48" s="30">
        <f>(INDEX(Option3!N$106:N$117, MATCH($D48, Option3!$G$106:$G$117,0)))*conv_2026*N$7</f>
        <v>41634015.953511946</v>
      </c>
      <c r="O48" s="30">
        <f>(INDEX(Option3!O$106:O$117, MATCH($D48, Option3!$G$106:$G$117,0)))*conv_2026*O$7</f>
        <v>42005289.109137803</v>
      </c>
      <c r="P48" s="30">
        <f>(INDEX(Option3!P$106:P$117, MATCH($D48, Option3!$G$106:$G$117,0)))*conv_2026*P$7</f>
        <v>42437900.67158363</v>
      </c>
      <c r="Q48" s="30">
        <f>(INDEX(Option3!Q$106:Q$117, MATCH($D48, Option3!$G$106:$G$117,0)))*conv_2026*Q$7</f>
        <v>42593883.672038779</v>
      </c>
      <c r="R48" s="30">
        <f>(INDEX(Option3!R$106:R$117, MATCH($D48, Option3!$G$106:$G$117,0)))*conv_2026*R$7</f>
        <v>42593883.672038779</v>
      </c>
      <c r="S48" s="30">
        <f>(INDEX(Option3!S$106:S$117, MATCH($D48, Option3!$G$106:$G$117,0)))*conv_2026*S$7</f>
        <v>42593883.672038779</v>
      </c>
      <c r="T48" s="30">
        <f>(INDEX(Option3!T$106:T$117, MATCH($D48, Option3!$G$106:$G$117,0)))*conv_2026*T$7</f>
        <v>42593883.672038779</v>
      </c>
      <c r="U48" s="30">
        <f>(INDEX(Option3!U$106:U$117, MATCH($D48, Option3!$G$106:$G$117,0)))*conv_2026*U$7</f>
        <v>42593883.672038779</v>
      </c>
      <c r="V48" s="30">
        <f>(INDEX(Option3!V$106:V$117, MATCH($D48, Option3!$G$106:$G$117,0)))*conv_2026*V$7</f>
        <v>42593883.672038779</v>
      </c>
      <c r="W48" s="30">
        <f>(INDEX(Option3!W$106:W$117, MATCH($D48, Option3!$G$106:$G$117,0)))*conv_2026*W$7</f>
        <v>42593883.672038779</v>
      </c>
      <c r="X48" s="30">
        <f>(INDEX(Option3!X$106:X$117, MATCH($D48, Option3!$G$106:$G$117,0)))*conv_2026*X$7</f>
        <v>-6026733.1244119713</v>
      </c>
      <c r="Y48" s="30">
        <f>(INDEX(Option3!Y$106:Y$117, MATCH($D48, Option3!$G$106:$G$117,0)))*conv_2026*Y$7</f>
        <v>-5006333.8652522722</v>
      </c>
      <c r="Z48" s="30">
        <f>(INDEX(Option3!Z$106:Z$117, MATCH($D48, Option3!$G$106:$G$117,0)))*conv_2026*Z$7</f>
        <v>-4304809.3745799791</v>
      </c>
      <c r="AA48" s="30">
        <f>(INDEX(Option3!AA$106:AA$117, MATCH($D48, Option3!$G$106:$G$117,0)))*conv_2026*AA$7</f>
        <v>-3093085.2543278378</v>
      </c>
      <c r="AB48" s="30">
        <f>(INDEX(Option3!AB$106:AB$117, MATCH($D48, Option3!$G$106:$G$117,0)))*conv_2026*AB$7</f>
        <v>-1605003.0013866099</v>
      </c>
      <c r="AC48" s="30">
        <f>(INDEX(Option3!AC$106:AC$117, MATCH($D48, Option3!$G$106:$G$117,0)))*conv_2026*AC$7</f>
        <v>0</v>
      </c>
      <c r="AD48" s="30">
        <f>(INDEX(Option3!AD$106:AD$117, MATCH($D48, Option3!$G$106:$G$117,0)))*conv_2026*AD$7</f>
        <v>0</v>
      </c>
      <c r="AE48" s="30">
        <f>(INDEX(Option3!AE$106:AE$117, MATCH($D48, Option3!$G$106:$G$117,0)))*conv_2026*AE$7</f>
        <v>0</v>
      </c>
      <c r="AF48" s="30">
        <f>(INDEX(Option3!AF$106:AF$117, MATCH($D48, Option3!$G$106:$G$117,0)))*conv_2026*AF$7</f>
        <v>0</v>
      </c>
      <c r="AG48" s="30">
        <f>(INDEX(Option3!AG$106:AG$117, MATCH($D48, Option3!$G$106:$G$117,0)))*conv_2026*AG$7</f>
        <v>0</v>
      </c>
    </row>
    <row r="49" spans="1:35" s="8" customFormat="1" x14ac:dyDescent="0.2">
      <c r="A49" s="252" t="s">
        <v>132</v>
      </c>
      <c r="B49" s="252" t="str">
        <f>Option3!A115</f>
        <v>sens</v>
      </c>
      <c r="C49" s="252">
        <f>Option3!C115</f>
        <v>0</v>
      </c>
      <c r="D49" s="252" t="str">
        <f t="shared" si="5"/>
        <v>Option 3sens</v>
      </c>
      <c r="E49" s="253"/>
      <c r="F49" s="30">
        <f t="shared" si="4"/>
        <v>542546470.15076685</v>
      </c>
      <c r="H49" s="30">
        <f>(INDEX(Option3!H$106:H$117, MATCH($D49, Option3!$G$106:$G$117,0)))*conv_2026*H$7</f>
        <v>0</v>
      </c>
      <c r="I49" s="30">
        <f>(INDEX(Option3!I$106:I$117, MATCH($D49, Option3!$G$106:$G$117,0)))*conv_2026*I$7</f>
        <v>40417173.250230774</v>
      </c>
      <c r="J49" s="30">
        <f>(INDEX(Option3!J$106:J$117, MATCH($D49, Option3!$G$106:$G$117,0)))*conv_2026*J$7</f>
        <v>45664180.701388732</v>
      </c>
      <c r="K49" s="30">
        <f>(INDEX(Option3!K$106:K$117, MATCH($D49, Option3!$G$106:$G$117,0)))*conv_2026*K$7</f>
        <v>47798097.127813108</v>
      </c>
      <c r="L49" s="30">
        <f>(INDEX(Option3!L$106:L$117, MATCH($D49, Option3!$G$106:$G$117,0)))*conv_2026*L$7</f>
        <v>47267892.708693922</v>
      </c>
      <c r="M49" s="30">
        <f>(INDEX(Option3!M$106:M$117, MATCH($D49, Option3!$G$106:$G$117,0)))*conv_2026*M$7</f>
        <v>46203441.879921682</v>
      </c>
      <c r="N49" s="30">
        <f>(INDEX(Option3!N$106:N$117, MATCH($D49, Option3!$G$106:$G$117,0)))*conv_2026*N$7</f>
        <v>47477539.569439933</v>
      </c>
      <c r="O49" s="30">
        <f>(INDEX(Option3!O$106:O$117, MATCH($D49, Option3!$G$106:$G$117,0)))*conv_2026*O$7</f>
        <v>47890065.297913112</v>
      </c>
      <c r="P49" s="30">
        <f>(INDEX(Option3!P$106:P$117, MATCH($D49, Option3!$G$106:$G$117,0)))*conv_2026*P$7</f>
        <v>48370744.811741814</v>
      </c>
      <c r="Q49" s="30">
        <f>(INDEX(Option3!Q$106:Q$117, MATCH($D49, Option3!$G$106:$G$117,0)))*conv_2026*Q$7</f>
        <v>48544059.256691962</v>
      </c>
      <c r="R49" s="30">
        <f>(INDEX(Option3!R$106:R$117, MATCH($D49, Option3!$G$106:$G$117,0)))*conv_2026*R$7</f>
        <v>48544059.256691962</v>
      </c>
      <c r="S49" s="30">
        <f>(INDEX(Option3!S$106:S$117, MATCH($D49, Option3!$G$106:$G$117,0)))*conv_2026*S$7</f>
        <v>48544059.256691962</v>
      </c>
      <c r="T49" s="30">
        <f>(INDEX(Option3!T$106:T$117, MATCH($D49, Option3!$G$106:$G$117,0)))*conv_2026*T$7</f>
        <v>48544059.256691962</v>
      </c>
      <c r="U49" s="30">
        <f>(INDEX(Option3!U$106:U$117, MATCH($D49, Option3!$G$106:$G$117,0)))*conv_2026*U$7</f>
        <v>48544059.256691962</v>
      </c>
      <c r="V49" s="30">
        <f>(INDEX(Option3!V$106:V$117, MATCH($D49, Option3!$G$106:$G$117,0)))*conv_2026*V$7</f>
        <v>48544059.256691962</v>
      </c>
      <c r="W49" s="30">
        <f>(INDEX(Option3!W$106:W$117, MATCH($D49, Option3!$G$106:$G$117,0)))*conv_2026*W$7</f>
        <v>48544059.256691962</v>
      </c>
      <c r="X49" s="30">
        <f>(INDEX(Option3!X$106:X$117, MATCH($D49, Option3!$G$106:$G$117,0)))*conv_2026*X$7</f>
        <v>-5478848.2949199742</v>
      </c>
      <c r="Y49" s="30">
        <f>(INDEX(Option3!Y$106:Y$117, MATCH($D49, Option3!$G$106:$G$117,0)))*conv_2026*Y$7</f>
        <v>-4551212.6047747936</v>
      </c>
      <c r="Z49" s="30">
        <f>(INDEX(Option3!Z$106:Z$117, MATCH($D49, Option3!$G$106:$G$117,0)))*conv_2026*Z$7</f>
        <v>-3913463.0677999812</v>
      </c>
      <c r="AA49" s="30">
        <f>(INDEX(Option3!AA$106:AA$117, MATCH($D49, Option3!$G$106:$G$117,0)))*conv_2026*AA$7</f>
        <v>-2811895.6857525799</v>
      </c>
      <c r="AB49" s="30">
        <f>(INDEX(Option3!AB$106:AB$117, MATCH($D49, Option3!$G$106:$G$117,0)))*conv_2026*AB$7</f>
        <v>-1459093.6376241907</v>
      </c>
      <c r="AC49" s="30">
        <f>(INDEX(Option3!AC$106:AC$117, MATCH($D49, Option3!$G$106:$G$117,0)))*conv_2026*AC$7</f>
        <v>0</v>
      </c>
      <c r="AD49" s="30">
        <f>(INDEX(Option3!AD$106:AD$117, MATCH($D49, Option3!$G$106:$G$117,0)))*conv_2026*AD$7</f>
        <v>0</v>
      </c>
      <c r="AE49" s="30">
        <f>(INDEX(Option3!AE$106:AE$117, MATCH($D49, Option3!$G$106:$G$117,0)))*conv_2026*AE$7</f>
        <v>0</v>
      </c>
      <c r="AF49" s="30">
        <f>(INDEX(Option3!AF$106:AF$117, MATCH($D49, Option3!$G$106:$G$117,0)))*conv_2026*AF$7</f>
        <v>0</v>
      </c>
      <c r="AG49" s="30">
        <f>(INDEX(Option3!AG$106:AG$117, MATCH($D49, Option3!$G$106:$G$117,0)))*conv_2026*AG$7</f>
        <v>0</v>
      </c>
    </row>
    <row r="50" spans="1:35" s="8" customFormat="1" x14ac:dyDescent="0.2">
      <c r="A50" s="252" t="s">
        <v>132</v>
      </c>
      <c r="B50" s="252" t="str">
        <f>Option3!A116</f>
        <v>sens</v>
      </c>
      <c r="C50" s="252">
        <f>Option3!C116</f>
        <v>0</v>
      </c>
      <c r="D50" s="252" t="str">
        <f t="shared" si="5"/>
        <v>Option 3sens</v>
      </c>
      <c r="E50" s="253"/>
      <c r="F50" s="30">
        <f t="shared" si="4"/>
        <v>542546470.15076685</v>
      </c>
      <c r="H50" s="30">
        <f>(INDEX(Option3!H$106:H$117, MATCH($D50, Option3!$G$106:$G$117,0)))*conv_2026*H$7</f>
        <v>0</v>
      </c>
      <c r="I50" s="30">
        <f>(INDEX(Option3!I$106:I$117, MATCH($D50, Option3!$G$106:$G$117,0)))*conv_2026*I$7</f>
        <v>40417173.250230774</v>
      </c>
      <c r="J50" s="30">
        <f>(INDEX(Option3!J$106:J$117, MATCH($D50, Option3!$G$106:$G$117,0)))*conv_2026*J$7</f>
        <v>45664180.701388732</v>
      </c>
      <c r="K50" s="30">
        <f>(INDEX(Option3!K$106:K$117, MATCH($D50, Option3!$G$106:$G$117,0)))*conv_2026*K$7</f>
        <v>47798097.127813108</v>
      </c>
      <c r="L50" s="30">
        <f>(INDEX(Option3!L$106:L$117, MATCH($D50, Option3!$G$106:$G$117,0)))*conv_2026*L$7</f>
        <v>47267892.708693922</v>
      </c>
      <c r="M50" s="30">
        <f>(INDEX(Option3!M$106:M$117, MATCH($D50, Option3!$G$106:$G$117,0)))*conv_2026*M$7</f>
        <v>46203441.879921682</v>
      </c>
      <c r="N50" s="30">
        <f>(INDEX(Option3!N$106:N$117, MATCH($D50, Option3!$G$106:$G$117,0)))*conv_2026*N$7</f>
        <v>47477539.569439933</v>
      </c>
      <c r="O50" s="30">
        <f>(INDEX(Option3!O$106:O$117, MATCH($D50, Option3!$G$106:$G$117,0)))*conv_2026*O$7</f>
        <v>47890065.297913112</v>
      </c>
      <c r="P50" s="30">
        <f>(INDEX(Option3!P$106:P$117, MATCH($D50, Option3!$G$106:$G$117,0)))*conv_2026*P$7</f>
        <v>48370744.811741814</v>
      </c>
      <c r="Q50" s="30">
        <f>(INDEX(Option3!Q$106:Q$117, MATCH($D50, Option3!$G$106:$G$117,0)))*conv_2026*Q$7</f>
        <v>48544059.256691962</v>
      </c>
      <c r="R50" s="30">
        <f>(INDEX(Option3!R$106:R$117, MATCH($D50, Option3!$G$106:$G$117,0)))*conv_2026*R$7</f>
        <v>48544059.256691962</v>
      </c>
      <c r="S50" s="30">
        <f>(INDEX(Option3!S$106:S$117, MATCH($D50, Option3!$G$106:$G$117,0)))*conv_2026*S$7</f>
        <v>48544059.256691962</v>
      </c>
      <c r="T50" s="30">
        <f>(INDEX(Option3!T$106:T$117, MATCH($D50, Option3!$G$106:$G$117,0)))*conv_2026*T$7</f>
        <v>48544059.256691962</v>
      </c>
      <c r="U50" s="30">
        <f>(INDEX(Option3!U$106:U$117, MATCH($D50, Option3!$G$106:$G$117,0)))*conv_2026*U$7</f>
        <v>48544059.256691962</v>
      </c>
      <c r="V50" s="30">
        <f>(INDEX(Option3!V$106:V$117, MATCH($D50, Option3!$G$106:$G$117,0)))*conv_2026*V$7</f>
        <v>48544059.256691962</v>
      </c>
      <c r="W50" s="30">
        <f>(INDEX(Option3!W$106:W$117, MATCH($D50, Option3!$G$106:$G$117,0)))*conv_2026*W$7</f>
        <v>48544059.256691962</v>
      </c>
      <c r="X50" s="30">
        <f>(INDEX(Option3!X$106:X$117, MATCH($D50, Option3!$G$106:$G$117,0)))*conv_2026*X$7</f>
        <v>-5478848.2949199742</v>
      </c>
      <c r="Y50" s="30">
        <f>(INDEX(Option3!Y$106:Y$117, MATCH($D50, Option3!$G$106:$G$117,0)))*conv_2026*Y$7</f>
        <v>-4551212.6047747936</v>
      </c>
      <c r="Z50" s="30">
        <f>(INDEX(Option3!Z$106:Z$117, MATCH($D50, Option3!$G$106:$G$117,0)))*conv_2026*Z$7</f>
        <v>-3913463.0677999812</v>
      </c>
      <c r="AA50" s="30">
        <f>(INDEX(Option3!AA$106:AA$117, MATCH($D50, Option3!$G$106:$G$117,0)))*conv_2026*AA$7</f>
        <v>-2811895.6857525799</v>
      </c>
      <c r="AB50" s="30">
        <f>(INDEX(Option3!AB$106:AB$117, MATCH($D50, Option3!$G$106:$G$117,0)))*conv_2026*AB$7</f>
        <v>-1459093.6376241907</v>
      </c>
      <c r="AC50" s="30">
        <f>(INDEX(Option3!AC$106:AC$117, MATCH($D50, Option3!$G$106:$G$117,0)))*conv_2026*AC$7</f>
        <v>0</v>
      </c>
      <c r="AD50" s="30">
        <f>(INDEX(Option3!AD$106:AD$117, MATCH($D50, Option3!$G$106:$G$117,0)))*conv_2026*AD$7</f>
        <v>0</v>
      </c>
      <c r="AE50" s="30">
        <f>(INDEX(Option3!AE$106:AE$117, MATCH($D50, Option3!$G$106:$G$117,0)))*conv_2026*AE$7</f>
        <v>0</v>
      </c>
      <c r="AF50" s="30">
        <f>(INDEX(Option3!AF$106:AF$117, MATCH($D50, Option3!$G$106:$G$117,0)))*conv_2026*AF$7</f>
        <v>0</v>
      </c>
      <c r="AG50" s="30">
        <f>(INDEX(Option3!AG$106:AG$117, MATCH($D50, Option3!$G$106:$G$117,0)))*conv_2026*AG$7</f>
        <v>0</v>
      </c>
    </row>
    <row r="51" spans="1:35" s="8" customFormat="1" x14ac:dyDescent="0.2">
      <c r="A51" s="252" t="s">
        <v>132</v>
      </c>
      <c r="B51" s="252" t="str">
        <f>Option3!A117</f>
        <v>sens</v>
      </c>
      <c r="C51" s="252">
        <f>Option3!C117</f>
        <v>0</v>
      </c>
      <c r="D51" s="252" t="str">
        <f t="shared" si="5"/>
        <v>Option 3sens</v>
      </c>
      <c r="E51" s="253"/>
      <c r="F51" s="30">
        <f t="shared" si="4"/>
        <v>542546470.15076685</v>
      </c>
      <c r="H51" s="30">
        <f>(INDEX(Option3!H$106:H$117, MATCH($D51, Option3!$G$106:$G$117,0)))*conv_2026*H$7</f>
        <v>0</v>
      </c>
      <c r="I51" s="30">
        <f>(INDEX(Option3!I$106:I$117, MATCH($D51, Option3!$G$106:$G$117,0)))*conv_2026*I$7</f>
        <v>40417173.250230774</v>
      </c>
      <c r="J51" s="30">
        <f>(INDEX(Option3!J$106:J$117, MATCH($D51, Option3!$G$106:$G$117,0)))*conv_2026*J$7</f>
        <v>45664180.701388732</v>
      </c>
      <c r="K51" s="30">
        <f>(INDEX(Option3!K$106:K$117, MATCH($D51, Option3!$G$106:$G$117,0)))*conv_2026*K$7</f>
        <v>47798097.127813108</v>
      </c>
      <c r="L51" s="30">
        <f>(INDEX(Option3!L$106:L$117, MATCH($D51, Option3!$G$106:$G$117,0)))*conv_2026*L$7</f>
        <v>47267892.708693922</v>
      </c>
      <c r="M51" s="30">
        <f>(INDEX(Option3!M$106:M$117, MATCH($D51, Option3!$G$106:$G$117,0)))*conv_2026*M$7</f>
        <v>46203441.879921682</v>
      </c>
      <c r="N51" s="30">
        <f>(INDEX(Option3!N$106:N$117, MATCH($D51, Option3!$G$106:$G$117,0)))*conv_2026*N$7</f>
        <v>47477539.569439933</v>
      </c>
      <c r="O51" s="30">
        <f>(INDEX(Option3!O$106:O$117, MATCH($D51, Option3!$G$106:$G$117,0)))*conv_2026*O$7</f>
        <v>47890065.297913112</v>
      </c>
      <c r="P51" s="30">
        <f>(INDEX(Option3!P$106:P$117, MATCH($D51, Option3!$G$106:$G$117,0)))*conv_2026*P$7</f>
        <v>48370744.811741814</v>
      </c>
      <c r="Q51" s="30">
        <f>(INDEX(Option3!Q$106:Q$117, MATCH($D51, Option3!$G$106:$G$117,0)))*conv_2026*Q$7</f>
        <v>48544059.256691962</v>
      </c>
      <c r="R51" s="30">
        <f>(INDEX(Option3!R$106:R$117, MATCH($D51, Option3!$G$106:$G$117,0)))*conv_2026*R$7</f>
        <v>48544059.256691962</v>
      </c>
      <c r="S51" s="30">
        <f>(INDEX(Option3!S$106:S$117, MATCH($D51, Option3!$G$106:$G$117,0)))*conv_2026*S$7</f>
        <v>48544059.256691962</v>
      </c>
      <c r="T51" s="30">
        <f>(INDEX(Option3!T$106:T$117, MATCH($D51, Option3!$G$106:$G$117,0)))*conv_2026*T$7</f>
        <v>48544059.256691962</v>
      </c>
      <c r="U51" s="30">
        <f>(INDEX(Option3!U$106:U$117, MATCH($D51, Option3!$G$106:$G$117,0)))*conv_2026*U$7</f>
        <v>48544059.256691962</v>
      </c>
      <c r="V51" s="30">
        <f>(INDEX(Option3!V$106:V$117, MATCH($D51, Option3!$G$106:$G$117,0)))*conv_2026*V$7</f>
        <v>48544059.256691962</v>
      </c>
      <c r="W51" s="30">
        <f>(INDEX(Option3!W$106:W$117, MATCH($D51, Option3!$G$106:$G$117,0)))*conv_2026*W$7</f>
        <v>48544059.256691962</v>
      </c>
      <c r="X51" s="30">
        <f>(INDEX(Option3!X$106:X$117, MATCH($D51, Option3!$G$106:$G$117,0)))*conv_2026*X$7</f>
        <v>-5478848.2949199742</v>
      </c>
      <c r="Y51" s="30">
        <f>(INDEX(Option3!Y$106:Y$117, MATCH($D51, Option3!$G$106:$G$117,0)))*conv_2026*Y$7</f>
        <v>-4551212.6047747936</v>
      </c>
      <c r="Z51" s="30">
        <f>(INDEX(Option3!Z$106:Z$117, MATCH($D51, Option3!$G$106:$G$117,0)))*conv_2026*Z$7</f>
        <v>-3913463.0677999812</v>
      </c>
      <c r="AA51" s="30">
        <f>(INDEX(Option3!AA$106:AA$117, MATCH($D51, Option3!$G$106:$G$117,0)))*conv_2026*AA$7</f>
        <v>-2811895.6857525799</v>
      </c>
      <c r="AB51" s="30">
        <f>(INDEX(Option3!AB$106:AB$117, MATCH($D51, Option3!$G$106:$G$117,0)))*conv_2026*AB$7</f>
        <v>-1459093.6376241907</v>
      </c>
      <c r="AC51" s="30">
        <f>(INDEX(Option3!AC$106:AC$117, MATCH($D51, Option3!$G$106:$G$117,0)))*conv_2026*AC$7</f>
        <v>0</v>
      </c>
      <c r="AD51" s="30">
        <f>(INDEX(Option3!AD$106:AD$117, MATCH($D51, Option3!$G$106:$G$117,0)))*conv_2026*AD$7</f>
        <v>0</v>
      </c>
      <c r="AE51" s="30">
        <f>(INDEX(Option3!AE$106:AE$117, MATCH($D51, Option3!$G$106:$G$117,0)))*conv_2026*AE$7</f>
        <v>0</v>
      </c>
      <c r="AF51" s="30">
        <f>(INDEX(Option3!AF$106:AF$117, MATCH($D51, Option3!$G$106:$G$117,0)))*conv_2026*AF$7</f>
        <v>0</v>
      </c>
      <c r="AG51" s="30">
        <f>(INDEX(Option3!AG$106:AG$117, MATCH($D51, Option3!$G$106:$G$117,0)))*conv_2026*AG$7</f>
        <v>0</v>
      </c>
    </row>
    <row r="52" spans="1:35" s="8" customFormat="1" x14ac:dyDescent="0.2">
      <c r="A52" s="252"/>
      <c r="B52" s="252"/>
      <c r="C52" s="252"/>
      <c r="D52" s="252"/>
      <c r="E52" s="252"/>
      <c r="F52" s="30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</row>
    <row r="53" spans="1:35" s="8" customFormat="1" x14ac:dyDescent="0.2">
      <c r="A53" s="252"/>
      <c r="B53" s="252"/>
      <c r="C53" s="252"/>
      <c r="D53" s="252"/>
      <c r="E53" s="252"/>
      <c r="F53" s="30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</row>
    <row r="54" spans="1:35" s="8" customFormat="1" x14ac:dyDescent="0.2">
      <c r="A54" s="252"/>
      <c r="B54" s="252"/>
      <c r="C54" s="252"/>
      <c r="D54" s="252"/>
      <c r="E54" s="252"/>
      <c r="F54" s="30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</row>
    <row r="55" spans="1:35" s="8" customFormat="1" x14ac:dyDescent="0.2">
      <c r="A55" s="252"/>
      <c r="B55" s="252"/>
      <c r="C55" s="252"/>
      <c r="D55" s="252"/>
      <c r="E55" s="252"/>
      <c r="F55" s="30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</row>
    <row r="56" spans="1:35" s="8" customFormat="1" x14ac:dyDescent="0.2">
      <c r="A56" s="252" t="s">
        <v>133</v>
      </c>
      <c r="B56" s="252" t="s">
        <v>119</v>
      </c>
      <c r="C56" s="252" t="s">
        <v>187</v>
      </c>
      <c r="D56" s="252" t="str">
        <f>A56&amp;B56</f>
        <v>Option 4NPV</v>
      </c>
      <c r="E56" s="253"/>
      <c r="F56" s="30">
        <f t="shared" ref="F56:F65" si="6">SUMPRODUCT($H56:$AG56, $H$5:$AG$5)</f>
        <v>536743738.11053693</v>
      </c>
      <c r="G56" s="245"/>
      <c r="H56" s="30">
        <f>(INDEX(Option4!H$106:H$117, MATCH($D56, Option4!$G$106:$G$117,0)))*conv_2026*H$7</f>
        <v>0</v>
      </c>
      <c r="I56" s="30">
        <f>(INDEX(Option4!I$106:I$117, MATCH($D56, Option4!$G$106:$G$117,0)))*conv_2026*I$7</f>
        <v>43354113.723236486</v>
      </c>
      <c r="J56" s="30">
        <f>(INDEX(Option4!J$106:J$117, MATCH($D56, Option4!$G$106:$G$117,0)))*conv_2026*J$7</f>
        <v>47611192.212436318</v>
      </c>
      <c r="K56" s="30">
        <f>(INDEX(Option4!K$106:K$117, MATCH($D56, Option4!$G$106:$G$117,0)))*conv_2026*K$7</f>
        <v>48314248.594714642</v>
      </c>
      <c r="L56" s="30">
        <f>(INDEX(Option4!L$106:L$117, MATCH($D56, Option4!$G$106:$G$117,0)))*conv_2026*L$7</f>
        <v>47056692.946069047</v>
      </c>
      <c r="M56" s="30">
        <f>(INDEX(Option4!M$106:M$117, MATCH($D56, Option4!$G$106:$G$117,0)))*conv_2026*M$7</f>
        <v>45469544.068292759</v>
      </c>
      <c r="N56" s="30">
        <f>(INDEX(Option4!N$106:N$117, MATCH($D56, Option4!$G$106:$G$117,0)))*conv_2026*N$7</f>
        <v>46123596.72623425</v>
      </c>
      <c r="O56" s="30">
        <f>(INDEX(Option4!O$106:O$117, MATCH($D56, Option4!$G$106:$G$117,0)))*conv_2026*O$7</f>
        <v>46888070.488299087</v>
      </c>
      <c r="P56" s="30">
        <f>(INDEX(Option4!P$106:P$117, MATCH($D56, Option4!$G$106:$G$117,0)))*conv_2026*P$7</f>
        <v>48067040.593618184</v>
      </c>
      <c r="Q56" s="30">
        <f>(INDEX(Option4!Q$106:Q$117, MATCH($D56, Option4!$G$106:$G$117,0)))*conv_2026*Q$7</f>
        <v>48389088.887652621</v>
      </c>
      <c r="R56" s="30">
        <f>(INDEX(Option4!R$106:R$117, MATCH($D56, Option4!$G$106:$G$117,0)))*conv_2026*R$7</f>
        <v>48389088.887652621</v>
      </c>
      <c r="S56" s="30">
        <f>(INDEX(Option4!S$106:S$117, MATCH($D56, Option4!$G$106:$G$117,0)))*conv_2026*S$7</f>
        <v>48389088.887652621</v>
      </c>
      <c r="T56" s="30">
        <f>(INDEX(Option4!T$106:T$117, MATCH($D56, Option4!$G$106:$G$117,0)))*conv_2026*T$7</f>
        <v>48389088.887652621</v>
      </c>
      <c r="U56" s="30">
        <f>(INDEX(Option4!U$106:U$117, MATCH($D56, Option4!$G$106:$G$117,0)))*conv_2026*U$7</f>
        <v>48389088.887652621</v>
      </c>
      <c r="V56" s="30">
        <f>(INDEX(Option4!V$106:V$117, MATCH($D56, Option4!$G$106:$G$117,0)))*conv_2026*V$7</f>
        <v>48389088.887652621</v>
      </c>
      <c r="W56" s="30">
        <f>(INDEX(Option4!W$106:W$117, MATCH($D56, Option4!$G$106:$G$117,0)))*conv_2026*W$7</f>
        <v>48389088.887652621</v>
      </c>
      <c r="X56" s="30">
        <f>(INDEX(Option4!X$106:X$117, MATCH($D56, Option4!$G$106:$G$117,0)))*conv_2026*X$7</f>
        <v>-10387587.155271556</v>
      </c>
      <c r="Y56" s="30">
        <f>(INDEX(Option4!Y$106:Y$117, MATCH($D56, Option4!$G$106:$G$117,0)))*conv_2026*Y$7</f>
        <v>-8310069.7242172444</v>
      </c>
      <c r="Z56" s="30">
        <f>(INDEX(Option4!Z$106:Z$117, MATCH($D56, Option4!$G$106:$G$117,0)))*conv_2026*Z$7</f>
        <v>-6232552.2931629336</v>
      </c>
      <c r="AA56" s="30">
        <f>(INDEX(Option4!AA$106:AA$117, MATCH($D56, Option4!$G$106:$G$117,0)))*conv_2026*AA$7</f>
        <v>-4155034.8621086222</v>
      </c>
      <c r="AB56" s="30">
        <f>(INDEX(Option4!AB$106:AB$117, MATCH($D56, Option4!$G$106:$G$117,0)))*conv_2026*AB$7</f>
        <v>-2077517.4310543111</v>
      </c>
      <c r="AC56" s="30">
        <f>(INDEX(Option4!AC$106:AC$117, MATCH($D56, Option4!$G$106:$G$117,0)))*conv_2026*AC$7</f>
        <v>0</v>
      </c>
      <c r="AD56" s="30">
        <f>(INDEX(Option4!AD$106:AD$117, MATCH($D56, Option4!$G$106:$G$117,0)))*conv_2026*AD$7</f>
        <v>0</v>
      </c>
      <c r="AE56" s="30">
        <f>(INDEX(Option4!AE$106:AE$117, MATCH($D56, Option4!$G$106:$G$117,0)))*conv_2026*AE$7</f>
        <v>0</v>
      </c>
      <c r="AF56" s="30">
        <f>(INDEX(Option4!AF$106:AF$117, MATCH($D56, Option4!$G$106:$G$117,0)))*conv_2026*AF$7</f>
        <v>0</v>
      </c>
      <c r="AG56" s="30">
        <f>(INDEX(Option4!AG$106:AG$117, MATCH($D56, Option4!$G$106:$G$117,0)))*conv_2026*AG$7</f>
        <v>0</v>
      </c>
      <c r="AH56" s="7"/>
      <c r="AI56" s="7"/>
    </row>
    <row r="57" spans="1:35" s="8" customFormat="1" x14ac:dyDescent="0.2">
      <c r="A57" s="244"/>
      <c r="B57" s="244"/>
      <c r="C57" s="244"/>
      <c r="D57" s="244"/>
      <c r="E57" s="244"/>
      <c r="F57" s="244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7"/>
      <c r="AI57" s="7"/>
    </row>
    <row r="58" spans="1:35" s="8" customFormat="1" x14ac:dyDescent="0.2">
      <c r="A58" s="252" t="s">
        <v>133</v>
      </c>
      <c r="B58" s="252" t="str">
        <f>Option4!A110</f>
        <v>sens1</v>
      </c>
      <c r="C58" s="252" t="str">
        <f>Option4!C110</f>
        <v>Capex 10% higher</v>
      </c>
      <c r="D58" s="252" t="str">
        <f t="shared" ref="D58:D65" si="7">A58&amp;B58</f>
        <v>Option 4sens1</v>
      </c>
      <c r="E58" s="253"/>
      <c r="F58" s="30">
        <f t="shared" si="6"/>
        <v>525752857.13196653</v>
      </c>
      <c r="G58" s="245"/>
      <c r="H58" s="30">
        <f>(INDEX(Option4!H$106:H$117, MATCH($D58, Option4!$G$106:$G$117,0)))*conv_2026*H$7</f>
        <v>0</v>
      </c>
      <c r="I58" s="30">
        <f>(INDEX(Option4!I$106:I$117, MATCH($D58, Option4!$G$106:$G$117,0)))*conv_2026*I$7</f>
        <v>43354113.723236486</v>
      </c>
      <c r="J58" s="30">
        <f>(INDEX(Option4!J$106:J$117, MATCH($D58, Option4!$G$106:$G$117,0)))*conv_2026*J$7</f>
        <v>47403440.469330892</v>
      </c>
      <c r="K58" s="30">
        <f>(INDEX(Option4!K$106:K$117, MATCH($D58, Option4!$G$106:$G$117,0)))*conv_2026*K$7</f>
        <v>47898745.108503781</v>
      </c>
      <c r="L58" s="30">
        <f>(INDEX(Option4!L$106:L$117, MATCH($D58, Option4!$G$106:$G$117,0)))*conv_2026*L$7</f>
        <v>46433437.716752753</v>
      </c>
      <c r="M58" s="30">
        <f>(INDEX(Option4!M$106:M$117, MATCH($D58, Option4!$G$106:$G$117,0)))*conv_2026*M$7</f>
        <v>44638537.095871031</v>
      </c>
      <c r="N58" s="30">
        <f>(INDEX(Option4!N$106:N$117, MATCH($D58, Option4!$G$106:$G$117,0)))*conv_2026*N$7</f>
        <v>45084838.010707088</v>
      </c>
      <c r="O58" s="30">
        <f>(INDEX(Option4!O$106:O$117, MATCH($D58, Option4!$G$106:$G$117,0)))*conv_2026*O$7</f>
        <v>45849311.772771932</v>
      </c>
      <c r="P58" s="30">
        <f>(INDEX(Option4!P$106:P$117, MATCH($D58, Option4!$G$106:$G$117,0)))*conv_2026*P$7</f>
        <v>47028281.87809103</v>
      </c>
      <c r="Q58" s="30">
        <f>(INDEX(Option4!Q$106:Q$117, MATCH($D58, Option4!$G$106:$G$117,0)))*conv_2026*Q$7</f>
        <v>47350330.172125459</v>
      </c>
      <c r="R58" s="30">
        <f>(INDEX(Option4!R$106:R$117, MATCH($D58, Option4!$G$106:$G$117,0)))*conv_2026*R$7</f>
        <v>47350330.172125459</v>
      </c>
      <c r="S58" s="30">
        <f>(INDEX(Option4!S$106:S$117, MATCH($D58, Option4!$G$106:$G$117,0)))*conv_2026*S$7</f>
        <v>47350330.172125459</v>
      </c>
      <c r="T58" s="30">
        <f>(INDEX(Option4!T$106:T$117, MATCH($D58, Option4!$G$106:$G$117,0)))*conv_2026*T$7</f>
        <v>47350330.172125459</v>
      </c>
      <c r="U58" s="30">
        <f>(INDEX(Option4!U$106:U$117, MATCH($D58, Option4!$G$106:$G$117,0)))*conv_2026*U$7</f>
        <v>47350330.172125459</v>
      </c>
      <c r="V58" s="30">
        <f>(INDEX(Option4!V$106:V$117, MATCH($D58, Option4!$G$106:$G$117,0)))*conv_2026*V$7</f>
        <v>47350330.172125459</v>
      </c>
      <c r="W58" s="30">
        <f>(INDEX(Option4!W$106:W$117, MATCH($D58, Option4!$G$106:$G$117,0)))*conv_2026*W$7</f>
        <v>47350330.172125459</v>
      </c>
      <c r="X58" s="30">
        <f>(INDEX(Option4!X$106:X$117, MATCH($D58, Option4!$G$106:$G$117,0)))*conv_2026*X$7</f>
        <v>-11426345.870798711</v>
      </c>
      <c r="Y58" s="30">
        <f>(INDEX(Option4!Y$106:Y$117, MATCH($D58, Option4!$G$106:$G$117,0)))*conv_2026*Y$7</f>
        <v>-9141076.6966389697</v>
      </c>
      <c r="Z58" s="30">
        <f>(INDEX(Option4!Z$106:Z$117, MATCH($D58, Option4!$G$106:$G$117,0)))*conv_2026*Z$7</f>
        <v>-6855807.5224792268</v>
      </c>
      <c r="AA58" s="30">
        <f>(INDEX(Option4!AA$106:AA$117, MATCH($D58, Option4!$G$106:$G$117,0)))*conv_2026*AA$7</f>
        <v>-4570538.3483194849</v>
      </c>
      <c r="AB58" s="30">
        <f>(INDEX(Option4!AB$106:AB$117, MATCH($D58, Option4!$G$106:$G$117,0)))*conv_2026*AB$7</f>
        <v>-2285269.1741597424</v>
      </c>
      <c r="AC58" s="30">
        <f>(INDEX(Option4!AC$106:AC$117, MATCH($D58, Option4!$G$106:$G$117,0)))*conv_2026*AC$7</f>
        <v>0</v>
      </c>
      <c r="AD58" s="30">
        <f>(INDEX(Option4!AD$106:AD$117, MATCH($D58, Option4!$G$106:$G$117,0)))*conv_2026*AD$7</f>
        <v>0</v>
      </c>
      <c r="AE58" s="30">
        <f>(INDEX(Option4!AE$106:AE$117, MATCH($D58, Option4!$G$106:$G$117,0)))*conv_2026*AE$7</f>
        <v>0</v>
      </c>
      <c r="AF58" s="30">
        <f>(INDEX(Option4!AF$106:AF$117, MATCH($D58, Option4!$G$106:$G$117,0)))*conv_2026*AF$7</f>
        <v>0</v>
      </c>
      <c r="AG58" s="30">
        <f>(INDEX(Option4!AG$106:AG$117, MATCH($D58, Option4!$G$106:$G$117,0)))*conv_2026*AG$7</f>
        <v>0</v>
      </c>
      <c r="AH58" s="7"/>
      <c r="AI58" s="7"/>
    </row>
    <row r="59" spans="1:35" s="8" customFormat="1" x14ac:dyDescent="0.2">
      <c r="A59" s="252" t="s">
        <v>133</v>
      </c>
      <c r="B59" s="252" t="str">
        <f>Option4!A111</f>
        <v>sens2</v>
      </c>
      <c r="C59" s="252" t="str">
        <f>Option4!C111</f>
        <v>Capex 10% lower</v>
      </c>
      <c r="D59" s="252" t="str">
        <f t="shared" si="7"/>
        <v>Option 4sens2</v>
      </c>
      <c r="E59" s="253"/>
      <c r="F59" s="30">
        <f t="shared" si="6"/>
        <v>547734619.08910692</v>
      </c>
      <c r="G59" s="252"/>
      <c r="H59" s="30">
        <f>(INDEX(Option4!H$106:H$117, MATCH($D59, Option4!$G$106:$G$117,0)))*conv_2026*H$7</f>
        <v>0</v>
      </c>
      <c r="I59" s="30">
        <f>(INDEX(Option4!I$106:I$117, MATCH($D59, Option4!$G$106:$G$117,0)))*conv_2026*I$7</f>
        <v>43354113.723236486</v>
      </c>
      <c r="J59" s="30">
        <f>(INDEX(Option4!J$106:J$117, MATCH($D59, Option4!$G$106:$G$117,0)))*conv_2026*J$7</f>
        <v>47818943.955541745</v>
      </c>
      <c r="K59" s="30">
        <f>(INDEX(Option4!K$106:K$117, MATCH($D59, Option4!$G$106:$G$117,0)))*conv_2026*K$7</f>
        <v>48729752.080925509</v>
      </c>
      <c r="L59" s="30">
        <f>(INDEX(Option4!L$106:L$117, MATCH($D59, Option4!$G$106:$G$117,0)))*conv_2026*L$7</f>
        <v>47679948.175385341</v>
      </c>
      <c r="M59" s="30">
        <f>(INDEX(Option4!M$106:M$117, MATCH($D59, Option4!$G$106:$G$117,0)))*conv_2026*M$7</f>
        <v>46300551.040714487</v>
      </c>
      <c r="N59" s="30">
        <f>(INDEX(Option4!N$106:N$117, MATCH($D59, Option4!$G$106:$G$117,0)))*conv_2026*N$7</f>
        <v>47162355.441761404</v>
      </c>
      <c r="O59" s="30">
        <f>(INDEX(Option4!O$106:O$117, MATCH($D59, Option4!$G$106:$G$117,0)))*conv_2026*O$7</f>
        <v>47926829.203826241</v>
      </c>
      <c r="P59" s="30">
        <f>(INDEX(Option4!P$106:P$117, MATCH($D59, Option4!$G$106:$G$117,0)))*conv_2026*P$7</f>
        <v>49105799.309145346</v>
      </c>
      <c r="Q59" s="30">
        <f>(INDEX(Option4!Q$106:Q$117, MATCH($D59, Option4!$G$106:$G$117,0)))*conv_2026*Q$7</f>
        <v>49427847.603179775</v>
      </c>
      <c r="R59" s="30">
        <f>(INDEX(Option4!R$106:R$117, MATCH($D59, Option4!$G$106:$G$117,0)))*conv_2026*R$7</f>
        <v>49427847.603179775</v>
      </c>
      <c r="S59" s="30">
        <f>(INDEX(Option4!S$106:S$117, MATCH($D59, Option4!$G$106:$G$117,0)))*conv_2026*S$7</f>
        <v>49427847.603179775</v>
      </c>
      <c r="T59" s="30">
        <f>(INDEX(Option4!T$106:T$117, MATCH($D59, Option4!$G$106:$G$117,0)))*conv_2026*T$7</f>
        <v>49427847.603179775</v>
      </c>
      <c r="U59" s="30">
        <f>(INDEX(Option4!U$106:U$117, MATCH($D59, Option4!$G$106:$G$117,0)))*conv_2026*U$7</f>
        <v>49427847.603179775</v>
      </c>
      <c r="V59" s="30">
        <f>(INDEX(Option4!V$106:V$117, MATCH($D59, Option4!$G$106:$G$117,0)))*conv_2026*V$7</f>
        <v>49427847.603179775</v>
      </c>
      <c r="W59" s="30">
        <f>(INDEX(Option4!W$106:W$117, MATCH($D59, Option4!$G$106:$G$117,0)))*conv_2026*W$7</f>
        <v>49427847.603179775</v>
      </c>
      <c r="X59" s="30">
        <f>(INDEX(Option4!X$106:X$117, MATCH($D59, Option4!$G$106:$G$117,0)))*conv_2026*X$7</f>
        <v>-9348828.4397443999</v>
      </c>
      <c r="Y59" s="30">
        <f>(INDEX(Option4!Y$106:Y$117, MATCH($D59, Option4!$G$106:$G$117,0)))*conv_2026*Y$7</f>
        <v>-7479062.7517955201</v>
      </c>
      <c r="Z59" s="30">
        <f>(INDEX(Option4!Z$106:Z$117, MATCH($D59, Option4!$G$106:$G$117,0)))*conv_2026*Z$7</f>
        <v>-5609297.0638466412</v>
      </c>
      <c r="AA59" s="30">
        <f>(INDEX(Option4!AA$106:AA$117, MATCH($D59, Option4!$G$106:$G$117,0)))*conv_2026*AA$7</f>
        <v>-3739531.37589776</v>
      </c>
      <c r="AB59" s="30">
        <f>(INDEX(Option4!AB$106:AB$117, MATCH($D59, Option4!$G$106:$G$117,0)))*conv_2026*AB$7</f>
        <v>-1869765.68794888</v>
      </c>
      <c r="AC59" s="30">
        <f>(INDEX(Option4!AC$106:AC$117, MATCH($D59, Option4!$G$106:$G$117,0)))*conv_2026*AC$7</f>
        <v>0</v>
      </c>
      <c r="AD59" s="30">
        <f>(INDEX(Option4!AD$106:AD$117, MATCH($D59, Option4!$G$106:$G$117,0)))*conv_2026*AD$7</f>
        <v>0</v>
      </c>
      <c r="AE59" s="30">
        <f>(INDEX(Option4!AE$106:AE$117, MATCH($D59, Option4!$G$106:$G$117,0)))*conv_2026*AE$7</f>
        <v>0</v>
      </c>
      <c r="AF59" s="30">
        <f>(INDEX(Option4!AF$106:AF$117, MATCH($D59, Option4!$G$106:$G$117,0)))*conv_2026*AF$7</f>
        <v>0</v>
      </c>
      <c r="AG59" s="30">
        <f>(INDEX(Option4!AG$106:AG$117, MATCH($D59, Option4!$G$106:$G$117,0)))*conv_2026*AG$7</f>
        <v>0</v>
      </c>
    </row>
    <row r="60" spans="1:35" s="8" customFormat="1" x14ac:dyDescent="0.2">
      <c r="A60" s="252" t="s">
        <v>133</v>
      </c>
      <c r="B60" s="252" t="str">
        <f>Option4!A112</f>
        <v>sens3</v>
      </c>
      <c r="C60" s="252" t="str">
        <f>Option4!C112</f>
        <v>Total benefits 10% higher</v>
      </c>
      <c r="D60" s="252" t="str">
        <f t="shared" si="7"/>
        <v>Option 4sens3</v>
      </c>
      <c r="E60" s="253"/>
      <c r="F60" s="30">
        <f t="shared" si="6"/>
        <v>601408992.90016067</v>
      </c>
      <c r="H60" s="30">
        <f>(INDEX(Option4!H$106:H$117, MATCH($D60, Option4!$G$106:$G$117,0)))*conv_2026*H$7</f>
        <v>0</v>
      </c>
      <c r="I60" s="30">
        <f>(INDEX(Option4!I$106:I$117, MATCH($D60, Option4!$G$106:$G$117,0)))*conv_2026*I$7</f>
        <v>47689525.095560133</v>
      </c>
      <c r="J60" s="30">
        <f>(INDEX(Option4!J$106:J$117, MATCH($D60, Option4!$G$106:$G$117,0)))*conv_2026*J$7</f>
        <v>52580063.17678538</v>
      </c>
      <c r="K60" s="30">
        <f>(INDEX(Option4!K$106:K$117, MATCH($D60, Option4!$G$106:$G$117,0)))*conv_2026*K$7</f>
        <v>53561176.940396972</v>
      </c>
      <c r="L60" s="30">
        <f>(INDEX(Option4!L$106:L$117, MATCH($D60, Option4!$G$106:$G$117,0)))*conv_2026*L$7</f>
        <v>52385617.469992243</v>
      </c>
      <c r="M60" s="30">
        <f>(INDEX(Option4!M$106:M$117, MATCH($D60, Option4!$G$106:$G$117,0)))*conv_2026*M$7</f>
        <v>50847505.447543763</v>
      </c>
      <c r="N60" s="30">
        <f>(INDEX(Option4!N$106:N$117, MATCH($D60, Option4!$G$106:$G$117,0)))*conv_2026*N$7</f>
        <v>51774715.114384823</v>
      </c>
      <c r="O60" s="30">
        <f>(INDEX(Option4!O$106:O$117, MATCH($D60, Option4!$G$106:$G$117,0)))*conv_2026*O$7</f>
        <v>52615636.252656154</v>
      </c>
      <c r="P60" s="30">
        <f>(INDEX(Option4!P$106:P$117, MATCH($D60, Option4!$G$106:$G$117,0)))*conv_2026*P$7</f>
        <v>53912503.368507162</v>
      </c>
      <c r="Q60" s="30">
        <f>(INDEX(Option4!Q$106:Q$117, MATCH($D60, Option4!$G$106:$G$117,0)))*conv_2026*Q$7</f>
        <v>54266756.491945028</v>
      </c>
      <c r="R60" s="30">
        <f>(INDEX(Option4!R$106:R$117, MATCH($D60, Option4!$G$106:$G$117,0)))*conv_2026*R$7</f>
        <v>54266756.491945028</v>
      </c>
      <c r="S60" s="30">
        <f>(INDEX(Option4!S$106:S$117, MATCH($D60, Option4!$G$106:$G$117,0)))*conv_2026*S$7</f>
        <v>54266756.491945028</v>
      </c>
      <c r="T60" s="30">
        <f>(INDEX(Option4!T$106:T$117, MATCH($D60, Option4!$G$106:$G$117,0)))*conv_2026*T$7</f>
        <v>54266756.491945028</v>
      </c>
      <c r="U60" s="30">
        <f>(INDEX(Option4!U$106:U$117, MATCH($D60, Option4!$G$106:$G$117,0)))*conv_2026*U$7</f>
        <v>54266756.491945028</v>
      </c>
      <c r="V60" s="30">
        <f>(INDEX(Option4!V$106:V$117, MATCH($D60, Option4!$G$106:$G$117,0)))*conv_2026*V$7</f>
        <v>54266756.491945028</v>
      </c>
      <c r="W60" s="30">
        <f>(INDEX(Option4!W$106:W$117, MATCH($D60, Option4!$G$106:$G$117,0)))*conv_2026*W$7</f>
        <v>54266756.491945028</v>
      </c>
      <c r="X60" s="30">
        <f>(INDEX(Option4!X$106:X$117, MATCH($D60, Option4!$G$106:$G$117,0)))*conv_2026*X$7</f>
        <v>-10387587.155271556</v>
      </c>
      <c r="Y60" s="30">
        <f>(INDEX(Option4!Y$106:Y$117, MATCH($D60, Option4!$G$106:$G$117,0)))*conv_2026*Y$7</f>
        <v>-8310069.7242172444</v>
      </c>
      <c r="Z60" s="30">
        <f>(INDEX(Option4!Z$106:Z$117, MATCH($D60, Option4!$G$106:$G$117,0)))*conv_2026*Z$7</f>
        <v>-6232552.2931629336</v>
      </c>
      <c r="AA60" s="30">
        <f>(INDEX(Option4!AA$106:AA$117, MATCH($D60, Option4!$G$106:$G$117,0)))*conv_2026*AA$7</f>
        <v>-4155034.8621086222</v>
      </c>
      <c r="AB60" s="30">
        <f>(INDEX(Option4!AB$106:AB$117, MATCH($D60, Option4!$G$106:$G$117,0)))*conv_2026*AB$7</f>
        <v>-2077517.4310543111</v>
      </c>
      <c r="AC60" s="30">
        <f>(INDEX(Option4!AC$106:AC$117, MATCH($D60, Option4!$G$106:$G$117,0)))*conv_2026*AC$7</f>
        <v>0</v>
      </c>
      <c r="AD60" s="30">
        <f>(INDEX(Option4!AD$106:AD$117, MATCH($D60, Option4!$G$106:$G$117,0)))*conv_2026*AD$7</f>
        <v>0</v>
      </c>
      <c r="AE60" s="30">
        <f>(INDEX(Option4!AE$106:AE$117, MATCH($D60, Option4!$G$106:$G$117,0)))*conv_2026*AE$7</f>
        <v>0</v>
      </c>
      <c r="AF60" s="30">
        <f>(INDEX(Option4!AF$106:AF$117, MATCH($D60, Option4!$G$106:$G$117,0)))*conv_2026*AF$7</f>
        <v>0</v>
      </c>
      <c r="AG60" s="30">
        <f>(INDEX(Option4!AG$106:AG$117, MATCH($D60, Option4!$G$106:$G$117,0)))*conv_2026*AG$7</f>
        <v>0</v>
      </c>
    </row>
    <row r="61" spans="1:35" s="8" customFormat="1" x14ac:dyDescent="0.2">
      <c r="A61" s="252" t="s">
        <v>133</v>
      </c>
      <c r="B61" s="252" t="str">
        <f>Option4!A113</f>
        <v>sens4</v>
      </c>
      <c r="C61" s="252" t="str">
        <f>Option4!C113</f>
        <v>Total benefits 10% lower</v>
      </c>
      <c r="D61" s="252" t="str">
        <f t="shared" si="7"/>
        <v>Option 4sens4</v>
      </c>
      <c r="E61" s="253"/>
      <c r="F61" s="30">
        <f t="shared" si="6"/>
        <v>472078483.32091284</v>
      </c>
      <c r="H61" s="30">
        <f>(INDEX(Option4!H$106:H$117, MATCH($D61, Option4!$G$106:$G$117,0)))*conv_2026*H$7</f>
        <v>0</v>
      </c>
      <c r="I61" s="30">
        <f>(INDEX(Option4!I$106:I$117, MATCH($D61, Option4!$G$106:$G$117,0)))*conv_2026*I$7</f>
        <v>39018702.350912839</v>
      </c>
      <c r="J61" s="30">
        <f>(INDEX(Option4!J$106:J$117, MATCH($D61, Option4!$G$106:$G$117,0)))*conv_2026*J$7</f>
        <v>42642321.24808725</v>
      </c>
      <c r="K61" s="30">
        <f>(INDEX(Option4!K$106:K$117, MATCH($D61, Option4!$G$106:$G$117,0)))*conv_2026*K$7</f>
        <v>43067320.249032319</v>
      </c>
      <c r="L61" s="30">
        <f>(INDEX(Option4!L$106:L$117, MATCH($D61, Option4!$G$106:$G$117,0)))*conv_2026*L$7</f>
        <v>41727768.422145851</v>
      </c>
      <c r="M61" s="30">
        <f>(INDEX(Option4!M$106:M$117, MATCH($D61, Option4!$G$106:$G$117,0)))*conv_2026*M$7</f>
        <v>40091582.689041756</v>
      </c>
      <c r="N61" s="30">
        <f>(INDEX(Option4!N$106:N$117, MATCH($D61, Option4!$G$106:$G$117,0)))*conv_2026*N$7</f>
        <v>40472478.33808367</v>
      </c>
      <c r="O61" s="30">
        <f>(INDEX(Option4!O$106:O$117, MATCH($D61, Option4!$G$106:$G$117,0)))*conv_2026*O$7</f>
        <v>41160504.723942026</v>
      </c>
      <c r="P61" s="30">
        <f>(INDEX(Option4!P$106:P$117, MATCH($D61, Option4!$G$106:$G$117,0)))*conv_2026*P$7</f>
        <v>42221577.818729214</v>
      </c>
      <c r="Q61" s="30">
        <f>(INDEX(Option4!Q$106:Q$117, MATCH($D61, Option4!$G$106:$G$117,0)))*conv_2026*Q$7</f>
        <v>42511421.283360206</v>
      </c>
      <c r="R61" s="30">
        <f>(INDEX(Option4!R$106:R$117, MATCH($D61, Option4!$G$106:$G$117,0)))*conv_2026*R$7</f>
        <v>42511421.283360206</v>
      </c>
      <c r="S61" s="30">
        <f>(INDEX(Option4!S$106:S$117, MATCH($D61, Option4!$G$106:$G$117,0)))*conv_2026*S$7</f>
        <v>42511421.283360206</v>
      </c>
      <c r="T61" s="30">
        <f>(INDEX(Option4!T$106:T$117, MATCH($D61, Option4!$G$106:$G$117,0)))*conv_2026*T$7</f>
        <v>42511421.283360206</v>
      </c>
      <c r="U61" s="30">
        <f>(INDEX(Option4!U$106:U$117, MATCH($D61, Option4!$G$106:$G$117,0)))*conv_2026*U$7</f>
        <v>42511421.283360206</v>
      </c>
      <c r="V61" s="30">
        <f>(INDEX(Option4!V$106:V$117, MATCH($D61, Option4!$G$106:$G$117,0)))*conv_2026*V$7</f>
        <v>42511421.283360206</v>
      </c>
      <c r="W61" s="30">
        <f>(INDEX(Option4!W$106:W$117, MATCH($D61, Option4!$G$106:$G$117,0)))*conv_2026*W$7</f>
        <v>42511421.283360206</v>
      </c>
      <c r="X61" s="30">
        <f>(INDEX(Option4!X$106:X$117, MATCH($D61, Option4!$G$106:$G$117,0)))*conv_2026*X$7</f>
        <v>-10387587.155271556</v>
      </c>
      <c r="Y61" s="30">
        <f>(INDEX(Option4!Y$106:Y$117, MATCH($D61, Option4!$G$106:$G$117,0)))*conv_2026*Y$7</f>
        <v>-8310069.7242172444</v>
      </c>
      <c r="Z61" s="30">
        <f>(INDEX(Option4!Z$106:Z$117, MATCH($D61, Option4!$G$106:$G$117,0)))*conv_2026*Z$7</f>
        <v>-6232552.2931629336</v>
      </c>
      <c r="AA61" s="30">
        <f>(INDEX(Option4!AA$106:AA$117, MATCH($D61, Option4!$G$106:$G$117,0)))*conv_2026*AA$7</f>
        <v>-4155034.8621086222</v>
      </c>
      <c r="AB61" s="30">
        <f>(INDEX(Option4!AB$106:AB$117, MATCH($D61, Option4!$G$106:$G$117,0)))*conv_2026*AB$7</f>
        <v>-2077517.4310543111</v>
      </c>
      <c r="AC61" s="30">
        <f>(INDEX(Option4!AC$106:AC$117, MATCH($D61, Option4!$G$106:$G$117,0)))*conv_2026*AC$7</f>
        <v>0</v>
      </c>
      <c r="AD61" s="30">
        <f>(INDEX(Option4!AD$106:AD$117, MATCH($D61, Option4!$G$106:$G$117,0)))*conv_2026*AD$7</f>
        <v>0</v>
      </c>
      <c r="AE61" s="30">
        <f>(INDEX(Option4!AE$106:AE$117, MATCH($D61, Option4!$G$106:$G$117,0)))*conv_2026*AE$7</f>
        <v>0</v>
      </c>
      <c r="AF61" s="30">
        <f>(INDEX(Option4!AF$106:AF$117, MATCH($D61, Option4!$G$106:$G$117,0)))*conv_2026*AF$7</f>
        <v>0</v>
      </c>
      <c r="AG61" s="30">
        <f>(INDEX(Option4!AG$106:AG$117, MATCH($D61, Option4!$G$106:$G$117,0)))*conv_2026*AG$7</f>
        <v>0</v>
      </c>
    </row>
    <row r="62" spans="1:35" s="8" customFormat="1" x14ac:dyDescent="0.2">
      <c r="A62" s="252" t="s">
        <v>133</v>
      </c>
      <c r="B62" s="252" t="str">
        <f>Option4!A114</f>
        <v>sens5</v>
      </c>
      <c r="C62" s="252" t="str">
        <f>Option4!C114</f>
        <v>Capex 10% higher &amp; Total benefits 10% lower</v>
      </c>
      <c r="D62" s="252" t="str">
        <f t="shared" si="7"/>
        <v>Option 4sens5</v>
      </c>
      <c r="E62" s="253"/>
      <c r="F62" s="30">
        <f t="shared" si="6"/>
        <v>461087602.34234262</v>
      </c>
      <c r="H62" s="30">
        <f>(INDEX(Option4!H$106:H$117, MATCH($D62, Option4!$G$106:$G$117,0)))*conv_2026*H$7</f>
        <v>0</v>
      </c>
      <c r="I62" s="30">
        <f>(INDEX(Option4!I$106:I$117, MATCH($D62, Option4!$G$106:$G$117,0)))*conv_2026*I$7</f>
        <v>39018702.350912839</v>
      </c>
      <c r="J62" s="30">
        <f>(INDEX(Option4!J$106:J$117, MATCH($D62, Option4!$G$106:$G$117,0)))*conv_2026*J$7</f>
        <v>42434569.504981823</v>
      </c>
      <c r="K62" s="30">
        <f>(INDEX(Option4!K$106:K$117, MATCH($D62, Option4!$G$106:$G$117,0)))*conv_2026*K$7</f>
        <v>42651816.762821451</v>
      </c>
      <c r="L62" s="30">
        <f>(INDEX(Option4!L$106:L$117, MATCH($D62, Option4!$G$106:$G$117,0)))*conv_2026*L$7</f>
        <v>41104513.192829557</v>
      </c>
      <c r="M62" s="30">
        <f>(INDEX(Option4!M$106:M$117, MATCH($D62, Option4!$G$106:$G$117,0)))*conv_2026*M$7</f>
        <v>39260575.716620035</v>
      </c>
      <c r="N62" s="30">
        <f>(INDEX(Option4!N$106:N$117, MATCH($D62, Option4!$G$106:$G$117,0)))*conv_2026*N$7</f>
        <v>39433719.622556515</v>
      </c>
      <c r="O62" s="30">
        <f>(INDEX(Option4!O$106:O$117, MATCH($D62, Option4!$G$106:$G$117,0)))*conv_2026*O$7</f>
        <v>40121746.008414865</v>
      </c>
      <c r="P62" s="30">
        <f>(INDEX(Option4!P$106:P$117, MATCH($D62, Option4!$G$106:$G$117,0)))*conv_2026*P$7</f>
        <v>41182819.103202052</v>
      </c>
      <c r="Q62" s="30">
        <f>(INDEX(Option4!Q$106:Q$117, MATCH($D62, Option4!$G$106:$G$117,0)))*conv_2026*Q$7</f>
        <v>41472662.567833044</v>
      </c>
      <c r="R62" s="30">
        <f>(INDEX(Option4!R$106:R$117, MATCH($D62, Option4!$G$106:$G$117,0)))*conv_2026*R$7</f>
        <v>41472662.567833044</v>
      </c>
      <c r="S62" s="30">
        <f>(INDEX(Option4!S$106:S$117, MATCH($D62, Option4!$G$106:$G$117,0)))*conv_2026*S$7</f>
        <v>41472662.567833044</v>
      </c>
      <c r="T62" s="30">
        <f>(INDEX(Option4!T$106:T$117, MATCH($D62, Option4!$G$106:$G$117,0)))*conv_2026*T$7</f>
        <v>41472662.567833044</v>
      </c>
      <c r="U62" s="30">
        <f>(INDEX(Option4!U$106:U$117, MATCH($D62, Option4!$G$106:$G$117,0)))*conv_2026*U$7</f>
        <v>41472662.567833044</v>
      </c>
      <c r="V62" s="30">
        <f>(INDEX(Option4!V$106:V$117, MATCH($D62, Option4!$G$106:$G$117,0)))*conv_2026*V$7</f>
        <v>41472662.567833044</v>
      </c>
      <c r="W62" s="30">
        <f>(INDEX(Option4!W$106:W$117, MATCH($D62, Option4!$G$106:$G$117,0)))*conv_2026*W$7</f>
        <v>41472662.567833044</v>
      </c>
      <c r="X62" s="30">
        <f>(INDEX(Option4!X$106:X$117, MATCH($D62, Option4!$G$106:$G$117,0)))*conv_2026*X$7</f>
        <v>-11426345.870798711</v>
      </c>
      <c r="Y62" s="30">
        <f>(INDEX(Option4!Y$106:Y$117, MATCH($D62, Option4!$G$106:$G$117,0)))*conv_2026*Y$7</f>
        <v>-9141076.6966389697</v>
      </c>
      <c r="Z62" s="30">
        <f>(INDEX(Option4!Z$106:Z$117, MATCH($D62, Option4!$G$106:$G$117,0)))*conv_2026*Z$7</f>
        <v>-6855807.5224792268</v>
      </c>
      <c r="AA62" s="30">
        <f>(INDEX(Option4!AA$106:AA$117, MATCH($D62, Option4!$G$106:$G$117,0)))*conv_2026*AA$7</f>
        <v>-4570538.3483194849</v>
      </c>
      <c r="AB62" s="30">
        <f>(INDEX(Option4!AB$106:AB$117, MATCH($D62, Option4!$G$106:$G$117,0)))*conv_2026*AB$7</f>
        <v>-2285269.1741597424</v>
      </c>
      <c r="AC62" s="30">
        <f>(INDEX(Option4!AC$106:AC$117, MATCH($D62, Option4!$G$106:$G$117,0)))*conv_2026*AC$7</f>
        <v>0</v>
      </c>
      <c r="AD62" s="30">
        <f>(INDEX(Option4!AD$106:AD$117, MATCH($D62, Option4!$G$106:$G$117,0)))*conv_2026*AD$7</f>
        <v>0</v>
      </c>
      <c r="AE62" s="30">
        <f>(INDEX(Option4!AE$106:AE$117, MATCH($D62, Option4!$G$106:$G$117,0)))*conv_2026*AE$7</f>
        <v>0</v>
      </c>
      <c r="AF62" s="30">
        <f>(INDEX(Option4!AF$106:AF$117, MATCH($D62, Option4!$G$106:$G$117,0)))*conv_2026*AF$7</f>
        <v>0</v>
      </c>
      <c r="AG62" s="30">
        <f>(INDEX(Option4!AG$106:AG$117, MATCH($D62, Option4!$G$106:$G$117,0)))*conv_2026*AG$7</f>
        <v>0</v>
      </c>
    </row>
    <row r="63" spans="1:35" s="8" customFormat="1" x14ac:dyDescent="0.2">
      <c r="A63" s="252" t="s">
        <v>133</v>
      </c>
      <c r="B63" s="252" t="str">
        <f>Option4!A115</f>
        <v>sens</v>
      </c>
      <c r="C63" s="252">
        <f>Option4!C115</f>
        <v>0</v>
      </c>
      <c r="D63" s="252" t="str">
        <f t="shared" si="7"/>
        <v>Option 4sens</v>
      </c>
      <c r="E63" s="253"/>
      <c r="F63" s="30">
        <f t="shared" si="6"/>
        <v>536743738.11053693</v>
      </c>
      <c r="H63" s="30">
        <f>(INDEX(Option4!H$106:H$117, MATCH($D63, Option4!$G$106:$G$117,0)))*conv_2026*H$7</f>
        <v>0</v>
      </c>
      <c r="I63" s="30">
        <f>(INDEX(Option4!I$106:I$117, MATCH($D63, Option4!$G$106:$G$117,0)))*conv_2026*I$7</f>
        <v>43354113.723236486</v>
      </c>
      <c r="J63" s="30">
        <f>(INDEX(Option4!J$106:J$117, MATCH($D63, Option4!$G$106:$G$117,0)))*conv_2026*J$7</f>
        <v>47611192.212436318</v>
      </c>
      <c r="K63" s="30">
        <f>(INDEX(Option4!K$106:K$117, MATCH($D63, Option4!$G$106:$G$117,0)))*conv_2026*K$7</f>
        <v>48314248.594714642</v>
      </c>
      <c r="L63" s="30">
        <f>(INDEX(Option4!L$106:L$117, MATCH($D63, Option4!$G$106:$G$117,0)))*conv_2026*L$7</f>
        <v>47056692.946069047</v>
      </c>
      <c r="M63" s="30">
        <f>(INDEX(Option4!M$106:M$117, MATCH($D63, Option4!$G$106:$G$117,0)))*conv_2026*M$7</f>
        <v>45469544.068292759</v>
      </c>
      <c r="N63" s="30">
        <f>(INDEX(Option4!N$106:N$117, MATCH($D63, Option4!$G$106:$G$117,0)))*conv_2026*N$7</f>
        <v>46123596.72623425</v>
      </c>
      <c r="O63" s="30">
        <f>(INDEX(Option4!O$106:O$117, MATCH($D63, Option4!$G$106:$G$117,0)))*conv_2026*O$7</f>
        <v>46888070.488299087</v>
      </c>
      <c r="P63" s="30">
        <f>(INDEX(Option4!P$106:P$117, MATCH($D63, Option4!$G$106:$G$117,0)))*conv_2026*P$7</f>
        <v>48067040.593618184</v>
      </c>
      <c r="Q63" s="30">
        <f>(INDEX(Option4!Q$106:Q$117, MATCH($D63, Option4!$G$106:$G$117,0)))*conv_2026*Q$7</f>
        <v>48389088.887652621</v>
      </c>
      <c r="R63" s="30">
        <f>(INDEX(Option4!R$106:R$117, MATCH($D63, Option4!$G$106:$G$117,0)))*conv_2026*R$7</f>
        <v>48389088.887652621</v>
      </c>
      <c r="S63" s="30">
        <f>(INDEX(Option4!S$106:S$117, MATCH($D63, Option4!$G$106:$G$117,0)))*conv_2026*S$7</f>
        <v>48389088.887652621</v>
      </c>
      <c r="T63" s="30">
        <f>(INDEX(Option4!T$106:T$117, MATCH($D63, Option4!$G$106:$G$117,0)))*conv_2026*T$7</f>
        <v>48389088.887652621</v>
      </c>
      <c r="U63" s="30">
        <f>(INDEX(Option4!U$106:U$117, MATCH($D63, Option4!$G$106:$G$117,0)))*conv_2026*U$7</f>
        <v>48389088.887652621</v>
      </c>
      <c r="V63" s="30">
        <f>(INDEX(Option4!V$106:V$117, MATCH($D63, Option4!$G$106:$G$117,0)))*conv_2026*V$7</f>
        <v>48389088.887652621</v>
      </c>
      <c r="W63" s="30">
        <f>(INDEX(Option4!W$106:W$117, MATCH($D63, Option4!$G$106:$G$117,0)))*conv_2026*W$7</f>
        <v>48389088.887652621</v>
      </c>
      <c r="X63" s="30">
        <f>(INDEX(Option4!X$106:X$117, MATCH($D63, Option4!$G$106:$G$117,0)))*conv_2026*X$7</f>
        <v>-10387587.155271556</v>
      </c>
      <c r="Y63" s="30">
        <f>(INDEX(Option4!Y$106:Y$117, MATCH($D63, Option4!$G$106:$G$117,0)))*conv_2026*Y$7</f>
        <v>-8310069.7242172444</v>
      </c>
      <c r="Z63" s="30">
        <f>(INDEX(Option4!Z$106:Z$117, MATCH($D63, Option4!$G$106:$G$117,0)))*conv_2026*Z$7</f>
        <v>-6232552.2931629336</v>
      </c>
      <c r="AA63" s="30">
        <f>(INDEX(Option4!AA$106:AA$117, MATCH($D63, Option4!$G$106:$G$117,0)))*conv_2026*AA$7</f>
        <v>-4155034.8621086222</v>
      </c>
      <c r="AB63" s="30">
        <f>(INDEX(Option4!AB$106:AB$117, MATCH($D63, Option4!$G$106:$G$117,0)))*conv_2026*AB$7</f>
        <v>-2077517.4310543111</v>
      </c>
      <c r="AC63" s="30">
        <f>(INDEX(Option4!AC$106:AC$117, MATCH($D63, Option4!$G$106:$G$117,0)))*conv_2026*AC$7</f>
        <v>0</v>
      </c>
      <c r="AD63" s="30">
        <f>(INDEX(Option4!AD$106:AD$117, MATCH($D63, Option4!$G$106:$G$117,0)))*conv_2026*AD$7</f>
        <v>0</v>
      </c>
      <c r="AE63" s="30">
        <f>(INDEX(Option4!AE$106:AE$117, MATCH($D63, Option4!$G$106:$G$117,0)))*conv_2026*AE$7</f>
        <v>0</v>
      </c>
      <c r="AF63" s="30">
        <f>(INDEX(Option4!AF$106:AF$117, MATCH($D63, Option4!$G$106:$G$117,0)))*conv_2026*AF$7</f>
        <v>0</v>
      </c>
      <c r="AG63" s="30">
        <f>(INDEX(Option4!AG$106:AG$117, MATCH($D63, Option4!$G$106:$G$117,0)))*conv_2026*AG$7</f>
        <v>0</v>
      </c>
    </row>
    <row r="64" spans="1:35" s="8" customFormat="1" x14ac:dyDescent="0.2">
      <c r="A64" s="252" t="s">
        <v>133</v>
      </c>
      <c r="B64" s="252" t="str">
        <f>Option4!A116</f>
        <v>sens</v>
      </c>
      <c r="C64" s="252">
        <f>Option4!C116</f>
        <v>0</v>
      </c>
      <c r="D64" s="252" t="str">
        <f t="shared" si="7"/>
        <v>Option 4sens</v>
      </c>
      <c r="E64" s="253"/>
      <c r="F64" s="30">
        <f t="shared" si="6"/>
        <v>536743738.11053693</v>
      </c>
      <c r="H64" s="30">
        <f>(INDEX(Option4!H$106:H$117, MATCH($D64, Option4!$G$106:$G$117,0)))*conv_2026*H$7</f>
        <v>0</v>
      </c>
      <c r="I64" s="30">
        <f>(INDEX(Option4!I$106:I$117, MATCH($D64, Option4!$G$106:$G$117,0)))*conv_2026*I$7</f>
        <v>43354113.723236486</v>
      </c>
      <c r="J64" s="30">
        <f>(INDEX(Option4!J$106:J$117, MATCH($D64, Option4!$G$106:$G$117,0)))*conv_2026*J$7</f>
        <v>47611192.212436318</v>
      </c>
      <c r="K64" s="30">
        <f>(INDEX(Option4!K$106:K$117, MATCH($D64, Option4!$G$106:$G$117,0)))*conv_2026*K$7</f>
        <v>48314248.594714642</v>
      </c>
      <c r="L64" s="30">
        <f>(INDEX(Option4!L$106:L$117, MATCH($D64, Option4!$G$106:$G$117,0)))*conv_2026*L$7</f>
        <v>47056692.946069047</v>
      </c>
      <c r="M64" s="30">
        <f>(INDEX(Option4!M$106:M$117, MATCH($D64, Option4!$G$106:$G$117,0)))*conv_2026*M$7</f>
        <v>45469544.068292759</v>
      </c>
      <c r="N64" s="30">
        <f>(INDEX(Option4!N$106:N$117, MATCH($D64, Option4!$G$106:$G$117,0)))*conv_2026*N$7</f>
        <v>46123596.72623425</v>
      </c>
      <c r="O64" s="30">
        <f>(INDEX(Option4!O$106:O$117, MATCH($D64, Option4!$G$106:$G$117,0)))*conv_2026*O$7</f>
        <v>46888070.488299087</v>
      </c>
      <c r="P64" s="30">
        <f>(INDEX(Option4!P$106:P$117, MATCH($D64, Option4!$G$106:$G$117,0)))*conv_2026*P$7</f>
        <v>48067040.593618184</v>
      </c>
      <c r="Q64" s="30">
        <f>(INDEX(Option4!Q$106:Q$117, MATCH($D64, Option4!$G$106:$G$117,0)))*conv_2026*Q$7</f>
        <v>48389088.887652621</v>
      </c>
      <c r="R64" s="30">
        <f>(INDEX(Option4!R$106:R$117, MATCH($D64, Option4!$G$106:$G$117,0)))*conv_2026*R$7</f>
        <v>48389088.887652621</v>
      </c>
      <c r="S64" s="30">
        <f>(INDEX(Option4!S$106:S$117, MATCH($D64, Option4!$G$106:$G$117,0)))*conv_2026*S$7</f>
        <v>48389088.887652621</v>
      </c>
      <c r="T64" s="30">
        <f>(INDEX(Option4!T$106:T$117, MATCH($D64, Option4!$G$106:$G$117,0)))*conv_2026*T$7</f>
        <v>48389088.887652621</v>
      </c>
      <c r="U64" s="30">
        <f>(INDEX(Option4!U$106:U$117, MATCH($D64, Option4!$G$106:$G$117,0)))*conv_2026*U$7</f>
        <v>48389088.887652621</v>
      </c>
      <c r="V64" s="30">
        <f>(INDEX(Option4!V$106:V$117, MATCH($D64, Option4!$G$106:$G$117,0)))*conv_2026*V$7</f>
        <v>48389088.887652621</v>
      </c>
      <c r="W64" s="30">
        <f>(INDEX(Option4!W$106:W$117, MATCH($D64, Option4!$G$106:$G$117,0)))*conv_2026*W$7</f>
        <v>48389088.887652621</v>
      </c>
      <c r="X64" s="30">
        <f>(INDEX(Option4!X$106:X$117, MATCH($D64, Option4!$G$106:$G$117,0)))*conv_2026*X$7</f>
        <v>-10387587.155271556</v>
      </c>
      <c r="Y64" s="30">
        <f>(INDEX(Option4!Y$106:Y$117, MATCH($D64, Option4!$G$106:$G$117,0)))*conv_2026*Y$7</f>
        <v>-8310069.7242172444</v>
      </c>
      <c r="Z64" s="30">
        <f>(INDEX(Option4!Z$106:Z$117, MATCH($D64, Option4!$G$106:$G$117,0)))*conv_2026*Z$7</f>
        <v>-6232552.2931629336</v>
      </c>
      <c r="AA64" s="30">
        <f>(INDEX(Option4!AA$106:AA$117, MATCH($D64, Option4!$G$106:$G$117,0)))*conv_2026*AA$7</f>
        <v>-4155034.8621086222</v>
      </c>
      <c r="AB64" s="30">
        <f>(INDEX(Option4!AB$106:AB$117, MATCH($D64, Option4!$G$106:$G$117,0)))*conv_2026*AB$7</f>
        <v>-2077517.4310543111</v>
      </c>
      <c r="AC64" s="30">
        <f>(INDEX(Option4!AC$106:AC$117, MATCH($D64, Option4!$G$106:$G$117,0)))*conv_2026*AC$7</f>
        <v>0</v>
      </c>
      <c r="AD64" s="30">
        <f>(INDEX(Option4!AD$106:AD$117, MATCH($D64, Option4!$G$106:$G$117,0)))*conv_2026*AD$7</f>
        <v>0</v>
      </c>
      <c r="AE64" s="30">
        <f>(INDEX(Option4!AE$106:AE$117, MATCH($D64, Option4!$G$106:$G$117,0)))*conv_2026*AE$7</f>
        <v>0</v>
      </c>
      <c r="AF64" s="30">
        <f>(INDEX(Option4!AF$106:AF$117, MATCH($D64, Option4!$G$106:$G$117,0)))*conv_2026*AF$7</f>
        <v>0</v>
      </c>
      <c r="AG64" s="30">
        <f>(INDEX(Option4!AG$106:AG$117, MATCH($D64, Option4!$G$106:$G$117,0)))*conv_2026*AG$7</f>
        <v>0</v>
      </c>
    </row>
    <row r="65" spans="1:35" s="8" customFormat="1" x14ac:dyDescent="0.2">
      <c r="A65" s="252" t="s">
        <v>133</v>
      </c>
      <c r="B65" s="252" t="str">
        <f>Option4!A117</f>
        <v>sens</v>
      </c>
      <c r="C65" s="252">
        <f>Option4!C117</f>
        <v>0</v>
      </c>
      <c r="D65" s="252" t="str">
        <f t="shared" si="7"/>
        <v>Option 4sens</v>
      </c>
      <c r="E65" s="253"/>
      <c r="F65" s="30">
        <f t="shared" si="6"/>
        <v>536743738.11053693</v>
      </c>
      <c r="H65" s="30">
        <f>(INDEX(Option4!H$106:H$117, MATCH($D65, Option4!$G$106:$G$117,0)))*conv_2026*H$7</f>
        <v>0</v>
      </c>
      <c r="I65" s="30">
        <f>(INDEX(Option4!I$106:I$117, MATCH($D65, Option4!$G$106:$G$117,0)))*conv_2026*I$7</f>
        <v>43354113.723236486</v>
      </c>
      <c r="J65" s="30">
        <f>(INDEX(Option4!J$106:J$117, MATCH($D65, Option4!$G$106:$G$117,0)))*conv_2026*J$7</f>
        <v>47611192.212436318</v>
      </c>
      <c r="K65" s="30">
        <f>(INDEX(Option4!K$106:K$117, MATCH($D65, Option4!$G$106:$G$117,0)))*conv_2026*K$7</f>
        <v>48314248.594714642</v>
      </c>
      <c r="L65" s="30">
        <f>(INDEX(Option4!L$106:L$117, MATCH($D65, Option4!$G$106:$G$117,0)))*conv_2026*L$7</f>
        <v>47056692.946069047</v>
      </c>
      <c r="M65" s="30">
        <f>(INDEX(Option4!M$106:M$117, MATCH($D65, Option4!$G$106:$G$117,0)))*conv_2026*M$7</f>
        <v>45469544.068292759</v>
      </c>
      <c r="N65" s="30">
        <f>(INDEX(Option4!N$106:N$117, MATCH($D65, Option4!$G$106:$G$117,0)))*conv_2026*N$7</f>
        <v>46123596.72623425</v>
      </c>
      <c r="O65" s="30">
        <f>(INDEX(Option4!O$106:O$117, MATCH($D65, Option4!$G$106:$G$117,0)))*conv_2026*O$7</f>
        <v>46888070.488299087</v>
      </c>
      <c r="P65" s="30">
        <f>(INDEX(Option4!P$106:P$117, MATCH($D65, Option4!$G$106:$G$117,0)))*conv_2026*P$7</f>
        <v>48067040.593618184</v>
      </c>
      <c r="Q65" s="30">
        <f>(INDEX(Option4!Q$106:Q$117, MATCH($D65, Option4!$G$106:$G$117,0)))*conv_2026*Q$7</f>
        <v>48389088.887652621</v>
      </c>
      <c r="R65" s="30">
        <f>(INDEX(Option4!R$106:R$117, MATCH($D65, Option4!$G$106:$G$117,0)))*conv_2026*R$7</f>
        <v>48389088.887652621</v>
      </c>
      <c r="S65" s="30">
        <f>(INDEX(Option4!S$106:S$117, MATCH($D65, Option4!$G$106:$G$117,0)))*conv_2026*S$7</f>
        <v>48389088.887652621</v>
      </c>
      <c r="T65" s="30">
        <f>(INDEX(Option4!T$106:T$117, MATCH($D65, Option4!$G$106:$G$117,0)))*conv_2026*T$7</f>
        <v>48389088.887652621</v>
      </c>
      <c r="U65" s="30">
        <f>(INDEX(Option4!U$106:U$117, MATCH($D65, Option4!$G$106:$G$117,0)))*conv_2026*U$7</f>
        <v>48389088.887652621</v>
      </c>
      <c r="V65" s="30">
        <f>(INDEX(Option4!V$106:V$117, MATCH($D65, Option4!$G$106:$G$117,0)))*conv_2026*V$7</f>
        <v>48389088.887652621</v>
      </c>
      <c r="W65" s="30">
        <f>(INDEX(Option4!W$106:W$117, MATCH($D65, Option4!$G$106:$G$117,0)))*conv_2026*W$7</f>
        <v>48389088.887652621</v>
      </c>
      <c r="X65" s="30">
        <f>(INDEX(Option4!X$106:X$117, MATCH($D65, Option4!$G$106:$G$117,0)))*conv_2026*X$7</f>
        <v>-10387587.155271556</v>
      </c>
      <c r="Y65" s="30">
        <f>(INDEX(Option4!Y$106:Y$117, MATCH($D65, Option4!$G$106:$G$117,0)))*conv_2026*Y$7</f>
        <v>-8310069.7242172444</v>
      </c>
      <c r="Z65" s="30">
        <f>(INDEX(Option4!Z$106:Z$117, MATCH($D65, Option4!$G$106:$G$117,0)))*conv_2026*Z$7</f>
        <v>-6232552.2931629336</v>
      </c>
      <c r="AA65" s="30">
        <f>(INDEX(Option4!AA$106:AA$117, MATCH($D65, Option4!$G$106:$G$117,0)))*conv_2026*AA$7</f>
        <v>-4155034.8621086222</v>
      </c>
      <c r="AB65" s="30">
        <f>(INDEX(Option4!AB$106:AB$117, MATCH($D65, Option4!$G$106:$G$117,0)))*conv_2026*AB$7</f>
        <v>-2077517.4310543111</v>
      </c>
      <c r="AC65" s="30">
        <f>(INDEX(Option4!AC$106:AC$117, MATCH($D65, Option4!$G$106:$G$117,0)))*conv_2026*AC$7</f>
        <v>0</v>
      </c>
      <c r="AD65" s="30">
        <f>(INDEX(Option4!AD$106:AD$117, MATCH($D65, Option4!$G$106:$G$117,0)))*conv_2026*AD$7</f>
        <v>0</v>
      </c>
      <c r="AE65" s="30">
        <f>(INDEX(Option4!AE$106:AE$117, MATCH($D65, Option4!$G$106:$G$117,0)))*conv_2026*AE$7</f>
        <v>0</v>
      </c>
      <c r="AF65" s="30">
        <f>(INDEX(Option4!AF$106:AF$117, MATCH($D65, Option4!$G$106:$G$117,0)))*conv_2026*AF$7</f>
        <v>0</v>
      </c>
      <c r="AG65" s="30">
        <f>(INDEX(Option4!AG$106:AG$117, MATCH($D65, Option4!$G$106:$G$117,0)))*conv_2026*AG$7</f>
        <v>0</v>
      </c>
    </row>
    <row r="66" spans="1:35" s="8" customFormat="1" x14ac:dyDescent="0.2">
      <c r="A66" s="252"/>
      <c r="B66" s="252"/>
      <c r="C66" s="252"/>
      <c r="D66" s="252"/>
      <c r="E66" s="252"/>
      <c r="F66" s="30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</row>
    <row r="67" spans="1:35" s="8" customFormat="1" x14ac:dyDescent="0.2">
      <c r="A67" s="252"/>
      <c r="B67" s="252"/>
      <c r="C67" s="252"/>
      <c r="D67" s="252"/>
      <c r="E67" s="252"/>
      <c r="F67" s="30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</row>
    <row r="68" spans="1:35" s="8" customFormat="1" x14ac:dyDescent="0.2">
      <c r="A68" s="252"/>
      <c r="B68" s="252"/>
      <c r="C68" s="252"/>
      <c r="D68" s="252"/>
      <c r="E68" s="252"/>
      <c r="F68" s="30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</row>
    <row r="69" spans="1:35" s="8" customFormat="1" x14ac:dyDescent="0.2">
      <c r="A69" s="252"/>
      <c r="B69" s="252"/>
      <c r="C69" s="252"/>
      <c r="D69" s="252"/>
      <c r="E69" s="252"/>
      <c r="F69" s="30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</row>
    <row r="70" spans="1:35" s="8" customFormat="1" x14ac:dyDescent="0.2">
      <c r="A70" s="252" t="s">
        <v>153</v>
      </c>
      <c r="B70" s="252" t="s">
        <v>119</v>
      </c>
      <c r="C70" s="252" t="s">
        <v>187</v>
      </c>
      <c r="D70" s="252" t="str">
        <f>A70&amp;B70</f>
        <v>Option 5NPV</v>
      </c>
      <c r="E70" s="253"/>
      <c r="F70" s="30">
        <f t="shared" ref="F70:F79" si="8">SUMPRODUCT($H70:$AG70, $H$5:$AG$5)</f>
        <v>0</v>
      </c>
      <c r="G70" s="245"/>
      <c r="H70" s="30">
        <f>(INDEX(Option5!H$106:H$117, MATCH($D70, Option5!$G$106:$G$117,0)))*conv_2026*H$7</f>
        <v>0</v>
      </c>
      <c r="I70" s="30">
        <f>(INDEX(Option5!I$106:I$117, MATCH($D70, Option5!$G$106:$G$117,0)))*conv_2026*I$7</f>
        <v>0</v>
      </c>
      <c r="J70" s="30">
        <f>(INDEX(Option5!J$106:J$117, MATCH($D70, Option5!$G$106:$G$117,0)))*conv_2026*J$7</f>
        <v>0</v>
      </c>
      <c r="K70" s="30">
        <f>(INDEX(Option5!K$106:K$117, MATCH($D70, Option5!$G$106:$G$117,0)))*conv_2026*K$7</f>
        <v>0</v>
      </c>
      <c r="L70" s="30">
        <f>(INDEX(Option5!L$106:L$117, MATCH($D70, Option5!$G$106:$G$117,0)))*conv_2026*L$7</f>
        <v>0</v>
      </c>
      <c r="M70" s="30">
        <f>(INDEX(Option5!M$106:M$117, MATCH($D70, Option5!$G$106:$G$117,0)))*conv_2026*M$7</f>
        <v>0</v>
      </c>
      <c r="N70" s="30">
        <f>(INDEX(Option5!N$106:N$117, MATCH($D70, Option5!$G$106:$G$117,0)))*conv_2026*N$7</f>
        <v>0</v>
      </c>
      <c r="O70" s="30">
        <f>(INDEX(Option5!O$106:O$117, MATCH($D70, Option5!$G$106:$G$117,0)))*conv_2026*O$7</f>
        <v>0</v>
      </c>
      <c r="P70" s="30">
        <f>(INDEX(Option5!P$106:P$117, MATCH($D70, Option5!$G$106:$G$117,0)))*conv_2026*P$7</f>
        <v>0</v>
      </c>
      <c r="Q70" s="30">
        <f>(INDEX(Option5!Q$106:Q$117, MATCH($D70, Option5!$G$106:$G$117,0)))*conv_2026*Q$7</f>
        <v>0</v>
      </c>
      <c r="R70" s="30">
        <f>(INDEX(Option5!R$106:R$117, MATCH($D70, Option5!$G$106:$G$117,0)))*conv_2026*R$7</f>
        <v>0</v>
      </c>
      <c r="S70" s="30">
        <f>(INDEX(Option5!S$106:S$117, MATCH($D70, Option5!$G$106:$G$117,0)))*conv_2026*S$7</f>
        <v>0</v>
      </c>
      <c r="T70" s="30">
        <f>(INDEX(Option5!T$106:T$117, MATCH($D70, Option5!$G$106:$G$117,0)))*conv_2026*T$7</f>
        <v>0</v>
      </c>
      <c r="U70" s="30">
        <f>(INDEX(Option5!U$106:U$117, MATCH($D70, Option5!$G$106:$G$117,0)))*conv_2026*U$7</f>
        <v>0</v>
      </c>
      <c r="V70" s="30">
        <f>(INDEX(Option5!V$106:V$117, MATCH($D70, Option5!$G$106:$G$117,0)))*conv_2026*V$7</f>
        <v>0</v>
      </c>
      <c r="W70" s="30">
        <f>(INDEX(Option5!W$106:W$117, MATCH($D70, Option5!$G$106:$G$117,0)))*conv_2026*W$7</f>
        <v>0</v>
      </c>
      <c r="X70" s="30">
        <f>(INDEX(Option5!X$106:X$117, MATCH($D70, Option5!$G$106:$G$117,0)))*conv_2026*X$7</f>
        <v>0</v>
      </c>
      <c r="Y70" s="30">
        <f>(INDEX(Option5!Y$106:Y$117, MATCH($D70, Option5!$G$106:$G$117,0)))*conv_2026*Y$7</f>
        <v>0</v>
      </c>
      <c r="Z70" s="30">
        <f>(INDEX(Option5!Z$106:Z$117, MATCH($D70, Option5!$G$106:$G$117,0)))*conv_2026*Z$7</f>
        <v>0</v>
      </c>
      <c r="AA70" s="30">
        <f>(INDEX(Option5!AA$106:AA$117, MATCH($D70, Option5!$G$106:$G$117,0)))*conv_2026*AA$7</f>
        <v>0</v>
      </c>
      <c r="AB70" s="30">
        <f>(INDEX(Option5!AB$106:AB$117, MATCH($D70, Option5!$G$106:$G$117,0)))*conv_2026*AB$7</f>
        <v>0</v>
      </c>
      <c r="AC70" s="30">
        <f>(INDEX(Option5!AC$106:AC$117, MATCH($D70, Option5!$G$106:$G$117,0)))*conv_2026*AC$7</f>
        <v>0</v>
      </c>
      <c r="AD70" s="30">
        <f>(INDEX(Option5!AD$106:AD$117, MATCH($D70, Option5!$G$106:$G$117,0)))*conv_2026*AD$7</f>
        <v>0</v>
      </c>
      <c r="AE70" s="30">
        <f>(INDEX(Option5!AE$106:AE$117, MATCH($D70, Option5!$G$106:$G$117,0)))*conv_2026*AE$7</f>
        <v>0</v>
      </c>
      <c r="AF70" s="30">
        <f>(INDEX(Option5!AF$106:AF$117, MATCH($D70, Option5!$G$106:$G$117,0)))*conv_2026*AF$7</f>
        <v>0</v>
      </c>
      <c r="AG70" s="30">
        <f>(INDEX(Option5!AG$106:AG$117, MATCH($D70, Option5!$G$106:$G$117,0)))*conv_2026*AG$7</f>
        <v>0</v>
      </c>
      <c r="AH70" s="7"/>
      <c r="AI70" s="7"/>
    </row>
    <row r="71" spans="1:35" s="8" customFormat="1" x14ac:dyDescent="0.2">
      <c r="A71" s="244"/>
      <c r="B71" s="244"/>
      <c r="C71" s="244"/>
      <c r="D71" s="244"/>
      <c r="E71" s="244"/>
      <c r="F71" s="244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7"/>
      <c r="AI71" s="7"/>
    </row>
    <row r="72" spans="1:35" s="8" customFormat="1" x14ac:dyDescent="0.2">
      <c r="A72" s="252" t="s">
        <v>153</v>
      </c>
      <c r="B72" s="252" t="str">
        <f>Option5!A110</f>
        <v>sens1</v>
      </c>
      <c r="C72" s="252" t="str">
        <f>Option5!C110</f>
        <v>Capex 10% higher</v>
      </c>
      <c r="D72" s="252" t="str">
        <f t="shared" ref="D72:D79" si="9">A72&amp;B72</f>
        <v>Option 5sens1</v>
      </c>
      <c r="E72" s="253"/>
      <c r="F72" s="30">
        <f t="shared" si="8"/>
        <v>0</v>
      </c>
      <c r="G72" s="245"/>
      <c r="H72" s="30">
        <f>(INDEX(Option5!H$106:H$117, MATCH($D72, Option5!$G$106:$G$117,0)))*conv_2026*H$7</f>
        <v>0</v>
      </c>
      <c r="I72" s="30">
        <f>(INDEX(Option5!I$106:I$117, MATCH($D72, Option5!$G$106:$G$117,0)))*conv_2026*I$7</f>
        <v>0</v>
      </c>
      <c r="J72" s="30">
        <f>(INDEX(Option5!J$106:J$117, MATCH($D72, Option5!$G$106:$G$117,0)))*conv_2026*J$7</f>
        <v>0</v>
      </c>
      <c r="K72" s="30">
        <f>(INDEX(Option5!K$106:K$117, MATCH($D72, Option5!$G$106:$G$117,0)))*conv_2026*K$7</f>
        <v>0</v>
      </c>
      <c r="L72" s="30">
        <f>(INDEX(Option5!L$106:L$117, MATCH($D72, Option5!$G$106:$G$117,0)))*conv_2026*L$7</f>
        <v>0</v>
      </c>
      <c r="M72" s="30">
        <f>(INDEX(Option5!M$106:M$117, MATCH($D72, Option5!$G$106:$G$117,0)))*conv_2026*M$7</f>
        <v>0</v>
      </c>
      <c r="N72" s="30">
        <f>(INDEX(Option5!N$106:N$117, MATCH($D72, Option5!$G$106:$G$117,0)))*conv_2026*N$7</f>
        <v>0</v>
      </c>
      <c r="O72" s="30">
        <f>(INDEX(Option5!O$106:O$117, MATCH($D72, Option5!$G$106:$G$117,0)))*conv_2026*O$7</f>
        <v>0</v>
      </c>
      <c r="P72" s="30">
        <f>(INDEX(Option5!P$106:P$117, MATCH($D72, Option5!$G$106:$G$117,0)))*conv_2026*P$7</f>
        <v>0</v>
      </c>
      <c r="Q72" s="30">
        <f>(INDEX(Option5!Q$106:Q$117, MATCH($D72, Option5!$G$106:$G$117,0)))*conv_2026*Q$7</f>
        <v>0</v>
      </c>
      <c r="R72" s="30">
        <f>(INDEX(Option5!R$106:R$117, MATCH($D72, Option5!$G$106:$G$117,0)))*conv_2026*R$7</f>
        <v>0</v>
      </c>
      <c r="S72" s="30">
        <f>(INDEX(Option5!S$106:S$117, MATCH($D72, Option5!$G$106:$G$117,0)))*conv_2026*S$7</f>
        <v>0</v>
      </c>
      <c r="T72" s="30">
        <f>(INDEX(Option5!T$106:T$117, MATCH($D72, Option5!$G$106:$G$117,0)))*conv_2026*T$7</f>
        <v>0</v>
      </c>
      <c r="U72" s="30">
        <f>(INDEX(Option5!U$106:U$117, MATCH($D72, Option5!$G$106:$G$117,0)))*conv_2026*U$7</f>
        <v>0</v>
      </c>
      <c r="V72" s="30">
        <f>(INDEX(Option5!V$106:V$117, MATCH($D72, Option5!$G$106:$G$117,0)))*conv_2026*V$7</f>
        <v>0</v>
      </c>
      <c r="W72" s="30">
        <f>(INDEX(Option5!W$106:W$117, MATCH($D72, Option5!$G$106:$G$117,0)))*conv_2026*W$7</f>
        <v>0</v>
      </c>
      <c r="X72" s="30">
        <f>(INDEX(Option5!X$106:X$117, MATCH($D72, Option5!$G$106:$G$117,0)))*conv_2026*X$7</f>
        <v>0</v>
      </c>
      <c r="Y72" s="30">
        <f>(INDEX(Option5!Y$106:Y$117, MATCH($D72, Option5!$G$106:$G$117,0)))*conv_2026*Y$7</f>
        <v>0</v>
      </c>
      <c r="Z72" s="30">
        <f>(INDEX(Option5!Z$106:Z$117, MATCH($D72, Option5!$G$106:$G$117,0)))*conv_2026*Z$7</f>
        <v>0</v>
      </c>
      <c r="AA72" s="30">
        <f>(INDEX(Option5!AA$106:AA$117, MATCH($D72, Option5!$G$106:$G$117,0)))*conv_2026*AA$7</f>
        <v>0</v>
      </c>
      <c r="AB72" s="30">
        <f>(INDEX(Option5!AB$106:AB$117, MATCH($D72, Option5!$G$106:$G$117,0)))*conv_2026*AB$7</f>
        <v>0</v>
      </c>
      <c r="AC72" s="30">
        <f>(INDEX(Option5!AC$106:AC$117, MATCH($D72, Option5!$G$106:$G$117,0)))*conv_2026*AC$7</f>
        <v>0</v>
      </c>
      <c r="AD72" s="30">
        <f>(INDEX(Option5!AD$106:AD$117, MATCH($D72, Option5!$G$106:$G$117,0)))*conv_2026*AD$7</f>
        <v>0</v>
      </c>
      <c r="AE72" s="30">
        <f>(INDEX(Option5!AE$106:AE$117, MATCH($D72, Option5!$G$106:$G$117,0)))*conv_2026*AE$7</f>
        <v>0</v>
      </c>
      <c r="AF72" s="30">
        <f>(INDEX(Option5!AF$106:AF$117, MATCH($D72, Option5!$G$106:$G$117,0)))*conv_2026*AF$7</f>
        <v>0</v>
      </c>
      <c r="AG72" s="30">
        <f>(INDEX(Option5!AG$106:AG$117, MATCH($D72, Option5!$G$106:$G$117,0)))*conv_2026*AG$7</f>
        <v>0</v>
      </c>
      <c r="AH72" s="7"/>
      <c r="AI72" s="7"/>
    </row>
    <row r="73" spans="1:35" s="8" customFormat="1" x14ac:dyDescent="0.2">
      <c r="A73" s="252" t="s">
        <v>153</v>
      </c>
      <c r="B73" s="252" t="str">
        <f>Option5!A111</f>
        <v>sens2</v>
      </c>
      <c r="C73" s="252" t="str">
        <f>Option5!C111</f>
        <v>Capex 10% lower</v>
      </c>
      <c r="D73" s="252" t="str">
        <f t="shared" si="9"/>
        <v>Option 5sens2</v>
      </c>
      <c r="E73" s="253"/>
      <c r="F73" s="30">
        <f t="shared" si="8"/>
        <v>0</v>
      </c>
      <c r="G73" s="252"/>
      <c r="H73" s="30">
        <f>(INDEX(Option5!H$106:H$117, MATCH($D73, Option5!$G$106:$G$117,0)))*conv_2026*H$7</f>
        <v>0</v>
      </c>
      <c r="I73" s="30">
        <f>(INDEX(Option5!I$106:I$117, MATCH($D73, Option5!$G$106:$G$117,0)))*conv_2026*I$7</f>
        <v>0</v>
      </c>
      <c r="J73" s="30">
        <f>(INDEX(Option5!J$106:J$117, MATCH($D73, Option5!$G$106:$G$117,0)))*conv_2026*J$7</f>
        <v>0</v>
      </c>
      <c r="K73" s="30">
        <f>(INDEX(Option5!K$106:K$117, MATCH($D73, Option5!$G$106:$G$117,0)))*conv_2026*K$7</f>
        <v>0</v>
      </c>
      <c r="L73" s="30">
        <f>(INDEX(Option5!L$106:L$117, MATCH($D73, Option5!$G$106:$G$117,0)))*conv_2026*L$7</f>
        <v>0</v>
      </c>
      <c r="M73" s="30">
        <f>(INDEX(Option5!M$106:M$117, MATCH($D73, Option5!$G$106:$G$117,0)))*conv_2026*M$7</f>
        <v>0</v>
      </c>
      <c r="N73" s="30">
        <f>(INDEX(Option5!N$106:N$117, MATCH($D73, Option5!$G$106:$G$117,0)))*conv_2026*N$7</f>
        <v>0</v>
      </c>
      <c r="O73" s="30">
        <f>(INDEX(Option5!O$106:O$117, MATCH($D73, Option5!$G$106:$G$117,0)))*conv_2026*O$7</f>
        <v>0</v>
      </c>
      <c r="P73" s="30">
        <f>(INDEX(Option5!P$106:P$117, MATCH($D73, Option5!$G$106:$G$117,0)))*conv_2026*P$7</f>
        <v>0</v>
      </c>
      <c r="Q73" s="30">
        <f>(INDEX(Option5!Q$106:Q$117, MATCH($D73, Option5!$G$106:$G$117,0)))*conv_2026*Q$7</f>
        <v>0</v>
      </c>
      <c r="R73" s="30">
        <f>(INDEX(Option5!R$106:R$117, MATCH($D73, Option5!$G$106:$G$117,0)))*conv_2026*R$7</f>
        <v>0</v>
      </c>
      <c r="S73" s="30">
        <f>(INDEX(Option5!S$106:S$117, MATCH($D73, Option5!$G$106:$G$117,0)))*conv_2026*S$7</f>
        <v>0</v>
      </c>
      <c r="T73" s="30">
        <f>(INDEX(Option5!T$106:T$117, MATCH($D73, Option5!$G$106:$G$117,0)))*conv_2026*T$7</f>
        <v>0</v>
      </c>
      <c r="U73" s="30">
        <f>(INDEX(Option5!U$106:U$117, MATCH($D73, Option5!$G$106:$G$117,0)))*conv_2026*U$7</f>
        <v>0</v>
      </c>
      <c r="V73" s="30">
        <f>(INDEX(Option5!V$106:V$117, MATCH($D73, Option5!$G$106:$G$117,0)))*conv_2026*V$7</f>
        <v>0</v>
      </c>
      <c r="W73" s="30">
        <f>(INDEX(Option5!W$106:W$117, MATCH($D73, Option5!$G$106:$G$117,0)))*conv_2026*W$7</f>
        <v>0</v>
      </c>
      <c r="X73" s="30">
        <f>(INDEX(Option5!X$106:X$117, MATCH($D73, Option5!$G$106:$G$117,0)))*conv_2026*X$7</f>
        <v>0</v>
      </c>
      <c r="Y73" s="30">
        <f>(INDEX(Option5!Y$106:Y$117, MATCH($D73, Option5!$G$106:$G$117,0)))*conv_2026*Y$7</f>
        <v>0</v>
      </c>
      <c r="Z73" s="30">
        <f>(INDEX(Option5!Z$106:Z$117, MATCH($D73, Option5!$G$106:$G$117,0)))*conv_2026*Z$7</f>
        <v>0</v>
      </c>
      <c r="AA73" s="30">
        <f>(INDEX(Option5!AA$106:AA$117, MATCH($D73, Option5!$G$106:$G$117,0)))*conv_2026*AA$7</f>
        <v>0</v>
      </c>
      <c r="AB73" s="30">
        <f>(INDEX(Option5!AB$106:AB$117, MATCH($D73, Option5!$G$106:$G$117,0)))*conv_2026*AB$7</f>
        <v>0</v>
      </c>
      <c r="AC73" s="30">
        <f>(INDEX(Option5!AC$106:AC$117, MATCH($D73, Option5!$G$106:$G$117,0)))*conv_2026*AC$7</f>
        <v>0</v>
      </c>
      <c r="AD73" s="30">
        <f>(INDEX(Option5!AD$106:AD$117, MATCH($D73, Option5!$G$106:$G$117,0)))*conv_2026*AD$7</f>
        <v>0</v>
      </c>
      <c r="AE73" s="30">
        <f>(INDEX(Option5!AE$106:AE$117, MATCH($D73, Option5!$G$106:$G$117,0)))*conv_2026*AE$7</f>
        <v>0</v>
      </c>
      <c r="AF73" s="30">
        <f>(INDEX(Option5!AF$106:AF$117, MATCH($D73, Option5!$G$106:$G$117,0)))*conv_2026*AF$7</f>
        <v>0</v>
      </c>
      <c r="AG73" s="30">
        <f>(INDEX(Option5!AG$106:AG$117, MATCH($D73, Option5!$G$106:$G$117,0)))*conv_2026*AG$7</f>
        <v>0</v>
      </c>
    </row>
    <row r="74" spans="1:35" s="8" customFormat="1" x14ac:dyDescent="0.2">
      <c r="A74" s="252" t="s">
        <v>153</v>
      </c>
      <c r="B74" s="252" t="str">
        <f>Option5!A112</f>
        <v>sens3</v>
      </c>
      <c r="C74" s="252" t="str">
        <f>Option5!C112</f>
        <v>Total benefits 10% higher</v>
      </c>
      <c r="D74" s="252" t="str">
        <f t="shared" si="9"/>
        <v>Option 5sens3</v>
      </c>
      <c r="E74" s="253"/>
      <c r="F74" s="30">
        <f t="shared" si="8"/>
        <v>0</v>
      </c>
      <c r="H74" s="30">
        <f>(INDEX(Option5!H$106:H$117, MATCH($D74, Option5!$G$106:$G$117,0)))*conv_2026*H$7</f>
        <v>0</v>
      </c>
      <c r="I74" s="30">
        <f>(INDEX(Option5!I$106:I$117, MATCH($D74, Option5!$G$106:$G$117,0)))*conv_2026*I$7</f>
        <v>0</v>
      </c>
      <c r="J74" s="30">
        <f>(INDEX(Option5!J$106:J$117, MATCH($D74, Option5!$G$106:$G$117,0)))*conv_2026*J$7</f>
        <v>0</v>
      </c>
      <c r="K74" s="30">
        <f>(INDEX(Option5!K$106:K$117, MATCH($D74, Option5!$G$106:$G$117,0)))*conv_2026*K$7</f>
        <v>0</v>
      </c>
      <c r="L74" s="30">
        <f>(INDEX(Option5!L$106:L$117, MATCH($D74, Option5!$G$106:$G$117,0)))*conv_2026*L$7</f>
        <v>0</v>
      </c>
      <c r="M74" s="30">
        <f>(INDEX(Option5!M$106:M$117, MATCH($D74, Option5!$G$106:$G$117,0)))*conv_2026*M$7</f>
        <v>0</v>
      </c>
      <c r="N74" s="30">
        <f>(INDEX(Option5!N$106:N$117, MATCH($D74, Option5!$G$106:$G$117,0)))*conv_2026*N$7</f>
        <v>0</v>
      </c>
      <c r="O74" s="30">
        <f>(INDEX(Option5!O$106:O$117, MATCH($D74, Option5!$G$106:$G$117,0)))*conv_2026*O$7</f>
        <v>0</v>
      </c>
      <c r="P74" s="30">
        <f>(INDEX(Option5!P$106:P$117, MATCH($D74, Option5!$G$106:$G$117,0)))*conv_2026*P$7</f>
        <v>0</v>
      </c>
      <c r="Q74" s="30">
        <f>(INDEX(Option5!Q$106:Q$117, MATCH($D74, Option5!$G$106:$G$117,0)))*conv_2026*Q$7</f>
        <v>0</v>
      </c>
      <c r="R74" s="30">
        <f>(INDEX(Option5!R$106:R$117, MATCH($D74, Option5!$G$106:$G$117,0)))*conv_2026*R$7</f>
        <v>0</v>
      </c>
      <c r="S74" s="30">
        <f>(INDEX(Option5!S$106:S$117, MATCH($D74, Option5!$G$106:$G$117,0)))*conv_2026*S$7</f>
        <v>0</v>
      </c>
      <c r="T74" s="30">
        <f>(INDEX(Option5!T$106:T$117, MATCH($D74, Option5!$G$106:$G$117,0)))*conv_2026*T$7</f>
        <v>0</v>
      </c>
      <c r="U74" s="30">
        <f>(INDEX(Option5!U$106:U$117, MATCH($D74, Option5!$G$106:$G$117,0)))*conv_2026*U$7</f>
        <v>0</v>
      </c>
      <c r="V74" s="30">
        <f>(INDEX(Option5!V$106:V$117, MATCH($D74, Option5!$G$106:$G$117,0)))*conv_2026*V$7</f>
        <v>0</v>
      </c>
      <c r="W74" s="30">
        <f>(INDEX(Option5!W$106:W$117, MATCH($D74, Option5!$G$106:$G$117,0)))*conv_2026*W$7</f>
        <v>0</v>
      </c>
      <c r="X74" s="30">
        <f>(INDEX(Option5!X$106:X$117, MATCH($D74, Option5!$G$106:$G$117,0)))*conv_2026*X$7</f>
        <v>0</v>
      </c>
      <c r="Y74" s="30">
        <f>(INDEX(Option5!Y$106:Y$117, MATCH($D74, Option5!$G$106:$G$117,0)))*conv_2026*Y$7</f>
        <v>0</v>
      </c>
      <c r="Z74" s="30">
        <f>(INDEX(Option5!Z$106:Z$117, MATCH($D74, Option5!$G$106:$G$117,0)))*conv_2026*Z$7</f>
        <v>0</v>
      </c>
      <c r="AA74" s="30">
        <f>(INDEX(Option5!AA$106:AA$117, MATCH($D74, Option5!$G$106:$G$117,0)))*conv_2026*AA$7</f>
        <v>0</v>
      </c>
      <c r="AB74" s="30">
        <f>(INDEX(Option5!AB$106:AB$117, MATCH($D74, Option5!$G$106:$G$117,0)))*conv_2026*AB$7</f>
        <v>0</v>
      </c>
      <c r="AC74" s="30">
        <f>(INDEX(Option5!AC$106:AC$117, MATCH($D74, Option5!$G$106:$G$117,0)))*conv_2026*AC$7</f>
        <v>0</v>
      </c>
      <c r="AD74" s="30">
        <f>(INDEX(Option5!AD$106:AD$117, MATCH($D74, Option5!$G$106:$G$117,0)))*conv_2026*AD$7</f>
        <v>0</v>
      </c>
      <c r="AE74" s="30">
        <f>(INDEX(Option5!AE$106:AE$117, MATCH($D74, Option5!$G$106:$G$117,0)))*conv_2026*AE$7</f>
        <v>0</v>
      </c>
      <c r="AF74" s="30">
        <f>(INDEX(Option5!AF$106:AF$117, MATCH($D74, Option5!$G$106:$G$117,0)))*conv_2026*AF$7</f>
        <v>0</v>
      </c>
      <c r="AG74" s="30">
        <f>(INDEX(Option5!AG$106:AG$117, MATCH($D74, Option5!$G$106:$G$117,0)))*conv_2026*AG$7</f>
        <v>0</v>
      </c>
    </row>
    <row r="75" spans="1:35" s="8" customFormat="1" x14ac:dyDescent="0.2">
      <c r="A75" s="252" t="s">
        <v>153</v>
      </c>
      <c r="B75" s="252" t="str">
        <f>Option5!A113</f>
        <v>sens4</v>
      </c>
      <c r="C75" s="252" t="str">
        <f>Option5!C113</f>
        <v>Total benefits 10% lower</v>
      </c>
      <c r="D75" s="252" t="str">
        <f t="shared" si="9"/>
        <v>Option 5sens4</v>
      </c>
      <c r="E75" s="253"/>
      <c r="F75" s="30">
        <f t="shared" si="8"/>
        <v>0</v>
      </c>
      <c r="H75" s="30">
        <f>(INDEX(Option5!H$106:H$117, MATCH($D75, Option5!$G$106:$G$117,0)))*conv_2026*H$7</f>
        <v>0</v>
      </c>
      <c r="I75" s="30">
        <f>(INDEX(Option5!I$106:I$117, MATCH($D75, Option5!$G$106:$G$117,0)))*conv_2026*I$7</f>
        <v>0</v>
      </c>
      <c r="J75" s="30">
        <f>(INDEX(Option5!J$106:J$117, MATCH($D75, Option5!$G$106:$G$117,0)))*conv_2026*J$7</f>
        <v>0</v>
      </c>
      <c r="K75" s="30">
        <f>(INDEX(Option5!K$106:K$117, MATCH($D75, Option5!$G$106:$G$117,0)))*conv_2026*K$7</f>
        <v>0</v>
      </c>
      <c r="L75" s="30">
        <f>(INDEX(Option5!L$106:L$117, MATCH($D75, Option5!$G$106:$G$117,0)))*conv_2026*L$7</f>
        <v>0</v>
      </c>
      <c r="M75" s="30">
        <f>(INDEX(Option5!M$106:M$117, MATCH($D75, Option5!$G$106:$G$117,0)))*conv_2026*M$7</f>
        <v>0</v>
      </c>
      <c r="N75" s="30">
        <f>(INDEX(Option5!N$106:N$117, MATCH($D75, Option5!$G$106:$G$117,0)))*conv_2026*N$7</f>
        <v>0</v>
      </c>
      <c r="O75" s="30">
        <f>(INDEX(Option5!O$106:O$117, MATCH($D75, Option5!$G$106:$G$117,0)))*conv_2026*O$7</f>
        <v>0</v>
      </c>
      <c r="P75" s="30">
        <f>(INDEX(Option5!P$106:P$117, MATCH($D75, Option5!$G$106:$G$117,0)))*conv_2026*P$7</f>
        <v>0</v>
      </c>
      <c r="Q75" s="30">
        <f>(INDEX(Option5!Q$106:Q$117, MATCH($D75, Option5!$G$106:$G$117,0)))*conv_2026*Q$7</f>
        <v>0</v>
      </c>
      <c r="R75" s="30">
        <f>(INDEX(Option5!R$106:R$117, MATCH($D75, Option5!$G$106:$G$117,0)))*conv_2026*R$7</f>
        <v>0</v>
      </c>
      <c r="S75" s="30">
        <f>(INDEX(Option5!S$106:S$117, MATCH($D75, Option5!$G$106:$G$117,0)))*conv_2026*S$7</f>
        <v>0</v>
      </c>
      <c r="T75" s="30">
        <f>(INDEX(Option5!T$106:T$117, MATCH($D75, Option5!$G$106:$G$117,0)))*conv_2026*T$7</f>
        <v>0</v>
      </c>
      <c r="U75" s="30">
        <f>(INDEX(Option5!U$106:U$117, MATCH($D75, Option5!$G$106:$G$117,0)))*conv_2026*U$7</f>
        <v>0</v>
      </c>
      <c r="V75" s="30">
        <f>(INDEX(Option5!V$106:V$117, MATCH($D75, Option5!$G$106:$G$117,0)))*conv_2026*V$7</f>
        <v>0</v>
      </c>
      <c r="W75" s="30">
        <f>(INDEX(Option5!W$106:W$117, MATCH($D75, Option5!$G$106:$G$117,0)))*conv_2026*W$7</f>
        <v>0</v>
      </c>
      <c r="X75" s="30">
        <f>(INDEX(Option5!X$106:X$117, MATCH($D75, Option5!$G$106:$G$117,0)))*conv_2026*X$7</f>
        <v>0</v>
      </c>
      <c r="Y75" s="30">
        <f>(INDEX(Option5!Y$106:Y$117, MATCH($D75, Option5!$G$106:$G$117,0)))*conv_2026*Y$7</f>
        <v>0</v>
      </c>
      <c r="Z75" s="30">
        <f>(INDEX(Option5!Z$106:Z$117, MATCH($D75, Option5!$G$106:$G$117,0)))*conv_2026*Z$7</f>
        <v>0</v>
      </c>
      <c r="AA75" s="30">
        <f>(INDEX(Option5!AA$106:AA$117, MATCH($D75, Option5!$G$106:$G$117,0)))*conv_2026*AA$7</f>
        <v>0</v>
      </c>
      <c r="AB75" s="30">
        <f>(INDEX(Option5!AB$106:AB$117, MATCH($D75, Option5!$G$106:$G$117,0)))*conv_2026*AB$7</f>
        <v>0</v>
      </c>
      <c r="AC75" s="30">
        <f>(INDEX(Option5!AC$106:AC$117, MATCH($D75, Option5!$G$106:$G$117,0)))*conv_2026*AC$7</f>
        <v>0</v>
      </c>
      <c r="AD75" s="30">
        <f>(INDEX(Option5!AD$106:AD$117, MATCH($D75, Option5!$G$106:$G$117,0)))*conv_2026*AD$7</f>
        <v>0</v>
      </c>
      <c r="AE75" s="30">
        <f>(INDEX(Option5!AE$106:AE$117, MATCH($D75, Option5!$G$106:$G$117,0)))*conv_2026*AE$7</f>
        <v>0</v>
      </c>
      <c r="AF75" s="30">
        <f>(INDEX(Option5!AF$106:AF$117, MATCH($D75, Option5!$G$106:$G$117,0)))*conv_2026*AF$7</f>
        <v>0</v>
      </c>
      <c r="AG75" s="30">
        <f>(INDEX(Option5!AG$106:AG$117, MATCH($D75, Option5!$G$106:$G$117,0)))*conv_2026*AG$7</f>
        <v>0</v>
      </c>
    </row>
    <row r="76" spans="1:35" s="8" customFormat="1" x14ac:dyDescent="0.2">
      <c r="A76" s="252" t="s">
        <v>153</v>
      </c>
      <c r="B76" s="252" t="str">
        <f>Option5!A114</f>
        <v>sens5</v>
      </c>
      <c r="C76" s="252" t="str">
        <f>Option5!C114</f>
        <v>Capex 10% higher &amp; Total benefits 10% lower</v>
      </c>
      <c r="D76" s="252" t="str">
        <f t="shared" si="9"/>
        <v>Option 5sens5</v>
      </c>
      <c r="E76" s="253"/>
      <c r="F76" s="30">
        <f t="shared" si="8"/>
        <v>0</v>
      </c>
      <c r="H76" s="30">
        <f>(INDEX(Option5!H$106:H$117, MATCH($D76, Option5!$G$106:$G$117,0)))*conv_2026*H$7</f>
        <v>0</v>
      </c>
      <c r="I76" s="30">
        <f>(INDEX(Option5!I$106:I$117, MATCH($D76, Option5!$G$106:$G$117,0)))*conv_2026*I$7</f>
        <v>0</v>
      </c>
      <c r="J76" s="30">
        <f>(INDEX(Option5!J$106:J$117, MATCH($D76, Option5!$G$106:$G$117,0)))*conv_2026*J$7</f>
        <v>0</v>
      </c>
      <c r="K76" s="30">
        <f>(INDEX(Option5!K$106:K$117, MATCH($D76, Option5!$G$106:$G$117,0)))*conv_2026*K$7</f>
        <v>0</v>
      </c>
      <c r="L76" s="30">
        <f>(INDEX(Option5!L$106:L$117, MATCH($D76, Option5!$G$106:$G$117,0)))*conv_2026*L$7</f>
        <v>0</v>
      </c>
      <c r="M76" s="30">
        <f>(INDEX(Option5!M$106:M$117, MATCH($D76, Option5!$G$106:$G$117,0)))*conv_2026*M$7</f>
        <v>0</v>
      </c>
      <c r="N76" s="30">
        <f>(INDEX(Option5!N$106:N$117, MATCH($D76, Option5!$G$106:$G$117,0)))*conv_2026*N$7</f>
        <v>0</v>
      </c>
      <c r="O76" s="30">
        <f>(INDEX(Option5!O$106:O$117, MATCH($D76, Option5!$G$106:$G$117,0)))*conv_2026*O$7</f>
        <v>0</v>
      </c>
      <c r="P76" s="30">
        <f>(INDEX(Option5!P$106:P$117, MATCH($D76, Option5!$G$106:$G$117,0)))*conv_2026*P$7</f>
        <v>0</v>
      </c>
      <c r="Q76" s="30">
        <f>(INDEX(Option5!Q$106:Q$117, MATCH($D76, Option5!$G$106:$G$117,0)))*conv_2026*Q$7</f>
        <v>0</v>
      </c>
      <c r="R76" s="30">
        <f>(INDEX(Option5!R$106:R$117, MATCH($D76, Option5!$G$106:$G$117,0)))*conv_2026*R$7</f>
        <v>0</v>
      </c>
      <c r="S76" s="30">
        <f>(INDEX(Option5!S$106:S$117, MATCH($D76, Option5!$G$106:$G$117,0)))*conv_2026*S$7</f>
        <v>0</v>
      </c>
      <c r="T76" s="30">
        <f>(INDEX(Option5!T$106:T$117, MATCH($D76, Option5!$G$106:$G$117,0)))*conv_2026*T$7</f>
        <v>0</v>
      </c>
      <c r="U76" s="30">
        <f>(INDEX(Option5!U$106:U$117, MATCH($D76, Option5!$G$106:$G$117,0)))*conv_2026*U$7</f>
        <v>0</v>
      </c>
      <c r="V76" s="30">
        <f>(INDEX(Option5!V$106:V$117, MATCH($D76, Option5!$G$106:$G$117,0)))*conv_2026*V$7</f>
        <v>0</v>
      </c>
      <c r="W76" s="30">
        <f>(INDEX(Option5!W$106:W$117, MATCH($D76, Option5!$G$106:$G$117,0)))*conv_2026*W$7</f>
        <v>0</v>
      </c>
      <c r="X76" s="30">
        <f>(INDEX(Option5!X$106:X$117, MATCH($D76, Option5!$G$106:$G$117,0)))*conv_2026*X$7</f>
        <v>0</v>
      </c>
      <c r="Y76" s="30">
        <f>(INDEX(Option5!Y$106:Y$117, MATCH($D76, Option5!$G$106:$G$117,0)))*conv_2026*Y$7</f>
        <v>0</v>
      </c>
      <c r="Z76" s="30">
        <f>(INDEX(Option5!Z$106:Z$117, MATCH($D76, Option5!$G$106:$G$117,0)))*conv_2026*Z$7</f>
        <v>0</v>
      </c>
      <c r="AA76" s="30">
        <f>(INDEX(Option5!AA$106:AA$117, MATCH($D76, Option5!$G$106:$G$117,0)))*conv_2026*AA$7</f>
        <v>0</v>
      </c>
      <c r="AB76" s="30">
        <f>(INDEX(Option5!AB$106:AB$117, MATCH($D76, Option5!$G$106:$G$117,0)))*conv_2026*AB$7</f>
        <v>0</v>
      </c>
      <c r="AC76" s="30">
        <f>(INDEX(Option5!AC$106:AC$117, MATCH($D76, Option5!$G$106:$G$117,0)))*conv_2026*AC$7</f>
        <v>0</v>
      </c>
      <c r="AD76" s="30">
        <f>(INDEX(Option5!AD$106:AD$117, MATCH($D76, Option5!$G$106:$G$117,0)))*conv_2026*AD$7</f>
        <v>0</v>
      </c>
      <c r="AE76" s="30">
        <f>(INDEX(Option5!AE$106:AE$117, MATCH($D76, Option5!$G$106:$G$117,0)))*conv_2026*AE$7</f>
        <v>0</v>
      </c>
      <c r="AF76" s="30">
        <f>(INDEX(Option5!AF$106:AF$117, MATCH($D76, Option5!$G$106:$G$117,0)))*conv_2026*AF$7</f>
        <v>0</v>
      </c>
      <c r="AG76" s="30">
        <f>(INDEX(Option5!AG$106:AG$117, MATCH($D76, Option5!$G$106:$G$117,0)))*conv_2026*AG$7</f>
        <v>0</v>
      </c>
    </row>
    <row r="77" spans="1:35" s="8" customFormat="1" x14ac:dyDescent="0.2">
      <c r="A77" s="252" t="s">
        <v>153</v>
      </c>
      <c r="B77" s="252" t="str">
        <f>Option5!A115</f>
        <v>sens</v>
      </c>
      <c r="C77" s="252">
        <f>Option5!C115</f>
        <v>0</v>
      </c>
      <c r="D77" s="252" t="str">
        <f t="shared" si="9"/>
        <v>Option 5sens</v>
      </c>
      <c r="E77" s="253"/>
      <c r="F77" s="30">
        <f t="shared" si="8"/>
        <v>0</v>
      </c>
      <c r="H77" s="30">
        <f>(INDEX(Option5!H$106:H$117, MATCH($D77, Option5!$G$106:$G$117,0)))*conv_2026*H$7</f>
        <v>0</v>
      </c>
      <c r="I77" s="30">
        <f>(INDEX(Option5!I$106:I$117, MATCH($D77, Option5!$G$106:$G$117,0)))*conv_2026*I$7</f>
        <v>0</v>
      </c>
      <c r="J77" s="30">
        <f>(INDEX(Option5!J$106:J$117, MATCH($D77, Option5!$G$106:$G$117,0)))*conv_2026*J$7</f>
        <v>0</v>
      </c>
      <c r="K77" s="30">
        <f>(INDEX(Option5!K$106:K$117, MATCH($D77, Option5!$G$106:$G$117,0)))*conv_2026*K$7</f>
        <v>0</v>
      </c>
      <c r="L77" s="30">
        <f>(INDEX(Option5!L$106:L$117, MATCH($D77, Option5!$G$106:$G$117,0)))*conv_2026*L$7</f>
        <v>0</v>
      </c>
      <c r="M77" s="30">
        <f>(INDEX(Option5!M$106:M$117, MATCH($D77, Option5!$G$106:$G$117,0)))*conv_2026*M$7</f>
        <v>0</v>
      </c>
      <c r="N77" s="30">
        <f>(INDEX(Option5!N$106:N$117, MATCH($D77, Option5!$G$106:$G$117,0)))*conv_2026*N$7</f>
        <v>0</v>
      </c>
      <c r="O77" s="30">
        <f>(INDEX(Option5!O$106:O$117, MATCH($D77, Option5!$G$106:$G$117,0)))*conv_2026*O$7</f>
        <v>0</v>
      </c>
      <c r="P77" s="30">
        <f>(INDEX(Option5!P$106:P$117, MATCH($D77, Option5!$G$106:$G$117,0)))*conv_2026*P$7</f>
        <v>0</v>
      </c>
      <c r="Q77" s="30">
        <f>(INDEX(Option5!Q$106:Q$117, MATCH($D77, Option5!$G$106:$G$117,0)))*conv_2026*Q$7</f>
        <v>0</v>
      </c>
      <c r="R77" s="30">
        <f>(INDEX(Option5!R$106:R$117, MATCH($D77, Option5!$G$106:$G$117,0)))*conv_2026*R$7</f>
        <v>0</v>
      </c>
      <c r="S77" s="30">
        <f>(INDEX(Option5!S$106:S$117, MATCH($D77, Option5!$G$106:$G$117,0)))*conv_2026*S$7</f>
        <v>0</v>
      </c>
      <c r="T77" s="30">
        <f>(INDEX(Option5!T$106:T$117, MATCH($D77, Option5!$G$106:$G$117,0)))*conv_2026*T$7</f>
        <v>0</v>
      </c>
      <c r="U77" s="30">
        <f>(INDEX(Option5!U$106:U$117, MATCH($D77, Option5!$G$106:$G$117,0)))*conv_2026*U$7</f>
        <v>0</v>
      </c>
      <c r="V77" s="30">
        <f>(INDEX(Option5!V$106:V$117, MATCH($D77, Option5!$G$106:$G$117,0)))*conv_2026*V$7</f>
        <v>0</v>
      </c>
      <c r="W77" s="30">
        <f>(INDEX(Option5!W$106:W$117, MATCH($D77, Option5!$G$106:$G$117,0)))*conv_2026*W$7</f>
        <v>0</v>
      </c>
      <c r="X77" s="30">
        <f>(INDEX(Option5!X$106:X$117, MATCH($D77, Option5!$G$106:$G$117,0)))*conv_2026*X$7</f>
        <v>0</v>
      </c>
      <c r="Y77" s="30">
        <f>(INDEX(Option5!Y$106:Y$117, MATCH($D77, Option5!$G$106:$G$117,0)))*conv_2026*Y$7</f>
        <v>0</v>
      </c>
      <c r="Z77" s="30">
        <f>(INDEX(Option5!Z$106:Z$117, MATCH($D77, Option5!$G$106:$G$117,0)))*conv_2026*Z$7</f>
        <v>0</v>
      </c>
      <c r="AA77" s="30">
        <f>(INDEX(Option5!AA$106:AA$117, MATCH($D77, Option5!$G$106:$G$117,0)))*conv_2026*AA$7</f>
        <v>0</v>
      </c>
      <c r="AB77" s="30">
        <f>(INDEX(Option5!AB$106:AB$117, MATCH($D77, Option5!$G$106:$G$117,0)))*conv_2026*AB$7</f>
        <v>0</v>
      </c>
      <c r="AC77" s="30">
        <f>(INDEX(Option5!AC$106:AC$117, MATCH($D77, Option5!$G$106:$G$117,0)))*conv_2026*AC$7</f>
        <v>0</v>
      </c>
      <c r="AD77" s="30">
        <f>(INDEX(Option5!AD$106:AD$117, MATCH($D77, Option5!$G$106:$G$117,0)))*conv_2026*AD$7</f>
        <v>0</v>
      </c>
      <c r="AE77" s="30">
        <f>(INDEX(Option5!AE$106:AE$117, MATCH($D77, Option5!$G$106:$G$117,0)))*conv_2026*AE$7</f>
        <v>0</v>
      </c>
      <c r="AF77" s="30">
        <f>(INDEX(Option5!AF$106:AF$117, MATCH($D77, Option5!$G$106:$G$117,0)))*conv_2026*AF$7</f>
        <v>0</v>
      </c>
      <c r="AG77" s="30">
        <f>(INDEX(Option5!AG$106:AG$117, MATCH($D77, Option5!$G$106:$G$117,0)))*conv_2026*AG$7</f>
        <v>0</v>
      </c>
    </row>
    <row r="78" spans="1:35" s="8" customFormat="1" x14ac:dyDescent="0.2">
      <c r="A78" s="252" t="s">
        <v>153</v>
      </c>
      <c r="B78" s="252" t="str">
        <f>Option5!A116</f>
        <v>sens</v>
      </c>
      <c r="C78" s="252">
        <f>Option5!C116</f>
        <v>0</v>
      </c>
      <c r="D78" s="252" t="str">
        <f t="shared" si="9"/>
        <v>Option 5sens</v>
      </c>
      <c r="E78" s="253"/>
      <c r="F78" s="30">
        <f t="shared" si="8"/>
        <v>0</v>
      </c>
      <c r="H78" s="30">
        <f>(INDEX(Option5!H$106:H$117, MATCH($D78, Option5!$G$106:$G$117,0)))*conv_2026*H$7</f>
        <v>0</v>
      </c>
      <c r="I78" s="30">
        <f>(INDEX(Option5!I$106:I$117, MATCH($D78, Option5!$G$106:$G$117,0)))*conv_2026*I$7</f>
        <v>0</v>
      </c>
      <c r="J78" s="30">
        <f>(INDEX(Option5!J$106:J$117, MATCH($D78, Option5!$G$106:$G$117,0)))*conv_2026*J$7</f>
        <v>0</v>
      </c>
      <c r="K78" s="30">
        <f>(INDEX(Option5!K$106:K$117, MATCH($D78, Option5!$G$106:$G$117,0)))*conv_2026*K$7</f>
        <v>0</v>
      </c>
      <c r="L78" s="30">
        <f>(INDEX(Option5!L$106:L$117, MATCH($D78, Option5!$G$106:$G$117,0)))*conv_2026*L$7</f>
        <v>0</v>
      </c>
      <c r="M78" s="30">
        <f>(INDEX(Option5!M$106:M$117, MATCH($D78, Option5!$G$106:$G$117,0)))*conv_2026*M$7</f>
        <v>0</v>
      </c>
      <c r="N78" s="30">
        <f>(INDEX(Option5!N$106:N$117, MATCH($D78, Option5!$G$106:$G$117,0)))*conv_2026*N$7</f>
        <v>0</v>
      </c>
      <c r="O78" s="30">
        <f>(INDEX(Option5!O$106:O$117, MATCH($D78, Option5!$G$106:$G$117,0)))*conv_2026*O$7</f>
        <v>0</v>
      </c>
      <c r="P78" s="30">
        <f>(INDEX(Option5!P$106:P$117, MATCH($D78, Option5!$G$106:$G$117,0)))*conv_2026*P$7</f>
        <v>0</v>
      </c>
      <c r="Q78" s="30">
        <f>(INDEX(Option5!Q$106:Q$117, MATCH($D78, Option5!$G$106:$G$117,0)))*conv_2026*Q$7</f>
        <v>0</v>
      </c>
      <c r="R78" s="30">
        <f>(INDEX(Option5!R$106:R$117, MATCH($D78, Option5!$G$106:$G$117,0)))*conv_2026*R$7</f>
        <v>0</v>
      </c>
      <c r="S78" s="30">
        <f>(INDEX(Option5!S$106:S$117, MATCH($D78, Option5!$G$106:$G$117,0)))*conv_2026*S$7</f>
        <v>0</v>
      </c>
      <c r="T78" s="30">
        <f>(INDEX(Option5!T$106:T$117, MATCH($D78, Option5!$G$106:$G$117,0)))*conv_2026*T$7</f>
        <v>0</v>
      </c>
      <c r="U78" s="30">
        <f>(INDEX(Option5!U$106:U$117, MATCH($D78, Option5!$G$106:$G$117,0)))*conv_2026*U$7</f>
        <v>0</v>
      </c>
      <c r="V78" s="30">
        <f>(INDEX(Option5!V$106:V$117, MATCH($D78, Option5!$G$106:$G$117,0)))*conv_2026*V$7</f>
        <v>0</v>
      </c>
      <c r="W78" s="30">
        <f>(INDEX(Option5!W$106:W$117, MATCH($D78, Option5!$G$106:$G$117,0)))*conv_2026*W$7</f>
        <v>0</v>
      </c>
      <c r="X78" s="30">
        <f>(INDEX(Option5!X$106:X$117, MATCH($D78, Option5!$G$106:$G$117,0)))*conv_2026*X$7</f>
        <v>0</v>
      </c>
      <c r="Y78" s="30">
        <f>(INDEX(Option5!Y$106:Y$117, MATCH($D78, Option5!$G$106:$G$117,0)))*conv_2026*Y$7</f>
        <v>0</v>
      </c>
      <c r="Z78" s="30">
        <f>(INDEX(Option5!Z$106:Z$117, MATCH($D78, Option5!$G$106:$G$117,0)))*conv_2026*Z$7</f>
        <v>0</v>
      </c>
      <c r="AA78" s="30">
        <f>(INDEX(Option5!AA$106:AA$117, MATCH($D78, Option5!$G$106:$G$117,0)))*conv_2026*AA$7</f>
        <v>0</v>
      </c>
      <c r="AB78" s="30">
        <f>(INDEX(Option5!AB$106:AB$117, MATCH($D78, Option5!$G$106:$G$117,0)))*conv_2026*AB$7</f>
        <v>0</v>
      </c>
      <c r="AC78" s="30">
        <f>(INDEX(Option5!AC$106:AC$117, MATCH($D78, Option5!$G$106:$G$117,0)))*conv_2026*AC$7</f>
        <v>0</v>
      </c>
      <c r="AD78" s="30">
        <f>(INDEX(Option5!AD$106:AD$117, MATCH($D78, Option5!$G$106:$G$117,0)))*conv_2026*AD$7</f>
        <v>0</v>
      </c>
      <c r="AE78" s="30">
        <f>(INDEX(Option5!AE$106:AE$117, MATCH($D78, Option5!$G$106:$G$117,0)))*conv_2026*AE$7</f>
        <v>0</v>
      </c>
      <c r="AF78" s="30">
        <f>(INDEX(Option5!AF$106:AF$117, MATCH($D78, Option5!$G$106:$G$117,0)))*conv_2026*AF$7</f>
        <v>0</v>
      </c>
      <c r="AG78" s="30">
        <f>(INDEX(Option5!AG$106:AG$117, MATCH($D78, Option5!$G$106:$G$117,0)))*conv_2026*AG$7</f>
        <v>0</v>
      </c>
    </row>
    <row r="79" spans="1:35" s="8" customFormat="1" x14ac:dyDescent="0.2">
      <c r="A79" s="252" t="s">
        <v>153</v>
      </c>
      <c r="B79" s="252" t="str">
        <f>Option5!A117</f>
        <v>sens</v>
      </c>
      <c r="C79" s="252">
        <f>Option5!C117</f>
        <v>0</v>
      </c>
      <c r="D79" s="252" t="str">
        <f t="shared" si="9"/>
        <v>Option 5sens</v>
      </c>
      <c r="E79" s="253"/>
      <c r="F79" s="30">
        <f t="shared" si="8"/>
        <v>0</v>
      </c>
      <c r="H79" s="30">
        <f>(INDEX(Option5!H$106:H$117, MATCH($D79, Option5!$G$106:$G$117,0)))*conv_2026*H$7</f>
        <v>0</v>
      </c>
      <c r="I79" s="30">
        <f>(INDEX(Option5!I$106:I$117, MATCH($D79, Option5!$G$106:$G$117,0)))*conv_2026*I$7</f>
        <v>0</v>
      </c>
      <c r="J79" s="30">
        <f>(INDEX(Option5!J$106:J$117, MATCH($D79, Option5!$G$106:$G$117,0)))*conv_2026*J$7</f>
        <v>0</v>
      </c>
      <c r="K79" s="30">
        <f>(INDEX(Option5!K$106:K$117, MATCH($D79, Option5!$G$106:$G$117,0)))*conv_2026*K$7</f>
        <v>0</v>
      </c>
      <c r="L79" s="30">
        <f>(INDEX(Option5!L$106:L$117, MATCH($D79, Option5!$G$106:$G$117,0)))*conv_2026*L$7</f>
        <v>0</v>
      </c>
      <c r="M79" s="30">
        <f>(INDEX(Option5!M$106:M$117, MATCH($D79, Option5!$G$106:$G$117,0)))*conv_2026*M$7</f>
        <v>0</v>
      </c>
      <c r="N79" s="30">
        <f>(INDEX(Option5!N$106:N$117, MATCH($D79, Option5!$G$106:$G$117,0)))*conv_2026*N$7</f>
        <v>0</v>
      </c>
      <c r="O79" s="30">
        <f>(INDEX(Option5!O$106:O$117, MATCH($D79, Option5!$G$106:$G$117,0)))*conv_2026*O$7</f>
        <v>0</v>
      </c>
      <c r="P79" s="30">
        <f>(INDEX(Option5!P$106:P$117, MATCH($D79, Option5!$G$106:$G$117,0)))*conv_2026*P$7</f>
        <v>0</v>
      </c>
      <c r="Q79" s="30">
        <f>(INDEX(Option5!Q$106:Q$117, MATCH($D79, Option5!$G$106:$G$117,0)))*conv_2026*Q$7</f>
        <v>0</v>
      </c>
      <c r="R79" s="30">
        <f>(INDEX(Option5!R$106:R$117, MATCH($D79, Option5!$G$106:$G$117,0)))*conv_2026*R$7</f>
        <v>0</v>
      </c>
      <c r="S79" s="30">
        <f>(INDEX(Option5!S$106:S$117, MATCH($D79, Option5!$G$106:$G$117,0)))*conv_2026*S$7</f>
        <v>0</v>
      </c>
      <c r="T79" s="30">
        <f>(INDEX(Option5!T$106:T$117, MATCH($D79, Option5!$G$106:$G$117,0)))*conv_2026*T$7</f>
        <v>0</v>
      </c>
      <c r="U79" s="30">
        <f>(INDEX(Option5!U$106:U$117, MATCH($D79, Option5!$G$106:$G$117,0)))*conv_2026*U$7</f>
        <v>0</v>
      </c>
      <c r="V79" s="30">
        <f>(INDEX(Option5!V$106:V$117, MATCH($D79, Option5!$G$106:$G$117,0)))*conv_2026*V$7</f>
        <v>0</v>
      </c>
      <c r="W79" s="30">
        <f>(INDEX(Option5!W$106:W$117, MATCH($D79, Option5!$G$106:$G$117,0)))*conv_2026*W$7</f>
        <v>0</v>
      </c>
      <c r="X79" s="30">
        <f>(INDEX(Option5!X$106:X$117, MATCH($D79, Option5!$G$106:$G$117,0)))*conv_2026*X$7</f>
        <v>0</v>
      </c>
      <c r="Y79" s="30">
        <f>(INDEX(Option5!Y$106:Y$117, MATCH($D79, Option5!$G$106:$G$117,0)))*conv_2026*Y$7</f>
        <v>0</v>
      </c>
      <c r="Z79" s="30">
        <f>(INDEX(Option5!Z$106:Z$117, MATCH($D79, Option5!$G$106:$G$117,0)))*conv_2026*Z$7</f>
        <v>0</v>
      </c>
      <c r="AA79" s="30">
        <f>(INDEX(Option5!AA$106:AA$117, MATCH($D79, Option5!$G$106:$G$117,0)))*conv_2026*AA$7</f>
        <v>0</v>
      </c>
      <c r="AB79" s="30">
        <f>(INDEX(Option5!AB$106:AB$117, MATCH($D79, Option5!$G$106:$G$117,0)))*conv_2026*AB$7</f>
        <v>0</v>
      </c>
      <c r="AC79" s="30">
        <f>(INDEX(Option5!AC$106:AC$117, MATCH($D79, Option5!$G$106:$G$117,0)))*conv_2026*AC$7</f>
        <v>0</v>
      </c>
      <c r="AD79" s="30">
        <f>(INDEX(Option5!AD$106:AD$117, MATCH($D79, Option5!$G$106:$G$117,0)))*conv_2026*AD$7</f>
        <v>0</v>
      </c>
      <c r="AE79" s="30">
        <f>(INDEX(Option5!AE$106:AE$117, MATCH($D79, Option5!$G$106:$G$117,0)))*conv_2026*AE$7</f>
        <v>0</v>
      </c>
      <c r="AF79" s="30">
        <f>(INDEX(Option5!AF$106:AF$117, MATCH($D79, Option5!$G$106:$G$117,0)))*conv_2026*AF$7</f>
        <v>0</v>
      </c>
      <c r="AG79" s="30">
        <f>(INDEX(Option5!AG$106:AG$117, MATCH($D79, Option5!$G$106:$G$117,0)))*conv_2026*AG$7</f>
        <v>0</v>
      </c>
    </row>
    <row r="80" spans="1:35" s="8" customFormat="1" x14ac:dyDescent="0.2">
      <c r="F80" s="248"/>
    </row>
    <row r="81" spans="1:34" s="8" customFormat="1" x14ac:dyDescent="0.2">
      <c r="F81" s="248"/>
    </row>
    <row r="82" spans="1:34" s="8" customFormat="1" x14ac:dyDescent="0.2">
      <c r="F82" s="248"/>
    </row>
    <row r="83" spans="1:34" s="8" customFormat="1" x14ac:dyDescent="0.2">
      <c r="F83" s="248"/>
    </row>
    <row r="84" spans="1:34" s="8" customFormat="1" ht="15" x14ac:dyDescent="0.25">
      <c r="A84" s="201" t="s">
        <v>158</v>
      </c>
      <c r="B84" s="53"/>
      <c r="C84" s="18"/>
      <c r="D84" s="18"/>
      <c r="E84" s="82"/>
      <c r="F84" s="18"/>
      <c r="G84" s="222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0"/>
      <c r="AH84" s="10"/>
    </row>
    <row r="85" spans="1:34" s="8" customFormat="1" x14ac:dyDescent="0.2">
      <c r="F85" s="248"/>
    </row>
    <row r="86" spans="1:34" s="8" customFormat="1" x14ac:dyDescent="0.2">
      <c r="F86" s="248"/>
    </row>
    <row r="87" spans="1:34" s="8" customFormat="1" x14ac:dyDescent="0.2">
      <c r="E87" s="248"/>
    </row>
    <row r="88" spans="1:34" s="8" customFormat="1" x14ac:dyDescent="0.2">
      <c r="C88" s="274" t="b" cm="1">
        <f t="array" ref="C88:G88">TRANSPOSE(Data!F9:F13)</f>
        <v>0</v>
      </c>
      <c r="D88" s="274" t="b">
        <v>0</v>
      </c>
      <c r="E88" s="275" t="b">
        <v>0</v>
      </c>
      <c r="F88" s="274" t="b">
        <v>0</v>
      </c>
      <c r="G88" s="274" t="b">
        <v>1</v>
      </c>
      <c r="K88" s="8" t="b">
        <f>AND(_xlfn.ANCHORARRAY(C88))</f>
        <v>0</v>
      </c>
    </row>
    <row r="89" spans="1:34" s="8" customFormat="1" x14ac:dyDescent="0.2">
      <c r="A89" s="58"/>
      <c r="B89" s="58"/>
      <c r="C89" s="276" t="str" cm="1">
        <f t="array" ref="C89:G89">TRANSPOSE(options)</f>
        <v>Option 1 (base case)</v>
      </c>
      <c r="D89" s="276" t="str">
        <v>Option 2</v>
      </c>
      <c r="E89" s="276" t="str">
        <v>Option 3</v>
      </c>
      <c r="F89" s="276" t="str">
        <v>Option 4</v>
      </c>
      <c r="G89" s="276" t="str">
        <v>Option 5</v>
      </c>
      <c r="I89" s="276" t="s">
        <v>229</v>
      </c>
      <c r="K89" s="282" t="s">
        <v>230</v>
      </c>
    </row>
    <row r="90" spans="1:34" s="8" customFormat="1" x14ac:dyDescent="0.2">
      <c r="A90" s="260" t="s">
        <v>119</v>
      </c>
      <c r="B90" s="260" t="s">
        <v>220</v>
      </c>
      <c r="C90" s="104">
        <f t="shared" ref="C90:G98" si="10">IF(OR($B90=0,C$88),"", INDEX($F$14:$F$81, MATCH(C$89&amp;$A90,$D$14:$D$81,0))/10^6)</f>
        <v>0</v>
      </c>
      <c r="D90" s="104">
        <f t="shared" si="10"/>
        <v>513.90679379302162</v>
      </c>
      <c r="E90" s="104">
        <f t="shared" si="10"/>
        <v>542.54647015076682</v>
      </c>
      <c r="F90" s="104">
        <f t="shared" si="10"/>
        <v>536.74373811053692</v>
      </c>
      <c r="G90" s="104" t="str">
        <f t="shared" si="10"/>
        <v/>
      </c>
      <c r="H90" s="185"/>
      <c r="I90" s="104">
        <f t="shared" ref="I90:I98" si="11">_xlfn.MAXIFS(C90:G90,_xlfn.ANCHORARRAY( C$88),FALSE)</f>
        <v>542.54647015076682</v>
      </c>
      <c r="K90" s="8" t="str">
        <f t="shared" ref="K90:K98" si="12">IF(OR(B90=0,$K$88),"", INDEX(_xlfn.ANCHORARRAY($C$89), MATCH(I90, $C90:$G90,0)))</f>
        <v>Option 3</v>
      </c>
    </row>
    <row r="91" spans="1:34" s="8" customFormat="1" x14ac:dyDescent="0.2">
      <c r="A91" s="260" t="str">
        <f>"sens"&amp;Assumptions!B111</f>
        <v>sens1</v>
      </c>
      <c r="B91" s="260" t="str">
        <f>Assumptions!C111</f>
        <v>Capex 10% higher</v>
      </c>
      <c r="C91" s="104">
        <f t="shared" si="10"/>
        <v>0</v>
      </c>
      <c r="D91" s="104">
        <f t="shared" si="10"/>
        <v>509.86828403810512</v>
      </c>
      <c r="E91" s="104">
        <f t="shared" si="10"/>
        <v>536.81373278557714</v>
      </c>
      <c r="F91" s="104">
        <f t="shared" si="10"/>
        <v>525.75285713196649</v>
      </c>
      <c r="G91" s="104" t="str">
        <f t="shared" si="10"/>
        <v/>
      </c>
      <c r="H91" s="185"/>
      <c r="I91" s="104">
        <f t="shared" si="11"/>
        <v>536.81373278557714</v>
      </c>
      <c r="K91" s="8" t="str">
        <f t="shared" si="12"/>
        <v>Option 3</v>
      </c>
    </row>
    <row r="92" spans="1:34" s="8" customFormat="1" x14ac:dyDescent="0.2">
      <c r="A92" s="260" t="str">
        <f>"sens"&amp;Assumptions!B112</f>
        <v>sens2</v>
      </c>
      <c r="B92" s="260" t="str">
        <f>Assumptions!C112</f>
        <v>Capex 10% lower</v>
      </c>
      <c r="C92" s="104">
        <f t="shared" si="10"/>
        <v>0</v>
      </c>
      <c r="D92" s="104">
        <f t="shared" si="10"/>
        <v>517.94530354793812</v>
      </c>
      <c r="E92" s="104">
        <f t="shared" si="10"/>
        <v>548.27920751595695</v>
      </c>
      <c r="F92" s="104">
        <f t="shared" si="10"/>
        <v>547.7346190891069</v>
      </c>
      <c r="G92" s="104" t="str">
        <f t="shared" si="10"/>
        <v/>
      </c>
      <c r="H92" s="185"/>
      <c r="I92" s="104">
        <f t="shared" si="11"/>
        <v>548.27920751595695</v>
      </c>
      <c r="K92" s="8" t="str">
        <f t="shared" si="12"/>
        <v>Option 3</v>
      </c>
    </row>
    <row r="93" spans="1:34" s="8" customFormat="1" x14ac:dyDescent="0.2">
      <c r="A93" s="260" t="str">
        <f>"sens"&amp;Assumptions!B113</f>
        <v>sens3</v>
      </c>
      <c r="B93" s="260" t="str">
        <f>Assumptions!C113</f>
        <v>Total benefits 10% higher</v>
      </c>
      <c r="C93" s="104">
        <f t="shared" si="10"/>
        <v>0</v>
      </c>
      <c r="D93" s="104">
        <f t="shared" si="10"/>
        <v>569.33598292724025</v>
      </c>
      <c r="E93" s="104">
        <f t="shared" si="10"/>
        <v>602.5338545310334</v>
      </c>
      <c r="F93" s="104">
        <f t="shared" si="10"/>
        <v>601.40899290016068</v>
      </c>
      <c r="G93" s="104" t="str">
        <f t="shared" si="10"/>
        <v/>
      </c>
      <c r="H93" s="185"/>
      <c r="I93" s="104">
        <f t="shared" si="11"/>
        <v>602.5338545310334</v>
      </c>
      <c r="K93" s="8" t="str">
        <f t="shared" si="12"/>
        <v>Option 3</v>
      </c>
    </row>
    <row r="94" spans="1:34" s="8" customFormat="1" x14ac:dyDescent="0.2">
      <c r="A94" s="260" t="str">
        <f>"sens"&amp;Assumptions!B114</f>
        <v>sens4</v>
      </c>
      <c r="B94" s="260" t="str">
        <f>Assumptions!C114</f>
        <v>Total benefits 10% lower</v>
      </c>
      <c r="C94" s="104">
        <f t="shared" si="10"/>
        <v>0</v>
      </c>
      <c r="D94" s="104">
        <f t="shared" si="10"/>
        <v>458.47760465880299</v>
      </c>
      <c r="E94" s="104">
        <f t="shared" si="10"/>
        <v>482.55908577050053</v>
      </c>
      <c r="F94" s="104">
        <f t="shared" si="10"/>
        <v>472.07848332091282</v>
      </c>
      <c r="G94" s="104" t="str">
        <f t="shared" si="10"/>
        <v/>
      </c>
      <c r="H94" s="185"/>
      <c r="I94" s="104">
        <f t="shared" si="11"/>
        <v>482.55908577050053</v>
      </c>
      <c r="K94" s="8" t="str">
        <f t="shared" si="12"/>
        <v>Option 3</v>
      </c>
    </row>
    <row r="95" spans="1:34" s="8" customFormat="1" x14ac:dyDescent="0.2">
      <c r="A95" s="260" t="str">
        <f>"sens"&amp;Assumptions!B115</f>
        <v>sens5</v>
      </c>
      <c r="B95" s="260" t="str">
        <f>Assumptions!C115</f>
        <v>Capex 10% higher &amp; Total benefits 10% lower</v>
      </c>
      <c r="C95" s="104">
        <f t="shared" si="10"/>
        <v>0</v>
      </c>
      <c r="D95" s="104">
        <f t="shared" si="10"/>
        <v>454.43909490388643</v>
      </c>
      <c r="E95" s="104">
        <f t="shared" si="10"/>
        <v>476.82634840531063</v>
      </c>
      <c r="F95" s="104">
        <f t="shared" si="10"/>
        <v>461.08760234234262</v>
      </c>
      <c r="G95" s="104" t="str">
        <f t="shared" si="10"/>
        <v/>
      </c>
      <c r="H95" s="185"/>
      <c r="I95" s="104">
        <f t="shared" si="11"/>
        <v>476.82634840531063</v>
      </c>
      <c r="K95" s="8" t="str">
        <f t="shared" si="12"/>
        <v>Option 3</v>
      </c>
    </row>
    <row r="96" spans="1:34" s="8" customFormat="1" x14ac:dyDescent="0.2">
      <c r="A96" s="260" t="str">
        <f>"sens"&amp;Assumptions!B116</f>
        <v>sens</v>
      </c>
      <c r="B96" s="260">
        <f>Assumptions!C116</f>
        <v>0</v>
      </c>
      <c r="C96" s="104" t="str">
        <f t="shared" si="10"/>
        <v/>
      </c>
      <c r="D96" s="104" t="str">
        <f t="shared" si="10"/>
        <v/>
      </c>
      <c r="E96" s="104" t="str">
        <f t="shared" si="10"/>
        <v/>
      </c>
      <c r="F96" s="104" t="str">
        <f t="shared" si="10"/>
        <v/>
      </c>
      <c r="G96" s="104" t="str">
        <f t="shared" si="10"/>
        <v/>
      </c>
      <c r="H96" s="185"/>
      <c r="I96" s="104">
        <f t="shared" si="11"/>
        <v>0</v>
      </c>
      <c r="K96" s="8" t="str">
        <f t="shared" si="12"/>
        <v/>
      </c>
    </row>
    <row r="97" spans="1:11" x14ac:dyDescent="0.2">
      <c r="A97" s="260" t="str">
        <f>"sens"&amp;Assumptions!B117</f>
        <v>sens</v>
      </c>
      <c r="B97" s="260">
        <f>Assumptions!C117</f>
        <v>0</v>
      </c>
      <c r="C97" s="104" t="str">
        <f t="shared" si="10"/>
        <v/>
      </c>
      <c r="D97" s="104" t="str">
        <f t="shared" si="10"/>
        <v/>
      </c>
      <c r="E97" s="104" t="str">
        <f t="shared" si="10"/>
        <v/>
      </c>
      <c r="F97" s="104" t="str">
        <f t="shared" si="10"/>
        <v/>
      </c>
      <c r="G97" s="104" t="str">
        <f t="shared" si="10"/>
        <v/>
      </c>
      <c r="H97" s="281"/>
      <c r="I97" s="104">
        <f t="shared" si="11"/>
        <v>0</v>
      </c>
      <c r="K97" s="8" t="str">
        <f t="shared" si="12"/>
        <v/>
      </c>
    </row>
    <row r="98" spans="1:11" x14ac:dyDescent="0.2">
      <c r="A98" s="260" t="str">
        <f>"sens"&amp;Assumptions!B118</f>
        <v>sens</v>
      </c>
      <c r="B98" s="260">
        <f>Assumptions!C118</f>
        <v>0</v>
      </c>
      <c r="C98" s="104" t="str">
        <f t="shared" si="10"/>
        <v/>
      </c>
      <c r="D98" s="104" t="str">
        <f t="shared" si="10"/>
        <v/>
      </c>
      <c r="E98" s="104" t="str">
        <f t="shared" si="10"/>
        <v/>
      </c>
      <c r="F98" s="104" t="str">
        <f t="shared" si="10"/>
        <v/>
      </c>
      <c r="G98" s="104" t="str">
        <f t="shared" si="10"/>
        <v/>
      </c>
      <c r="H98" s="281"/>
      <c r="I98" s="104">
        <f t="shared" si="11"/>
        <v>0</v>
      </c>
      <c r="K98" s="8" t="str">
        <f t="shared" si="12"/>
        <v/>
      </c>
    </row>
    <row r="99" spans="1:11" x14ac:dyDescent="0.2">
      <c r="C99" s="30"/>
      <c r="E99"/>
      <c r="F99" s="10"/>
    </row>
    <row r="100" spans="1:11" x14ac:dyDescent="0.2">
      <c r="E100"/>
      <c r="F100" s="10"/>
    </row>
    <row r="101" spans="1:11" x14ac:dyDescent="0.2">
      <c r="E101"/>
      <c r="F101" s="10"/>
    </row>
    <row r="102" spans="1:11" x14ac:dyDescent="0.2">
      <c r="E102"/>
      <c r="F102" s="10"/>
    </row>
    <row r="103" spans="1:11" x14ac:dyDescent="0.2">
      <c r="E103"/>
      <c r="F103" s="10"/>
    </row>
    <row r="104" spans="1:11" x14ac:dyDescent="0.2">
      <c r="E104"/>
      <c r="F104" s="10"/>
    </row>
    <row r="105" spans="1:11" x14ac:dyDescent="0.2">
      <c r="E105"/>
      <c r="F105" s="10"/>
    </row>
    <row r="106" spans="1:11" x14ac:dyDescent="0.2"/>
    <row r="107" spans="1:11" x14ac:dyDescent="0.2"/>
    <row r="108" spans="1:11" x14ac:dyDescent="0.2"/>
    <row r="109" spans="1:11" x14ac:dyDescent="0.2"/>
    <row r="110" spans="1:11" x14ac:dyDescent="0.2"/>
    <row r="111" spans="1:11" x14ac:dyDescent="0.2"/>
    <row r="112" spans="1:11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</sheetData>
  <pageMargins left="0.25" right="0.25" top="0.75" bottom="0.75" header="0.3" footer="0.3"/>
  <pageSetup paperSize="9" scale="3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8EF8-17CE-4883-8385-BD8429DB866B}">
  <sheetPr codeName="Sheet4">
    <tabColor rgb="FFFFFF00"/>
  </sheetPr>
  <dimension ref="A1:AG16"/>
  <sheetViews>
    <sheetView showGridLines="0" zoomScale="85" zoomScaleNormal="85" workbookViewId="0">
      <pane xSplit="4" ySplit="5" topLeftCell="E6" activePane="bottomRight" state="frozen"/>
      <selection activeCell="F12" sqref="F12"/>
      <selection pane="topRight" activeCell="F12" sqref="F12"/>
      <selection pane="bottomLeft" activeCell="F12" sqref="F12"/>
      <selection pane="bottomRight" activeCell="A9" sqref="A9"/>
    </sheetView>
  </sheetViews>
  <sheetFormatPr defaultColWidth="8" defaultRowHeight="12.75" x14ac:dyDescent="0.2"/>
  <cols>
    <col min="1" max="1" width="8.5" style="1" customWidth="1"/>
    <col min="2" max="2" width="8.75" style="1" bestFit="1" customWidth="1"/>
    <col min="3" max="3" width="4.375" style="1" bestFit="1" customWidth="1"/>
    <col min="4" max="4" width="7.5" style="1" bestFit="1" customWidth="1"/>
    <col min="5" max="5" width="18.5" style="1" bestFit="1" customWidth="1"/>
    <col min="6" max="6" width="5.375" style="329" customWidth="1"/>
    <col min="7" max="7" width="5.375" style="1" customWidth="1"/>
    <col min="8" max="8" width="5.375" style="329" customWidth="1"/>
    <col min="9" max="10" width="10.375" style="1" customWidth="1"/>
    <col min="11" max="11" width="10.375" style="329" customWidth="1"/>
    <col min="12" max="33" width="10.375" style="1" customWidth="1"/>
    <col min="34" max="16384" width="8" style="1"/>
  </cols>
  <sheetData>
    <row r="1" spans="1:3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33" ht="18.75" x14ac:dyDescent="0.3">
      <c r="A3" s="5" t="s">
        <v>252</v>
      </c>
      <c r="B3" s="328"/>
      <c r="C3" s="5"/>
      <c r="D3" s="5"/>
    </row>
    <row r="5" spans="1:33" ht="15" x14ac:dyDescent="0.2">
      <c r="A5" s="330"/>
      <c r="B5" s="330"/>
      <c r="C5" s="330"/>
      <c r="D5" s="330"/>
      <c r="E5" s="330"/>
      <c r="F5" s="331"/>
      <c r="G5" s="330"/>
      <c r="H5" s="331"/>
      <c r="I5" s="330"/>
      <c r="J5" s="330"/>
      <c r="K5" s="331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</row>
    <row r="6" spans="1:33" x14ac:dyDescent="0.2">
      <c r="C6" s="3"/>
      <c r="D6" s="3"/>
      <c r="J6" s="329"/>
    </row>
    <row r="7" spans="1:33" x14ac:dyDescent="0.2">
      <c r="I7" s="1">
        <v>2026</v>
      </c>
      <c r="J7" s="1">
        <f>I7+1</f>
        <v>2027</v>
      </c>
      <c r="K7" s="1">
        <f t="shared" ref="K7:AG7" si="0">J7+1</f>
        <v>2028</v>
      </c>
      <c r="L7" s="1">
        <f t="shared" si="0"/>
        <v>2029</v>
      </c>
      <c r="M7" s="1">
        <f t="shared" si="0"/>
        <v>2030</v>
      </c>
      <c r="N7" s="1">
        <f t="shared" si="0"/>
        <v>2031</v>
      </c>
      <c r="O7" s="1">
        <f t="shared" si="0"/>
        <v>2032</v>
      </c>
      <c r="P7" s="1">
        <f t="shared" si="0"/>
        <v>2033</v>
      </c>
      <c r="Q7" s="1">
        <f t="shared" si="0"/>
        <v>2034</v>
      </c>
      <c r="R7" s="1">
        <f t="shared" si="0"/>
        <v>2035</v>
      </c>
      <c r="S7" s="1">
        <f t="shared" si="0"/>
        <v>2036</v>
      </c>
      <c r="T7" s="1">
        <f t="shared" si="0"/>
        <v>2037</v>
      </c>
      <c r="U7" s="1">
        <f t="shared" si="0"/>
        <v>2038</v>
      </c>
      <c r="V7" s="1">
        <f t="shared" si="0"/>
        <v>2039</v>
      </c>
      <c r="W7" s="1">
        <f t="shared" si="0"/>
        <v>2040</v>
      </c>
      <c r="X7" s="1">
        <f t="shared" si="0"/>
        <v>2041</v>
      </c>
      <c r="Y7" s="1">
        <f t="shared" si="0"/>
        <v>2042</v>
      </c>
      <c r="Z7" s="1">
        <f t="shared" si="0"/>
        <v>2043</v>
      </c>
      <c r="AA7" s="1">
        <f t="shared" si="0"/>
        <v>2044</v>
      </c>
      <c r="AB7" s="1">
        <f t="shared" si="0"/>
        <v>2045</v>
      </c>
      <c r="AC7" s="1">
        <f t="shared" si="0"/>
        <v>2046</v>
      </c>
      <c r="AD7" s="1">
        <f t="shared" si="0"/>
        <v>2047</v>
      </c>
      <c r="AE7" s="1">
        <f t="shared" si="0"/>
        <v>2048</v>
      </c>
      <c r="AF7" s="1">
        <f t="shared" si="0"/>
        <v>2049</v>
      </c>
      <c r="AG7" s="1">
        <f t="shared" si="0"/>
        <v>2050</v>
      </c>
    </row>
    <row r="8" spans="1:33" ht="15" x14ac:dyDescent="0.2">
      <c r="A8" s="17"/>
      <c r="B8" s="17"/>
      <c r="C8" s="17"/>
      <c r="D8" s="17"/>
      <c r="E8" s="17"/>
      <c r="F8" s="141"/>
      <c r="G8" s="17"/>
      <c r="H8" s="219"/>
      <c r="I8" s="16" t="str">
        <f>Option5!I9</f>
        <v>2026-27</v>
      </c>
      <c r="J8" s="16" t="str">
        <f>Option5!J9</f>
        <v>2027-28</v>
      </c>
      <c r="K8" s="16" t="str">
        <f>Option5!K9</f>
        <v>2028-29</v>
      </c>
      <c r="L8" s="16" t="str">
        <f>Option5!L9</f>
        <v>2029-30</v>
      </c>
      <c r="M8" s="16" t="str">
        <f>Option5!M9</f>
        <v>2030-31</v>
      </c>
      <c r="N8" s="16" t="str">
        <f>Option5!N9</f>
        <v>2031-32</v>
      </c>
      <c r="O8" s="16" t="str">
        <f>Option5!O9</f>
        <v>2032-33</v>
      </c>
      <c r="P8" s="16" t="str">
        <f>Option5!P9</f>
        <v>2033-34</v>
      </c>
      <c r="Q8" s="16" t="str">
        <f>Option5!Q9</f>
        <v>2034-35</v>
      </c>
      <c r="R8" s="16" t="str">
        <f>Option5!R9</f>
        <v>2035-36</v>
      </c>
      <c r="S8" s="16" t="str">
        <f>Option5!S9</f>
        <v>2036-37</v>
      </c>
      <c r="T8" s="16" t="str">
        <f>Option5!T9</f>
        <v>2037-38</v>
      </c>
      <c r="U8" s="16" t="str">
        <f>Option5!U9</f>
        <v>2038-39</v>
      </c>
      <c r="V8" s="16" t="str">
        <f>Option5!V9</f>
        <v>2039-40</v>
      </c>
      <c r="W8" s="16" t="str">
        <f>Option5!W9</f>
        <v>2040-41</v>
      </c>
      <c r="X8" s="16" t="str">
        <f>Option5!X9</f>
        <v>2041-42</v>
      </c>
      <c r="Y8" s="16" t="str">
        <f>Option5!Y9</f>
        <v>2042-43</v>
      </c>
      <c r="Z8" s="16" t="str">
        <f>Option5!Z9</f>
        <v>2043-44</v>
      </c>
      <c r="AA8" s="16" t="str">
        <f>Option5!AA9</f>
        <v>2044-45</v>
      </c>
      <c r="AB8" s="16" t="str">
        <f>Option5!AB9</f>
        <v>2045-46</v>
      </c>
      <c r="AC8" s="16" t="str">
        <f>Option5!AC9</f>
        <v>2046-47</v>
      </c>
      <c r="AD8" s="16" t="str">
        <f>Option5!AD9</f>
        <v>2047-48</v>
      </c>
      <c r="AE8" s="16" t="str">
        <f>Option5!AE9</f>
        <v>2048-49</v>
      </c>
      <c r="AF8" s="16" t="str">
        <f>Option5!AF9</f>
        <v>2049-50</v>
      </c>
      <c r="AG8" s="16" t="str">
        <f>Option5!AG9</f>
        <v>2050-51</v>
      </c>
    </row>
    <row r="14" spans="1:33" x14ac:dyDescent="0.2">
      <c r="C14" s="1" t="s">
        <v>131</v>
      </c>
      <c r="E14" s="1" t="s">
        <v>17</v>
      </c>
      <c r="I14" s="31">
        <v>7900000</v>
      </c>
      <c r="J14" s="31">
        <v>7900000</v>
      </c>
      <c r="K14" s="31">
        <v>7900000</v>
      </c>
      <c r="L14" s="31">
        <v>7900000</v>
      </c>
      <c r="M14" s="31">
        <v>7900000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</row>
    <row r="15" spans="1:33" x14ac:dyDescent="0.2">
      <c r="C15" s="1" t="s">
        <v>132</v>
      </c>
      <c r="E15" s="1" t="s">
        <v>17</v>
      </c>
      <c r="I15" s="31">
        <v>9600000</v>
      </c>
      <c r="J15" s="31">
        <v>6600000</v>
      </c>
      <c r="K15" s="31">
        <v>11400000</v>
      </c>
      <c r="L15" s="31">
        <v>14000000</v>
      </c>
      <c r="M15" s="31">
        <v>15100000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</row>
    <row r="16" spans="1:33" x14ac:dyDescent="0.2">
      <c r="C16" s="1" t="s">
        <v>133</v>
      </c>
      <c r="E16" s="1" t="s">
        <v>17</v>
      </c>
      <c r="I16" s="31">
        <v>21500000</v>
      </c>
      <c r="J16" s="31">
        <v>21500000</v>
      </c>
      <c r="K16" s="31">
        <v>21500000</v>
      </c>
      <c r="L16" s="31">
        <v>21500000</v>
      </c>
      <c r="M16" s="31">
        <v>21500000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6D6BF-9854-40EC-A9D9-6B9F6311C8CB}">
  <sheetPr codeName="Sheet10">
    <tabColor rgb="FFFFFF00"/>
  </sheetPr>
  <dimension ref="A1:AG8326"/>
  <sheetViews>
    <sheetView showGridLines="0" zoomScale="85" zoomScaleNormal="85" workbookViewId="0">
      <pane xSplit="4" ySplit="5" topLeftCell="E6" activePane="bottomRight" state="frozen"/>
      <selection activeCell="F12" sqref="F12"/>
      <selection pane="topRight" activeCell="F12" sqref="F12"/>
      <selection pane="bottomLeft" activeCell="F12" sqref="F12"/>
      <selection pane="bottomRight" activeCell="E6" sqref="E6"/>
    </sheetView>
  </sheetViews>
  <sheetFormatPr defaultColWidth="8" defaultRowHeight="12.75" x14ac:dyDescent="0.2"/>
  <cols>
    <col min="1" max="1" width="8.5" style="1" customWidth="1"/>
    <col min="2" max="2" width="8.75" style="1" bestFit="1" customWidth="1"/>
    <col min="3" max="3" width="4.375" style="1" bestFit="1" customWidth="1"/>
    <col min="4" max="4" width="7.5" style="1" bestFit="1" customWidth="1"/>
    <col min="5" max="5" width="18.5" style="1" bestFit="1" customWidth="1"/>
    <col min="6" max="6" width="18.375" style="329" bestFit="1" customWidth="1"/>
    <col min="7" max="7" width="18.625" style="1" bestFit="1" customWidth="1"/>
    <col min="8" max="8" width="18.5" style="329" bestFit="1" customWidth="1"/>
    <col min="9" max="9" width="12.25" style="1" bestFit="1" customWidth="1"/>
    <col min="10" max="10" width="12.25" style="1" customWidth="1"/>
    <col min="11" max="11" width="12.125" style="329" bestFit="1" customWidth="1"/>
    <col min="12" max="13" width="8.625" style="1" customWidth="1"/>
    <col min="14" max="16384" width="8" style="1"/>
  </cols>
  <sheetData>
    <row r="1" spans="1:3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33" ht="18.75" x14ac:dyDescent="0.3">
      <c r="A3" s="5" t="s">
        <v>345</v>
      </c>
      <c r="B3" s="328"/>
      <c r="C3" s="5"/>
      <c r="D3" s="5"/>
    </row>
    <row r="5" spans="1:33" ht="15" x14ac:dyDescent="0.2">
      <c r="A5" s="330"/>
      <c r="B5" s="330" t="s">
        <v>253</v>
      </c>
      <c r="C5" s="330" t="s">
        <v>254</v>
      </c>
      <c r="D5" s="330" t="s">
        <v>255</v>
      </c>
      <c r="E5" s="330" t="s">
        <v>256</v>
      </c>
      <c r="F5" s="331" t="s">
        <v>257</v>
      </c>
      <c r="G5" s="330" t="s">
        <v>258</v>
      </c>
      <c r="H5" s="331" t="s">
        <v>259</v>
      </c>
      <c r="I5" s="330" t="s">
        <v>260</v>
      </c>
      <c r="J5" s="330" t="s">
        <v>261</v>
      </c>
      <c r="K5" s="331" t="s">
        <v>262</v>
      </c>
      <c r="L5" s="330"/>
      <c r="M5" s="330"/>
    </row>
    <row r="6" spans="1:33" x14ac:dyDescent="0.2">
      <c r="B6" s="1">
        <v>20090442</v>
      </c>
      <c r="C6" s="3">
        <v>2028</v>
      </c>
      <c r="D6" s="3" t="s">
        <v>263</v>
      </c>
      <c r="E6" s="1">
        <v>0</v>
      </c>
      <c r="F6" s="329">
        <v>0</v>
      </c>
      <c r="G6" s="1">
        <v>3208.8872777876149</v>
      </c>
      <c r="H6" s="329">
        <v>140212.94731373081</v>
      </c>
      <c r="I6" s="1">
        <v>3208.8872777876149</v>
      </c>
      <c r="J6" s="329">
        <v>214.0201801743921</v>
      </c>
      <c r="K6" s="329">
        <f>J6+H6+F6</f>
        <v>140426.96749390519</v>
      </c>
    </row>
    <row r="7" spans="1:33" x14ac:dyDescent="0.2">
      <c r="B7" s="1">
        <v>20090442</v>
      </c>
      <c r="C7" s="1">
        <v>2029</v>
      </c>
      <c r="D7" s="1" t="s">
        <v>263</v>
      </c>
      <c r="E7" s="1">
        <v>0</v>
      </c>
      <c r="F7" s="329">
        <v>0</v>
      </c>
      <c r="G7" s="1">
        <v>3184.595582369881</v>
      </c>
      <c r="H7" s="329">
        <v>139151.5170063015</v>
      </c>
      <c r="I7" s="1">
        <v>3184.595582369881</v>
      </c>
      <c r="J7" s="329">
        <v>214.0201801743921</v>
      </c>
      <c r="K7" s="329">
        <f t="shared" ref="K7:K70" si="0">J7+H7+F7</f>
        <v>139365.53718647588</v>
      </c>
    </row>
    <row r="8" spans="1:33" x14ac:dyDescent="0.2">
      <c r="B8" s="1">
        <v>20090442</v>
      </c>
      <c r="C8" s="1">
        <v>2030</v>
      </c>
      <c r="D8" s="1" t="s">
        <v>263</v>
      </c>
      <c r="E8" s="1">
        <v>0</v>
      </c>
      <c r="F8" s="329">
        <v>0</v>
      </c>
      <c r="G8" s="1">
        <v>3093.3981731577301</v>
      </c>
      <c r="H8" s="329">
        <v>135166.6286552753</v>
      </c>
      <c r="I8" s="1">
        <v>3093.3981731577301</v>
      </c>
      <c r="J8" s="329">
        <v>214.0201801743921</v>
      </c>
      <c r="K8" s="329">
        <f t="shared" si="0"/>
        <v>135380.64883544968</v>
      </c>
    </row>
    <row r="9" spans="1:33" x14ac:dyDescent="0.2">
      <c r="B9" s="1">
        <v>20090442</v>
      </c>
      <c r="C9" s="1">
        <v>2031</v>
      </c>
      <c r="D9" s="1" t="s">
        <v>263</v>
      </c>
      <c r="E9" s="1">
        <v>0</v>
      </c>
      <c r="F9" s="329">
        <v>0</v>
      </c>
      <c r="G9" s="1">
        <v>2978.9596443367741</v>
      </c>
      <c r="H9" s="329">
        <v>130166.2151090268</v>
      </c>
      <c r="I9" s="1">
        <v>2978.9596443367741</v>
      </c>
      <c r="J9" s="329">
        <v>214.0201801743921</v>
      </c>
      <c r="K9" s="329">
        <f t="shared" si="0"/>
        <v>130380.2352892012</v>
      </c>
    </row>
    <row r="10" spans="1:33" x14ac:dyDescent="0.2">
      <c r="B10" s="1">
        <v>20090442</v>
      </c>
      <c r="C10" s="1">
        <v>2032</v>
      </c>
      <c r="D10" s="1" t="s">
        <v>263</v>
      </c>
      <c r="E10" s="1">
        <v>0</v>
      </c>
      <c r="F10" s="329">
        <v>0</v>
      </c>
      <c r="G10" s="1">
        <v>2970.8093789869022</v>
      </c>
      <c r="H10" s="329">
        <v>129810.0876956381</v>
      </c>
      <c r="I10" s="1">
        <v>2970.8093789869022</v>
      </c>
      <c r="J10" s="329">
        <v>214.0201801743921</v>
      </c>
      <c r="K10" s="329">
        <f t="shared" si="0"/>
        <v>130024.10787581249</v>
      </c>
    </row>
    <row r="11" spans="1:33" x14ac:dyDescent="0.2">
      <c r="B11" s="1">
        <v>20090442</v>
      </c>
      <c r="C11" s="1">
        <v>2033</v>
      </c>
      <c r="D11" s="1" t="s">
        <v>263</v>
      </c>
      <c r="E11" s="1">
        <v>0</v>
      </c>
      <c r="F11" s="329">
        <v>0</v>
      </c>
      <c r="G11" s="1">
        <v>2939.5732162374488</v>
      </c>
      <c r="H11" s="329">
        <v>128445.2175513394</v>
      </c>
      <c r="I11" s="1">
        <v>2939.5732162374488</v>
      </c>
      <c r="J11" s="329">
        <v>214.0201801743921</v>
      </c>
      <c r="K11" s="329">
        <f t="shared" si="0"/>
        <v>128659.2377315138</v>
      </c>
    </row>
    <row r="12" spans="1:33" x14ac:dyDescent="0.2">
      <c r="B12" s="1">
        <v>20090442</v>
      </c>
      <c r="C12" s="1">
        <v>2034</v>
      </c>
      <c r="D12" s="1" t="s">
        <v>263</v>
      </c>
      <c r="E12" s="1">
        <v>0</v>
      </c>
      <c r="F12" s="329">
        <v>0</v>
      </c>
      <c r="G12" s="1">
        <v>2939.5732162374488</v>
      </c>
      <c r="H12" s="329">
        <v>128445.2175513394</v>
      </c>
      <c r="I12" s="1">
        <v>2939.5732162374488</v>
      </c>
      <c r="J12" s="329">
        <v>214.0201801743921</v>
      </c>
      <c r="K12" s="329">
        <f t="shared" si="0"/>
        <v>128659.2377315138</v>
      </c>
    </row>
    <row r="13" spans="1:33" x14ac:dyDescent="0.2">
      <c r="B13" s="1">
        <v>20090768</v>
      </c>
      <c r="C13" s="1">
        <v>2023</v>
      </c>
      <c r="D13" s="1" t="s">
        <v>263</v>
      </c>
      <c r="E13" s="1">
        <v>75.985082628479901</v>
      </c>
      <c r="F13" s="329">
        <v>0</v>
      </c>
      <c r="G13" s="1">
        <v>678.71161884191213</v>
      </c>
      <c r="H13" s="329">
        <v>29656.43483728397</v>
      </c>
      <c r="I13" s="1">
        <v>754.69670147039199</v>
      </c>
      <c r="J13" s="329">
        <v>3250.3038137987901</v>
      </c>
      <c r="K13" s="329">
        <f t="shared" si="0"/>
        <v>32906.738651082764</v>
      </c>
    </row>
    <row r="14" spans="1:33" x14ac:dyDescent="0.2">
      <c r="B14" s="1">
        <v>20090768</v>
      </c>
      <c r="C14" s="1">
        <v>2024</v>
      </c>
      <c r="D14" s="1" t="s">
        <v>263</v>
      </c>
      <c r="E14" s="1">
        <v>2900.1079125743859</v>
      </c>
      <c r="F14" s="329">
        <v>61.725623339374863</v>
      </c>
      <c r="G14" s="1">
        <v>843.36658615835131</v>
      </c>
      <c r="H14" s="329">
        <v>36851.065330256992</v>
      </c>
      <c r="I14" s="1">
        <v>3743.4744987327381</v>
      </c>
      <c r="J14" s="329">
        <v>3250.3038137987901</v>
      </c>
      <c r="K14" s="329">
        <f t="shared" si="0"/>
        <v>40163.09476739516</v>
      </c>
    </row>
    <row r="15" spans="1:33" x14ac:dyDescent="0.2">
      <c r="B15" s="1">
        <v>20090768</v>
      </c>
      <c r="C15" s="1">
        <v>2025</v>
      </c>
      <c r="D15" s="1" t="s">
        <v>263</v>
      </c>
      <c r="E15" s="1">
        <v>4944.2009283339776</v>
      </c>
      <c r="F15" s="329">
        <v>92.612307921242191</v>
      </c>
      <c r="G15" s="1">
        <v>741.85005528566489</v>
      </c>
      <c r="H15" s="329">
        <v>32415.280971842771</v>
      </c>
      <c r="I15" s="1">
        <v>5686.0509836196434</v>
      </c>
      <c r="J15" s="329">
        <v>3250.3038137987901</v>
      </c>
      <c r="K15" s="329">
        <f t="shared" si="0"/>
        <v>35758.197093562805</v>
      </c>
    </row>
    <row r="16" spans="1:33" x14ac:dyDescent="0.2">
      <c r="B16" s="1">
        <v>20090768</v>
      </c>
      <c r="C16" s="1">
        <v>2026</v>
      </c>
      <c r="D16" s="1" t="s">
        <v>263</v>
      </c>
      <c r="E16" s="1">
        <v>10199.246878086649</v>
      </c>
      <c r="F16" s="329">
        <v>94.374147824155472</v>
      </c>
      <c r="G16" s="1">
        <v>584.72995961734318</v>
      </c>
      <c r="H16" s="329">
        <v>25549.88814599704</v>
      </c>
      <c r="I16" s="1">
        <v>10783.976837704</v>
      </c>
      <c r="J16" s="329">
        <v>3250.3038137987901</v>
      </c>
      <c r="K16" s="329">
        <f t="shared" si="0"/>
        <v>28894.566107619987</v>
      </c>
    </row>
    <row r="17" spans="2:11" x14ac:dyDescent="0.2">
      <c r="B17" s="1">
        <v>20090768</v>
      </c>
      <c r="C17" s="1">
        <v>2027</v>
      </c>
      <c r="D17" s="1" t="s">
        <v>263</v>
      </c>
      <c r="E17" s="1">
        <v>16301.46664478128</v>
      </c>
      <c r="F17" s="329">
        <v>148.26868391533699</v>
      </c>
      <c r="G17" s="1">
        <v>545.69368817851307</v>
      </c>
      <c r="H17" s="329">
        <v>23844.190750995109</v>
      </c>
      <c r="I17" s="1">
        <v>16847.160332959789</v>
      </c>
      <c r="J17" s="329">
        <v>3250.3038137987901</v>
      </c>
      <c r="K17" s="329">
        <f t="shared" si="0"/>
        <v>27242.763248709234</v>
      </c>
    </row>
    <row r="18" spans="2:11" x14ac:dyDescent="0.2">
      <c r="B18" s="1">
        <v>20090768</v>
      </c>
      <c r="C18" s="1">
        <v>2028</v>
      </c>
      <c r="D18" s="1" t="s">
        <v>263</v>
      </c>
      <c r="E18" s="1">
        <v>33158.791017129959</v>
      </c>
      <c r="F18" s="329">
        <v>323.76621490953733</v>
      </c>
      <c r="G18" s="1">
        <v>467.17844272263898</v>
      </c>
      <c r="H18" s="329">
        <v>20413.451986615939</v>
      </c>
      <c r="I18" s="1">
        <v>33625.969459852597</v>
      </c>
      <c r="J18" s="329">
        <v>3250.3038137987901</v>
      </c>
      <c r="K18" s="329">
        <f t="shared" si="0"/>
        <v>23987.522015324266</v>
      </c>
    </row>
    <row r="19" spans="2:11" x14ac:dyDescent="0.2">
      <c r="B19" s="1">
        <v>20090768</v>
      </c>
      <c r="C19" s="1">
        <v>2029</v>
      </c>
      <c r="D19" s="1" t="s">
        <v>263</v>
      </c>
      <c r="E19" s="1">
        <v>37120.573659248374</v>
      </c>
      <c r="F19" s="329">
        <v>296.58569562459797</v>
      </c>
      <c r="G19" s="1">
        <v>415.71181397124332</v>
      </c>
      <c r="H19" s="329">
        <v>18164.60773599767</v>
      </c>
      <c r="I19" s="1">
        <v>37536.285473219607</v>
      </c>
      <c r="J19" s="329">
        <v>3250.3038137987901</v>
      </c>
      <c r="K19" s="329">
        <f t="shared" si="0"/>
        <v>21711.497245421058</v>
      </c>
    </row>
    <row r="20" spans="2:11" x14ac:dyDescent="0.2">
      <c r="B20" s="1">
        <v>20090768</v>
      </c>
      <c r="C20" s="1">
        <v>2030</v>
      </c>
      <c r="D20" s="1" t="s">
        <v>263</v>
      </c>
      <c r="E20" s="1">
        <v>48257.109114376777</v>
      </c>
      <c r="F20" s="329">
        <v>438.14383936231121</v>
      </c>
      <c r="G20" s="1">
        <v>444.92797539387789</v>
      </c>
      <c r="H20" s="329">
        <v>19441.21353347076</v>
      </c>
      <c r="I20" s="1">
        <v>48702.037089770667</v>
      </c>
      <c r="J20" s="329">
        <v>3250.3038137987901</v>
      </c>
      <c r="K20" s="329">
        <f t="shared" si="0"/>
        <v>23129.66118663186</v>
      </c>
    </row>
    <row r="21" spans="2:11" x14ac:dyDescent="0.2">
      <c r="B21" s="1">
        <v>20090768</v>
      </c>
      <c r="C21" s="1">
        <v>2031</v>
      </c>
      <c r="D21" s="1" t="s">
        <v>263</v>
      </c>
      <c r="E21" s="1">
        <v>57213.209263384597</v>
      </c>
      <c r="F21" s="329">
        <v>750.08784604291566</v>
      </c>
      <c r="G21" s="1">
        <v>394.75438118951303</v>
      </c>
      <c r="H21" s="329">
        <v>17248.868676294151</v>
      </c>
      <c r="I21" s="1">
        <v>57607.96364457412</v>
      </c>
      <c r="J21" s="329">
        <v>3250.3038137987901</v>
      </c>
      <c r="K21" s="329">
        <f t="shared" si="0"/>
        <v>21249.260336135856</v>
      </c>
    </row>
    <row r="22" spans="2:11" x14ac:dyDescent="0.2">
      <c r="B22" s="1">
        <v>20090768</v>
      </c>
      <c r="C22" s="1">
        <v>2032</v>
      </c>
      <c r="D22" s="1" t="s">
        <v>263</v>
      </c>
      <c r="E22" s="1">
        <v>73355.816355924413</v>
      </c>
      <c r="F22" s="329">
        <v>1309.1234980731499</v>
      </c>
      <c r="G22" s="1">
        <v>452.25084354139739</v>
      </c>
      <c r="H22" s="329">
        <v>19761.18766682874</v>
      </c>
      <c r="I22" s="1">
        <v>73808.067199465804</v>
      </c>
      <c r="J22" s="329">
        <v>3250.3038137987901</v>
      </c>
      <c r="K22" s="329">
        <f t="shared" si="0"/>
        <v>24320.61497870068</v>
      </c>
    </row>
    <row r="23" spans="2:11" x14ac:dyDescent="0.2">
      <c r="B23" s="1">
        <v>20090768</v>
      </c>
      <c r="C23" s="1">
        <v>2033</v>
      </c>
      <c r="D23" s="1" t="s">
        <v>263</v>
      </c>
      <c r="E23" s="1">
        <v>98585.905511702382</v>
      </c>
      <c r="F23" s="329">
        <v>3360.207714860529</v>
      </c>
      <c r="G23" s="1">
        <v>527.38612014121532</v>
      </c>
      <c r="H23" s="329">
        <v>23044.23804139853</v>
      </c>
      <c r="I23" s="1">
        <v>99113.291631843589</v>
      </c>
      <c r="J23" s="329">
        <v>3250.3038137987901</v>
      </c>
      <c r="K23" s="329">
        <f t="shared" si="0"/>
        <v>29654.749570057847</v>
      </c>
    </row>
    <row r="24" spans="2:11" x14ac:dyDescent="0.2">
      <c r="B24" s="1">
        <v>20090768</v>
      </c>
      <c r="C24" s="1">
        <v>2034</v>
      </c>
      <c r="D24" s="1" t="s">
        <v>263</v>
      </c>
      <c r="E24" s="1">
        <v>98585.905511702382</v>
      </c>
      <c r="F24" s="329">
        <v>3360.207714860529</v>
      </c>
      <c r="G24" s="1">
        <v>527.38612014121532</v>
      </c>
      <c r="H24" s="329">
        <v>23044.23804139853</v>
      </c>
      <c r="I24" s="1">
        <v>99113.291631843589</v>
      </c>
      <c r="J24" s="329">
        <v>3250.3038137987901</v>
      </c>
      <c r="K24" s="329">
        <f t="shared" si="0"/>
        <v>29654.749570057847</v>
      </c>
    </row>
    <row r="25" spans="2:11" x14ac:dyDescent="0.2">
      <c r="B25" s="1">
        <v>20108607</v>
      </c>
      <c r="C25" s="1">
        <v>2023</v>
      </c>
      <c r="D25" s="1" t="s">
        <v>263</v>
      </c>
      <c r="E25" s="1">
        <v>0</v>
      </c>
      <c r="F25" s="329">
        <v>0</v>
      </c>
      <c r="G25" s="1">
        <v>151.2783732266218</v>
      </c>
      <c r="H25" s="329">
        <v>6610.1376392240854</v>
      </c>
      <c r="I25" s="1">
        <v>151.2783732266218</v>
      </c>
      <c r="J25" s="329">
        <v>1834.4770379640879</v>
      </c>
      <c r="K25" s="329">
        <f t="shared" si="0"/>
        <v>8444.614677188174</v>
      </c>
    </row>
    <row r="26" spans="2:11" x14ac:dyDescent="0.2">
      <c r="B26" s="1">
        <v>20108607</v>
      </c>
      <c r="C26" s="1">
        <v>2024</v>
      </c>
      <c r="D26" s="1" t="s">
        <v>263</v>
      </c>
      <c r="E26" s="1">
        <v>0</v>
      </c>
      <c r="F26" s="329">
        <v>0</v>
      </c>
      <c r="G26" s="1">
        <v>166.26018593800541</v>
      </c>
      <c r="H26" s="329">
        <v>7264.7708296469373</v>
      </c>
      <c r="I26" s="1">
        <v>166.26018593800541</v>
      </c>
      <c r="J26" s="329">
        <v>1834.4770379640879</v>
      </c>
      <c r="K26" s="329">
        <f t="shared" si="0"/>
        <v>9099.2478676110259</v>
      </c>
    </row>
    <row r="27" spans="2:11" x14ac:dyDescent="0.2">
      <c r="B27" s="1">
        <v>20108607</v>
      </c>
      <c r="C27" s="1">
        <v>2025</v>
      </c>
      <c r="D27" s="1" t="s">
        <v>263</v>
      </c>
      <c r="E27" s="1">
        <v>0</v>
      </c>
      <c r="F27" s="329">
        <v>0</v>
      </c>
      <c r="G27" s="1">
        <v>163.41385975559459</v>
      </c>
      <c r="H27" s="329">
        <v>7140.400059188707</v>
      </c>
      <c r="I27" s="1">
        <v>163.41385975559459</v>
      </c>
      <c r="J27" s="329">
        <v>1834.4770379640879</v>
      </c>
      <c r="K27" s="329">
        <f t="shared" si="0"/>
        <v>8974.8770971527956</v>
      </c>
    </row>
    <row r="28" spans="2:11" x14ac:dyDescent="0.2">
      <c r="B28" s="1">
        <v>20108607</v>
      </c>
      <c r="C28" s="1">
        <v>2026</v>
      </c>
      <c r="D28" s="1" t="s">
        <v>263</v>
      </c>
      <c r="E28" s="1">
        <v>0</v>
      </c>
      <c r="F28" s="329">
        <v>0</v>
      </c>
      <c r="G28" s="1">
        <v>149.09277487142299</v>
      </c>
      <c r="H28" s="329">
        <v>6514.6374983659889</v>
      </c>
      <c r="I28" s="1">
        <v>149.09277487142299</v>
      </c>
      <c r="J28" s="329">
        <v>1834.4770379640879</v>
      </c>
      <c r="K28" s="329">
        <f t="shared" si="0"/>
        <v>8349.1145363300766</v>
      </c>
    </row>
    <row r="29" spans="2:11" x14ac:dyDescent="0.2">
      <c r="B29" s="1">
        <v>20108607</v>
      </c>
      <c r="C29" s="1">
        <v>2027</v>
      </c>
      <c r="D29" s="1" t="s">
        <v>263</v>
      </c>
      <c r="E29" s="1">
        <v>0</v>
      </c>
      <c r="F29" s="329">
        <v>0</v>
      </c>
      <c r="G29" s="1">
        <v>143.81247698971899</v>
      </c>
      <c r="H29" s="329">
        <v>6283.9138659675909</v>
      </c>
      <c r="I29" s="1">
        <v>143.81247698971899</v>
      </c>
      <c r="J29" s="329">
        <v>1834.4770379640879</v>
      </c>
      <c r="K29" s="329">
        <f t="shared" si="0"/>
        <v>8118.3909039316786</v>
      </c>
    </row>
    <row r="30" spans="2:11" x14ac:dyDescent="0.2">
      <c r="B30" s="1">
        <v>20108607</v>
      </c>
      <c r="C30" s="1">
        <v>2028</v>
      </c>
      <c r="D30" s="1" t="s">
        <v>263</v>
      </c>
      <c r="E30" s="1">
        <v>0</v>
      </c>
      <c r="F30" s="329">
        <v>0</v>
      </c>
      <c r="G30" s="1">
        <v>155.72799154540019</v>
      </c>
      <c r="H30" s="329">
        <v>6804.5645682146342</v>
      </c>
      <c r="I30" s="1">
        <v>155.72799154540019</v>
      </c>
      <c r="J30" s="329">
        <v>1834.4770379640879</v>
      </c>
      <c r="K30" s="329">
        <f t="shared" si="0"/>
        <v>8639.0416061787218</v>
      </c>
    </row>
    <row r="31" spans="2:11" x14ac:dyDescent="0.2">
      <c r="B31" s="1">
        <v>20108607</v>
      </c>
      <c r="C31" s="1">
        <v>2029</v>
      </c>
      <c r="D31" s="1" t="s">
        <v>263</v>
      </c>
      <c r="E31" s="1">
        <v>0</v>
      </c>
      <c r="F31" s="329">
        <v>0</v>
      </c>
      <c r="G31" s="1">
        <v>155.27217730832231</v>
      </c>
      <c r="H31" s="329">
        <v>6784.6476773812738</v>
      </c>
      <c r="I31" s="1">
        <v>155.27217730832231</v>
      </c>
      <c r="J31" s="329">
        <v>1834.4770379640879</v>
      </c>
      <c r="K31" s="329">
        <f t="shared" si="0"/>
        <v>8619.1247153453623</v>
      </c>
    </row>
    <row r="32" spans="2:11" x14ac:dyDescent="0.2">
      <c r="B32" s="1">
        <v>20108607</v>
      </c>
      <c r="C32" s="1">
        <v>2030</v>
      </c>
      <c r="D32" s="1" t="s">
        <v>263</v>
      </c>
      <c r="E32" s="1">
        <v>0</v>
      </c>
      <c r="F32" s="329">
        <v>0</v>
      </c>
      <c r="G32" s="1">
        <v>147.93577303842389</v>
      </c>
      <c r="H32" s="329">
        <v>6464.0820805502426</v>
      </c>
      <c r="I32" s="1">
        <v>147.93577303842389</v>
      </c>
      <c r="J32" s="329">
        <v>1834.4770379640879</v>
      </c>
      <c r="K32" s="329">
        <f t="shared" si="0"/>
        <v>8298.5591185143312</v>
      </c>
    </row>
    <row r="33" spans="2:11" x14ac:dyDescent="0.2">
      <c r="B33" s="1">
        <v>20108607</v>
      </c>
      <c r="C33" s="1">
        <v>2031</v>
      </c>
      <c r="D33" s="1" t="s">
        <v>263</v>
      </c>
      <c r="E33" s="1">
        <v>0</v>
      </c>
      <c r="F33" s="329">
        <v>0</v>
      </c>
      <c r="G33" s="1">
        <v>141.49883429690709</v>
      </c>
      <c r="H33" s="329">
        <v>6182.8188031289592</v>
      </c>
      <c r="I33" s="1">
        <v>141.49883429690709</v>
      </c>
      <c r="J33" s="329">
        <v>1834.4770379640879</v>
      </c>
      <c r="K33" s="329">
        <f t="shared" si="0"/>
        <v>8017.2958410930469</v>
      </c>
    </row>
    <row r="34" spans="2:11" x14ac:dyDescent="0.2">
      <c r="B34" s="1">
        <v>20108607</v>
      </c>
      <c r="C34" s="1">
        <v>2032</v>
      </c>
      <c r="D34" s="1" t="s">
        <v>263</v>
      </c>
      <c r="E34" s="1">
        <v>0</v>
      </c>
      <c r="F34" s="329">
        <v>0</v>
      </c>
      <c r="G34" s="1">
        <v>147.9532992479599</v>
      </c>
      <c r="H34" s="329">
        <v>6464.8478916497124</v>
      </c>
      <c r="I34" s="1">
        <v>147.9532992479599</v>
      </c>
      <c r="J34" s="329">
        <v>1834.4770379640879</v>
      </c>
      <c r="K34" s="329">
        <f t="shared" si="0"/>
        <v>8299.3249296138001</v>
      </c>
    </row>
    <row r="35" spans="2:11" x14ac:dyDescent="0.2">
      <c r="B35" s="1">
        <v>20108607</v>
      </c>
      <c r="C35" s="1">
        <v>2033</v>
      </c>
      <c r="D35" s="1" t="s">
        <v>263</v>
      </c>
      <c r="E35" s="1">
        <v>0</v>
      </c>
      <c r="F35" s="329">
        <v>0</v>
      </c>
      <c r="G35" s="1">
        <v>150.81239827272429</v>
      </c>
      <c r="H35" s="329">
        <v>6589.7767739133569</v>
      </c>
      <c r="I35" s="1">
        <v>150.81239827272429</v>
      </c>
      <c r="J35" s="329">
        <v>1834.4770379640879</v>
      </c>
      <c r="K35" s="329">
        <f t="shared" si="0"/>
        <v>8424.2538118774446</v>
      </c>
    </row>
    <row r="36" spans="2:11" x14ac:dyDescent="0.2">
      <c r="B36" s="1">
        <v>20108607</v>
      </c>
      <c r="C36" s="1">
        <v>2034</v>
      </c>
      <c r="D36" s="1" t="s">
        <v>263</v>
      </c>
      <c r="E36" s="1">
        <v>0</v>
      </c>
      <c r="F36" s="329">
        <v>0</v>
      </c>
      <c r="G36" s="1">
        <v>150.81239827272429</v>
      </c>
      <c r="H36" s="329">
        <v>6589.7767739133569</v>
      </c>
      <c r="I36" s="1">
        <v>150.81239827272429</v>
      </c>
      <c r="J36" s="329">
        <v>1834.4770379640879</v>
      </c>
      <c r="K36" s="329">
        <f t="shared" si="0"/>
        <v>8424.2538118774446</v>
      </c>
    </row>
    <row r="37" spans="2:11" x14ac:dyDescent="0.2">
      <c r="B37" s="1">
        <v>20106367</v>
      </c>
      <c r="C37" s="1">
        <v>2023</v>
      </c>
      <c r="D37" s="1" t="s">
        <v>264</v>
      </c>
      <c r="E37" s="1">
        <v>0</v>
      </c>
      <c r="F37" s="329">
        <v>0</v>
      </c>
      <c r="G37" s="1">
        <v>3.6689757674196519</v>
      </c>
      <c r="H37" s="329">
        <v>160.31660243523689</v>
      </c>
      <c r="I37" s="1">
        <v>3.6689757674196519</v>
      </c>
      <c r="J37" s="329">
        <v>540.75245774538394</v>
      </c>
      <c r="K37" s="329">
        <f t="shared" si="0"/>
        <v>701.0690601806208</v>
      </c>
    </row>
    <row r="38" spans="2:11" x14ac:dyDescent="0.2">
      <c r="B38" s="1">
        <v>20106367</v>
      </c>
      <c r="C38" s="1">
        <v>2024</v>
      </c>
      <c r="D38" s="1" t="s">
        <v>264</v>
      </c>
      <c r="E38" s="1">
        <v>0</v>
      </c>
      <c r="F38" s="329">
        <v>0</v>
      </c>
      <c r="G38" s="1">
        <v>3.8902144327444108</v>
      </c>
      <c r="H38" s="329">
        <v>169.9836685050453</v>
      </c>
      <c r="I38" s="1">
        <v>3.8902144327444108</v>
      </c>
      <c r="J38" s="329">
        <v>540.75245774538394</v>
      </c>
      <c r="K38" s="329">
        <f t="shared" si="0"/>
        <v>710.73612625042927</v>
      </c>
    </row>
    <row r="39" spans="2:11" x14ac:dyDescent="0.2">
      <c r="B39" s="1">
        <v>20106367</v>
      </c>
      <c r="C39" s="1">
        <v>2025</v>
      </c>
      <c r="D39" s="1" t="s">
        <v>264</v>
      </c>
      <c r="E39" s="1">
        <v>0</v>
      </c>
      <c r="F39" s="329">
        <v>0</v>
      </c>
      <c r="G39" s="1">
        <v>3.9144575161337509</v>
      </c>
      <c r="H39" s="329">
        <v>171.04297470053609</v>
      </c>
      <c r="I39" s="1">
        <v>3.9144575161337509</v>
      </c>
      <c r="J39" s="329">
        <v>540.75245774538394</v>
      </c>
      <c r="K39" s="329">
        <f t="shared" si="0"/>
        <v>711.79543244592003</v>
      </c>
    </row>
    <row r="40" spans="2:11" x14ac:dyDescent="0.2">
      <c r="B40" s="1">
        <v>20106367</v>
      </c>
      <c r="C40" s="1">
        <v>2026</v>
      </c>
      <c r="D40" s="1" t="s">
        <v>264</v>
      </c>
      <c r="E40" s="1">
        <v>0</v>
      </c>
      <c r="F40" s="329">
        <v>0</v>
      </c>
      <c r="G40" s="1">
        <v>3.5554279669488542</v>
      </c>
      <c r="H40" s="329">
        <v>155.35510943571381</v>
      </c>
      <c r="I40" s="1">
        <v>3.5554279669488542</v>
      </c>
      <c r="J40" s="329">
        <v>540.75245774538394</v>
      </c>
      <c r="K40" s="329">
        <f t="shared" si="0"/>
        <v>696.10756718109769</v>
      </c>
    </row>
    <row r="41" spans="2:11" x14ac:dyDescent="0.2">
      <c r="B41" s="1">
        <v>20106367</v>
      </c>
      <c r="C41" s="1">
        <v>2027</v>
      </c>
      <c r="D41" s="1" t="s">
        <v>264</v>
      </c>
      <c r="E41" s="1">
        <v>0</v>
      </c>
      <c r="F41" s="329">
        <v>0</v>
      </c>
      <c r="G41" s="1">
        <v>3.5554279669488542</v>
      </c>
      <c r="H41" s="329">
        <v>155.35510943571381</v>
      </c>
      <c r="I41" s="1">
        <v>3.5554279669488542</v>
      </c>
      <c r="J41" s="329">
        <v>540.75245774538394</v>
      </c>
      <c r="K41" s="329">
        <f t="shared" si="0"/>
        <v>696.10756718109769</v>
      </c>
    </row>
    <row r="42" spans="2:11" x14ac:dyDescent="0.2">
      <c r="B42" s="1">
        <v>20106367</v>
      </c>
      <c r="C42" s="1">
        <v>2028</v>
      </c>
      <c r="D42" s="1" t="s">
        <v>264</v>
      </c>
      <c r="E42" s="1">
        <v>0</v>
      </c>
      <c r="F42" s="329">
        <v>0</v>
      </c>
      <c r="G42" s="1">
        <v>3.5554279669488542</v>
      </c>
      <c r="H42" s="329">
        <v>155.35510943571381</v>
      </c>
      <c r="I42" s="1">
        <v>3.5554279669488542</v>
      </c>
      <c r="J42" s="329">
        <v>540.75245774538394</v>
      </c>
      <c r="K42" s="329">
        <f t="shared" si="0"/>
        <v>696.10756718109769</v>
      </c>
    </row>
    <row r="43" spans="2:11" x14ac:dyDescent="0.2">
      <c r="B43" s="1">
        <v>20106367</v>
      </c>
      <c r="C43" s="1">
        <v>2029</v>
      </c>
      <c r="D43" s="1" t="s">
        <v>264</v>
      </c>
      <c r="E43" s="1">
        <v>0</v>
      </c>
      <c r="F43" s="329">
        <v>0</v>
      </c>
      <c r="G43" s="1">
        <v>3.5554279669488542</v>
      </c>
      <c r="H43" s="329">
        <v>155.35510943571381</v>
      </c>
      <c r="I43" s="1">
        <v>3.5554279669488542</v>
      </c>
      <c r="J43" s="329">
        <v>540.75245774538394</v>
      </c>
      <c r="K43" s="329">
        <f t="shared" si="0"/>
        <v>696.10756718109769</v>
      </c>
    </row>
    <row r="44" spans="2:11" x14ac:dyDescent="0.2">
      <c r="B44" s="1">
        <v>20106367</v>
      </c>
      <c r="C44" s="1">
        <v>2030</v>
      </c>
      <c r="D44" s="1" t="s">
        <v>264</v>
      </c>
      <c r="E44" s="1">
        <v>0</v>
      </c>
      <c r="F44" s="329">
        <v>0</v>
      </c>
      <c r="G44" s="1">
        <v>3.5554279669488542</v>
      </c>
      <c r="H44" s="329">
        <v>155.35510943571381</v>
      </c>
      <c r="I44" s="1">
        <v>3.5554279669488542</v>
      </c>
      <c r="J44" s="329">
        <v>540.75245774538394</v>
      </c>
      <c r="K44" s="329">
        <f t="shared" si="0"/>
        <v>696.10756718109769</v>
      </c>
    </row>
    <row r="45" spans="2:11" x14ac:dyDescent="0.2">
      <c r="B45" s="1">
        <v>20106367</v>
      </c>
      <c r="C45" s="1">
        <v>2031</v>
      </c>
      <c r="D45" s="1" t="s">
        <v>264</v>
      </c>
      <c r="E45" s="1">
        <v>0</v>
      </c>
      <c r="F45" s="329">
        <v>0</v>
      </c>
      <c r="G45" s="1">
        <v>3.5554279669488542</v>
      </c>
      <c r="H45" s="329">
        <v>155.35510943571381</v>
      </c>
      <c r="I45" s="1">
        <v>3.5554279669488542</v>
      </c>
      <c r="J45" s="329">
        <v>540.75245774538394</v>
      </c>
      <c r="K45" s="329">
        <f t="shared" si="0"/>
        <v>696.10756718109769</v>
      </c>
    </row>
    <row r="46" spans="2:11" x14ac:dyDescent="0.2">
      <c r="B46" s="1">
        <v>20106367</v>
      </c>
      <c r="C46" s="1">
        <v>2032</v>
      </c>
      <c r="D46" s="1" t="s">
        <v>264</v>
      </c>
      <c r="E46" s="1">
        <v>0</v>
      </c>
      <c r="F46" s="329">
        <v>0</v>
      </c>
      <c r="G46" s="1">
        <v>3.5554279669488542</v>
      </c>
      <c r="H46" s="329">
        <v>155.35510943571381</v>
      </c>
      <c r="I46" s="1">
        <v>3.5554279669488542</v>
      </c>
      <c r="J46" s="329">
        <v>540.75245774538394</v>
      </c>
      <c r="K46" s="329">
        <f t="shared" si="0"/>
        <v>696.10756718109769</v>
      </c>
    </row>
    <row r="47" spans="2:11" x14ac:dyDescent="0.2">
      <c r="B47" s="1">
        <v>20106367</v>
      </c>
      <c r="C47" s="1">
        <v>2033</v>
      </c>
      <c r="D47" s="1" t="s">
        <v>264</v>
      </c>
      <c r="E47" s="1">
        <v>0</v>
      </c>
      <c r="F47" s="329">
        <v>0</v>
      </c>
      <c r="G47" s="1">
        <v>3.5554279669488542</v>
      </c>
      <c r="H47" s="329">
        <v>155.35510943571381</v>
      </c>
      <c r="I47" s="1">
        <v>3.5554279669488542</v>
      </c>
      <c r="J47" s="329">
        <v>540.75245774538394</v>
      </c>
      <c r="K47" s="329">
        <f t="shared" si="0"/>
        <v>696.10756718109769</v>
      </c>
    </row>
    <row r="48" spans="2:11" x14ac:dyDescent="0.2">
      <c r="B48" s="1">
        <v>20106367</v>
      </c>
      <c r="C48" s="1">
        <v>2034</v>
      </c>
      <c r="D48" s="1" t="s">
        <v>264</v>
      </c>
      <c r="E48" s="1">
        <v>0</v>
      </c>
      <c r="F48" s="329">
        <v>0</v>
      </c>
      <c r="G48" s="1">
        <v>3.5554279669488542</v>
      </c>
      <c r="H48" s="329">
        <v>155.35510943571381</v>
      </c>
      <c r="I48" s="1">
        <v>3.5554279669488542</v>
      </c>
      <c r="J48" s="329">
        <v>540.75245774538394</v>
      </c>
      <c r="K48" s="329">
        <f t="shared" si="0"/>
        <v>696.10756718109769</v>
      </c>
    </row>
    <row r="49" spans="2:11" x14ac:dyDescent="0.2">
      <c r="B49" s="1">
        <v>20107962</v>
      </c>
      <c r="C49" s="1">
        <v>2023</v>
      </c>
      <c r="D49" s="1" t="s">
        <v>264</v>
      </c>
      <c r="E49" s="1">
        <v>1182.6347529661689</v>
      </c>
      <c r="F49" s="329">
        <v>0</v>
      </c>
      <c r="G49" s="1">
        <v>10.57281612633003</v>
      </c>
      <c r="H49" s="329">
        <v>461.98123590709503</v>
      </c>
      <c r="I49" s="1">
        <v>1193.2075690924989</v>
      </c>
      <c r="J49" s="329">
        <v>1157.520309459243</v>
      </c>
      <c r="K49" s="329">
        <f t="shared" si="0"/>
        <v>1619.501545366338</v>
      </c>
    </row>
    <row r="50" spans="2:11" x14ac:dyDescent="0.2">
      <c r="B50" s="1">
        <v>20107962</v>
      </c>
      <c r="C50" s="1">
        <v>2024</v>
      </c>
      <c r="D50" s="1" t="s">
        <v>264</v>
      </c>
      <c r="E50" s="1">
        <v>1331.860947043765</v>
      </c>
      <c r="F50" s="329">
        <v>28.19629770310015</v>
      </c>
      <c r="G50" s="1">
        <v>13.032785893751701</v>
      </c>
      <c r="H50" s="329">
        <v>569.47008843876483</v>
      </c>
      <c r="I50" s="1">
        <v>1344.893732937516</v>
      </c>
      <c r="J50" s="329">
        <v>1157.520309459243</v>
      </c>
      <c r="K50" s="329">
        <f t="shared" si="0"/>
        <v>1755.1866956011079</v>
      </c>
    </row>
    <row r="51" spans="2:11" x14ac:dyDescent="0.2">
      <c r="B51" s="1">
        <v>20107962</v>
      </c>
      <c r="C51" s="1">
        <v>2025</v>
      </c>
      <c r="D51" s="1" t="s">
        <v>264</v>
      </c>
      <c r="E51" s="1">
        <v>1325.8432454084609</v>
      </c>
      <c r="F51" s="329">
        <v>25.00991294715179</v>
      </c>
      <c r="G51" s="1">
        <v>12.96540176025389</v>
      </c>
      <c r="H51" s="329">
        <v>566.52572575413251</v>
      </c>
      <c r="I51" s="1">
        <v>1338.808647168715</v>
      </c>
      <c r="J51" s="329">
        <v>1157.520309459243</v>
      </c>
      <c r="K51" s="329">
        <f t="shared" si="0"/>
        <v>1749.0559481605274</v>
      </c>
    </row>
    <row r="52" spans="2:11" x14ac:dyDescent="0.2">
      <c r="B52" s="1">
        <v>20107962</v>
      </c>
      <c r="C52" s="1">
        <v>2026</v>
      </c>
      <c r="D52" s="1" t="s">
        <v>264</v>
      </c>
      <c r="E52" s="1">
        <v>1215.5664636705339</v>
      </c>
      <c r="F52" s="329">
        <v>10.28206914076125</v>
      </c>
      <c r="G52" s="1">
        <v>11.72729986387102</v>
      </c>
      <c r="H52" s="329">
        <v>512.42662505706824</v>
      </c>
      <c r="I52" s="1">
        <v>1227.2937635344049</v>
      </c>
      <c r="J52" s="329">
        <v>1157.520309459243</v>
      </c>
      <c r="K52" s="329">
        <f t="shared" si="0"/>
        <v>1680.2290036570723</v>
      </c>
    </row>
    <row r="53" spans="2:11" x14ac:dyDescent="0.2">
      <c r="B53" s="1">
        <v>20107962</v>
      </c>
      <c r="C53" s="1">
        <v>2027</v>
      </c>
      <c r="D53" s="1" t="s">
        <v>264</v>
      </c>
      <c r="E53" s="1">
        <v>1215.5664636705339</v>
      </c>
      <c r="F53" s="329">
        <v>10.28206914076125</v>
      </c>
      <c r="G53" s="1">
        <v>11.72729986387102</v>
      </c>
      <c r="H53" s="329">
        <v>512.42662505706824</v>
      </c>
      <c r="I53" s="1">
        <v>1227.2937635344049</v>
      </c>
      <c r="J53" s="329">
        <v>1157.520309459243</v>
      </c>
      <c r="K53" s="329">
        <f t="shared" si="0"/>
        <v>1680.2290036570723</v>
      </c>
    </row>
    <row r="54" spans="2:11" x14ac:dyDescent="0.2">
      <c r="B54" s="1">
        <v>20107962</v>
      </c>
      <c r="C54" s="1">
        <v>2028</v>
      </c>
      <c r="D54" s="1" t="s">
        <v>264</v>
      </c>
      <c r="E54" s="1">
        <v>1215.5664636705339</v>
      </c>
      <c r="F54" s="329">
        <v>10.28206914076125</v>
      </c>
      <c r="G54" s="1">
        <v>11.72729986387102</v>
      </c>
      <c r="H54" s="329">
        <v>512.42662505706824</v>
      </c>
      <c r="I54" s="1">
        <v>1227.2937635344049</v>
      </c>
      <c r="J54" s="329">
        <v>1157.520309459243</v>
      </c>
      <c r="K54" s="329">
        <f t="shared" si="0"/>
        <v>1680.2290036570723</v>
      </c>
    </row>
    <row r="55" spans="2:11" x14ac:dyDescent="0.2">
      <c r="B55" s="1">
        <v>20107962</v>
      </c>
      <c r="C55" s="1">
        <v>2029</v>
      </c>
      <c r="D55" s="1" t="s">
        <v>264</v>
      </c>
      <c r="E55" s="1">
        <v>1215.5664636705339</v>
      </c>
      <c r="F55" s="329">
        <v>10.28206914076125</v>
      </c>
      <c r="G55" s="1">
        <v>11.72729986387102</v>
      </c>
      <c r="H55" s="329">
        <v>512.42662505706824</v>
      </c>
      <c r="I55" s="1">
        <v>1227.2937635344049</v>
      </c>
      <c r="J55" s="329">
        <v>1157.520309459243</v>
      </c>
      <c r="K55" s="329">
        <f t="shared" si="0"/>
        <v>1680.2290036570723</v>
      </c>
    </row>
    <row r="56" spans="2:11" x14ac:dyDescent="0.2">
      <c r="B56" s="1">
        <v>20107962</v>
      </c>
      <c r="C56" s="1">
        <v>2030</v>
      </c>
      <c r="D56" s="1" t="s">
        <v>264</v>
      </c>
      <c r="E56" s="1">
        <v>1215.5664636705339</v>
      </c>
      <c r="F56" s="329">
        <v>10.28206914076125</v>
      </c>
      <c r="G56" s="1">
        <v>11.72729986387102</v>
      </c>
      <c r="H56" s="329">
        <v>512.42662505706824</v>
      </c>
      <c r="I56" s="1">
        <v>1227.2937635344049</v>
      </c>
      <c r="J56" s="329">
        <v>1157.520309459243</v>
      </c>
      <c r="K56" s="329">
        <f t="shared" si="0"/>
        <v>1680.2290036570723</v>
      </c>
    </row>
    <row r="57" spans="2:11" x14ac:dyDescent="0.2">
      <c r="B57" s="1">
        <v>20107962</v>
      </c>
      <c r="C57" s="1">
        <v>2031</v>
      </c>
      <c r="D57" s="1" t="s">
        <v>264</v>
      </c>
      <c r="E57" s="1">
        <v>1215.5664636705339</v>
      </c>
      <c r="F57" s="329">
        <v>10.28206914076125</v>
      </c>
      <c r="G57" s="1">
        <v>11.72729986387102</v>
      </c>
      <c r="H57" s="329">
        <v>512.42662505706824</v>
      </c>
      <c r="I57" s="1">
        <v>1227.2937635344049</v>
      </c>
      <c r="J57" s="329">
        <v>1157.520309459243</v>
      </c>
      <c r="K57" s="329">
        <f t="shared" si="0"/>
        <v>1680.2290036570723</v>
      </c>
    </row>
    <row r="58" spans="2:11" x14ac:dyDescent="0.2">
      <c r="B58" s="1">
        <v>20107962</v>
      </c>
      <c r="C58" s="1">
        <v>2032</v>
      </c>
      <c r="D58" s="1" t="s">
        <v>264</v>
      </c>
      <c r="E58" s="1">
        <v>1215.5664636705339</v>
      </c>
      <c r="F58" s="329">
        <v>10.28206914076125</v>
      </c>
      <c r="G58" s="1">
        <v>11.72729986387102</v>
      </c>
      <c r="H58" s="329">
        <v>512.42662505706824</v>
      </c>
      <c r="I58" s="1">
        <v>1227.2937635344049</v>
      </c>
      <c r="J58" s="329">
        <v>1157.520309459243</v>
      </c>
      <c r="K58" s="329">
        <f t="shared" si="0"/>
        <v>1680.2290036570723</v>
      </c>
    </row>
    <row r="59" spans="2:11" x14ac:dyDescent="0.2">
      <c r="B59" s="1">
        <v>20107962</v>
      </c>
      <c r="C59" s="1">
        <v>2033</v>
      </c>
      <c r="D59" s="1" t="s">
        <v>264</v>
      </c>
      <c r="E59" s="1">
        <v>1215.5664636705339</v>
      </c>
      <c r="F59" s="329">
        <v>10.28206914076125</v>
      </c>
      <c r="G59" s="1">
        <v>11.72729986387102</v>
      </c>
      <c r="H59" s="329">
        <v>512.42662505706824</v>
      </c>
      <c r="I59" s="1">
        <v>1227.2937635344049</v>
      </c>
      <c r="J59" s="329">
        <v>1157.520309459243</v>
      </c>
      <c r="K59" s="329">
        <f t="shared" si="0"/>
        <v>1680.2290036570723</v>
      </c>
    </row>
    <row r="60" spans="2:11" x14ac:dyDescent="0.2">
      <c r="B60" s="1">
        <v>20107962</v>
      </c>
      <c r="C60" s="1">
        <v>2034</v>
      </c>
      <c r="D60" s="1" t="s">
        <v>264</v>
      </c>
      <c r="E60" s="1">
        <v>1215.5664636705339</v>
      </c>
      <c r="F60" s="329">
        <v>10.28206914076125</v>
      </c>
      <c r="G60" s="1">
        <v>11.72729986387102</v>
      </c>
      <c r="H60" s="329">
        <v>512.42662505706824</v>
      </c>
      <c r="I60" s="1">
        <v>1227.2937635344049</v>
      </c>
      <c r="J60" s="329">
        <v>1157.520309459243</v>
      </c>
      <c r="K60" s="329">
        <f t="shared" si="0"/>
        <v>1680.2290036570723</v>
      </c>
    </row>
    <row r="61" spans="2:11" x14ac:dyDescent="0.2">
      <c r="B61" s="1">
        <v>20108504</v>
      </c>
      <c r="C61" s="1">
        <v>2023</v>
      </c>
      <c r="D61" s="1" t="s">
        <v>264</v>
      </c>
      <c r="E61" s="1">
        <v>0</v>
      </c>
      <c r="F61" s="329">
        <v>0</v>
      </c>
      <c r="G61" s="1">
        <v>23556.62285193045</v>
      </c>
      <c r="H61" s="329">
        <v>1029311.170165</v>
      </c>
      <c r="I61" s="1">
        <v>23556.62285193045</v>
      </c>
      <c r="J61" s="329">
        <v>2203.116460639415</v>
      </c>
      <c r="K61" s="329">
        <f t="shared" si="0"/>
        <v>1031514.2866256394</v>
      </c>
    </row>
    <row r="62" spans="2:11" x14ac:dyDescent="0.2">
      <c r="B62" s="1">
        <v>20108504</v>
      </c>
      <c r="C62" s="1">
        <v>2024</v>
      </c>
      <c r="D62" s="1" t="s">
        <v>264</v>
      </c>
      <c r="E62" s="1">
        <v>0</v>
      </c>
      <c r="F62" s="329">
        <v>0</v>
      </c>
      <c r="G62" s="1">
        <v>24520.38264565419</v>
      </c>
      <c r="H62" s="329">
        <v>1071422.839875519</v>
      </c>
      <c r="I62" s="1">
        <v>24520.38264565419</v>
      </c>
      <c r="J62" s="329">
        <v>2203.116460639415</v>
      </c>
      <c r="K62" s="329">
        <f t="shared" si="0"/>
        <v>1073625.9563361586</v>
      </c>
    </row>
    <row r="63" spans="2:11" x14ac:dyDescent="0.2">
      <c r="B63" s="1">
        <v>20108504</v>
      </c>
      <c r="C63" s="1">
        <v>2025</v>
      </c>
      <c r="D63" s="1" t="s">
        <v>264</v>
      </c>
      <c r="E63" s="1">
        <v>0</v>
      </c>
      <c r="F63" s="329">
        <v>0</v>
      </c>
      <c r="G63" s="1">
        <v>24385.27816854628</v>
      </c>
      <c r="H63" s="329">
        <v>1065519.4237406771</v>
      </c>
      <c r="I63" s="1">
        <v>24385.27816854628</v>
      </c>
      <c r="J63" s="329">
        <v>2203.116460639415</v>
      </c>
      <c r="K63" s="329">
        <f t="shared" si="0"/>
        <v>1067722.5402013166</v>
      </c>
    </row>
    <row r="64" spans="2:11" x14ac:dyDescent="0.2">
      <c r="B64" s="1">
        <v>20108504</v>
      </c>
      <c r="C64" s="1">
        <v>2026</v>
      </c>
      <c r="D64" s="1" t="s">
        <v>264</v>
      </c>
      <c r="E64" s="1">
        <v>0</v>
      </c>
      <c r="F64" s="329">
        <v>0</v>
      </c>
      <c r="G64" s="1">
        <v>23303.793477707321</v>
      </c>
      <c r="H64" s="329">
        <v>1018263.741988666</v>
      </c>
      <c r="I64" s="1">
        <v>23303.793477707321</v>
      </c>
      <c r="J64" s="329">
        <v>2203.116460639415</v>
      </c>
      <c r="K64" s="329">
        <f t="shared" si="0"/>
        <v>1020466.8584493054</v>
      </c>
    </row>
    <row r="65" spans="2:11" x14ac:dyDescent="0.2">
      <c r="B65" s="1">
        <v>20108504</v>
      </c>
      <c r="C65" s="1">
        <v>2027</v>
      </c>
      <c r="D65" s="1" t="s">
        <v>264</v>
      </c>
      <c r="E65" s="1">
        <v>0</v>
      </c>
      <c r="F65" s="329">
        <v>0</v>
      </c>
      <c r="G65" s="1">
        <v>23303.793477707321</v>
      </c>
      <c r="H65" s="329">
        <v>1018263.741988666</v>
      </c>
      <c r="I65" s="1">
        <v>23303.793477707321</v>
      </c>
      <c r="J65" s="329">
        <v>2203.116460639415</v>
      </c>
      <c r="K65" s="329">
        <f t="shared" si="0"/>
        <v>1020466.8584493054</v>
      </c>
    </row>
    <row r="66" spans="2:11" x14ac:dyDescent="0.2">
      <c r="B66" s="1">
        <v>20108504</v>
      </c>
      <c r="C66" s="1">
        <v>2028</v>
      </c>
      <c r="D66" s="1" t="s">
        <v>264</v>
      </c>
      <c r="E66" s="1">
        <v>0</v>
      </c>
      <c r="F66" s="329">
        <v>0</v>
      </c>
      <c r="G66" s="1">
        <v>23303.793477707321</v>
      </c>
      <c r="H66" s="329">
        <v>1018263.741988666</v>
      </c>
      <c r="I66" s="1">
        <v>23303.793477707321</v>
      </c>
      <c r="J66" s="329">
        <v>2203.116460639415</v>
      </c>
      <c r="K66" s="329">
        <f t="shared" si="0"/>
        <v>1020466.8584493054</v>
      </c>
    </row>
    <row r="67" spans="2:11" x14ac:dyDescent="0.2">
      <c r="B67" s="1">
        <v>20108504</v>
      </c>
      <c r="C67" s="1">
        <v>2029</v>
      </c>
      <c r="D67" s="1" t="s">
        <v>264</v>
      </c>
      <c r="E67" s="1">
        <v>0</v>
      </c>
      <c r="F67" s="329">
        <v>0</v>
      </c>
      <c r="G67" s="1">
        <v>23303.793477707321</v>
      </c>
      <c r="H67" s="329">
        <v>1018263.741988666</v>
      </c>
      <c r="I67" s="1">
        <v>23303.793477707321</v>
      </c>
      <c r="J67" s="329">
        <v>2203.116460639415</v>
      </c>
      <c r="K67" s="329">
        <f t="shared" si="0"/>
        <v>1020466.8584493054</v>
      </c>
    </row>
    <row r="68" spans="2:11" x14ac:dyDescent="0.2">
      <c r="B68" s="1">
        <v>20108504</v>
      </c>
      <c r="C68" s="1">
        <v>2030</v>
      </c>
      <c r="D68" s="1" t="s">
        <v>264</v>
      </c>
      <c r="E68" s="1">
        <v>0</v>
      </c>
      <c r="F68" s="329">
        <v>0</v>
      </c>
      <c r="G68" s="1">
        <v>23303.793477707321</v>
      </c>
      <c r="H68" s="329">
        <v>1018263.741988666</v>
      </c>
      <c r="I68" s="1">
        <v>23303.793477707321</v>
      </c>
      <c r="J68" s="329">
        <v>2203.116460639415</v>
      </c>
      <c r="K68" s="329">
        <f t="shared" si="0"/>
        <v>1020466.8584493054</v>
      </c>
    </row>
    <row r="69" spans="2:11" x14ac:dyDescent="0.2">
      <c r="B69" s="1">
        <v>20108504</v>
      </c>
      <c r="C69" s="1">
        <v>2031</v>
      </c>
      <c r="D69" s="1" t="s">
        <v>264</v>
      </c>
      <c r="E69" s="1">
        <v>0</v>
      </c>
      <c r="F69" s="329">
        <v>0</v>
      </c>
      <c r="G69" s="1">
        <v>23303.793477707321</v>
      </c>
      <c r="H69" s="329">
        <v>1018263.741988666</v>
      </c>
      <c r="I69" s="1">
        <v>23303.793477707321</v>
      </c>
      <c r="J69" s="329">
        <v>2203.116460639415</v>
      </c>
      <c r="K69" s="329">
        <f t="shared" si="0"/>
        <v>1020466.8584493054</v>
      </c>
    </row>
    <row r="70" spans="2:11" x14ac:dyDescent="0.2">
      <c r="B70" s="1">
        <v>20108504</v>
      </c>
      <c r="C70" s="1">
        <v>2032</v>
      </c>
      <c r="D70" s="1" t="s">
        <v>264</v>
      </c>
      <c r="E70" s="1">
        <v>0</v>
      </c>
      <c r="F70" s="329">
        <v>0</v>
      </c>
      <c r="G70" s="1">
        <v>23303.793477707321</v>
      </c>
      <c r="H70" s="329">
        <v>1018263.741988666</v>
      </c>
      <c r="I70" s="1">
        <v>23303.793477707321</v>
      </c>
      <c r="J70" s="329">
        <v>2203.116460639415</v>
      </c>
      <c r="K70" s="329">
        <f t="shared" si="0"/>
        <v>1020466.8584493054</v>
      </c>
    </row>
    <row r="71" spans="2:11" x14ac:dyDescent="0.2">
      <c r="B71" s="1">
        <v>20108504</v>
      </c>
      <c r="C71" s="1">
        <v>2033</v>
      </c>
      <c r="D71" s="1" t="s">
        <v>264</v>
      </c>
      <c r="E71" s="1">
        <v>0</v>
      </c>
      <c r="F71" s="329">
        <v>0</v>
      </c>
      <c r="G71" s="1">
        <v>23303.793477707321</v>
      </c>
      <c r="H71" s="329">
        <v>1018263.741988666</v>
      </c>
      <c r="I71" s="1">
        <v>23303.793477707321</v>
      </c>
      <c r="J71" s="329">
        <v>2203.116460639415</v>
      </c>
      <c r="K71" s="329">
        <f t="shared" ref="K71:K134" si="1">J71+H71+F71</f>
        <v>1020466.8584493054</v>
      </c>
    </row>
    <row r="72" spans="2:11" x14ac:dyDescent="0.2">
      <c r="B72" s="1">
        <v>20108504</v>
      </c>
      <c r="C72" s="1">
        <v>2034</v>
      </c>
      <c r="D72" s="1" t="s">
        <v>264</v>
      </c>
      <c r="E72" s="1">
        <v>0</v>
      </c>
      <c r="F72" s="329">
        <v>0</v>
      </c>
      <c r="G72" s="1">
        <v>23303.793477707321</v>
      </c>
      <c r="H72" s="329">
        <v>1018263.741988666</v>
      </c>
      <c r="I72" s="1">
        <v>23303.793477707321</v>
      </c>
      <c r="J72" s="329">
        <v>2203.116460639415</v>
      </c>
      <c r="K72" s="329">
        <f t="shared" si="1"/>
        <v>1020466.8584493054</v>
      </c>
    </row>
    <row r="73" spans="2:11" x14ac:dyDescent="0.2">
      <c r="B73" s="1">
        <v>20151196</v>
      </c>
      <c r="C73" s="1">
        <v>2023</v>
      </c>
      <c r="D73" s="1" t="s">
        <v>264</v>
      </c>
      <c r="E73" s="1">
        <v>0</v>
      </c>
      <c r="F73" s="329">
        <v>0</v>
      </c>
      <c r="G73" s="1">
        <v>26.168235193196079</v>
      </c>
      <c r="H73" s="329">
        <v>1143.426074151977</v>
      </c>
      <c r="I73" s="1">
        <v>26.168235193196079</v>
      </c>
      <c r="J73" s="329">
        <v>751.84905951119151</v>
      </c>
      <c r="K73" s="329">
        <f t="shared" si="1"/>
        <v>1895.2751336631686</v>
      </c>
    </row>
    <row r="74" spans="2:11" x14ac:dyDescent="0.2">
      <c r="B74" s="1">
        <v>20151196</v>
      </c>
      <c r="C74" s="1">
        <v>2024</v>
      </c>
      <c r="D74" s="1" t="s">
        <v>264</v>
      </c>
      <c r="E74" s="1">
        <v>0</v>
      </c>
      <c r="F74" s="329">
        <v>0</v>
      </c>
      <c r="G74" s="1">
        <v>26.133157730805859</v>
      </c>
      <c r="H74" s="329">
        <v>1141.893357680425</v>
      </c>
      <c r="I74" s="1">
        <v>26.133157730805859</v>
      </c>
      <c r="J74" s="329">
        <v>751.84905951119151</v>
      </c>
      <c r="K74" s="329">
        <f t="shared" si="1"/>
        <v>1893.7424171916164</v>
      </c>
    </row>
    <row r="75" spans="2:11" x14ac:dyDescent="0.2">
      <c r="B75" s="1">
        <v>20151196</v>
      </c>
      <c r="C75" s="1">
        <v>2025</v>
      </c>
      <c r="D75" s="1" t="s">
        <v>264</v>
      </c>
      <c r="E75" s="1">
        <v>0</v>
      </c>
      <c r="F75" s="329">
        <v>0</v>
      </c>
      <c r="G75" s="1">
        <v>34.819875930382373</v>
      </c>
      <c r="H75" s="329">
        <v>1521.461181604174</v>
      </c>
      <c r="I75" s="1">
        <v>34.819875930382373</v>
      </c>
      <c r="J75" s="329">
        <v>751.84905951119151</v>
      </c>
      <c r="K75" s="329">
        <f t="shared" si="1"/>
        <v>2273.3102411153654</v>
      </c>
    </row>
    <row r="76" spans="2:11" x14ac:dyDescent="0.2">
      <c r="B76" s="1">
        <v>20151196</v>
      </c>
      <c r="C76" s="1">
        <v>2026</v>
      </c>
      <c r="D76" s="1" t="s">
        <v>264</v>
      </c>
      <c r="E76" s="1">
        <v>0</v>
      </c>
      <c r="F76" s="329">
        <v>0</v>
      </c>
      <c r="G76" s="1">
        <v>33.362066316171429</v>
      </c>
      <c r="H76" s="329">
        <v>1457.7619098828759</v>
      </c>
      <c r="I76" s="1">
        <v>33.362066316171429</v>
      </c>
      <c r="J76" s="329">
        <v>751.84905951119151</v>
      </c>
      <c r="K76" s="329">
        <f t="shared" si="1"/>
        <v>2209.6109693940675</v>
      </c>
    </row>
    <row r="77" spans="2:11" x14ac:dyDescent="0.2">
      <c r="B77" s="1">
        <v>20151196</v>
      </c>
      <c r="C77" s="1">
        <v>2027</v>
      </c>
      <c r="D77" s="1" t="s">
        <v>264</v>
      </c>
      <c r="E77" s="1">
        <v>0</v>
      </c>
      <c r="F77" s="329">
        <v>0</v>
      </c>
      <c r="G77" s="1">
        <v>33.362066316171429</v>
      </c>
      <c r="H77" s="329">
        <v>1457.7619098828759</v>
      </c>
      <c r="I77" s="1">
        <v>33.362066316171429</v>
      </c>
      <c r="J77" s="329">
        <v>751.84905951119151</v>
      </c>
      <c r="K77" s="329">
        <f t="shared" si="1"/>
        <v>2209.6109693940675</v>
      </c>
    </row>
    <row r="78" spans="2:11" x14ac:dyDescent="0.2">
      <c r="B78" s="1">
        <v>20151196</v>
      </c>
      <c r="C78" s="1">
        <v>2028</v>
      </c>
      <c r="D78" s="1" t="s">
        <v>264</v>
      </c>
      <c r="E78" s="1">
        <v>0</v>
      </c>
      <c r="F78" s="329">
        <v>0</v>
      </c>
      <c r="G78" s="1">
        <v>33.362066316171429</v>
      </c>
      <c r="H78" s="329">
        <v>1457.7619098828759</v>
      </c>
      <c r="I78" s="1">
        <v>33.362066316171429</v>
      </c>
      <c r="J78" s="329">
        <v>751.84905951119151</v>
      </c>
      <c r="K78" s="329">
        <f t="shared" si="1"/>
        <v>2209.6109693940675</v>
      </c>
    </row>
    <row r="79" spans="2:11" x14ac:dyDescent="0.2">
      <c r="B79" s="1">
        <v>20151196</v>
      </c>
      <c r="C79" s="1">
        <v>2029</v>
      </c>
      <c r="D79" s="1" t="s">
        <v>264</v>
      </c>
      <c r="E79" s="1">
        <v>0</v>
      </c>
      <c r="F79" s="329">
        <v>0</v>
      </c>
      <c r="G79" s="1">
        <v>33.362066316171429</v>
      </c>
      <c r="H79" s="329">
        <v>1457.7619098828759</v>
      </c>
      <c r="I79" s="1">
        <v>33.362066316171429</v>
      </c>
      <c r="J79" s="329">
        <v>751.84905951119151</v>
      </c>
      <c r="K79" s="329">
        <f t="shared" si="1"/>
        <v>2209.6109693940675</v>
      </c>
    </row>
    <row r="80" spans="2:11" x14ac:dyDescent="0.2">
      <c r="B80" s="1">
        <v>20151196</v>
      </c>
      <c r="C80" s="1">
        <v>2030</v>
      </c>
      <c r="D80" s="1" t="s">
        <v>264</v>
      </c>
      <c r="E80" s="1">
        <v>0</v>
      </c>
      <c r="F80" s="329">
        <v>0</v>
      </c>
      <c r="G80" s="1">
        <v>33.362066316171429</v>
      </c>
      <c r="H80" s="329">
        <v>1457.7619098828759</v>
      </c>
      <c r="I80" s="1">
        <v>33.362066316171429</v>
      </c>
      <c r="J80" s="329">
        <v>751.84905951119151</v>
      </c>
      <c r="K80" s="329">
        <f t="shared" si="1"/>
        <v>2209.6109693940675</v>
      </c>
    </row>
    <row r="81" spans="2:11" x14ac:dyDescent="0.2">
      <c r="B81" s="1">
        <v>20151196</v>
      </c>
      <c r="C81" s="1">
        <v>2031</v>
      </c>
      <c r="D81" s="1" t="s">
        <v>264</v>
      </c>
      <c r="E81" s="1">
        <v>0</v>
      </c>
      <c r="F81" s="329">
        <v>0</v>
      </c>
      <c r="G81" s="1">
        <v>33.362066316171429</v>
      </c>
      <c r="H81" s="329">
        <v>1457.7619098828759</v>
      </c>
      <c r="I81" s="1">
        <v>33.362066316171429</v>
      </c>
      <c r="J81" s="329">
        <v>751.84905951119151</v>
      </c>
      <c r="K81" s="329">
        <f t="shared" si="1"/>
        <v>2209.6109693940675</v>
      </c>
    </row>
    <row r="82" spans="2:11" x14ac:dyDescent="0.2">
      <c r="B82" s="1">
        <v>20151196</v>
      </c>
      <c r="C82" s="1">
        <v>2032</v>
      </c>
      <c r="D82" s="1" t="s">
        <v>264</v>
      </c>
      <c r="E82" s="1">
        <v>0</v>
      </c>
      <c r="F82" s="329">
        <v>0</v>
      </c>
      <c r="G82" s="1">
        <v>33.362066316171429</v>
      </c>
      <c r="H82" s="329">
        <v>1457.7619098828759</v>
      </c>
      <c r="I82" s="1">
        <v>33.362066316171429</v>
      </c>
      <c r="J82" s="329">
        <v>751.84905951119151</v>
      </c>
      <c r="K82" s="329">
        <f t="shared" si="1"/>
        <v>2209.6109693940675</v>
      </c>
    </row>
    <row r="83" spans="2:11" x14ac:dyDescent="0.2">
      <c r="B83" s="1">
        <v>20151196</v>
      </c>
      <c r="C83" s="1">
        <v>2033</v>
      </c>
      <c r="D83" s="1" t="s">
        <v>264</v>
      </c>
      <c r="E83" s="1">
        <v>0</v>
      </c>
      <c r="F83" s="329">
        <v>0</v>
      </c>
      <c r="G83" s="1">
        <v>33.362066316171429</v>
      </c>
      <c r="H83" s="329">
        <v>1457.7619098828759</v>
      </c>
      <c r="I83" s="1">
        <v>33.362066316171429</v>
      </c>
      <c r="J83" s="329">
        <v>751.84905951119151</v>
      </c>
      <c r="K83" s="329">
        <f t="shared" si="1"/>
        <v>2209.6109693940675</v>
      </c>
    </row>
    <row r="84" spans="2:11" x14ac:dyDescent="0.2">
      <c r="B84" s="1">
        <v>20151196</v>
      </c>
      <c r="C84" s="1">
        <v>2034</v>
      </c>
      <c r="D84" s="1" t="s">
        <v>264</v>
      </c>
      <c r="E84" s="1">
        <v>0</v>
      </c>
      <c r="F84" s="329">
        <v>0</v>
      </c>
      <c r="G84" s="1">
        <v>33.362066316171429</v>
      </c>
      <c r="H84" s="329">
        <v>1457.7619098828759</v>
      </c>
      <c r="I84" s="1">
        <v>33.362066316171429</v>
      </c>
      <c r="J84" s="329">
        <v>751.84905951119151</v>
      </c>
      <c r="K84" s="329">
        <f t="shared" si="1"/>
        <v>2209.6109693940675</v>
      </c>
    </row>
    <row r="85" spans="2:11" x14ac:dyDescent="0.2">
      <c r="B85" s="1">
        <v>20154279</v>
      </c>
      <c r="C85" s="1">
        <v>2023</v>
      </c>
      <c r="D85" s="1" t="s">
        <v>264</v>
      </c>
      <c r="E85" s="1">
        <v>0</v>
      </c>
      <c r="F85" s="329">
        <v>0</v>
      </c>
      <c r="G85" s="1">
        <v>0</v>
      </c>
      <c r="H85" s="329">
        <v>0</v>
      </c>
      <c r="I85" s="1">
        <v>0</v>
      </c>
      <c r="J85" s="329">
        <v>562.10899486829715</v>
      </c>
      <c r="K85" s="329">
        <f t="shared" si="1"/>
        <v>562.10899486829715</v>
      </c>
    </row>
    <row r="86" spans="2:11" x14ac:dyDescent="0.2">
      <c r="B86" s="1">
        <v>20154279</v>
      </c>
      <c r="C86" s="1">
        <v>2024</v>
      </c>
      <c r="D86" s="1" t="s">
        <v>264</v>
      </c>
      <c r="E86" s="1">
        <v>0</v>
      </c>
      <c r="F86" s="329">
        <v>0</v>
      </c>
      <c r="G86" s="1">
        <v>0</v>
      </c>
      <c r="H86" s="329">
        <v>0</v>
      </c>
      <c r="I86" s="1">
        <v>0</v>
      </c>
      <c r="J86" s="329">
        <v>562.10899486829715</v>
      </c>
      <c r="K86" s="329">
        <f t="shared" si="1"/>
        <v>562.10899486829715</v>
      </c>
    </row>
    <row r="87" spans="2:11" x14ac:dyDescent="0.2">
      <c r="B87" s="1">
        <v>20154279</v>
      </c>
      <c r="C87" s="1">
        <v>2025</v>
      </c>
      <c r="D87" s="1" t="s">
        <v>264</v>
      </c>
      <c r="E87" s="1">
        <v>0</v>
      </c>
      <c r="F87" s="329">
        <v>0</v>
      </c>
      <c r="G87" s="1">
        <v>0</v>
      </c>
      <c r="H87" s="329">
        <v>0</v>
      </c>
      <c r="I87" s="1">
        <v>0</v>
      </c>
      <c r="J87" s="329">
        <v>562.10899486829715</v>
      </c>
      <c r="K87" s="329">
        <f t="shared" si="1"/>
        <v>562.10899486829715</v>
      </c>
    </row>
    <row r="88" spans="2:11" x14ac:dyDescent="0.2">
      <c r="B88" s="1">
        <v>20154279</v>
      </c>
      <c r="C88" s="1">
        <v>2026</v>
      </c>
      <c r="D88" s="1" t="s">
        <v>264</v>
      </c>
      <c r="E88" s="1">
        <v>0</v>
      </c>
      <c r="F88" s="329">
        <v>0</v>
      </c>
      <c r="G88" s="1">
        <v>0</v>
      </c>
      <c r="H88" s="329">
        <v>0</v>
      </c>
      <c r="I88" s="1">
        <v>0</v>
      </c>
      <c r="J88" s="329">
        <v>562.10899486829715</v>
      </c>
      <c r="K88" s="329">
        <f t="shared" si="1"/>
        <v>562.10899486829715</v>
      </c>
    </row>
    <row r="89" spans="2:11" x14ac:dyDescent="0.2">
      <c r="B89" s="1">
        <v>20154279</v>
      </c>
      <c r="C89" s="1">
        <v>2027</v>
      </c>
      <c r="D89" s="1" t="s">
        <v>264</v>
      </c>
      <c r="E89" s="1">
        <v>0</v>
      </c>
      <c r="F89" s="329">
        <v>0</v>
      </c>
      <c r="G89" s="1">
        <v>0</v>
      </c>
      <c r="H89" s="329">
        <v>0</v>
      </c>
      <c r="I89" s="1">
        <v>0</v>
      </c>
      <c r="J89" s="329">
        <v>562.10899486829715</v>
      </c>
      <c r="K89" s="329">
        <f t="shared" si="1"/>
        <v>562.10899486829715</v>
      </c>
    </row>
    <row r="90" spans="2:11" x14ac:dyDescent="0.2">
      <c r="B90" s="1">
        <v>20154279</v>
      </c>
      <c r="C90" s="1">
        <v>2028</v>
      </c>
      <c r="D90" s="1" t="s">
        <v>264</v>
      </c>
      <c r="E90" s="1">
        <v>0</v>
      </c>
      <c r="F90" s="329">
        <v>0</v>
      </c>
      <c r="G90" s="1">
        <v>0</v>
      </c>
      <c r="H90" s="329">
        <v>0</v>
      </c>
      <c r="I90" s="1">
        <v>0</v>
      </c>
      <c r="J90" s="329">
        <v>562.10899486829715</v>
      </c>
      <c r="K90" s="329">
        <f t="shared" si="1"/>
        <v>562.10899486829715</v>
      </c>
    </row>
    <row r="91" spans="2:11" x14ac:dyDescent="0.2">
      <c r="B91" s="1">
        <v>20154279</v>
      </c>
      <c r="C91" s="1">
        <v>2029</v>
      </c>
      <c r="D91" s="1" t="s">
        <v>264</v>
      </c>
      <c r="E91" s="1">
        <v>0</v>
      </c>
      <c r="F91" s="329">
        <v>0</v>
      </c>
      <c r="G91" s="1">
        <v>0</v>
      </c>
      <c r="H91" s="329">
        <v>0</v>
      </c>
      <c r="I91" s="1">
        <v>0</v>
      </c>
      <c r="J91" s="329">
        <v>562.10899486829715</v>
      </c>
      <c r="K91" s="329">
        <f t="shared" si="1"/>
        <v>562.10899486829715</v>
      </c>
    </row>
    <row r="92" spans="2:11" x14ac:dyDescent="0.2">
      <c r="B92" s="1">
        <v>20154279</v>
      </c>
      <c r="C92" s="1">
        <v>2030</v>
      </c>
      <c r="D92" s="1" t="s">
        <v>264</v>
      </c>
      <c r="E92" s="1">
        <v>0</v>
      </c>
      <c r="F92" s="329">
        <v>0</v>
      </c>
      <c r="G92" s="1">
        <v>0</v>
      </c>
      <c r="H92" s="329">
        <v>0</v>
      </c>
      <c r="I92" s="1">
        <v>0</v>
      </c>
      <c r="J92" s="329">
        <v>562.10899486829715</v>
      </c>
      <c r="K92" s="329">
        <f t="shared" si="1"/>
        <v>562.10899486829715</v>
      </c>
    </row>
    <row r="93" spans="2:11" x14ac:dyDescent="0.2">
      <c r="B93" s="1">
        <v>20154279</v>
      </c>
      <c r="C93" s="1">
        <v>2031</v>
      </c>
      <c r="D93" s="1" t="s">
        <v>264</v>
      </c>
      <c r="E93" s="1">
        <v>0</v>
      </c>
      <c r="F93" s="329">
        <v>0</v>
      </c>
      <c r="G93" s="1">
        <v>0</v>
      </c>
      <c r="H93" s="329">
        <v>0</v>
      </c>
      <c r="I93" s="1">
        <v>0</v>
      </c>
      <c r="J93" s="329">
        <v>562.10899486829715</v>
      </c>
      <c r="K93" s="329">
        <f t="shared" si="1"/>
        <v>562.10899486829715</v>
      </c>
    </row>
    <row r="94" spans="2:11" x14ac:dyDescent="0.2">
      <c r="B94" s="1">
        <v>20154279</v>
      </c>
      <c r="C94" s="1">
        <v>2032</v>
      </c>
      <c r="D94" s="1" t="s">
        <v>264</v>
      </c>
      <c r="E94" s="1">
        <v>0</v>
      </c>
      <c r="F94" s="329">
        <v>0</v>
      </c>
      <c r="G94" s="1">
        <v>0</v>
      </c>
      <c r="H94" s="329">
        <v>0</v>
      </c>
      <c r="I94" s="1">
        <v>0</v>
      </c>
      <c r="J94" s="329">
        <v>562.10899486829715</v>
      </c>
      <c r="K94" s="329">
        <f t="shared" si="1"/>
        <v>562.10899486829715</v>
      </c>
    </row>
    <row r="95" spans="2:11" x14ac:dyDescent="0.2">
      <c r="B95" s="1">
        <v>20154279</v>
      </c>
      <c r="C95" s="1">
        <v>2033</v>
      </c>
      <c r="D95" s="1" t="s">
        <v>264</v>
      </c>
      <c r="E95" s="1">
        <v>0</v>
      </c>
      <c r="F95" s="329">
        <v>0</v>
      </c>
      <c r="G95" s="1">
        <v>0</v>
      </c>
      <c r="H95" s="329">
        <v>0</v>
      </c>
      <c r="I95" s="1">
        <v>0</v>
      </c>
      <c r="J95" s="329">
        <v>562.10899486829715</v>
      </c>
      <c r="K95" s="329">
        <f t="shared" si="1"/>
        <v>562.10899486829715</v>
      </c>
    </row>
    <row r="96" spans="2:11" x14ac:dyDescent="0.2">
      <c r="B96" s="1">
        <v>20154279</v>
      </c>
      <c r="C96" s="1">
        <v>2034</v>
      </c>
      <c r="D96" s="1" t="s">
        <v>264</v>
      </c>
      <c r="E96" s="1">
        <v>0</v>
      </c>
      <c r="F96" s="329">
        <v>0</v>
      </c>
      <c r="G96" s="1">
        <v>0</v>
      </c>
      <c r="H96" s="329">
        <v>0</v>
      </c>
      <c r="I96" s="1">
        <v>0</v>
      </c>
      <c r="J96" s="329">
        <v>562.10899486829715</v>
      </c>
      <c r="K96" s="329">
        <f t="shared" si="1"/>
        <v>562.10899486829715</v>
      </c>
    </row>
    <row r="97" spans="2:11" x14ac:dyDescent="0.2">
      <c r="B97" s="1">
        <v>20155756</v>
      </c>
      <c r="C97" s="1">
        <v>2023</v>
      </c>
      <c r="D97" s="1" t="s">
        <v>264</v>
      </c>
      <c r="E97" s="1">
        <v>0</v>
      </c>
      <c r="F97" s="329">
        <v>0</v>
      </c>
      <c r="G97" s="1">
        <v>2.9779778092998241</v>
      </c>
      <c r="H97" s="329">
        <v>130.12331363808411</v>
      </c>
      <c r="I97" s="1">
        <v>2.9779778092998241</v>
      </c>
      <c r="J97" s="329">
        <v>1957.872761309224</v>
      </c>
      <c r="K97" s="329">
        <f t="shared" si="1"/>
        <v>2087.996074947308</v>
      </c>
    </row>
    <row r="98" spans="2:11" x14ac:dyDescent="0.2">
      <c r="B98" s="1">
        <v>20155756</v>
      </c>
      <c r="C98" s="1">
        <v>2024</v>
      </c>
      <c r="D98" s="1" t="s">
        <v>264</v>
      </c>
      <c r="E98" s="1">
        <v>0</v>
      </c>
      <c r="F98" s="329">
        <v>0</v>
      </c>
      <c r="G98" s="1">
        <v>5.231593212909857</v>
      </c>
      <c r="H98" s="329">
        <v>228.59547251978969</v>
      </c>
      <c r="I98" s="1">
        <v>5.231593212909857</v>
      </c>
      <c r="J98" s="329">
        <v>1957.872761309224</v>
      </c>
      <c r="K98" s="329">
        <f t="shared" si="1"/>
        <v>2186.4682338290136</v>
      </c>
    </row>
    <row r="99" spans="2:11" x14ac:dyDescent="0.2">
      <c r="B99" s="1">
        <v>20155756</v>
      </c>
      <c r="C99" s="1">
        <v>2025</v>
      </c>
      <c r="D99" s="1" t="s">
        <v>264</v>
      </c>
      <c r="E99" s="1">
        <v>0</v>
      </c>
      <c r="F99" s="329">
        <v>0</v>
      </c>
      <c r="G99" s="1">
        <v>4.0084154432379844</v>
      </c>
      <c r="H99" s="329">
        <v>175.14848441225661</v>
      </c>
      <c r="I99" s="1">
        <v>4.0084154432379844</v>
      </c>
      <c r="J99" s="329">
        <v>1957.872761309224</v>
      </c>
      <c r="K99" s="329">
        <f t="shared" si="1"/>
        <v>2133.0212457214807</v>
      </c>
    </row>
    <row r="100" spans="2:11" x14ac:dyDescent="0.2">
      <c r="B100" s="1">
        <v>20155756</v>
      </c>
      <c r="C100" s="1">
        <v>2026</v>
      </c>
      <c r="D100" s="1" t="s">
        <v>264</v>
      </c>
      <c r="E100" s="1">
        <v>0</v>
      </c>
      <c r="F100" s="329">
        <v>0</v>
      </c>
      <c r="G100" s="1">
        <v>3.740857617507594</v>
      </c>
      <c r="H100" s="329">
        <v>163.45749371208569</v>
      </c>
      <c r="I100" s="1">
        <v>3.740857617507594</v>
      </c>
      <c r="J100" s="329">
        <v>1957.872761309224</v>
      </c>
      <c r="K100" s="329">
        <f t="shared" si="1"/>
        <v>2121.3302550213098</v>
      </c>
    </row>
    <row r="101" spans="2:11" x14ac:dyDescent="0.2">
      <c r="B101" s="1">
        <v>20155756</v>
      </c>
      <c r="C101" s="1">
        <v>2027</v>
      </c>
      <c r="D101" s="1" t="s">
        <v>264</v>
      </c>
      <c r="E101" s="1">
        <v>0</v>
      </c>
      <c r="F101" s="329">
        <v>0</v>
      </c>
      <c r="G101" s="1">
        <v>3.740857617507594</v>
      </c>
      <c r="H101" s="329">
        <v>163.45749371208569</v>
      </c>
      <c r="I101" s="1">
        <v>3.740857617507594</v>
      </c>
      <c r="J101" s="329">
        <v>1957.872761309224</v>
      </c>
      <c r="K101" s="329">
        <f t="shared" si="1"/>
        <v>2121.3302550213098</v>
      </c>
    </row>
    <row r="102" spans="2:11" x14ac:dyDescent="0.2">
      <c r="B102" s="1">
        <v>20155756</v>
      </c>
      <c r="C102" s="1">
        <v>2028</v>
      </c>
      <c r="D102" s="1" t="s">
        <v>264</v>
      </c>
      <c r="E102" s="1">
        <v>0</v>
      </c>
      <c r="F102" s="329">
        <v>0</v>
      </c>
      <c r="G102" s="1">
        <v>3.740857617507594</v>
      </c>
      <c r="H102" s="329">
        <v>163.45749371208569</v>
      </c>
      <c r="I102" s="1">
        <v>3.740857617507594</v>
      </c>
      <c r="J102" s="329">
        <v>1957.872761309224</v>
      </c>
      <c r="K102" s="329">
        <f t="shared" si="1"/>
        <v>2121.3302550213098</v>
      </c>
    </row>
    <row r="103" spans="2:11" x14ac:dyDescent="0.2">
      <c r="B103" s="1">
        <v>20155756</v>
      </c>
      <c r="C103" s="1">
        <v>2029</v>
      </c>
      <c r="D103" s="1" t="s">
        <v>264</v>
      </c>
      <c r="E103" s="1">
        <v>0</v>
      </c>
      <c r="F103" s="329">
        <v>0</v>
      </c>
      <c r="G103" s="1">
        <v>3.740857617507594</v>
      </c>
      <c r="H103" s="329">
        <v>163.45749371208569</v>
      </c>
      <c r="I103" s="1">
        <v>3.740857617507594</v>
      </c>
      <c r="J103" s="329">
        <v>1957.872761309224</v>
      </c>
      <c r="K103" s="329">
        <f t="shared" si="1"/>
        <v>2121.3302550213098</v>
      </c>
    </row>
    <row r="104" spans="2:11" x14ac:dyDescent="0.2">
      <c r="B104" s="1">
        <v>20155756</v>
      </c>
      <c r="C104" s="1">
        <v>2030</v>
      </c>
      <c r="D104" s="1" t="s">
        <v>264</v>
      </c>
      <c r="E104" s="1">
        <v>0</v>
      </c>
      <c r="F104" s="329">
        <v>0</v>
      </c>
      <c r="G104" s="1">
        <v>3.740857617507594</v>
      </c>
      <c r="H104" s="329">
        <v>163.45749371208569</v>
      </c>
      <c r="I104" s="1">
        <v>3.740857617507594</v>
      </c>
      <c r="J104" s="329">
        <v>1957.872761309224</v>
      </c>
      <c r="K104" s="329">
        <f t="shared" si="1"/>
        <v>2121.3302550213098</v>
      </c>
    </row>
    <row r="105" spans="2:11" x14ac:dyDescent="0.2">
      <c r="B105" s="1">
        <v>20155756</v>
      </c>
      <c r="C105" s="1">
        <v>2031</v>
      </c>
      <c r="D105" s="1" t="s">
        <v>264</v>
      </c>
      <c r="E105" s="1">
        <v>0</v>
      </c>
      <c r="F105" s="329">
        <v>0</v>
      </c>
      <c r="G105" s="1">
        <v>3.740857617507594</v>
      </c>
      <c r="H105" s="329">
        <v>163.45749371208569</v>
      </c>
      <c r="I105" s="1">
        <v>3.740857617507594</v>
      </c>
      <c r="J105" s="329">
        <v>1957.872761309224</v>
      </c>
      <c r="K105" s="329">
        <f t="shared" si="1"/>
        <v>2121.3302550213098</v>
      </c>
    </row>
    <row r="106" spans="2:11" x14ac:dyDescent="0.2">
      <c r="B106" s="1">
        <v>20155756</v>
      </c>
      <c r="C106" s="1">
        <v>2032</v>
      </c>
      <c r="D106" s="1" t="s">
        <v>264</v>
      </c>
      <c r="E106" s="1">
        <v>0</v>
      </c>
      <c r="F106" s="329">
        <v>0</v>
      </c>
      <c r="G106" s="1">
        <v>3.740857617507594</v>
      </c>
      <c r="H106" s="329">
        <v>163.45749371208569</v>
      </c>
      <c r="I106" s="1">
        <v>3.740857617507594</v>
      </c>
      <c r="J106" s="329">
        <v>1957.872761309224</v>
      </c>
      <c r="K106" s="329">
        <f t="shared" si="1"/>
        <v>2121.3302550213098</v>
      </c>
    </row>
    <row r="107" spans="2:11" x14ac:dyDescent="0.2">
      <c r="B107" s="1">
        <v>20155756</v>
      </c>
      <c r="C107" s="1">
        <v>2033</v>
      </c>
      <c r="D107" s="1" t="s">
        <v>264</v>
      </c>
      <c r="E107" s="1">
        <v>0</v>
      </c>
      <c r="F107" s="329">
        <v>0</v>
      </c>
      <c r="G107" s="1">
        <v>3.740857617507594</v>
      </c>
      <c r="H107" s="329">
        <v>163.45749371208569</v>
      </c>
      <c r="I107" s="1">
        <v>3.740857617507594</v>
      </c>
      <c r="J107" s="329">
        <v>1957.872761309224</v>
      </c>
      <c r="K107" s="329">
        <f t="shared" si="1"/>
        <v>2121.3302550213098</v>
      </c>
    </row>
    <row r="108" spans="2:11" x14ac:dyDescent="0.2">
      <c r="B108" s="1">
        <v>20155756</v>
      </c>
      <c r="C108" s="1">
        <v>2034</v>
      </c>
      <c r="D108" s="1" t="s">
        <v>264</v>
      </c>
      <c r="E108" s="1">
        <v>0</v>
      </c>
      <c r="F108" s="329">
        <v>0</v>
      </c>
      <c r="G108" s="1">
        <v>3.740857617507594</v>
      </c>
      <c r="H108" s="329">
        <v>163.45749371208569</v>
      </c>
      <c r="I108" s="1">
        <v>3.740857617507594</v>
      </c>
      <c r="J108" s="329">
        <v>1957.872761309224</v>
      </c>
      <c r="K108" s="329">
        <f t="shared" si="1"/>
        <v>2121.3302550213098</v>
      </c>
    </row>
    <row r="109" spans="2:11" x14ac:dyDescent="0.2">
      <c r="B109" s="1">
        <v>20158553</v>
      </c>
      <c r="C109" s="1">
        <v>2023</v>
      </c>
      <c r="D109" s="1" t="s">
        <v>264</v>
      </c>
      <c r="E109" s="1">
        <v>0</v>
      </c>
      <c r="F109" s="329">
        <v>0</v>
      </c>
      <c r="G109" s="1">
        <v>0</v>
      </c>
      <c r="H109" s="329">
        <v>0</v>
      </c>
      <c r="I109" s="1">
        <v>0</v>
      </c>
      <c r="J109" s="329">
        <v>861.40130827341432</v>
      </c>
      <c r="K109" s="329">
        <f t="shared" si="1"/>
        <v>861.40130827341432</v>
      </c>
    </row>
    <row r="110" spans="2:11" x14ac:dyDescent="0.2">
      <c r="B110" s="1">
        <v>20158553</v>
      </c>
      <c r="C110" s="1">
        <v>2024</v>
      </c>
      <c r="D110" s="1" t="s">
        <v>264</v>
      </c>
      <c r="E110" s="1">
        <v>0</v>
      </c>
      <c r="F110" s="329">
        <v>0</v>
      </c>
      <c r="G110" s="1">
        <v>0</v>
      </c>
      <c r="H110" s="329">
        <v>0</v>
      </c>
      <c r="I110" s="1">
        <v>0</v>
      </c>
      <c r="J110" s="329">
        <v>861.40130827341432</v>
      </c>
      <c r="K110" s="329">
        <f t="shared" si="1"/>
        <v>861.40130827341432</v>
      </c>
    </row>
    <row r="111" spans="2:11" x14ac:dyDescent="0.2">
      <c r="B111" s="1">
        <v>20158553</v>
      </c>
      <c r="C111" s="1">
        <v>2025</v>
      </c>
      <c r="D111" s="1" t="s">
        <v>264</v>
      </c>
      <c r="E111" s="1">
        <v>0</v>
      </c>
      <c r="F111" s="329">
        <v>0</v>
      </c>
      <c r="G111" s="1">
        <v>0</v>
      </c>
      <c r="H111" s="329">
        <v>0</v>
      </c>
      <c r="I111" s="1">
        <v>0</v>
      </c>
      <c r="J111" s="329">
        <v>861.40130827341432</v>
      </c>
      <c r="K111" s="329">
        <f t="shared" si="1"/>
        <v>861.40130827341432</v>
      </c>
    </row>
    <row r="112" spans="2:11" x14ac:dyDescent="0.2">
      <c r="B112" s="1">
        <v>20158553</v>
      </c>
      <c r="C112" s="1">
        <v>2026</v>
      </c>
      <c r="D112" s="1" t="s">
        <v>264</v>
      </c>
      <c r="E112" s="1">
        <v>0</v>
      </c>
      <c r="F112" s="329">
        <v>0</v>
      </c>
      <c r="G112" s="1">
        <v>0</v>
      </c>
      <c r="H112" s="329">
        <v>0</v>
      </c>
      <c r="I112" s="1">
        <v>0</v>
      </c>
      <c r="J112" s="329">
        <v>861.40130827341432</v>
      </c>
      <c r="K112" s="329">
        <f t="shared" si="1"/>
        <v>861.40130827341432</v>
      </c>
    </row>
    <row r="113" spans="2:11" x14ac:dyDescent="0.2">
      <c r="B113" s="1">
        <v>20158553</v>
      </c>
      <c r="C113" s="1">
        <v>2027</v>
      </c>
      <c r="D113" s="1" t="s">
        <v>264</v>
      </c>
      <c r="E113" s="1">
        <v>0</v>
      </c>
      <c r="F113" s="329">
        <v>0</v>
      </c>
      <c r="G113" s="1">
        <v>0</v>
      </c>
      <c r="H113" s="329">
        <v>0</v>
      </c>
      <c r="I113" s="1">
        <v>0</v>
      </c>
      <c r="J113" s="329">
        <v>861.40130827341432</v>
      </c>
      <c r="K113" s="329">
        <f t="shared" si="1"/>
        <v>861.40130827341432</v>
      </c>
    </row>
    <row r="114" spans="2:11" x14ac:dyDescent="0.2">
      <c r="B114" s="1">
        <v>20158553</v>
      </c>
      <c r="C114" s="1">
        <v>2028</v>
      </c>
      <c r="D114" s="1" t="s">
        <v>264</v>
      </c>
      <c r="E114" s="1">
        <v>0</v>
      </c>
      <c r="F114" s="329">
        <v>0</v>
      </c>
      <c r="G114" s="1">
        <v>0</v>
      </c>
      <c r="H114" s="329">
        <v>0</v>
      </c>
      <c r="I114" s="1">
        <v>0</v>
      </c>
      <c r="J114" s="329">
        <v>861.40130827341432</v>
      </c>
      <c r="K114" s="329">
        <f t="shared" si="1"/>
        <v>861.40130827341432</v>
      </c>
    </row>
    <row r="115" spans="2:11" x14ac:dyDescent="0.2">
      <c r="B115" s="1">
        <v>20158553</v>
      </c>
      <c r="C115" s="1">
        <v>2029</v>
      </c>
      <c r="D115" s="1" t="s">
        <v>264</v>
      </c>
      <c r="E115" s="1">
        <v>0</v>
      </c>
      <c r="F115" s="329">
        <v>0</v>
      </c>
      <c r="G115" s="1">
        <v>0</v>
      </c>
      <c r="H115" s="329">
        <v>0</v>
      </c>
      <c r="I115" s="1">
        <v>0</v>
      </c>
      <c r="J115" s="329">
        <v>861.40130827341432</v>
      </c>
      <c r="K115" s="329">
        <f t="shared" si="1"/>
        <v>861.40130827341432</v>
      </c>
    </row>
    <row r="116" spans="2:11" x14ac:dyDescent="0.2">
      <c r="B116" s="1">
        <v>20158553</v>
      </c>
      <c r="C116" s="1">
        <v>2030</v>
      </c>
      <c r="D116" s="1" t="s">
        <v>264</v>
      </c>
      <c r="E116" s="1">
        <v>0</v>
      </c>
      <c r="F116" s="329">
        <v>0</v>
      </c>
      <c r="G116" s="1">
        <v>0</v>
      </c>
      <c r="H116" s="329">
        <v>0</v>
      </c>
      <c r="I116" s="1">
        <v>0</v>
      </c>
      <c r="J116" s="329">
        <v>861.40130827341432</v>
      </c>
      <c r="K116" s="329">
        <f t="shared" si="1"/>
        <v>861.40130827341432</v>
      </c>
    </row>
    <row r="117" spans="2:11" x14ac:dyDescent="0.2">
      <c r="B117" s="1">
        <v>20158553</v>
      </c>
      <c r="C117" s="1">
        <v>2031</v>
      </c>
      <c r="D117" s="1" t="s">
        <v>264</v>
      </c>
      <c r="E117" s="1">
        <v>0</v>
      </c>
      <c r="F117" s="329">
        <v>0</v>
      </c>
      <c r="G117" s="1">
        <v>0</v>
      </c>
      <c r="H117" s="329">
        <v>0</v>
      </c>
      <c r="I117" s="1">
        <v>0</v>
      </c>
      <c r="J117" s="329">
        <v>861.40130827341432</v>
      </c>
      <c r="K117" s="329">
        <f t="shared" si="1"/>
        <v>861.40130827341432</v>
      </c>
    </row>
    <row r="118" spans="2:11" x14ac:dyDescent="0.2">
      <c r="B118" s="1">
        <v>20158553</v>
      </c>
      <c r="C118" s="1">
        <v>2032</v>
      </c>
      <c r="D118" s="1" t="s">
        <v>264</v>
      </c>
      <c r="E118" s="1">
        <v>0</v>
      </c>
      <c r="F118" s="329">
        <v>0</v>
      </c>
      <c r="G118" s="1">
        <v>0</v>
      </c>
      <c r="H118" s="329">
        <v>0</v>
      </c>
      <c r="I118" s="1">
        <v>0</v>
      </c>
      <c r="J118" s="329">
        <v>861.40130827341432</v>
      </c>
      <c r="K118" s="329">
        <f t="shared" si="1"/>
        <v>861.40130827341432</v>
      </c>
    </row>
    <row r="119" spans="2:11" x14ac:dyDescent="0.2">
      <c r="B119" s="1">
        <v>20158553</v>
      </c>
      <c r="C119" s="1">
        <v>2033</v>
      </c>
      <c r="D119" s="1" t="s">
        <v>264</v>
      </c>
      <c r="E119" s="1">
        <v>0</v>
      </c>
      <c r="F119" s="329">
        <v>0</v>
      </c>
      <c r="G119" s="1">
        <v>0</v>
      </c>
      <c r="H119" s="329">
        <v>0</v>
      </c>
      <c r="I119" s="1">
        <v>0</v>
      </c>
      <c r="J119" s="329">
        <v>861.40130827341432</v>
      </c>
      <c r="K119" s="329">
        <f t="shared" si="1"/>
        <v>861.40130827341432</v>
      </c>
    </row>
    <row r="120" spans="2:11" x14ac:dyDescent="0.2">
      <c r="B120" s="1">
        <v>20158553</v>
      </c>
      <c r="C120" s="1">
        <v>2034</v>
      </c>
      <c r="D120" s="1" t="s">
        <v>264</v>
      </c>
      <c r="E120" s="1">
        <v>0</v>
      </c>
      <c r="F120" s="329">
        <v>0</v>
      </c>
      <c r="G120" s="1">
        <v>0</v>
      </c>
      <c r="H120" s="329">
        <v>0</v>
      </c>
      <c r="I120" s="1">
        <v>0</v>
      </c>
      <c r="J120" s="329">
        <v>861.40130827341432</v>
      </c>
      <c r="K120" s="329">
        <f t="shared" si="1"/>
        <v>861.40130827341432</v>
      </c>
    </row>
    <row r="121" spans="2:11" x14ac:dyDescent="0.2">
      <c r="B121" s="1">
        <v>20173929</v>
      </c>
      <c r="C121" s="1">
        <v>2023</v>
      </c>
      <c r="D121" s="1" t="s">
        <v>264</v>
      </c>
      <c r="E121" s="1">
        <v>0</v>
      </c>
      <c r="F121" s="329">
        <v>0</v>
      </c>
      <c r="G121" s="1">
        <v>40.993145737003047</v>
      </c>
      <c r="H121" s="329">
        <v>1791.2033941589029</v>
      </c>
      <c r="I121" s="1">
        <v>40.993145737003047</v>
      </c>
      <c r="J121" s="329">
        <v>820.9654239391582</v>
      </c>
      <c r="K121" s="329">
        <f t="shared" si="1"/>
        <v>2612.1688180980609</v>
      </c>
    </row>
    <row r="122" spans="2:11" x14ac:dyDescent="0.2">
      <c r="B122" s="1">
        <v>20173929</v>
      </c>
      <c r="C122" s="1">
        <v>2024</v>
      </c>
      <c r="D122" s="1" t="s">
        <v>264</v>
      </c>
      <c r="E122" s="1">
        <v>0</v>
      </c>
      <c r="F122" s="329">
        <v>0</v>
      </c>
      <c r="G122" s="1">
        <v>46.334480768426403</v>
      </c>
      <c r="H122" s="329">
        <v>2024.5940565639401</v>
      </c>
      <c r="I122" s="1">
        <v>46.334480768426403</v>
      </c>
      <c r="J122" s="329">
        <v>820.9654239391582</v>
      </c>
      <c r="K122" s="329">
        <f t="shared" si="1"/>
        <v>2845.5594805030983</v>
      </c>
    </row>
    <row r="123" spans="2:11" x14ac:dyDescent="0.2">
      <c r="B123" s="1">
        <v>20173929</v>
      </c>
      <c r="C123" s="1">
        <v>2025</v>
      </c>
      <c r="D123" s="1" t="s">
        <v>264</v>
      </c>
      <c r="E123" s="1">
        <v>0</v>
      </c>
      <c r="F123" s="329">
        <v>0</v>
      </c>
      <c r="G123" s="1">
        <v>43.728624804668371</v>
      </c>
      <c r="H123" s="329">
        <v>1910.73067860026</v>
      </c>
      <c r="I123" s="1">
        <v>43.728624804668371</v>
      </c>
      <c r="J123" s="329">
        <v>820.9654239391582</v>
      </c>
      <c r="K123" s="329">
        <f t="shared" si="1"/>
        <v>2731.6961025394185</v>
      </c>
    </row>
    <row r="124" spans="2:11" x14ac:dyDescent="0.2">
      <c r="B124" s="1">
        <v>20173929</v>
      </c>
      <c r="C124" s="1">
        <v>2026</v>
      </c>
      <c r="D124" s="1" t="s">
        <v>264</v>
      </c>
      <c r="E124" s="1">
        <v>0</v>
      </c>
      <c r="F124" s="329">
        <v>0</v>
      </c>
      <c r="G124" s="1">
        <v>37.943746049673187</v>
      </c>
      <c r="H124" s="329">
        <v>1657.9592878115841</v>
      </c>
      <c r="I124" s="1">
        <v>37.943746049673187</v>
      </c>
      <c r="J124" s="329">
        <v>820.9654239391582</v>
      </c>
      <c r="K124" s="329">
        <f t="shared" si="1"/>
        <v>2478.9247117507421</v>
      </c>
    </row>
    <row r="125" spans="2:11" x14ac:dyDescent="0.2">
      <c r="B125" s="1">
        <v>20173929</v>
      </c>
      <c r="C125" s="1">
        <v>2027</v>
      </c>
      <c r="D125" s="1" t="s">
        <v>264</v>
      </c>
      <c r="E125" s="1">
        <v>0</v>
      </c>
      <c r="F125" s="329">
        <v>0</v>
      </c>
      <c r="G125" s="1">
        <v>37.943746049673187</v>
      </c>
      <c r="H125" s="329">
        <v>1657.9592878115841</v>
      </c>
      <c r="I125" s="1">
        <v>37.943746049673187</v>
      </c>
      <c r="J125" s="329">
        <v>820.9654239391582</v>
      </c>
      <c r="K125" s="329">
        <f t="shared" si="1"/>
        <v>2478.9247117507421</v>
      </c>
    </row>
    <row r="126" spans="2:11" x14ac:dyDescent="0.2">
      <c r="B126" s="1">
        <v>20173929</v>
      </c>
      <c r="C126" s="1">
        <v>2028</v>
      </c>
      <c r="D126" s="1" t="s">
        <v>264</v>
      </c>
      <c r="E126" s="1">
        <v>0</v>
      </c>
      <c r="F126" s="329">
        <v>0</v>
      </c>
      <c r="G126" s="1">
        <v>37.943746049673187</v>
      </c>
      <c r="H126" s="329">
        <v>1657.9592878115841</v>
      </c>
      <c r="I126" s="1">
        <v>37.943746049673187</v>
      </c>
      <c r="J126" s="329">
        <v>820.9654239391582</v>
      </c>
      <c r="K126" s="329">
        <f t="shared" si="1"/>
        <v>2478.9247117507421</v>
      </c>
    </row>
    <row r="127" spans="2:11" x14ac:dyDescent="0.2">
      <c r="B127" s="1">
        <v>20173929</v>
      </c>
      <c r="C127" s="1">
        <v>2029</v>
      </c>
      <c r="D127" s="1" t="s">
        <v>264</v>
      </c>
      <c r="E127" s="1">
        <v>0</v>
      </c>
      <c r="F127" s="329">
        <v>0</v>
      </c>
      <c r="G127" s="1">
        <v>37.943746049673187</v>
      </c>
      <c r="H127" s="329">
        <v>1657.9592878115841</v>
      </c>
      <c r="I127" s="1">
        <v>37.943746049673187</v>
      </c>
      <c r="J127" s="329">
        <v>820.9654239391582</v>
      </c>
      <c r="K127" s="329">
        <f t="shared" si="1"/>
        <v>2478.9247117507421</v>
      </c>
    </row>
    <row r="128" spans="2:11" x14ac:dyDescent="0.2">
      <c r="B128" s="1">
        <v>20173929</v>
      </c>
      <c r="C128" s="1">
        <v>2030</v>
      </c>
      <c r="D128" s="1" t="s">
        <v>264</v>
      </c>
      <c r="E128" s="1">
        <v>0</v>
      </c>
      <c r="F128" s="329">
        <v>0</v>
      </c>
      <c r="G128" s="1">
        <v>37.943746049673187</v>
      </c>
      <c r="H128" s="329">
        <v>1657.9592878115841</v>
      </c>
      <c r="I128" s="1">
        <v>37.943746049673187</v>
      </c>
      <c r="J128" s="329">
        <v>820.9654239391582</v>
      </c>
      <c r="K128" s="329">
        <f t="shared" si="1"/>
        <v>2478.9247117507421</v>
      </c>
    </row>
    <row r="129" spans="2:11" x14ac:dyDescent="0.2">
      <c r="B129" s="1">
        <v>20173929</v>
      </c>
      <c r="C129" s="1">
        <v>2031</v>
      </c>
      <c r="D129" s="1" t="s">
        <v>264</v>
      </c>
      <c r="E129" s="1">
        <v>0</v>
      </c>
      <c r="F129" s="329">
        <v>0</v>
      </c>
      <c r="G129" s="1">
        <v>37.943746049673187</v>
      </c>
      <c r="H129" s="329">
        <v>1657.9592878115841</v>
      </c>
      <c r="I129" s="1">
        <v>37.943746049673187</v>
      </c>
      <c r="J129" s="329">
        <v>820.9654239391582</v>
      </c>
      <c r="K129" s="329">
        <f t="shared" si="1"/>
        <v>2478.9247117507421</v>
      </c>
    </row>
    <row r="130" spans="2:11" x14ac:dyDescent="0.2">
      <c r="B130" s="1">
        <v>20173929</v>
      </c>
      <c r="C130" s="1">
        <v>2032</v>
      </c>
      <c r="D130" s="1" t="s">
        <v>264</v>
      </c>
      <c r="E130" s="1">
        <v>0</v>
      </c>
      <c r="F130" s="329">
        <v>0</v>
      </c>
      <c r="G130" s="1">
        <v>37.943746049673187</v>
      </c>
      <c r="H130" s="329">
        <v>1657.9592878115841</v>
      </c>
      <c r="I130" s="1">
        <v>37.943746049673187</v>
      </c>
      <c r="J130" s="329">
        <v>820.9654239391582</v>
      </c>
      <c r="K130" s="329">
        <f t="shared" si="1"/>
        <v>2478.9247117507421</v>
      </c>
    </row>
    <row r="131" spans="2:11" x14ac:dyDescent="0.2">
      <c r="B131" s="1">
        <v>20173929</v>
      </c>
      <c r="C131" s="1">
        <v>2033</v>
      </c>
      <c r="D131" s="1" t="s">
        <v>264</v>
      </c>
      <c r="E131" s="1">
        <v>0</v>
      </c>
      <c r="F131" s="329">
        <v>0</v>
      </c>
      <c r="G131" s="1">
        <v>37.943746049673187</v>
      </c>
      <c r="H131" s="329">
        <v>1657.9592878115841</v>
      </c>
      <c r="I131" s="1">
        <v>37.943746049673187</v>
      </c>
      <c r="J131" s="329">
        <v>820.9654239391582</v>
      </c>
      <c r="K131" s="329">
        <f t="shared" si="1"/>
        <v>2478.9247117507421</v>
      </c>
    </row>
    <row r="132" spans="2:11" x14ac:dyDescent="0.2">
      <c r="B132" s="1">
        <v>20173929</v>
      </c>
      <c r="C132" s="1">
        <v>2034</v>
      </c>
      <c r="D132" s="1" t="s">
        <v>264</v>
      </c>
      <c r="E132" s="1">
        <v>0</v>
      </c>
      <c r="F132" s="329">
        <v>0</v>
      </c>
      <c r="G132" s="1">
        <v>37.943746049673187</v>
      </c>
      <c r="H132" s="329">
        <v>1657.9592878115841</v>
      </c>
      <c r="I132" s="1">
        <v>37.943746049673187</v>
      </c>
      <c r="J132" s="329">
        <v>820.9654239391582</v>
      </c>
      <c r="K132" s="329">
        <f t="shared" si="1"/>
        <v>2478.9247117507421</v>
      </c>
    </row>
    <row r="133" spans="2:11" x14ac:dyDescent="0.2">
      <c r="B133" s="1">
        <v>20174332</v>
      </c>
      <c r="C133" s="1">
        <v>2023</v>
      </c>
      <c r="D133" s="1" t="s">
        <v>264</v>
      </c>
      <c r="E133" s="1">
        <v>0</v>
      </c>
      <c r="F133" s="329">
        <v>0</v>
      </c>
      <c r="G133" s="1">
        <v>0.80835440751223586</v>
      </c>
      <c r="H133" s="329">
        <v>35.321201444470589</v>
      </c>
      <c r="I133" s="1">
        <v>0.80835440751223586</v>
      </c>
      <c r="J133" s="329">
        <v>388.7744226931124</v>
      </c>
      <c r="K133" s="329">
        <f t="shared" si="1"/>
        <v>424.095624137583</v>
      </c>
    </row>
    <row r="134" spans="2:11" x14ac:dyDescent="0.2">
      <c r="B134" s="1">
        <v>20174332</v>
      </c>
      <c r="C134" s="1">
        <v>2024</v>
      </c>
      <c r="D134" s="1" t="s">
        <v>264</v>
      </c>
      <c r="E134" s="1">
        <v>0</v>
      </c>
      <c r="F134" s="329">
        <v>0</v>
      </c>
      <c r="G134" s="1">
        <v>0.67729918395504451</v>
      </c>
      <c r="H134" s="329">
        <v>29.594718223008581</v>
      </c>
      <c r="I134" s="1">
        <v>0.67729918395504451</v>
      </c>
      <c r="J134" s="329">
        <v>388.7744226931124</v>
      </c>
      <c r="K134" s="329">
        <f t="shared" si="1"/>
        <v>418.36914091612095</v>
      </c>
    </row>
    <row r="135" spans="2:11" x14ac:dyDescent="0.2">
      <c r="B135" s="1">
        <v>20174332</v>
      </c>
      <c r="C135" s="1">
        <v>2025</v>
      </c>
      <c r="D135" s="1" t="s">
        <v>264</v>
      </c>
      <c r="E135" s="1">
        <v>0</v>
      </c>
      <c r="F135" s="329">
        <v>0</v>
      </c>
      <c r="G135" s="1">
        <v>0.75532249498309079</v>
      </c>
      <c r="H135" s="329">
        <v>33.003961817866433</v>
      </c>
      <c r="I135" s="1">
        <v>0.75532249498309079</v>
      </c>
      <c r="J135" s="329">
        <v>388.7744226931124</v>
      </c>
      <c r="K135" s="329">
        <f t="shared" ref="K135:K198" si="2">J135+H135+F135</f>
        <v>421.77838451097881</v>
      </c>
    </row>
    <row r="136" spans="2:11" x14ac:dyDescent="0.2">
      <c r="B136" s="1">
        <v>20174332</v>
      </c>
      <c r="C136" s="1">
        <v>2026</v>
      </c>
      <c r="D136" s="1" t="s">
        <v>264</v>
      </c>
      <c r="E136" s="1">
        <v>0</v>
      </c>
      <c r="F136" s="329">
        <v>0</v>
      </c>
      <c r="G136" s="1">
        <v>0.53148967610529541</v>
      </c>
      <c r="H136" s="329">
        <v>23.223543709183531</v>
      </c>
      <c r="I136" s="1">
        <v>0.53148967610529541</v>
      </c>
      <c r="J136" s="329">
        <v>388.7744226931124</v>
      </c>
      <c r="K136" s="329">
        <f t="shared" si="2"/>
        <v>411.9979664022959</v>
      </c>
    </row>
    <row r="137" spans="2:11" x14ac:dyDescent="0.2">
      <c r="B137" s="1">
        <v>20174332</v>
      </c>
      <c r="C137" s="1">
        <v>2027</v>
      </c>
      <c r="D137" s="1" t="s">
        <v>264</v>
      </c>
      <c r="E137" s="1">
        <v>0</v>
      </c>
      <c r="F137" s="329">
        <v>0</v>
      </c>
      <c r="G137" s="1">
        <v>0.53148967610529541</v>
      </c>
      <c r="H137" s="329">
        <v>23.223543709183531</v>
      </c>
      <c r="I137" s="1">
        <v>0.53148967610529541</v>
      </c>
      <c r="J137" s="329">
        <v>388.7744226931124</v>
      </c>
      <c r="K137" s="329">
        <f t="shared" si="2"/>
        <v>411.9979664022959</v>
      </c>
    </row>
    <row r="138" spans="2:11" x14ac:dyDescent="0.2">
      <c r="B138" s="1">
        <v>20174332</v>
      </c>
      <c r="C138" s="1">
        <v>2028</v>
      </c>
      <c r="D138" s="1" t="s">
        <v>264</v>
      </c>
      <c r="E138" s="1">
        <v>0</v>
      </c>
      <c r="F138" s="329">
        <v>0</v>
      </c>
      <c r="G138" s="1">
        <v>0.53148967610529541</v>
      </c>
      <c r="H138" s="329">
        <v>23.223543709183531</v>
      </c>
      <c r="I138" s="1">
        <v>0.53148967610529541</v>
      </c>
      <c r="J138" s="329">
        <v>388.7744226931124</v>
      </c>
      <c r="K138" s="329">
        <f t="shared" si="2"/>
        <v>411.9979664022959</v>
      </c>
    </row>
    <row r="139" spans="2:11" x14ac:dyDescent="0.2">
      <c r="B139" s="1">
        <v>20174332</v>
      </c>
      <c r="C139" s="1">
        <v>2029</v>
      </c>
      <c r="D139" s="1" t="s">
        <v>264</v>
      </c>
      <c r="E139" s="1">
        <v>0</v>
      </c>
      <c r="F139" s="329">
        <v>0</v>
      </c>
      <c r="G139" s="1">
        <v>0.53148967610529541</v>
      </c>
      <c r="H139" s="329">
        <v>23.223543709183531</v>
      </c>
      <c r="I139" s="1">
        <v>0.53148967610529541</v>
      </c>
      <c r="J139" s="329">
        <v>388.7744226931124</v>
      </c>
      <c r="K139" s="329">
        <f t="shared" si="2"/>
        <v>411.9979664022959</v>
      </c>
    </row>
    <row r="140" spans="2:11" x14ac:dyDescent="0.2">
      <c r="B140" s="1">
        <v>20174332</v>
      </c>
      <c r="C140" s="1">
        <v>2030</v>
      </c>
      <c r="D140" s="1" t="s">
        <v>264</v>
      </c>
      <c r="E140" s="1">
        <v>0</v>
      </c>
      <c r="F140" s="329">
        <v>0</v>
      </c>
      <c r="G140" s="1">
        <v>0.53148967610529541</v>
      </c>
      <c r="H140" s="329">
        <v>23.223543709183531</v>
      </c>
      <c r="I140" s="1">
        <v>0.53148967610529541</v>
      </c>
      <c r="J140" s="329">
        <v>388.7744226931124</v>
      </c>
      <c r="K140" s="329">
        <f t="shared" si="2"/>
        <v>411.9979664022959</v>
      </c>
    </row>
    <row r="141" spans="2:11" x14ac:dyDescent="0.2">
      <c r="B141" s="1">
        <v>20174332</v>
      </c>
      <c r="C141" s="1">
        <v>2031</v>
      </c>
      <c r="D141" s="1" t="s">
        <v>264</v>
      </c>
      <c r="E141" s="1">
        <v>0</v>
      </c>
      <c r="F141" s="329">
        <v>0</v>
      </c>
      <c r="G141" s="1">
        <v>0.53148967610529541</v>
      </c>
      <c r="H141" s="329">
        <v>23.223543709183531</v>
      </c>
      <c r="I141" s="1">
        <v>0.53148967610529541</v>
      </c>
      <c r="J141" s="329">
        <v>388.7744226931124</v>
      </c>
      <c r="K141" s="329">
        <f t="shared" si="2"/>
        <v>411.9979664022959</v>
      </c>
    </row>
    <row r="142" spans="2:11" x14ac:dyDescent="0.2">
      <c r="B142" s="1">
        <v>20174332</v>
      </c>
      <c r="C142" s="1">
        <v>2032</v>
      </c>
      <c r="D142" s="1" t="s">
        <v>264</v>
      </c>
      <c r="E142" s="1">
        <v>0</v>
      </c>
      <c r="F142" s="329">
        <v>0</v>
      </c>
      <c r="G142" s="1">
        <v>0.53148967610529541</v>
      </c>
      <c r="H142" s="329">
        <v>23.223543709183531</v>
      </c>
      <c r="I142" s="1">
        <v>0.53148967610529541</v>
      </c>
      <c r="J142" s="329">
        <v>388.7744226931124</v>
      </c>
      <c r="K142" s="329">
        <f t="shared" si="2"/>
        <v>411.9979664022959</v>
      </c>
    </row>
    <row r="143" spans="2:11" x14ac:dyDescent="0.2">
      <c r="B143" s="1">
        <v>20174332</v>
      </c>
      <c r="C143" s="1">
        <v>2033</v>
      </c>
      <c r="D143" s="1" t="s">
        <v>264</v>
      </c>
      <c r="E143" s="1">
        <v>0</v>
      </c>
      <c r="F143" s="329">
        <v>0</v>
      </c>
      <c r="G143" s="1">
        <v>0.53148967610529541</v>
      </c>
      <c r="H143" s="329">
        <v>23.223543709183531</v>
      </c>
      <c r="I143" s="1">
        <v>0.53148967610529541</v>
      </c>
      <c r="J143" s="329">
        <v>388.7744226931124</v>
      </c>
      <c r="K143" s="329">
        <f t="shared" si="2"/>
        <v>411.9979664022959</v>
      </c>
    </row>
    <row r="144" spans="2:11" x14ac:dyDescent="0.2">
      <c r="B144" s="1">
        <v>20174332</v>
      </c>
      <c r="C144" s="1">
        <v>2034</v>
      </c>
      <c r="D144" s="1" t="s">
        <v>264</v>
      </c>
      <c r="E144" s="1">
        <v>0</v>
      </c>
      <c r="F144" s="329">
        <v>0</v>
      </c>
      <c r="G144" s="1">
        <v>0.53148967610529541</v>
      </c>
      <c r="H144" s="329">
        <v>23.223543709183531</v>
      </c>
      <c r="I144" s="1">
        <v>0.53148967610529541</v>
      </c>
      <c r="J144" s="329">
        <v>388.7744226931124</v>
      </c>
      <c r="K144" s="329">
        <f t="shared" si="2"/>
        <v>411.9979664022959</v>
      </c>
    </row>
    <row r="145" spans="2:11" x14ac:dyDescent="0.2">
      <c r="B145" s="1">
        <v>20495755</v>
      </c>
      <c r="C145" s="1">
        <v>2023</v>
      </c>
      <c r="D145" s="1" t="s">
        <v>264</v>
      </c>
      <c r="E145" s="1">
        <v>0</v>
      </c>
      <c r="F145" s="329">
        <v>0</v>
      </c>
      <c r="G145" s="1">
        <v>10429.79768456652</v>
      </c>
      <c r="H145" s="329">
        <v>455732.01756318851</v>
      </c>
      <c r="I145" s="1">
        <v>10429.79768456652</v>
      </c>
      <c r="J145" s="329">
        <v>3115.3797237630092</v>
      </c>
      <c r="K145" s="329">
        <f t="shared" si="2"/>
        <v>458847.39728695154</v>
      </c>
    </row>
    <row r="146" spans="2:11" x14ac:dyDescent="0.2">
      <c r="B146" s="1">
        <v>20495755</v>
      </c>
      <c r="C146" s="1">
        <v>2024</v>
      </c>
      <c r="D146" s="1" t="s">
        <v>264</v>
      </c>
      <c r="E146" s="1">
        <v>0</v>
      </c>
      <c r="F146" s="329">
        <v>0</v>
      </c>
      <c r="G146" s="1">
        <v>10954.669197556141</v>
      </c>
      <c r="H146" s="329">
        <v>478666.37936103618</v>
      </c>
      <c r="I146" s="1">
        <v>10954.669197556141</v>
      </c>
      <c r="J146" s="329">
        <v>3115.3797237630092</v>
      </c>
      <c r="K146" s="329">
        <f t="shared" si="2"/>
        <v>481781.75908479921</v>
      </c>
    </row>
    <row r="147" spans="2:11" x14ac:dyDescent="0.2">
      <c r="B147" s="1">
        <v>20495755</v>
      </c>
      <c r="C147" s="1">
        <v>2025</v>
      </c>
      <c r="D147" s="1" t="s">
        <v>264</v>
      </c>
      <c r="E147" s="1">
        <v>0</v>
      </c>
      <c r="F147" s="329">
        <v>0</v>
      </c>
      <c r="G147" s="1">
        <v>10522.81454425113</v>
      </c>
      <c r="H147" s="329">
        <v>459796.40715285292</v>
      </c>
      <c r="I147" s="1">
        <v>10522.81454425113</v>
      </c>
      <c r="J147" s="329">
        <v>3115.3797237630092</v>
      </c>
      <c r="K147" s="329">
        <f t="shared" si="2"/>
        <v>462911.78687661595</v>
      </c>
    </row>
    <row r="148" spans="2:11" x14ac:dyDescent="0.2">
      <c r="B148" s="1">
        <v>20495755</v>
      </c>
      <c r="C148" s="1">
        <v>2026</v>
      </c>
      <c r="D148" s="1" t="s">
        <v>264</v>
      </c>
      <c r="E148" s="1">
        <v>0</v>
      </c>
      <c r="F148" s="329">
        <v>0</v>
      </c>
      <c r="G148" s="1">
        <v>12338.944949622321</v>
      </c>
      <c r="H148" s="329">
        <v>539152.57482064981</v>
      </c>
      <c r="I148" s="1">
        <v>12338.944949622321</v>
      </c>
      <c r="J148" s="329">
        <v>3115.3797237630092</v>
      </c>
      <c r="K148" s="329">
        <f t="shared" si="2"/>
        <v>542267.95454441279</v>
      </c>
    </row>
    <row r="149" spans="2:11" x14ac:dyDescent="0.2">
      <c r="B149" s="1">
        <v>20495755</v>
      </c>
      <c r="C149" s="1">
        <v>2027</v>
      </c>
      <c r="D149" s="1" t="s">
        <v>264</v>
      </c>
      <c r="E149" s="1">
        <v>0</v>
      </c>
      <c r="F149" s="329">
        <v>0</v>
      </c>
      <c r="G149" s="1">
        <v>12338.944949622321</v>
      </c>
      <c r="H149" s="329">
        <v>539152.57482064981</v>
      </c>
      <c r="I149" s="1">
        <v>12338.944949622321</v>
      </c>
      <c r="J149" s="329">
        <v>3115.3797237630092</v>
      </c>
      <c r="K149" s="329">
        <f t="shared" si="2"/>
        <v>542267.95454441279</v>
      </c>
    </row>
    <row r="150" spans="2:11" x14ac:dyDescent="0.2">
      <c r="B150" s="1">
        <v>20495755</v>
      </c>
      <c r="C150" s="1">
        <v>2028</v>
      </c>
      <c r="D150" s="1" t="s">
        <v>264</v>
      </c>
      <c r="E150" s="1">
        <v>0</v>
      </c>
      <c r="F150" s="329">
        <v>0</v>
      </c>
      <c r="G150" s="1">
        <v>12338.944949622321</v>
      </c>
      <c r="H150" s="329">
        <v>539152.57482064981</v>
      </c>
      <c r="I150" s="1">
        <v>12338.944949622321</v>
      </c>
      <c r="J150" s="329">
        <v>3115.3797237630092</v>
      </c>
      <c r="K150" s="329">
        <f t="shared" si="2"/>
        <v>542267.95454441279</v>
      </c>
    </row>
    <row r="151" spans="2:11" x14ac:dyDescent="0.2">
      <c r="B151" s="1">
        <v>20495755</v>
      </c>
      <c r="C151" s="1">
        <v>2029</v>
      </c>
      <c r="D151" s="1" t="s">
        <v>264</v>
      </c>
      <c r="E151" s="1">
        <v>0</v>
      </c>
      <c r="F151" s="329">
        <v>0</v>
      </c>
      <c r="G151" s="1">
        <v>12338.944949622321</v>
      </c>
      <c r="H151" s="329">
        <v>539152.57482064981</v>
      </c>
      <c r="I151" s="1">
        <v>12338.944949622321</v>
      </c>
      <c r="J151" s="329">
        <v>3115.3797237630092</v>
      </c>
      <c r="K151" s="329">
        <f t="shared" si="2"/>
        <v>542267.95454441279</v>
      </c>
    </row>
    <row r="152" spans="2:11" x14ac:dyDescent="0.2">
      <c r="B152" s="1">
        <v>20495755</v>
      </c>
      <c r="C152" s="1">
        <v>2030</v>
      </c>
      <c r="D152" s="1" t="s">
        <v>264</v>
      </c>
      <c r="E152" s="1">
        <v>0</v>
      </c>
      <c r="F152" s="329">
        <v>0</v>
      </c>
      <c r="G152" s="1">
        <v>12338.944949622321</v>
      </c>
      <c r="H152" s="329">
        <v>539152.57482064981</v>
      </c>
      <c r="I152" s="1">
        <v>12338.944949622321</v>
      </c>
      <c r="J152" s="329">
        <v>3115.3797237630092</v>
      </c>
      <c r="K152" s="329">
        <f t="shared" si="2"/>
        <v>542267.95454441279</v>
      </c>
    </row>
    <row r="153" spans="2:11" x14ac:dyDescent="0.2">
      <c r="B153" s="1">
        <v>20495755</v>
      </c>
      <c r="C153" s="1">
        <v>2031</v>
      </c>
      <c r="D153" s="1" t="s">
        <v>264</v>
      </c>
      <c r="E153" s="1">
        <v>0</v>
      </c>
      <c r="F153" s="329">
        <v>0</v>
      </c>
      <c r="G153" s="1">
        <v>12338.944949622321</v>
      </c>
      <c r="H153" s="329">
        <v>539152.57482064981</v>
      </c>
      <c r="I153" s="1">
        <v>12338.944949622321</v>
      </c>
      <c r="J153" s="329">
        <v>3115.3797237630092</v>
      </c>
      <c r="K153" s="329">
        <f t="shared" si="2"/>
        <v>542267.95454441279</v>
      </c>
    </row>
    <row r="154" spans="2:11" x14ac:dyDescent="0.2">
      <c r="B154" s="1">
        <v>20495755</v>
      </c>
      <c r="C154" s="1">
        <v>2032</v>
      </c>
      <c r="D154" s="1" t="s">
        <v>264</v>
      </c>
      <c r="E154" s="1">
        <v>0</v>
      </c>
      <c r="F154" s="329">
        <v>0</v>
      </c>
      <c r="G154" s="1">
        <v>12338.944949622321</v>
      </c>
      <c r="H154" s="329">
        <v>539152.57482064981</v>
      </c>
      <c r="I154" s="1">
        <v>12338.944949622321</v>
      </c>
      <c r="J154" s="329">
        <v>3115.3797237630092</v>
      </c>
      <c r="K154" s="329">
        <f t="shared" si="2"/>
        <v>542267.95454441279</v>
      </c>
    </row>
    <row r="155" spans="2:11" x14ac:dyDescent="0.2">
      <c r="B155" s="1">
        <v>20495755</v>
      </c>
      <c r="C155" s="1">
        <v>2033</v>
      </c>
      <c r="D155" s="1" t="s">
        <v>264</v>
      </c>
      <c r="E155" s="1">
        <v>0</v>
      </c>
      <c r="F155" s="329">
        <v>0</v>
      </c>
      <c r="G155" s="1">
        <v>12338.944949622321</v>
      </c>
      <c r="H155" s="329">
        <v>539152.57482064981</v>
      </c>
      <c r="I155" s="1">
        <v>12338.944949622321</v>
      </c>
      <c r="J155" s="329">
        <v>3115.3797237630092</v>
      </c>
      <c r="K155" s="329">
        <f t="shared" si="2"/>
        <v>542267.95454441279</v>
      </c>
    </row>
    <row r="156" spans="2:11" x14ac:dyDescent="0.2">
      <c r="B156" s="1">
        <v>20495755</v>
      </c>
      <c r="C156" s="1">
        <v>2034</v>
      </c>
      <c r="D156" s="1" t="s">
        <v>264</v>
      </c>
      <c r="E156" s="1">
        <v>0</v>
      </c>
      <c r="F156" s="329">
        <v>0</v>
      </c>
      <c r="G156" s="1">
        <v>12338.944949622321</v>
      </c>
      <c r="H156" s="329">
        <v>539152.57482064981</v>
      </c>
      <c r="I156" s="1">
        <v>12338.944949622321</v>
      </c>
      <c r="J156" s="329">
        <v>3115.3797237630092</v>
      </c>
      <c r="K156" s="329">
        <f t="shared" si="2"/>
        <v>542267.95454441279</v>
      </c>
    </row>
    <row r="157" spans="2:11" x14ac:dyDescent="0.2">
      <c r="B157" s="1">
        <v>20495844</v>
      </c>
      <c r="C157" s="1">
        <v>2023</v>
      </c>
      <c r="D157" s="1" t="s">
        <v>264</v>
      </c>
      <c r="E157" s="1">
        <v>0</v>
      </c>
      <c r="F157" s="329">
        <v>0</v>
      </c>
      <c r="G157" s="1">
        <v>0</v>
      </c>
      <c r="H157" s="329">
        <v>0</v>
      </c>
      <c r="I157" s="1">
        <v>0</v>
      </c>
      <c r="J157" s="329">
        <v>3860.9476701120948</v>
      </c>
      <c r="K157" s="329">
        <f t="shared" si="2"/>
        <v>3860.9476701120948</v>
      </c>
    </row>
    <row r="158" spans="2:11" x14ac:dyDescent="0.2">
      <c r="B158" s="1">
        <v>20495844</v>
      </c>
      <c r="C158" s="1">
        <v>2024</v>
      </c>
      <c r="D158" s="1" t="s">
        <v>264</v>
      </c>
      <c r="E158" s="1">
        <v>0</v>
      </c>
      <c r="F158" s="329">
        <v>0</v>
      </c>
      <c r="G158" s="1">
        <v>0</v>
      </c>
      <c r="H158" s="329">
        <v>0</v>
      </c>
      <c r="I158" s="1">
        <v>0</v>
      </c>
      <c r="J158" s="329">
        <v>3860.9476701120948</v>
      </c>
      <c r="K158" s="329">
        <f t="shared" si="2"/>
        <v>3860.9476701120948</v>
      </c>
    </row>
    <row r="159" spans="2:11" x14ac:dyDescent="0.2">
      <c r="B159" s="1">
        <v>20495844</v>
      </c>
      <c r="C159" s="1">
        <v>2025</v>
      </c>
      <c r="D159" s="1" t="s">
        <v>264</v>
      </c>
      <c r="E159" s="1">
        <v>1249.3867097874529</v>
      </c>
      <c r="F159" s="329">
        <v>23.909532056315818</v>
      </c>
      <c r="G159" s="1">
        <v>0</v>
      </c>
      <c r="H159" s="329">
        <v>0</v>
      </c>
      <c r="I159" s="1">
        <v>1249.3867097874529</v>
      </c>
      <c r="J159" s="329">
        <v>3860.9476701120948</v>
      </c>
      <c r="K159" s="329">
        <f t="shared" si="2"/>
        <v>3884.8572021684108</v>
      </c>
    </row>
    <row r="160" spans="2:11" x14ac:dyDescent="0.2">
      <c r="B160" s="1">
        <v>20495844</v>
      </c>
      <c r="C160" s="1">
        <v>2026</v>
      </c>
      <c r="D160" s="1" t="s">
        <v>264</v>
      </c>
      <c r="E160" s="1">
        <v>3844.2883905634849</v>
      </c>
      <c r="F160" s="329">
        <v>39.598999284497722</v>
      </c>
      <c r="G160" s="1">
        <v>0</v>
      </c>
      <c r="H160" s="329">
        <v>0</v>
      </c>
      <c r="I160" s="1">
        <v>3844.2883905634849</v>
      </c>
      <c r="J160" s="329">
        <v>3860.9476701120948</v>
      </c>
      <c r="K160" s="329">
        <f t="shared" si="2"/>
        <v>3900.5466693965927</v>
      </c>
    </row>
    <row r="161" spans="2:11" x14ac:dyDescent="0.2">
      <c r="B161" s="1">
        <v>20495844</v>
      </c>
      <c r="C161" s="1">
        <v>2027</v>
      </c>
      <c r="D161" s="1" t="s">
        <v>264</v>
      </c>
      <c r="E161" s="1">
        <v>3844.2883905634849</v>
      </c>
      <c r="F161" s="329">
        <v>39.598999284497722</v>
      </c>
      <c r="G161" s="1">
        <v>0</v>
      </c>
      <c r="H161" s="329">
        <v>0</v>
      </c>
      <c r="I161" s="1">
        <v>3844.2883905634849</v>
      </c>
      <c r="J161" s="329">
        <v>3860.9476701120948</v>
      </c>
      <c r="K161" s="329">
        <f t="shared" si="2"/>
        <v>3900.5466693965927</v>
      </c>
    </row>
    <row r="162" spans="2:11" x14ac:dyDescent="0.2">
      <c r="B162" s="1">
        <v>20495844</v>
      </c>
      <c r="C162" s="1">
        <v>2028</v>
      </c>
      <c r="D162" s="1" t="s">
        <v>264</v>
      </c>
      <c r="E162" s="1">
        <v>3844.2883905634849</v>
      </c>
      <c r="F162" s="329">
        <v>39.598999284497722</v>
      </c>
      <c r="G162" s="1">
        <v>0</v>
      </c>
      <c r="H162" s="329">
        <v>0</v>
      </c>
      <c r="I162" s="1">
        <v>3844.2883905634849</v>
      </c>
      <c r="J162" s="329">
        <v>3860.9476701120948</v>
      </c>
      <c r="K162" s="329">
        <f t="shared" si="2"/>
        <v>3900.5466693965927</v>
      </c>
    </row>
    <row r="163" spans="2:11" x14ac:dyDescent="0.2">
      <c r="B163" s="1">
        <v>20495844</v>
      </c>
      <c r="C163" s="1">
        <v>2029</v>
      </c>
      <c r="D163" s="1" t="s">
        <v>264</v>
      </c>
      <c r="E163" s="1">
        <v>3844.2883905634849</v>
      </c>
      <c r="F163" s="329">
        <v>39.598999284497722</v>
      </c>
      <c r="G163" s="1">
        <v>0</v>
      </c>
      <c r="H163" s="329">
        <v>0</v>
      </c>
      <c r="I163" s="1">
        <v>3844.2883905634849</v>
      </c>
      <c r="J163" s="329">
        <v>3860.9476701120948</v>
      </c>
      <c r="K163" s="329">
        <f t="shared" si="2"/>
        <v>3900.5466693965927</v>
      </c>
    </row>
    <row r="164" spans="2:11" x14ac:dyDescent="0.2">
      <c r="B164" s="1">
        <v>20495844</v>
      </c>
      <c r="C164" s="1">
        <v>2030</v>
      </c>
      <c r="D164" s="1" t="s">
        <v>264</v>
      </c>
      <c r="E164" s="1">
        <v>3844.2883905634849</v>
      </c>
      <c r="F164" s="329">
        <v>39.598999284497722</v>
      </c>
      <c r="G164" s="1">
        <v>0</v>
      </c>
      <c r="H164" s="329">
        <v>0</v>
      </c>
      <c r="I164" s="1">
        <v>3844.2883905634849</v>
      </c>
      <c r="J164" s="329">
        <v>3860.9476701120948</v>
      </c>
      <c r="K164" s="329">
        <f t="shared" si="2"/>
        <v>3900.5466693965927</v>
      </c>
    </row>
    <row r="165" spans="2:11" x14ac:dyDescent="0.2">
      <c r="B165" s="1">
        <v>20495844</v>
      </c>
      <c r="C165" s="1">
        <v>2031</v>
      </c>
      <c r="D165" s="1" t="s">
        <v>264</v>
      </c>
      <c r="E165" s="1">
        <v>3844.2883905634849</v>
      </c>
      <c r="F165" s="329">
        <v>39.598999284497722</v>
      </c>
      <c r="G165" s="1">
        <v>0</v>
      </c>
      <c r="H165" s="329">
        <v>0</v>
      </c>
      <c r="I165" s="1">
        <v>3844.2883905634849</v>
      </c>
      <c r="J165" s="329">
        <v>3860.9476701120948</v>
      </c>
      <c r="K165" s="329">
        <f t="shared" si="2"/>
        <v>3900.5466693965927</v>
      </c>
    </row>
    <row r="166" spans="2:11" x14ac:dyDescent="0.2">
      <c r="B166" s="1">
        <v>20495844</v>
      </c>
      <c r="C166" s="1">
        <v>2032</v>
      </c>
      <c r="D166" s="1" t="s">
        <v>264</v>
      </c>
      <c r="E166" s="1">
        <v>3844.2883905634849</v>
      </c>
      <c r="F166" s="329">
        <v>39.598999284497722</v>
      </c>
      <c r="G166" s="1">
        <v>0</v>
      </c>
      <c r="H166" s="329">
        <v>0</v>
      </c>
      <c r="I166" s="1">
        <v>3844.2883905634849</v>
      </c>
      <c r="J166" s="329">
        <v>3860.9476701120948</v>
      </c>
      <c r="K166" s="329">
        <f t="shared" si="2"/>
        <v>3900.5466693965927</v>
      </c>
    </row>
    <row r="167" spans="2:11" x14ac:dyDescent="0.2">
      <c r="B167" s="1">
        <v>20495844</v>
      </c>
      <c r="C167" s="1">
        <v>2033</v>
      </c>
      <c r="D167" s="1" t="s">
        <v>264</v>
      </c>
      <c r="E167" s="1">
        <v>3844.2883905634849</v>
      </c>
      <c r="F167" s="329">
        <v>39.598999284497722</v>
      </c>
      <c r="G167" s="1">
        <v>0</v>
      </c>
      <c r="H167" s="329">
        <v>0</v>
      </c>
      <c r="I167" s="1">
        <v>3844.2883905634849</v>
      </c>
      <c r="J167" s="329">
        <v>3860.9476701120948</v>
      </c>
      <c r="K167" s="329">
        <f t="shared" si="2"/>
        <v>3900.5466693965927</v>
      </c>
    </row>
    <row r="168" spans="2:11" x14ac:dyDescent="0.2">
      <c r="B168" s="1">
        <v>20495844</v>
      </c>
      <c r="C168" s="1">
        <v>2034</v>
      </c>
      <c r="D168" s="1" t="s">
        <v>264</v>
      </c>
      <c r="E168" s="1">
        <v>3844.2883905634849</v>
      </c>
      <c r="F168" s="329">
        <v>39.598999284497722</v>
      </c>
      <c r="G168" s="1">
        <v>0</v>
      </c>
      <c r="H168" s="329">
        <v>0</v>
      </c>
      <c r="I168" s="1">
        <v>3844.2883905634849</v>
      </c>
      <c r="J168" s="329">
        <v>3860.9476701120948</v>
      </c>
      <c r="K168" s="329">
        <f t="shared" si="2"/>
        <v>3900.5466693965927</v>
      </c>
    </row>
    <row r="169" spans="2:11" x14ac:dyDescent="0.2">
      <c r="B169" s="1">
        <v>20495863</v>
      </c>
      <c r="C169" s="1">
        <v>2023</v>
      </c>
      <c r="D169" s="1" t="s">
        <v>264</v>
      </c>
      <c r="E169" s="1">
        <v>0</v>
      </c>
      <c r="F169" s="329">
        <v>0</v>
      </c>
      <c r="G169" s="1">
        <v>52492.56468348061</v>
      </c>
      <c r="H169" s="329">
        <v>2293672.718663387</v>
      </c>
      <c r="I169" s="1">
        <v>52492.56468348061</v>
      </c>
      <c r="J169" s="329">
        <v>3602.1935858778661</v>
      </c>
      <c r="K169" s="329">
        <f t="shared" si="2"/>
        <v>2297274.9122492648</v>
      </c>
    </row>
    <row r="170" spans="2:11" x14ac:dyDescent="0.2">
      <c r="B170" s="1">
        <v>20495863</v>
      </c>
      <c r="C170" s="1">
        <v>2024</v>
      </c>
      <c r="D170" s="1" t="s">
        <v>264</v>
      </c>
      <c r="E170" s="1">
        <v>0</v>
      </c>
      <c r="F170" s="329">
        <v>0</v>
      </c>
      <c r="G170" s="1">
        <v>54560.765223033093</v>
      </c>
      <c r="H170" s="329">
        <v>2384043.1393677359</v>
      </c>
      <c r="I170" s="1">
        <v>54560.765223033093</v>
      </c>
      <c r="J170" s="329">
        <v>3602.1935858778661</v>
      </c>
      <c r="K170" s="329">
        <f t="shared" si="2"/>
        <v>2387645.3329536137</v>
      </c>
    </row>
    <row r="171" spans="2:11" x14ac:dyDescent="0.2">
      <c r="B171" s="1">
        <v>20495863</v>
      </c>
      <c r="C171" s="1">
        <v>2025</v>
      </c>
      <c r="D171" s="1" t="s">
        <v>264</v>
      </c>
      <c r="E171" s="1">
        <v>0</v>
      </c>
      <c r="F171" s="329">
        <v>0</v>
      </c>
      <c r="G171" s="1">
        <v>56496.477541270368</v>
      </c>
      <c r="H171" s="329">
        <v>2468624.4617377352</v>
      </c>
      <c r="I171" s="1">
        <v>56496.477541270368</v>
      </c>
      <c r="J171" s="329">
        <v>3602.1935858778661</v>
      </c>
      <c r="K171" s="329">
        <f t="shared" si="2"/>
        <v>2472226.655323613</v>
      </c>
    </row>
    <row r="172" spans="2:11" x14ac:dyDescent="0.2">
      <c r="B172" s="1">
        <v>20495863</v>
      </c>
      <c r="C172" s="1">
        <v>2026</v>
      </c>
      <c r="D172" s="1" t="s">
        <v>264</v>
      </c>
      <c r="E172" s="1">
        <v>0</v>
      </c>
      <c r="F172" s="329">
        <v>0</v>
      </c>
      <c r="G172" s="1">
        <v>53603.352378699201</v>
      </c>
      <c r="H172" s="329">
        <v>2342208.8008325938</v>
      </c>
      <c r="I172" s="1">
        <v>53603.352378699201</v>
      </c>
      <c r="J172" s="329">
        <v>3602.1935858778661</v>
      </c>
      <c r="K172" s="329">
        <f t="shared" si="2"/>
        <v>2345810.9944184716</v>
      </c>
    </row>
    <row r="173" spans="2:11" x14ac:dyDescent="0.2">
      <c r="B173" s="1">
        <v>20495863</v>
      </c>
      <c r="C173" s="1">
        <v>2027</v>
      </c>
      <c r="D173" s="1" t="s">
        <v>264</v>
      </c>
      <c r="E173" s="1">
        <v>0</v>
      </c>
      <c r="F173" s="329">
        <v>0</v>
      </c>
      <c r="G173" s="1">
        <v>53603.352378699201</v>
      </c>
      <c r="H173" s="329">
        <v>2342208.8008325938</v>
      </c>
      <c r="I173" s="1">
        <v>53603.352378699201</v>
      </c>
      <c r="J173" s="329">
        <v>3602.1935858778661</v>
      </c>
      <c r="K173" s="329">
        <f t="shared" si="2"/>
        <v>2345810.9944184716</v>
      </c>
    </row>
    <row r="174" spans="2:11" x14ac:dyDescent="0.2">
      <c r="B174" s="1">
        <v>20495863</v>
      </c>
      <c r="C174" s="1">
        <v>2028</v>
      </c>
      <c r="D174" s="1" t="s">
        <v>264</v>
      </c>
      <c r="E174" s="1">
        <v>0</v>
      </c>
      <c r="F174" s="329">
        <v>0</v>
      </c>
      <c r="G174" s="1">
        <v>53603.352378699201</v>
      </c>
      <c r="H174" s="329">
        <v>2342208.8008325938</v>
      </c>
      <c r="I174" s="1">
        <v>53603.352378699201</v>
      </c>
      <c r="J174" s="329">
        <v>3602.1935858778661</v>
      </c>
      <c r="K174" s="329">
        <f t="shared" si="2"/>
        <v>2345810.9944184716</v>
      </c>
    </row>
    <row r="175" spans="2:11" x14ac:dyDescent="0.2">
      <c r="B175" s="1">
        <v>20495863</v>
      </c>
      <c r="C175" s="1">
        <v>2029</v>
      </c>
      <c r="D175" s="1" t="s">
        <v>264</v>
      </c>
      <c r="E175" s="1">
        <v>0</v>
      </c>
      <c r="F175" s="329">
        <v>0</v>
      </c>
      <c r="G175" s="1">
        <v>53603.352378699201</v>
      </c>
      <c r="H175" s="329">
        <v>2342208.8008325938</v>
      </c>
      <c r="I175" s="1">
        <v>53603.352378699201</v>
      </c>
      <c r="J175" s="329">
        <v>3602.1935858778661</v>
      </c>
      <c r="K175" s="329">
        <f t="shared" si="2"/>
        <v>2345810.9944184716</v>
      </c>
    </row>
    <row r="176" spans="2:11" x14ac:dyDescent="0.2">
      <c r="B176" s="1">
        <v>20495863</v>
      </c>
      <c r="C176" s="1">
        <v>2030</v>
      </c>
      <c r="D176" s="1" t="s">
        <v>264</v>
      </c>
      <c r="E176" s="1">
        <v>0</v>
      </c>
      <c r="F176" s="329">
        <v>0</v>
      </c>
      <c r="G176" s="1">
        <v>53603.352378699201</v>
      </c>
      <c r="H176" s="329">
        <v>2342208.8008325938</v>
      </c>
      <c r="I176" s="1">
        <v>53603.352378699201</v>
      </c>
      <c r="J176" s="329">
        <v>3602.1935858778661</v>
      </c>
      <c r="K176" s="329">
        <f t="shared" si="2"/>
        <v>2345810.9944184716</v>
      </c>
    </row>
    <row r="177" spans="2:11" x14ac:dyDescent="0.2">
      <c r="B177" s="1">
        <v>20495863</v>
      </c>
      <c r="C177" s="1">
        <v>2031</v>
      </c>
      <c r="D177" s="1" t="s">
        <v>264</v>
      </c>
      <c r="E177" s="1">
        <v>0</v>
      </c>
      <c r="F177" s="329">
        <v>0</v>
      </c>
      <c r="G177" s="1">
        <v>53603.352378699201</v>
      </c>
      <c r="H177" s="329">
        <v>2342208.8008325938</v>
      </c>
      <c r="I177" s="1">
        <v>53603.352378699201</v>
      </c>
      <c r="J177" s="329">
        <v>3602.1935858778661</v>
      </c>
      <c r="K177" s="329">
        <f t="shared" si="2"/>
        <v>2345810.9944184716</v>
      </c>
    </row>
    <row r="178" spans="2:11" x14ac:dyDescent="0.2">
      <c r="B178" s="1">
        <v>20495863</v>
      </c>
      <c r="C178" s="1">
        <v>2032</v>
      </c>
      <c r="D178" s="1" t="s">
        <v>264</v>
      </c>
      <c r="E178" s="1">
        <v>0</v>
      </c>
      <c r="F178" s="329">
        <v>0</v>
      </c>
      <c r="G178" s="1">
        <v>53603.352378699201</v>
      </c>
      <c r="H178" s="329">
        <v>2342208.8008325938</v>
      </c>
      <c r="I178" s="1">
        <v>53603.352378699201</v>
      </c>
      <c r="J178" s="329">
        <v>3602.1935858778661</v>
      </c>
      <c r="K178" s="329">
        <f t="shared" si="2"/>
        <v>2345810.9944184716</v>
      </c>
    </row>
    <row r="179" spans="2:11" x14ac:dyDescent="0.2">
      <c r="B179" s="1">
        <v>20495863</v>
      </c>
      <c r="C179" s="1">
        <v>2033</v>
      </c>
      <c r="D179" s="1" t="s">
        <v>264</v>
      </c>
      <c r="E179" s="1">
        <v>0</v>
      </c>
      <c r="F179" s="329">
        <v>0</v>
      </c>
      <c r="G179" s="1">
        <v>53603.352378699201</v>
      </c>
      <c r="H179" s="329">
        <v>2342208.8008325938</v>
      </c>
      <c r="I179" s="1">
        <v>53603.352378699201</v>
      </c>
      <c r="J179" s="329">
        <v>3602.1935858778661</v>
      </c>
      <c r="K179" s="329">
        <f t="shared" si="2"/>
        <v>2345810.9944184716</v>
      </c>
    </row>
    <row r="180" spans="2:11" x14ac:dyDescent="0.2">
      <c r="B180" s="1">
        <v>20495863</v>
      </c>
      <c r="C180" s="1">
        <v>2034</v>
      </c>
      <c r="D180" s="1" t="s">
        <v>264</v>
      </c>
      <c r="E180" s="1">
        <v>0</v>
      </c>
      <c r="F180" s="329">
        <v>0</v>
      </c>
      <c r="G180" s="1">
        <v>53603.352378699201</v>
      </c>
      <c r="H180" s="329">
        <v>2342208.8008325938</v>
      </c>
      <c r="I180" s="1">
        <v>53603.352378699201</v>
      </c>
      <c r="J180" s="329">
        <v>3602.1935858778661</v>
      </c>
      <c r="K180" s="329">
        <f t="shared" si="2"/>
        <v>2345810.9944184716</v>
      </c>
    </row>
    <row r="181" spans="2:11" x14ac:dyDescent="0.2">
      <c r="B181" s="1">
        <v>20697522</v>
      </c>
      <c r="C181" s="1">
        <v>2023</v>
      </c>
      <c r="D181" s="1" t="s">
        <v>264</v>
      </c>
      <c r="E181" s="1">
        <v>0</v>
      </c>
      <c r="F181" s="329">
        <v>0</v>
      </c>
      <c r="G181" s="1">
        <v>0</v>
      </c>
      <c r="H181" s="329">
        <v>0</v>
      </c>
      <c r="I181" s="1">
        <v>0</v>
      </c>
      <c r="J181" s="329">
        <v>4674.4363132923872</v>
      </c>
      <c r="K181" s="329">
        <f t="shared" si="2"/>
        <v>4674.4363132923872</v>
      </c>
    </row>
    <row r="182" spans="2:11" x14ac:dyDescent="0.2">
      <c r="B182" s="1">
        <v>20697522</v>
      </c>
      <c r="C182" s="1">
        <v>2024</v>
      </c>
      <c r="D182" s="1" t="s">
        <v>264</v>
      </c>
      <c r="E182" s="1">
        <v>0</v>
      </c>
      <c r="F182" s="329">
        <v>0</v>
      </c>
      <c r="G182" s="1">
        <v>0</v>
      </c>
      <c r="H182" s="329">
        <v>0</v>
      </c>
      <c r="I182" s="1">
        <v>0</v>
      </c>
      <c r="J182" s="329">
        <v>4674.4363132923872</v>
      </c>
      <c r="K182" s="329">
        <f t="shared" si="2"/>
        <v>4674.4363132923872</v>
      </c>
    </row>
    <row r="183" spans="2:11" x14ac:dyDescent="0.2">
      <c r="B183" s="1">
        <v>20697522</v>
      </c>
      <c r="C183" s="1">
        <v>2025</v>
      </c>
      <c r="D183" s="1" t="s">
        <v>264</v>
      </c>
      <c r="E183" s="1">
        <v>0</v>
      </c>
      <c r="F183" s="329">
        <v>0</v>
      </c>
      <c r="G183" s="1">
        <v>0</v>
      </c>
      <c r="H183" s="329">
        <v>0</v>
      </c>
      <c r="I183" s="1">
        <v>0</v>
      </c>
      <c r="J183" s="329">
        <v>4674.4363132923872</v>
      </c>
      <c r="K183" s="329">
        <f t="shared" si="2"/>
        <v>4674.4363132923872</v>
      </c>
    </row>
    <row r="184" spans="2:11" x14ac:dyDescent="0.2">
      <c r="B184" s="1">
        <v>20697522</v>
      </c>
      <c r="C184" s="1">
        <v>2026</v>
      </c>
      <c r="D184" s="1" t="s">
        <v>264</v>
      </c>
      <c r="E184" s="1">
        <v>889.99730032557272</v>
      </c>
      <c r="F184" s="329">
        <v>5.5352983947764081</v>
      </c>
      <c r="G184" s="1">
        <v>0</v>
      </c>
      <c r="H184" s="329">
        <v>0</v>
      </c>
      <c r="I184" s="1">
        <v>889.99730032557272</v>
      </c>
      <c r="J184" s="329">
        <v>4674.4363132923872</v>
      </c>
      <c r="K184" s="329">
        <f t="shared" si="2"/>
        <v>4679.9716116871632</v>
      </c>
    </row>
    <row r="185" spans="2:11" x14ac:dyDescent="0.2">
      <c r="B185" s="1">
        <v>20697522</v>
      </c>
      <c r="C185" s="1">
        <v>2027</v>
      </c>
      <c r="D185" s="1" t="s">
        <v>264</v>
      </c>
      <c r="E185" s="1">
        <v>889.99730032557272</v>
      </c>
      <c r="F185" s="329">
        <v>5.5352983947764081</v>
      </c>
      <c r="G185" s="1">
        <v>0</v>
      </c>
      <c r="H185" s="329">
        <v>0</v>
      </c>
      <c r="I185" s="1">
        <v>889.99730032557272</v>
      </c>
      <c r="J185" s="329">
        <v>4674.4363132923872</v>
      </c>
      <c r="K185" s="329">
        <f t="shared" si="2"/>
        <v>4679.9716116871632</v>
      </c>
    </row>
    <row r="186" spans="2:11" x14ac:dyDescent="0.2">
      <c r="B186" s="1">
        <v>20697522</v>
      </c>
      <c r="C186" s="1">
        <v>2028</v>
      </c>
      <c r="D186" s="1" t="s">
        <v>264</v>
      </c>
      <c r="E186" s="1">
        <v>889.99730032557272</v>
      </c>
      <c r="F186" s="329">
        <v>5.5352983947764081</v>
      </c>
      <c r="G186" s="1">
        <v>0</v>
      </c>
      <c r="H186" s="329">
        <v>0</v>
      </c>
      <c r="I186" s="1">
        <v>889.99730032557272</v>
      </c>
      <c r="J186" s="329">
        <v>4674.4363132923872</v>
      </c>
      <c r="K186" s="329">
        <f t="shared" si="2"/>
        <v>4679.9716116871632</v>
      </c>
    </row>
    <row r="187" spans="2:11" x14ac:dyDescent="0.2">
      <c r="B187" s="1">
        <v>20697522</v>
      </c>
      <c r="C187" s="1">
        <v>2029</v>
      </c>
      <c r="D187" s="1" t="s">
        <v>264</v>
      </c>
      <c r="E187" s="1">
        <v>889.99730032557272</v>
      </c>
      <c r="F187" s="329">
        <v>5.5352983947764081</v>
      </c>
      <c r="G187" s="1">
        <v>0</v>
      </c>
      <c r="H187" s="329">
        <v>0</v>
      </c>
      <c r="I187" s="1">
        <v>889.99730032557272</v>
      </c>
      <c r="J187" s="329">
        <v>4674.4363132923872</v>
      </c>
      <c r="K187" s="329">
        <f t="shared" si="2"/>
        <v>4679.9716116871632</v>
      </c>
    </row>
    <row r="188" spans="2:11" x14ac:dyDescent="0.2">
      <c r="B188" s="1">
        <v>20697522</v>
      </c>
      <c r="C188" s="1">
        <v>2030</v>
      </c>
      <c r="D188" s="1" t="s">
        <v>264</v>
      </c>
      <c r="E188" s="1">
        <v>889.99730032557272</v>
      </c>
      <c r="F188" s="329">
        <v>5.5352983947764081</v>
      </c>
      <c r="G188" s="1">
        <v>0</v>
      </c>
      <c r="H188" s="329">
        <v>0</v>
      </c>
      <c r="I188" s="1">
        <v>889.99730032557272</v>
      </c>
      <c r="J188" s="329">
        <v>4674.4363132923872</v>
      </c>
      <c r="K188" s="329">
        <f t="shared" si="2"/>
        <v>4679.9716116871632</v>
      </c>
    </row>
    <row r="189" spans="2:11" x14ac:dyDescent="0.2">
      <c r="B189" s="1">
        <v>20697522</v>
      </c>
      <c r="C189" s="1">
        <v>2031</v>
      </c>
      <c r="D189" s="1" t="s">
        <v>264</v>
      </c>
      <c r="E189" s="1">
        <v>889.99730032557272</v>
      </c>
      <c r="F189" s="329">
        <v>5.5352983947764081</v>
      </c>
      <c r="G189" s="1">
        <v>0</v>
      </c>
      <c r="H189" s="329">
        <v>0</v>
      </c>
      <c r="I189" s="1">
        <v>889.99730032557272</v>
      </c>
      <c r="J189" s="329">
        <v>4674.4363132923872</v>
      </c>
      <c r="K189" s="329">
        <f t="shared" si="2"/>
        <v>4679.9716116871632</v>
      </c>
    </row>
    <row r="190" spans="2:11" x14ac:dyDescent="0.2">
      <c r="B190" s="1">
        <v>20697522</v>
      </c>
      <c r="C190" s="1">
        <v>2032</v>
      </c>
      <c r="D190" s="1" t="s">
        <v>264</v>
      </c>
      <c r="E190" s="1">
        <v>889.99730032557272</v>
      </c>
      <c r="F190" s="329">
        <v>5.5352983947764081</v>
      </c>
      <c r="G190" s="1">
        <v>0</v>
      </c>
      <c r="H190" s="329">
        <v>0</v>
      </c>
      <c r="I190" s="1">
        <v>889.99730032557272</v>
      </c>
      <c r="J190" s="329">
        <v>4674.4363132923872</v>
      </c>
      <c r="K190" s="329">
        <f t="shared" si="2"/>
        <v>4679.9716116871632</v>
      </c>
    </row>
    <row r="191" spans="2:11" x14ac:dyDescent="0.2">
      <c r="B191" s="1">
        <v>20697522</v>
      </c>
      <c r="C191" s="1">
        <v>2033</v>
      </c>
      <c r="D191" s="1" t="s">
        <v>264</v>
      </c>
      <c r="E191" s="1">
        <v>889.99730032557272</v>
      </c>
      <c r="F191" s="329">
        <v>5.5352983947764081</v>
      </c>
      <c r="G191" s="1">
        <v>0</v>
      </c>
      <c r="H191" s="329">
        <v>0</v>
      </c>
      <c r="I191" s="1">
        <v>889.99730032557272</v>
      </c>
      <c r="J191" s="329">
        <v>4674.4363132923872</v>
      </c>
      <c r="K191" s="329">
        <f t="shared" si="2"/>
        <v>4679.9716116871632</v>
      </c>
    </row>
    <row r="192" spans="2:11" x14ac:dyDescent="0.2">
      <c r="B192" s="1">
        <v>20697522</v>
      </c>
      <c r="C192" s="1">
        <v>2034</v>
      </c>
      <c r="D192" s="1" t="s">
        <v>264</v>
      </c>
      <c r="E192" s="1">
        <v>889.99730032557272</v>
      </c>
      <c r="F192" s="329">
        <v>5.5352983947764081</v>
      </c>
      <c r="G192" s="1">
        <v>0</v>
      </c>
      <c r="H192" s="329">
        <v>0</v>
      </c>
      <c r="I192" s="1">
        <v>889.99730032557272</v>
      </c>
      <c r="J192" s="329">
        <v>4674.4363132923872</v>
      </c>
      <c r="K192" s="329">
        <f t="shared" si="2"/>
        <v>4679.9716116871632</v>
      </c>
    </row>
    <row r="193" spans="2:11" x14ac:dyDescent="0.2">
      <c r="B193" s="1">
        <v>123245496</v>
      </c>
      <c r="C193" s="1">
        <v>2023</v>
      </c>
      <c r="D193" s="1" t="s">
        <v>264</v>
      </c>
      <c r="E193" s="1">
        <v>0</v>
      </c>
      <c r="F193" s="329">
        <v>0</v>
      </c>
      <c r="G193" s="1">
        <v>0</v>
      </c>
      <c r="H193" s="329">
        <v>0</v>
      </c>
      <c r="I193" s="1">
        <v>0</v>
      </c>
      <c r="J193" s="329">
        <v>2648.482969356452</v>
      </c>
      <c r="K193" s="329">
        <f t="shared" si="2"/>
        <v>2648.482969356452</v>
      </c>
    </row>
    <row r="194" spans="2:11" x14ac:dyDescent="0.2">
      <c r="B194" s="1">
        <v>123245496</v>
      </c>
      <c r="C194" s="1">
        <v>2024</v>
      </c>
      <c r="D194" s="1" t="s">
        <v>264</v>
      </c>
      <c r="E194" s="1">
        <v>0</v>
      </c>
      <c r="F194" s="329">
        <v>0</v>
      </c>
      <c r="G194" s="1">
        <v>0</v>
      </c>
      <c r="H194" s="329">
        <v>0</v>
      </c>
      <c r="I194" s="1">
        <v>0</v>
      </c>
      <c r="J194" s="329">
        <v>2648.482969356452</v>
      </c>
      <c r="K194" s="329">
        <f t="shared" si="2"/>
        <v>2648.482969356452</v>
      </c>
    </row>
    <row r="195" spans="2:11" x14ac:dyDescent="0.2">
      <c r="B195" s="1">
        <v>123245496</v>
      </c>
      <c r="C195" s="1">
        <v>2025</v>
      </c>
      <c r="D195" s="1" t="s">
        <v>264</v>
      </c>
      <c r="E195" s="1">
        <v>0</v>
      </c>
      <c r="F195" s="329">
        <v>0</v>
      </c>
      <c r="G195" s="1">
        <v>0</v>
      </c>
      <c r="H195" s="329">
        <v>0</v>
      </c>
      <c r="I195" s="1">
        <v>0</v>
      </c>
      <c r="J195" s="329">
        <v>2648.482969356452</v>
      </c>
      <c r="K195" s="329">
        <f t="shared" si="2"/>
        <v>2648.482969356452</v>
      </c>
    </row>
    <row r="196" spans="2:11" x14ac:dyDescent="0.2">
      <c r="B196" s="1">
        <v>123245496</v>
      </c>
      <c r="C196" s="1">
        <v>2026</v>
      </c>
      <c r="D196" s="1" t="s">
        <v>264</v>
      </c>
      <c r="E196" s="1">
        <v>0</v>
      </c>
      <c r="F196" s="329">
        <v>0</v>
      </c>
      <c r="G196" s="1">
        <v>0</v>
      </c>
      <c r="H196" s="329">
        <v>0</v>
      </c>
      <c r="I196" s="1">
        <v>0</v>
      </c>
      <c r="J196" s="329">
        <v>2648.482969356452</v>
      </c>
      <c r="K196" s="329">
        <f t="shared" si="2"/>
        <v>2648.482969356452</v>
      </c>
    </row>
    <row r="197" spans="2:11" x14ac:dyDescent="0.2">
      <c r="B197" s="1">
        <v>123245496</v>
      </c>
      <c r="C197" s="1">
        <v>2027</v>
      </c>
      <c r="D197" s="1" t="s">
        <v>264</v>
      </c>
      <c r="E197" s="1">
        <v>0</v>
      </c>
      <c r="F197" s="329">
        <v>0</v>
      </c>
      <c r="G197" s="1">
        <v>0</v>
      </c>
      <c r="H197" s="329">
        <v>0</v>
      </c>
      <c r="I197" s="1">
        <v>0</v>
      </c>
      <c r="J197" s="329">
        <v>2648.482969356452</v>
      </c>
      <c r="K197" s="329">
        <f t="shared" si="2"/>
        <v>2648.482969356452</v>
      </c>
    </row>
    <row r="198" spans="2:11" x14ac:dyDescent="0.2">
      <c r="B198" s="1">
        <v>123245496</v>
      </c>
      <c r="C198" s="1">
        <v>2028</v>
      </c>
      <c r="D198" s="1" t="s">
        <v>264</v>
      </c>
      <c r="E198" s="1">
        <v>0</v>
      </c>
      <c r="F198" s="329">
        <v>0</v>
      </c>
      <c r="G198" s="1">
        <v>0</v>
      </c>
      <c r="H198" s="329">
        <v>0</v>
      </c>
      <c r="I198" s="1">
        <v>0</v>
      </c>
      <c r="J198" s="329">
        <v>2648.482969356452</v>
      </c>
      <c r="K198" s="329">
        <f t="shared" si="2"/>
        <v>2648.482969356452</v>
      </c>
    </row>
    <row r="199" spans="2:11" x14ac:dyDescent="0.2">
      <c r="B199" s="1">
        <v>123245496</v>
      </c>
      <c r="C199" s="1">
        <v>2029</v>
      </c>
      <c r="D199" s="1" t="s">
        <v>264</v>
      </c>
      <c r="E199" s="1">
        <v>0</v>
      </c>
      <c r="F199" s="329">
        <v>0</v>
      </c>
      <c r="G199" s="1">
        <v>0</v>
      </c>
      <c r="H199" s="329">
        <v>0</v>
      </c>
      <c r="I199" s="1">
        <v>0</v>
      </c>
      <c r="J199" s="329">
        <v>2648.482969356452</v>
      </c>
      <c r="K199" s="329">
        <f t="shared" ref="K199:K262" si="3">J199+H199+F199</f>
        <v>2648.482969356452</v>
      </c>
    </row>
    <row r="200" spans="2:11" x14ac:dyDescent="0.2">
      <c r="B200" s="1">
        <v>123245496</v>
      </c>
      <c r="C200" s="1">
        <v>2030</v>
      </c>
      <c r="D200" s="1" t="s">
        <v>264</v>
      </c>
      <c r="E200" s="1">
        <v>0</v>
      </c>
      <c r="F200" s="329">
        <v>0</v>
      </c>
      <c r="G200" s="1">
        <v>0</v>
      </c>
      <c r="H200" s="329">
        <v>0</v>
      </c>
      <c r="I200" s="1">
        <v>0</v>
      </c>
      <c r="J200" s="329">
        <v>2648.482969356452</v>
      </c>
      <c r="K200" s="329">
        <f t="shared" si="3"/>
        <v>2648.482969356452</v>
      </c>
    </row>
    <row r="201" spans="2:11" x14ac:dyDescent="0.2">
      <c r="B201" s="1">
        <v>123245496</v>
      </c>
      <c r="C201" s="1">
        <v>2031</v>
      </c>
      <c r="D201" s="1" t="s">
        <v>264</v>
      </c>
      <c r="E201" s="1">
        <v>0</v>
      </c>
      <c r="F201" s="329">
        <v>0</v>
      </c>
      <c r="G201" s="1">
        <v>0</v>
      </c>
      <c r="H201" s="329">
        <v>0</v>
      </c>
      <c r="I201" s="1">
        <v>0</v>
      </c>
      <c r="J201" s="329">
        <v>2648.482969356452</v>
      </c>
      <c r="K201" s="329">
        <f t="shared" si="3"/>
        <v>2648.482969356452</v>
      </c>
    </row>
    <row r="202" spans="2:11" x14ac:dyDescent="0.2">
      <c r="B202" s="1">
        <v>123245496</v>
      </c>
      <c r="C202" s="1">
        <v>2032</v>
      </c>
      <c r="D202" s="1" t="s">
        <v>264</v>
      </c>
      <c r="E202" s="1">
        <v>0</v>
      </c>
      <c r="F202" s="329">
        <v>0</v>
      </c>
      <c r="G202" s="1">
        <v>0</v>
      </c>
      <c r="H202" s="329">
        <v>0</v>
      </c>
      <c r="I202" s="1">
        <v>0</v>
      </c>
      <c r="J202" s="329">
        <v>2648.482969356452</v>
      </c>
      <c r="K202" s="329">
        <f t="shared" si="3"/>
        <v>2648.482969356452</v>
      </c>
    </row>
    <row r="203" spans="2:11" x14ac:dyDescent="0.2">
      <c r="B203" s="1">
        <v>123245496</v>
      </c>
      <c r="C203" s="1">
        <v>2033</v>
      </c>
      <c r="D203" s="1" t="s">
        <v>264</v>
      </c>
      <c r="E203" s="1">
        <v>0</v>
      </c>
      <c r="F203" s="329">
        <v>0</v>
      </c>
      <c r="G203" s="1">
        <v>0</v>
      </c>
      <c r="H203" s="329">
        <v>0</v>
      </c>
      <c r="I203" s="1">
        <v>0</v>
      </c>
      <c r="J203" s="329">
        <v>2648.482969356452</v>
      </c>
      <c r="K203" s="329">
        <f t="shared" si="3"/>
        <v>2648.482969356452</v>
      </c>
    </row>
    <row r="204" spans="2:11" x14ac:dyDescent="0.2">
      <c r="B204" s="1">
        <v>123245496</v>
      </c>
      <c r="C204" s="1">
        <v>2034</v>
      </c>
      <c r="D204" s="1" t="s">
        <v>264</v>
      </c>
      <c r="E204" s="1">
        <v>0</v>
      </c>
      <c r="F204" s="329">
        <v>0</v>
      </c>
      <c r="G204" s="1">
        <v>0</v>
      </c>
      <c r="H204" s="329">
        <v>0</v>
      </c>
      <c r="I204" s="1">
        <v>0</v>
      </c>
      <c r="J204" s="329">
        <v>2648.482969356452</v>
      </c>
      <c r="K204" s="329">
        <f t="shared" si="3"/>
        <v>2648.482969356452</v>
      </c>
    </row>
    <row r="205" spans="2:11" x14ac:dyDescent="0.2">
      <c r="B205" s="1">
        <v>154671563</v>
      </c>
      <c r="C205" s="1">
        <v>2023</v>
      </c>
      <c r="D205" s="1" t="s">
        <v>264</v>
      </c>
      <c r="E205" s="1">
        <v>0</v>
      </c>
      <c r="F205" s="329">
        <v>0</v>
      </c>
      <c r="G205" s="1">
        <v>0</v>
      </c>
      <c r="H205" s="329">
        <v>0</v>
      </c>
      <c r="I205" s="1">
        <v>0</v>
      </c>
      <c r="J205" s="329">
        <v>1908.8743855557991</v>
      </c>
      <c r="K205" s="329">
        <f t="shared" si="3"/>
        <v>1908.8743855557991</v>
      </c>
    </row>
    <row r="206" spans="2:11" x14ac:dyDescent="0.2">
      <c r="B206" s="1">
        <v>154671563</v>
      </c>
      <c r="C206" s="1">
        <v>2024</v>
      </c>
      <c r="D206" s="1" t="s">
        <v>264</v>
      </c>
      <c r="E206" s="1">
        <v>0</v>
      </c>
      <c r="F206" s="329">
        <v>0</v>
      </c>
      <c r="G206" s="1">
        <v>0</v>
      </c>
      <c r="H206" s="329">
        <v>0</v>
      </c>
      <c r="I206" s="1">
        <v>0</v>
      </c>
      <c r="J206" s="329">
        <v>1908.8743855557991</v>
      </c>
      <c r="K206" s="329">
        <f t="shared" si="3"/>
        <v>1908.8743855557991</v>
      </c>
    </row>
    <row r="207" spans="2:11" x14ac:dyDescent="0.2">
      <c r="B207" s="1">
        <v>154671563</v>
      </c>
      <c r="C207" s="1">
        <v>2025</v>
      </c>
      <c r="D207" s="1" t="s">
        <v>264</v>
      </c>
      <c r="E207" s="1">
        <v>0</v>
      </c>
      <c r="F207" s="329">
        <v>0</v>
      </c>
      <c r="G207" s="1">
        <v>0</v>
      </c>
      <c r="H207" s="329">
        <v>0</v>
      </c>
      <c r="I207" s="1">
        <v>0</v>
      </c>
      <c r="J207" s="329">
        <v>1908.8743855557991</v>
      </c>
      <c r="K207" s="329">
        <f t="shared" si="3"/>
        <v>1908.8743855557991</v>
      </c>
    </row>
    <row r="208" spans="2:11" x14ac:dyDescent="0.2">
      <c r="B208" s="1">
        <v>154671563</v>
      </c>
      <c r="C208" s="1">
        <v>2026</v>
      </c>
      <c r="D208" s="1" t="s">
        <v>264</v>
      </c>
      <c r="E208" s="1">
        <v>0</v>
      </c>
      <c r="F208" s="329">
        <v>0</v>
      </c>
      <c r="G208" s="1">
        <v>0</v>
      </c>
      <c r="H208" s="329">
        <v>0</v>
      </c>
      <c r="I208" s="1">
        <v>0</v>
      </c>
      <c r="J208" s="329">
        <v>1908.8743855557991</v>
      </c>
      <c r="K208" s="329">
        <f t="shared" si="3"/>
        <v>1908.8743855557991</v>
      </c>
    </row>
    <row r="209" spans="2:11" x14ac:dyDescent="0.2">
      <c r="B209" s="1">
        <v>154671563</v>
      </c>
      <c r="C209" s="1">
        <v>2027</v>
      </c>
      <c r="D209" s="1" t="s">
        <v>264</v>
      </c>
      <c r="E209" s="1">
        <v>0</v>
      </c>
      <c r="F209" s="329">
        <v>0</v>
      </c>
      <c r="G209" s="1">
        <v>0</v>
      </c>
      <c r="H209" s="329">
        <v>0</v>
      </c>
      <c r="I209" s="1">
        <v>0</v>
      </c>
      <c r="J209" s="329">
        <v>1908.8743855557991</v>
      </c>
      <c r="K209" s="329">
        <f t="shared" si="3"/>
        <v>1908.8743855557991</v>
      </c>
    </row>
    <row r="210" spans="2:11" x14ac:dyDescent="0.2">
      <c r="B210" s="1">
        <v>154671563</v>
      </c>
      <c r="C210" s="1">
        <v>2028</v>
      </c>
      <c r="D210" s="1" t="s">
        <v>264</v>
      </c>
      <c r="E210" s="1">
        <v>0</v>
      </c>
      <c r="F210" s="329">
        <v>0</v>
      </c>
      <c r="G210" s="1">
        <v>0</v>
      </c>
      <c r="H210" s="329">
        <v>0</v>
      </c>
      <c r="I210" s="1">
        <v>0</v>
      </c>
      <c r="J210" s="329">
        <v>1908.8743855557991</v>
      </c>
      <c r="K210" s="329">
        <f t="shared" si="3"/>
        <v>1908.8743855557991</v>
      </c>
    </row>
    <row r="211" spans="2:11" x14ac:dyDescent="0.2">
      <c r="B211" s="1">
        <v>154671563</v>
      </c>
      <c r="C211" s="1">
        <v>2029</v>
      </c>
      <c r="D211" s="1" t="s">
        <v>264</v>
      </c>
      <c r="E211" s="1">
        <v>0</v>
      </c>
      <c r="F211" s="329">
        <v>0</v>
      </c>
      <c r="G211" s="1">
        <v>0</v>
      </c>
      <c r="H211" s="329">
        <v>0</v>
      </c>
      <c r="I211" s="1">
        <v>0</v>
      </c>
      <c r="J211" s="329">
        <v>1908.8743855557991</v>
      </c>
      <c r="K211" s="329">
        <f t="shared" si="3"/>
        <v>1908.8743855557991</v>
      </c>
    </row>
    <row r="212" spans="2:11" x14ac:dyDescent="0.2">
      <c r="B212" s="1">
        <v>154671563</v>
      </c>
      <c r="C212" s="1">
        <v>2030</v>
      </c>
      <c r="D212" s="1" t="s">
        <v>264</v>
      </c>
      <c r="E212" s="1">
        <v>0</v>
      </c>
      <c r="F212" s="329">
        <v>0</v>
      </c>
      <c r="G212" s="1">
        <v>0</v>
      </c>
      <c r="H212" s="329">
        <v>0</v>
      </c>
      <c r="I212" s="1">
        <v>0</v>
      </c>
      <c r="J212" s="329">
        <v>1908.8743855557991</v>
      </c>
      <c r="K212" s="329">
        <f t="shared" si="3"/>
        <v>1908.8743855557991</v>
      </c>
    </row>
    <row r="213" spans="2:11" x14ac:dyDescent="0.2">
      <c r="B213" s="1">
        <v>154671563</v>
      </c>
      <c r="C213" s="1">
        <v>2031</v>
      </c>
      <c r="D213" s="1" t="s">
        <v>264</v>
      </c>
      <c r="E213" s="1">
        <v>0</v>
      </c>
      <c r="F213" s="329">
        <v>0</v>
      </c>
      <c r="G213" s="1">
        <v>0</v>
      </c>
      <c r="H213" s="329">
        <v>0</v>
      </c>
      <c r="I213" s="1">
        <v>0</v>
      </c>
      <c r="J213" s="329">
        <v>1908.8743855557991</v>
      </c>
      <c r="K213" s="329">
        <f t="shared" si="3"/>
        <v>1908.8743855557991</v>
      </c>
    </row>
    <row r="214" spans="2:11" x14ac:dyDescent="0.2">
      <c r="B214" s="1">
        <v>154671563</v>
      </c>
      <c r="C214" s="1">
        <v>2032</v>
      </c>
      <c r="D214" s="1" t="s">
        <v>264</v>
      </c>
      <c r="E214" s="1">
        <v>0</v>
      </c>
      <c r="F214" s="329">
        <v>0</v>
      </c>
      <c r="G214" s="1">
        <v>0</v>
      </c>
      <c r="H214" s="329">
        <v>0</v>
      </c>
      <c r="I214" s="1">
        <v>0</v>
      </c>
      <c r="J214" s="329">
        <v>1908.8743855557991</v>
      </c>
      <c r="K214" s="329">
        <f t="shared" si="3"/>
        <v>1908.8743855557991</v>
      </c>
    </row>
    <row r="215" spans="2:11" x14ac:dyDescent="0.2">
      <c r="B215" s="1">
        <v>154671563</v>
      </c>
      <c r="C215" s="1">
        <v>2033</v>
      </c>
      <c r="D215" s="1" t="s">
        <v>264</v>
      </c>
      <c r="E215" s="1">
        <v>0</v>
      </c>
      <c r="F215" s="329">
        <v>0</v>
      </c>
      <c r="G215" s="1">
        <v>0</v>
      </c>
      <c r="H215" s="329">
        <v>0</v>
      </c>
      <c r="I215" s="1">
        <v>0</v>
      </c>
      <c r="J215" s="329">
        <v>1908.8743855557991</v>
      </c>
      <c r="K215" s="329">
        <f t="shared" si="3"/>
        <v>1908.8743855557991</v>
      </c>
    </row>
    <row r="216" spans="2:11" x14ac:dyDescent="0.2">
      <c r="B216" s="1">
        <v>154671563</v>
      </c>
      <c r="C216" s="1">
        <v>2034</v>
      </c>
      <c r="D216" s="1" t="s">
        <v>264</v>
      </c>
      <c r="E216" s="1">
        <v>0</v>
      </c>
      <c r="F216" s="329">
        <v>0</v>
      </c>
      <c r="G216" s="1">
        <v>0</v>
      </c>
      <c r="H216" s="329">
        <v>0</v>
      </c>
      <c r="I216" s="1">
        <v>0</v>
      </c>
      <c r="J216" s="329">
        <v>1908.8743855557991</v>
      </c>
      <c r="K216" s="329">
        <f t="shared" si="3"/>
        <v>1908.8743855557991</v>
      </c>
    </row>
    <row r="217" spans="2:11" x14ac:dyDescent="0.2">
      <c r="B217" s="1">
        <v>155078993</v>
      </c>
      <c r="C217" s="1">
        <v>2023</v>
      </c>
      <c r="D217" s="1" t="s">
        <v>264</v>
      </c>
      <c r="E217" s="1">
        <v>0</v>
      </c>
      <c r="F217" s="329">
        <v>0</v>
      </c>
      <c r="G217" s="1">
        <v>7.6061215810315614</v>
      </c>
      <c r="H217" s="329">
        <v>332.35094666157829</v>
      </c>
      <c r="I217" s="1">
        <v>7.6061215810315614</v>
      </c>
      <c r="J217" s="329">
        <v>1896.8296167337201</v>
      </c>
      <c r="K217" s="329">
        <f t="shared" si="3"/>
        <v>2229.1805633952981</v>
      </c>
    </row>
    <row r="218" spans="2:11" x14ac:dyDescent="0.2">
      <c r="B218" s="1">
        <v>155078993</v>
      </c>
      <c r="C218" s="1">
        <v>2024</v>
      </c>
      <c r="D218" s="1" t="s">
        <v>264</v>
      </c>
      <c r="E218" s="1">
        <v>0</v>
      </c>
      <c r="F218" s="329">
        <v>0</v>
      </c>
      <c r="G218" s="1">
        <v>9.8032620625906155</v>
      </c>
      <c r="H218" s="329">
        <v>428.35542295284398</v>
      </c>
      <c r="I218" s="1">
        <v>9.8032620625906155</v>
      </c>
      <c r="J218" s="329">
        <v>1896.8296167337201</v>
      </c>
      <c r="K218" s="329">
        <f t="shared" si="3"/>
        <v>2325.1850396865639</v>
      </c>
    </row>
    <row r="219" spans="2:11" x14ac:dyDescent="0.2">
      <c r="B219" s="1">
        <v>155078993</v>
      </c>
      <c r="C219" s="1">
        <v>2025</v>
      </c>
      <c r="D219" s="1" t="s">
        <v>264</v>
      </c>
      <c r="E219" s="1">
        <v>0</v>
      </c>
      <c r="F219" s="329">
        <v>0</v>
      </c>
      <c r="G219" s="1">
        <v>7.6776257320492496</v>
      </c>
      <c r="H219" s="329">
        <v>335.47533430484538</v>
      </c>
      <c r="I219" s="1">
        <v>7.6776257320492496</v>
      </c>
      <c r="J219" s="329">
        <v>1896.8296167337201</v>
      </c>
      <c r="K219" s="329">
        <f t="shared" si="3"/>
        <v>2232.3049510385654</v>
      </c>
    </row>
    <row r="220" spans="2:11" x14ac:dyDescent="0.2">
      <c r="B220" s="1">
        <v>155078993</v>
      </c>
      <c r="C220" s="1">
        <v>2026</v>
      </c>
      <c r="D220" s="1" t="s">
        <v>264</v>
      </c>
      <c r="E220" s="1">
        <v>0</v>
      </c>
      <c r="F220" s="329">
        <v>0</v>
      </c>
      <c r="G220" s="1">
        <v>10.50202775839683</v>
      </c>
      <c r="H220" s="329">
        <v>458.88812454349272</v>
      </c>
      <c r="I220" s="1">
        <v>10.50202775839683</v>
      </c>
      <c r="J220" s="329">
        <v>1896.8296167337201</v>
      </c>
      <c r="K220" s="329">
        <f t="shared" si="3"/>
        <v>2355.7177412772126</v>
      </c>
    </row>
    <row r="221" spans="2:11" x14ac:dyDescent="0.2">
      <c r="B221" s="1">
        <v>155078993</v>
      </c>
      <c r="C221" s="1">
        <v>2027</v>
      </c>
      <c r="D221" s="1" t="s">
        <v>264</v>
      </c>
      <c r="E221" s="1">
        <v>0</v>
      </c>
      <c r="F221" s="329">
        <v>0</v>
      </c>
      <c r="G221" s="1">
        <v>10.50202775839683</v>
      </c>
      <c r="H221" s="329">
        <v>458.88812454349272</v>
      </c>
      <c r="I221" s="1">
        <v>10.50202775839683</v>
      </c>
      <c r="J221" s="329">
        <v>1896.8296167337201</v>
      </c>
      <c r="K221" s="329">
        <f t="shared" si="3"/>
        <v>2355.7177412772126</v>
      </c>
    </row>
    <row r="222" spans="2:11" x14ac:dyDescent="0.2">
      <c r="B222" s="1">
        <v>155078993</v>
      </c>
      <c r="C222" s="1">
        <v>2028</v>
      </c>
      <c r="D222" s="1" t="s">
        <v>264</v>
      </c>
      <c r="E222" s="1">
        <v>0</v>
      </c>
      <c r="F222" s="329">
        <v>0</v>
      </c>
      <c r="G222" s="1">
        <v>10.50202775839683</v>
      </c>
      <c r="H222" s="329">
        <v>458.88812454349272</v>
      </c>
      <c r="I222" s="1">
        <v>10.50202775839683</v>
      </c>
      <c r="J222" s="329">
        <v>1896.8296167337201</v>
      </c>
      <c r="K222" s="329">
        <f t="shared" si="3"/>
        <v>2355.7177412772126</v>
      </c>
    </row>
    <row r="223" spans="2:11" x14ac:dyDescent="0.2">
      <c r="B223" s="1">
        <v>155078993</v>
      </c>
      <c r="C223" s="1">
        <v>2029</v>
      </c>
      <c r="D223" s="1" t="s">
        <v>264</v>
      </c>
      <c r="E223" s="1">
        <v>0</v>
      </c>
      <c r="F223" s="329">
        <v>0</v>
      </c>
      <c r="G223" s="1">
        <v>10.50202775839683</v>
      </c>
      <c r="H223" s="329">
        <v>458.88812454349272</v>
      </c>
      <c r="I223" s="1">
        <v>10.50202775839683</v>
      </c>
      <c r="J223" s="329">
        <v>1896.8296167337201</v>
      </c>
      <c r="K223" s="329">
        <f t="shared" si="3"/>
        <v>2355.7177412772126</v>
      </c>
    </row>
    <row r="224" spans="2:11" x14ac:dyDescent="0.2">
      <c r="B224" s="1">
        <v>155078993</v>
      </c>
      <c r="C224" s="1">
        <v>2030</v>
      </c>
      <c r="D224" s="1" t="s">
        <v>264</v>
      </c>
      <c r="E224" s="1">
        <v>0</v>
      </c>
      <c r="F224" s="329">
        <v>0</v>
      </c>
      <c r="G224" s="1">
        <v>10.50202775839683</v>
      </c>
      <c r="H224" s="329">
        <v>458.88812454349272</v>
      </c>
      <c r="I224" s="1">
        <v>10.50202775839683</v>
      </c>
      <c r="J224" s="329">
        <v>1896.8296167337201</v>
      </c>
      <c r="K224" s="329">
        <f t="shared" si="3"/>
        <v>2355.7177412772126</v>
      </c>
    </row>
    <row r="225" spans="2:11" x14ac:dyDescent="0.2">
      <c r="B225" s="1">
        <v>155078993</v>
      </c>
      <c r="C225" s="1">
        <v>2031</v>
      </c>
      <c r="D225" s="1" t="s">
        <v>264</v>
      </c>
      <c r="E225" s="1">
        <v>0</v>
      </c>
      <c r="F225" s="329">
        <v>0</v>
      </c>
      <c r="G225" s="1">
        <v>10.50202775839683</v>
      </c>
      <c r="H225" s="329">
        <v>458.88812454349272</v>
      </c>
      <c r="I225" s="1">
        <v>10.50202775839683</v>
      </c>
      <c r="J225" s="329">
        <v>1896.8296167337201</v>
      </c>
      <c r="K225" s="329">
        <f t="shared" si="3"/>
        <v>2355.7177412772126</v>
      </c>
    </row>
    <row r="226" spans="2:11" x14ac:dyDescent="0.2">
      <c r="B226" s="1">
        <v>155078993</v>
      </c>
      <c r="C226" s="1">
        <v>2032</v>
      </c>
      <c r="D226" s="1" t="s">
        <v>264</v>
      </c>
      <c r="E226" s="1">
        <v>0</v>
      </c>
      <c r="F226" s="329">
        <v>0</v>
      </c>
      <c r="G226" s="1">
        <v>10.50202775839683</v>
      </c>
      <c r="H226" s="329">
        <v>458.88812454349272</v>
      </c>
      <c r="I226" s="1">
        <v>10.50202775839683</v>
      </c>
      <c r="J226" s="329">
        <v>1896.8296167337201</v>
      </c>
      <c r="K226" s="329">
        <f t="shared" si="3"/>
        <v>2355.7177412772126</v>
      </c>
    </row>
    <row r="227" spans="2:11" x14ac:dyDescent="0.2">
      <c r="B227" s="1">
        <v>155078993</v>
      </c>
      <c r="C227" s="1">
        <v>2033</v>
      </c>
      <c r="D227" s="1" t="s">
        <v>264</v>
      </c>
      <c r="E227" s="1">
        <v>0</v>
      </c>
      <c r="F227" s="329">
        <v>0</v>
      </c>
      <c r="G227" s="1">
        <v>10.50202775839683</v>
      </c>
      <c r="H227" s="329">
        <v>458.88812454349272</v>
      </c>
      <c r="I227" s="1">
        <v>10.50202775839683</v>
      </c>
      <c r="J227" s="329">
        <v>1896.8296167337201</v>
      </c>
      <c r="K227" s="329">
        <f t="shared" si="3"/>
        <v>2355.7177412772126</v>
      </c>
    </row>
    <row r="228" spans="2:11" x14ac:dyDescent="0.2">
      <c r="B228" s="1">
        <v>155078993</v>
      </c>
      <c r="C228" s="1">
        <v>2034</v>
      </c>
      <c r="D228" s="1" t="s">
        <v>264</v>
      </c>
      <c r="E228" s="1">
        <v>0</v>
      </c>
      <c r="F228" s="329">
        <v>0</v>
      </c>
      <c r="G228" s="1">
        <v>10.50202775839683</v>
      </c>
      <c r="H228" s="329">
        <v>458.88812454349272</v>
      </c>
      <c r="I228" s="1">
        <v>10.50202775839683</v>
      </c>
      <c r="J228" s="329">
        <v>1896.8296167337201</v>
      </c>
      <c r="K228" s="329">
        <f t="shared" si="3"/>
        <v>2355.7177412772126</v>
      </c>
    </row>
    <row r="229" spans="2:11" x14ac:dyDescent="0.2">
      <c r="B229" s="1">
        <v>155091650</v>
      </c>
      <c r="C229" s="1">
        <v>2023</v>
      </c>
      <c r="D229" s="1" t="s">
        <v>264</v>
      </c>
      <c r="E229" s="1">
        <v>450.87471950099223</v>
      </c>
      <c r="F229" s="329">
        <v>0</v>
      </c>
      <c r="G229" s="1">
        <v>6823.2518044565413</v>
      </c>
      <c r="H229" s="329">
        <v>298143.30107170087</v>
      </c>
      <c r="I229" s="1">
        <v>7274.1265239575332</v>
      </c>
      <c r="J229" s="329">
        <v>4957.3221240514176</v>
      </c>
      <c r="K229" s="329">
        <f t="shared" si="3"/>
        <v>303100.62319575227</v>
      </c>
    </row>
    <row r="230" spans="2:11" x14ac:dyDescent="0.2">
      <c r="B230" s="1">
        <v>155091650</v>
      </c>
      <c r="C230" s="1">
        <v>2024</v>
      </c>
      <c r="D230" s="1" t="s">
        <v>264</v>
      </c>
      <c r="E230" s="1">
        <v>455.7308767028299</v>
      </c>
      <c r="F230" s="329">
        <v>9.1159808155725273</v>
      </c>
      <c r="G230" s="1">
        <v>7115.6964050394181</v>
      </c>
      <c r="H230" s="329">
        <v>310921.72418975527</v>
      </c>
      <c r="I230" s="1">
        <v>7571.4272817422479</v>
      </c>
      <c r="J230" s="329">
        <v>4957.3221240514176</v>
      </c>
      <c r="K230" s="329">
        <f t="shared" si="3"/>
        <v>315888.16229462222</v>
      </c>
    </row>
    <row r="231" spans="2:11" x14ac:dyDescent="0.2">
      <c r="B231" s="1">
        <v>155091650</v>
      </c>
      <c r="C231" s="1">
        <v>2025</v>
      </c>
      <c r="D231" s="1" t="s">
        <v>264</v>
      </c>
      <c r="E231" s="1">
        <v>454.43092175131699</v>
      </c>
      <c r="F231" s="329">
        <v>8.2595852412809379</v>
      </c>
      <c r="G231" s="1">
        <v>7251.2962102311376</v>
      </c>
      <c r="H231" s="329">
        <v>316846.78378057003</v>
      </c>
      <c r="I231" s="1">
        <v>7705.7271319824549</v>
      </c>
      <c r="J231" s="329">
        <v>4957.3221240514176</v>
      </c>
      <c r="K231" s="329">
        <f t="shared" si="3"/>
        <v>321812.36548986268</v>
      </c>
    </row>
    <row r="232" spans="2:11" x14ac:dyDescent="0.2">
      <c r="B232" s="1">
        <v>155091650</v>
      </c>
      <c r="C232" s="1">
        <v>2026</v>
      </c>
      <c r="D232" s="1" t="s">
        <v>264</v>
      </c>
      <c r="E232" s="1">
        <v>599.79722879770009</v>
      </c>
      <c r="F232" s="329">
        <v>3.641165054842185</v>
      </c>
      <c r="G232" s="1">
        <v>7231.2959659363732</v>
      </c>
      <c r="H232" s="329">
        <v>315972.86925606319</v>
      </c>
      <c r="I232" s="1">
        <v>7831.0931947340732</v>
      </c>
      <c r="J232" s="329">
        <v>4957.3221240514176</v>
      </c>
      <c r="K232" s="329">
        <f t="shared" si="3"/>
        <v>320933.83254516945</v>
      </c>
    </row>
    <row r="233" spans="2:11" x14ac:dyDescent="0.2">
      <c r="B233" s="1">
        <v>155091650</v>
      </c>
      <c r="C233" s="1">
        <v>2027</v>
      </c>
      <c r="D233" s="1" t="s">
        <v>264</v>
      </c>
      <c r="E233" s="1">
        <v>599.79722879770009</v>
      </c>
      <c r="F233" s="329">
        <v>3.641165054842185</v>
      </c>
      <c r="G233" s="1">
        <v>7231.2959659363732</v>
      </c>
      <c r="H233" s="329">
        <v>315972.86925606319</v>
      </c>
      <c r="I233" s="1">
        <v>7831.0931947340732</v>
      </c>
      <c r="J233" s="329">
        <v>4957.3221240514176</v>
      </c>
      <c r="K233" s="329">
        <f t="shared" si="3"/>
        <v>320933.83254516945</v>
      </c>
    </row>
    <row r="234" spans="2:11" x14ac:dyDescent="0.2">
      <c r="B234" s="1">
        <v>155091650</v>
      </c>
      <c r="C234" s="1">
        <v>2028</v>
      </c>
      <c r="D234" s="1" t="s">
        <v>264</v>
      </c>
      <c r="E234" s="1">
        <v>599.79722879770009</v>
      </c>
      <c r="F234" s="329">
        <v>3.641165054842185</v>
      </c>
      <c r="G234" s="1">
        <v>7231.2959659363732</v>
      </c>
      <c r="H234" s="329">
        <v>315972.86925606319</v>
      </c>
      <c r="I234" s="1">
        <v>7831.0931947340732</v>
      </c>
      <c r="J234" s="329">
        <v>4957.3221240514176</v>
      </c>
      <c r="K234" s="329">
        <f t="shared" si="3"/>
        <v>320933.83254516945</v>
      </c>
    </row>
    <row r="235" spans="2:11" x14ac:dyDescent="0.2">
      <c r="B235" s="1">
        <v>155091650</v>
      </c>
      <c r="C235" s="1">
        <v>2029</v>
      </c>
      <c r="D235" s="1" t="s">
        <v>264</v>
      </c>
      <c r="E235" s="1">
        <v>599.79722879770009</v>
      </c>
      <c r="F235" s="329">
        <v>3.641165054842185</v>
      </c>
      <c r="G235" s="1">
        <v>7231.2959659363732</v>
      </c>
      <c r="H235" s="329">
        <v>315972.86925606319</v>
      </c>
      <c r="I235" s="1">
        <v>7831.0931947340732</v>
      </c>
      <c r="J235" s="329">
        <v>4957.3221240514176</v>
      </c>
      <c r="K235" s="329">
        <f t="shared" si="3"/>
        <v>320933.83254516945</v>
      </c>
    </row>
    <row r="236" spans="2:11" x14ac:dyDescent="0.2">
      <c r="B236" s="1">
        <v>155091650</v>
      </c>
      <c r="C236" s="1">
        <v>2030</v>
      </c>
      <c r="D236" s="1" t="s">
        <v>264</v>
      </c>
      <c r="E236" s="1">
        <v>599.79722879770009</v>
      </c>
      <c r="F236" s="329">
        <v>3.641165054842185</v>
      </c>
      <c r="G236" s="1">
        <v>7231.2959659363732</v>
      </c>
      <c r="H236" s="329">
        <v>315972.86925606319</v>
      </c>
      <c r="I236" s="1">
        <v>7831.0931947340732</v>
      </c>
      <c r="J236" s="329">
        <v>4957.3221240514176</v>
      </c>
      <c r="K236" s="329">
        <f t="shared" si="3"/>
        <v>320933.83254516945</v>
      </c>
    </row>
    <row r="237" spans="2:11" x14ac:dyDescent="0.2">
      <c r="B237" s="1">
        <v>155091650</v>
      </c>
      <c r="C237" s="1">
        <v>2031</v>
      </c>
      <c r="D237" s="1" t="s">
        <v>264</v>
      </c>
      <c r="E237" s="1">
        <v>599.79722879770009</v>
      </c>
      <c r="F237" s="329">
        <v>3.641165054842185</v>
      </c>
      <c r="G237" s="1">
        <v>7231.2959659363732</v>
      </c>
      <c r="H237" s="329">
        <v>315972.86925606319</v>
      </c>
      <c r="I237" s="1">
        <v>7831.0931947340732</v>
      </c>
      <c r="J237" s="329">
        <v>4957.3221240514176</v>
      </c>
      <c r="K237" s="329">
        <f t="shared" si="3"/>
        <v>320933.83254516945</v>
      </c>
    </row>
    <row r="238" spans="2:11" x14ac:dyDescent="0.2">
      <c r="B238" s="1">
        <v>155091650</v>
      </c>
      <c r="C238" s="1">
        <v>2032</v>
      </c>
      <c r="D238" s="1" t="s">
        <v>264</v>
      </c>
      <c r="E238" s="1">
        <v>599.79722879770009</v>
      </c>
      <c r="F238" s="329">
        <v>3.641165054842185</v>
      </c>
      <c r="G238" s="1">
        <v>7231.2959659363732</v>
      </c>
      <c r="H238" s="329">
        <v>315972.86925606319</v>
      </c>
      <c r="I238" s="1">
        <v>7831.0931947340732</v>
      </c>
      <c r="J238" s="329">
        <v>4957.3221240514176</v>
      </c>
      <c r="K238" s="329">
        <f t="shared" si="3"/>
        <v>320933.83254516945</v>
      </c>
    </row>
    <row r="239" spans="2:11" x14ac:dyDescent="0.2">
      <c r="B239" s="1">
        <v>155091650</v>
      </c>
      <c r="C239" s="1">
        <v>2033</v>
      </c>
      <c r="D239" s="1" t="s">
        <v>264</v>
      </c>
      <c r="E239" s="1">
        <v>599.79722879770009</v>
      </c>
      <c r="F239" s="329">
        <v>3.641165054842185</v>
      </c>
      <c r="G239" s="1">
        <v>7231.2959659363732</v>
      </c>
      <c r="H239" s="329">
        <v>315972.86925606319</v>
      </c>
      <c r="I239" s="1">
        <v>7831.0931947340732</v>
      </c>
      <c r="J239" s="329">
        <v>4957.3221240514176</v>
      </c>
      <c r="K239" s="329">
        <f t="shared" si="3"/>
        <v>320933.83254516945</v>
      </c>
    </row>
    <row r="240" spans="2:11" x14ac:dyDescent="0.2">
      <c r="B240" s="1">
        <v>155091650</v>
      </c>
      <c r="C240" s="1">
        <v>2034</v>
      </c>
      <c r="D240" s="1" t="s">
        <v>264</v>
      </c>
      <c r="E240" s="1">
        <v>599.79722879770009</v>
      </c>
      <c r="F240" s="329">
        <v>3.641165054842185</v>
      </c>
      <c r="G240" s="1">
        <v>7231.2959659363732</v>
      </c>
      <c r="H240" s="329">
        <v>315972.86925606319</v>
      </c>
      <c r="I240" s="1">
        <v>7831.0931947340732</v>
      </c>
      <c r="J240" s="329">
        <v>4957.3221240514176</v>
      </c>
      <c r="K240" s="329">
        <f t="shared" si="3"/>
        <v>320933.83254516945</v>
      </c>
    </row>
    <row r="241" spans="2:11" x14ac:dyDescent="0.2">
      <c r="B241" s="1">
        <v>156524856</v>
      </c>
      <c r="C241" s="1">
        <v>2023</v>
      </c>
      <c r="D241" s="1" t="s">
        <v>264</v>
      </c>
      <c r="E241" s="1">
        <v>0</v>
      </c>
      <c r="F241" s="329">
        <v>0</v>
      </c>
      <c r="G241" s="1">
        <v>600.86177531380577</v>
      </c>
      <c r="H241" s="329">
        <v>26254.770938228488</v>
      </c>
      <c r="I241" s="1">
        <v>600.86177531380577</v>
      </c>
      <c r="J241" s="329">
        <v>1366.418911175381</v>
      </c>
      <c r="K241" s="329">
        <f t="shared" si="3"/>
        <v>27621.189849403869</v>
      </c>
    </row>
    <row r="242" spans="2:11" x14ac:dyDescent="0.2">
      <c r="B242" s="1">
        <v>156524856</v>
      </c>
      <c r="C242" s="1">
        <v>2024</v>
      </c>
      <c r="D242" s="1" t="s">
        <v>264</v>
      </c>
      <c r="E242" s="1">
        <v>0</v>
      </c>
      <c r="F242" s="329">
        <v>0</v>
      </c>
      <c r="G242" s="1">
        <v>625.88970279415503</v>
      </c>
      <c r="H242" s="329">
        <v>27348.371047358389</v>
      </c>
      <c r="I242" s="1">
        <v>625.88970279415503</v>
      </c>
      <c r="J242" s="329">
        <v>1366.418911175381</v>
      </c>
      <c r="K242" s="329">
        <f t="shared" si="3"/>
        <v>28714.789958533769</v>
      </c>
    </row>
    <row r="243" spans="2:11" x14ac:dyDescent="0.2">
      <c r="B243" s="1">
        <v>156524856</v>
      </c>
      <c r="C243" s="1">
        <v>2025</v>
      </c>
      <c r="D243" s="1" t="s">
        <v>264</v>
      </c>
      <c r="E243" s="1">
        <v>0</v>
      </c>
      <c r="F243" s="329">
        <v>0</v>
      </c>
      <c r="G243" s="1">
        <v>657.01904074070671</v>
      </c>
      <c r="H243" s="329">
        <v>28708.573461330521</v>
      </c>
      <c r="I243" s="1">
        <v>657.01904074070671</v>
      </c>
      <c r="J243" s="329">
        <v>1366.418911175381</v>
      </c>
      <c r="K243" s="329">
        <f t="shared" si="3"/>
        <v>30074.992372505902</v>
      </c>
    </row>
    <row r="244" spans="2:11" x14ac:dyDescent="0.2">
      <c r="B244" s="1">
        <v>156524856</v>
      </c>
      <c r="C244" s="1">
        <v>2026</v>
      </c>
      <c r="D244" s="1" t="s">
        <v>264</v>
      </c>
      <c r="E244" s="1">
        <v>0</v>
      </c>
      <c r="F244" s="329">
        <v>0</v>
      </c>
      <c r="G244" s="1">
        <v>632.40295623896077</v>
      </c>
      <c r="H244" s="329">
        <v>27632.96891043046</v>
      </c>
      <c r="I244" s="1">
        <v>632.40295623896077</v>
      </c>
      <c r="J244" s="329">
        <v>1366.418911175381</v>
      </c>
      <c r="K244" s="329">
        <f t="shared" si="3"/>
        <v>28999.38782160584</v>
      </c>
    </row>
    <row r="245" spans="2:11" x14ac:dyDescent="0.2">
      <c r="B245" s="1">
        <v>156524856</v>
      </c>
      <c r="C245" s="1">
        <v>2027</v>
      </c>
      <c r="D245" s="1" t="s">
        <v>264</v>
      </c>
      <c r="E245" s="1">
        <v>0</v>
      </c>
      <c r="F245" s="329">
        <v>0</v>
      </c>
      <c r="G245" s="1">
        <v>632.40295623896077</v>
      </c>
      <c r="H245" s="329">
        <v>27632.96891043046</v>
      </c>
      <c r="I245" s="1">
        <v>632.40295623896077</v>
      </c>
      <c r="J245" s="329">
        <v>1366.418911175381</v>
      </c>
      <c r="K245" s="329">
        <f t="shared" si="3"/>
        <v>28999.38782160584</v>
      </c>
    </row>
    <row r="246" spans="2:11" x14ac:dyDescent="0.2">
      <c r="B246" s="1">
        <v>156524856</v>
      </c>
      <c r="C246" s="1">
        <v>2028</v>
      </c>
      <c r="D246" s="1" t="s">
        <v>264</v>
      </c>
      <c r="E246" s="1">
        <v>0</v>
      </c>
      <c r="F246" s="329">
        <v>0</v>
      </c>
      <c r="G246" s="1">
        <v>632.40295623896077</v>
      </c>
      <c r="H246" s="329">
        <v>27632.96891043046</v>
      </c>
      <c r="I246" s="1">
        <v>632.40295623896077</v>
      </c>
      <c r="J246" s="329">
        <v>1366.418911175381</v>
      </c>
      <c r="K246" s="329">
        <f t="shared" si="3"/>
        <v>28999.38782160584</v>
      </c>
    </row>
    <row r="247" spans="2:11" x14ac:dyDescent="0.2">
      <c r="B247" s="1">
        <v>156524856</v>
      </c>
      <c r="C247" s="1">
        <v>2029</v>
      </c>
      <c r="D247" s="1" t="s">
        <v>264</v>
      </c>
      <c r="E247" s="1">
        <v>0</v>
      </c>
      <c r="F247" s="329">
        <v>0</v>
      </c>
      <c r="G247" s="1">
        <v>632.40295623896077</v>
      </c>
      <c r="H247" s="329">
        <v>27632.96891043046</v>
      </c>
      <c r="I247" s="1">
        <v>632.40295623896077</v>
      </c>
      <c r="J247" s="329">
        <v>1366.418911175381</v>
      </c>
      <c r="K247" s="329">
        <f t="shared" si="3"/>
        <v>28999.38782160584</v>
      </c>
    </row>
    <row r="248" spans="2:11" x14ac:dyDescent="0.2">
      <c r="B248" s="1">
        <v>156524856</v>
      </c>
      <c r="C248" s="1">
        <v>2030</v>
      </c>
      <c r="D248" s="1" t="s">
        <v>264</v>
      </c>
      <c r="E248" s="1">
        <v>0</v>
      </c>
      <c r="F248" s="329">
        <v>0</v>
      </c>
      <c r="G248" s="1">
        <v>632.40295623896077</v>
      </c>
      <c r="H248" s="329">
        <v>27632.96891043046</v>
      </c>
      <c r="I248" s="1">
        <v>632.40295623896077</v>
      </c>
      <c r="J248" s="329">
        <v>1366.418911175381</v>
      </c>
      <c r="K248" s="329">
        <f t="shared" si="3"/>
        <v>28999.38782160584</v>
      </c>
    </row>
    <row r="249" spans="2:11" x14ac:dyDescent="0.2">
      <c r="B249" s="1">
        <v>156524856</v>
      </c>
      <c r="C249" s="1">
        <v>2031</v>
      </c>
      <c r="D249" s="1" t="s">
        <v>264</v>
      </c>
      <c r="E249" s="1">
        <v>0</v>
      </c>
      <c r="F249" s="329">
        <v>0</v>
      </c>
      <c r="G249" s="1">
        <v>632.40295623896077</v>
      </c>
      <c r="H249" s="329">
        <v>27632.96891043046</v>
      </c>
      <c r="I249" s="1">
        <v>632.40295623896077</v>
      </c>
      <c r="J249" s="329">
        <v>1366.418911175381</v>
      </c>
      <c r="K249" s="329">
        <f t="shared" si="3"/>
        <v>28999.38782160584</v>
      </c>
    </row>
    <row r="250" spans="2:11" x14ac:dyDescent="0.2">
      <c r="B250" s="1">
        <v>156524856</v>
      </c>
      <c r="C250" s="1">
        <v>2032</v>
      </c>
      <c r="D250" s="1" t="s">
        <v>264</v>
      </c>
      <c r="E250" s="1">
        <v>0</v>
      </c>
      <c r="F250" s="329">
        <v>0</v>
      </c>
      <c r="G250" s="1">
        <v>632.40295623896077</v>
      </c>
      <c r="H250" s="329">
        <v>27632.96891043046</v>
      </c>
      <c r="I250" s="1">
        <v>632.40295623896077</v>
      </c>
      <c r="J250" s="329">
        <v>1366.418911175381</v>
      </c>
      <c r="K250" s="329">
        <f t="shared" si="3"/>
        <v>28999.38782160584</v>
      </c>
    </row>
    <row r="251" spans="2:11" x14ac:dyDescent="0.2">
      <c r="B251" s="1">
        <v>156524856</v>
      </c>
      <c r="C251" s="1">
        <v>2033</v>
      </c>
      <c r="D251" s="1" t="s">
        <v>264</v>
      </c>
      <c r="E251" s="1">
        <v>0</v>
      </c>
      <c r="F251" s="329">
        <v>0</v>
      </c>
      <c r="G251" s="1">
        <v>632.40295623896077</v>
      </c>
      <c r="H251" s="329">
        <v>27632.96891043046</v>
      </c>
      <c r="I251" s="1">
        <v>632.40295623896077</v>
      </c>
      <c r="J251" s="329">
        <v>1366.418911175381</v>
      </c>
      <c r="K251" s="329">
        <f t="shared" si="3"/>
        <v>28999.38782160584</v>
      </c>
    </row>
    <row r="252" spans="2:11" x14ac:dyDescent="0.2">
      <c r="B252" s="1">
        <v>156524856</v>
      </c>
      <c r="C252" s="1">
        <v>2034</v>
      </c>
      <c r="D252" s="1" t="s">
        <v>264</v>
      </c>
      <c r="E252" s="1">
        <v>0</v>
      </c>
      <c r="F252" s="329">
        <v>0</v>
      </c>
      <c r="G252" s="1">
        <v>632.40295623896077</v>
      </c>
      <c r="H252" s="329">
        <v>27632.96891043046</v>
      </c>
      <c r="I252" s="1">
        <v>632.40295623896077</v>
      </c>
      <c r="J252" s="329">
        <v>1366.418911175381</v>
      </c>
      <c r="K252" s="329">
        <f t="shared" si="3"/>
        <v>28999.38782160584</v>
      </c>
    </row>
    <row r="253" spans="2:11" x14ac:dyDescent="0.2">
      <c r="B253" s="1">
        <v>156670377</v>
      </c>
      <c r="C253" s="1">
        <v>2023</v>
      </c>
      <c r="D253" s="1" t="s">
        <v>264</v>
      </c>
      <c r="E253" s="1">
        <v>0</v>
      </c>
      <c r="F253" s="329">
        <v>0</v>
      </c>
      <c r="G253" s="1">
        <v>36.725071372090483</v>
      </c>
      <c r="H253" s="329">
        <v>1604.709063179733</v>
      </c>
      <c r="I253" s="1">
        <v>36.725071372090483</v>
      </c>
      <c r="J253" s="329">
        <v>5991.0412301834713</v>
      </c>
      <c r="K253" s="329">
        <f t="shared" si="3"/>
        <v>7595.750293363204</v>
      </c>
    </row>
    <row r="254" spans="2:11" x14ac:dyDescent="0.2">
      <c r="B254" s="1">
        <v>156670377</v>
      </c>
      <c r="C254" s="1">
        <v>2024</v>
      </c>
      <c r="D254" s="1" t="s">
        <v>264</v>
      </c>
      <c r="E254" s="1">
        <v>0</v>
      </c>
      <c r="F254" s="329">
        <v>0</v>
      </c>
      <c r="G254" s="1">
        <v>42.112718727794139</v>
      </c>
      <c r="H254" s="329">
        <v>1840.1233515093199</v>
      </c>
      <c r="I254" s="1">
        <v>42.112718727794139</v>
      </c>
      <c r="J254" s="329">
        <v>5991.0412301834713</v>
      </c>
      <c r="K254" s="329">
        <f t="shared" si="3"/>
        <v>7831.1645816927912</v>
      </c>
    </row>
    <row r="255" spans="2:11" x14ac:dyDescent="0.2">
      <c r="B255" s="1">
        <v>156670377</v>
      </c>
      <c r="C255" s="1">
        <v>2025</v>
      </c>
      <c r="D255" s="1" t="s">
        <v>264</v>
      </c>
      <c r="E255" s="1">
        <v>0</v>
      </c>
      <c r="F255" s="329">
        <v>0</v>
      </c>
      <c r="G255" s="1">
        <v>43.723136427019988</v>
      </c>
      <c r="H255" s="329">
        <v>1910.490862882401</v>
      </c>
      <c r="I255" s="1">
        <v>43.723136427019988</v>
      </c>
      <c r="J255" s="329">
        <v>5991.0412301834713</v>
      </c>
      <c r="K255" s="329">
        <f t="shared" si="3"/>
        <v>7901.5320930658727</v>
      </c>
    </row>
    <row r="256" spans="2:11" x14ac:dyDescent="0.2">
      <c r="B256" s="1">
        <v>156670377</v>
      </c>
      <c r="C256" s="1">
        <v>2026</v>
      </c>
      <c r="D256" s="1" t="s">
        <v>264</v>
      </c>
      <c r="E256" s="1">
        <v>0</v>
      </c>
      <c r="F256" s="329">
        <v>0</v>
      </c>
      <c r="G256" s="1">
        <v>44.131627167301787</v>
      </c>
      <c r="H256" s="329">
        <v>1928.3399444134809</v>
      </c>
      <c r="I256" s="1">
        <v>44.131627167301787</v>
      </c>
      <c r="J256" s="329">
        <v>5991.0412301834713</v>
      </c>
      <c r="K256" s="329">
        <f t="shared" si="3"/>
        <v>7919.3811745969524</v>
      </c>
    </row>
    <row r="257" spans="2:11" x14ac:dyDescent="0.2">
      <c r="B257" s="1">
        <v>156670377</v>
      </c>
      <c r="C257" s="1">
        <v>2027</v>
      </c>
      <c r="D257" s="1" t="s">
        <v>264</v>
      </c>
      <c r="E257" s="1">
        <v>0</v>
      </c>
      <c r="F257" s="329">
        <v>0</v>
      </c>
      <c r="G257" s="1">
        <v>44.131627167301787</v>
      </c>
      <c r="H257" s="329">
        <v>1928.3399444134809</v>
      </c>
      <c r="I257" s="1">
        <v>44.131627167301787</v>
      </c>
      <c r="J257" s="329">
        <v>5991.0412301834713</v>
      </c>
      <c r="K257" s="329">
        <f t="shared" si="3"/>
        <v>7919.3811745969524</v>
      </c>
    </row>
    <row r="258" spans="2:11" x14ac:dyDescent="0.2">
      <c r="B258" s="1">
        <v>156670377</v>
      </c>
      <c r="C258" s="1">
        <v>2028</v>
      </c>
      <c r="D258" s="1" t="s">
        <v>264</v>
      </c>
      <c r="E258" s="1">
        <v>0</v>
      </c>
      <c r="F258" s="329">
        <v>0</v>
      </c>
      <c r="G258" s="1">
        <v>44.131627167301787</v>
      </c>
      <c r="H258" s="329">
        <v>1928.3399444134809</v>
      </c>
      <c r="I258" s="1">
        <v>44.131627167301787</v>
      </c>
      <c r="J258" s="329">
        <v>5991.0412301834713</v>
      </c>
      <c r="K258" s="329">
        <f t="shared" si="3"/>
        <v>7919.3811745969524</v>
      </c>
    </row>
    <row r="259" spans="2:11" x14ac:dyDescent="0.2">
      <c r="B259" s="1">
        <v>156670377</v>
      </c>
      <c r="C259" s="1">
        <v>2029</v>
      </c>
      <c r="D259" s="1" t="s">
        <v>264</v>
      </c>
      <c r="E259" s="1">
        <v>0</v>
      </c>
      <c r="F259" s="329">
        <v>0</v>
      </c>
      <c r="G259" s="1">
        <v>44.131627167301787</v>
      </c>
      <c r="H259" s="329">
        <v>1928.3399444134809</v>
      </c>
      <c r="I259" s="1">
        <v>44.131627167301787</v>
      </c>
      <c r="J259" s="329">
        <v>5991.0412301834713</v>
      </c>
      <c r="K259" s="329">
        <f t="shared" si="3"/>
        <v>7919.3811745969524</v>
      </c>
    </row>
    <row r="260" spans="2:11" x14ac:dyDescent="0.2">
      <c r="B260" s="1">
        <v>156670377</v>
      </c>
      <c r="C260" s="1">
        <v>2030</v>
      </c>
      <c r="D260" s="1" t="s">
        <v>264</v>
      </c>
      <c r="E260" s="1">
        <v>0</v>
      </c>
      <c r="F260" s="329">
        <v>0</v>
      </c>
      <c r="G260" s="1">
        <v>44.131627167301787</v>
      </c>
      <c r="H260" s="329">
        <v>1928.3399444134809</v>
      </c>
      <c r="I260" s="1">
        <v>44.131627167301787</v>
      </c>
      <c r="J260" s="329">
        <v>5991.0412301834713</v>
      </c>
      <c r="K260" s="329">
        <f t="shared" si="3"/>
        <v>7919.3811745969524</v>
      </c>
    </row>
    <row r="261" spans="2:11" x14ac:dyDescent="0.2">
      <c r="B261" s="1">
        <v>156670377</v>
      </c>
      <c r="C261" s="1">
        <v>2031</v>
      </c>
      <c r="D261" s="1" t="s">
        <v>264</v>
      </c>
      <c r="E261" s="1">
        <v>0</v>
      </c>
      <c r="F261" s="329">
        <v>0</v>
      </c>
      <c r="G261" s="1">
        <v>44.131627167301787</v>
      </c>
      <c r="H261" s="329">
        <v>1928.3399444134809</v>
      </c>
      <c r="I261" s="1">
        <v>44.131627167301787</v>
      </c>
      <c r="J261" s="329">
        <v>5991.0412301834713</v>
      </c>
      <c r="K261" s="329">
        <f t="shared" si="3"/>
        <v>7919.3811745969524</v>
      </c>
    </row>
    <row r="262" spans="2:11" x14ac:dyDescent="0.2">
      <c r="B262" s="1">
        <v>156670377</v>
      </c>
      <c r="C262" s="1">
        <v>2032</v>
      </c>
      <c r="D262" s="1" t="s">
        <v>264</v>
      </c>
      <c r="E262" s="1">
        <v>0</v>
      </c>
      <c r="F262" s="329">
        <v>0</v>
      </c>
      <c r="G262" s="1">
        <v>44.131627167301787</v>
      </c>
      <c r="H262" s="329">
        <v>1928.3399444134809</v>
      </c>
      <c r="I262" s="1">
        <v>44.131627167301787</v>
      </c>
      <c r="J262" s="329">
        <v>5991.0412301834713</v>
      </c>
      <c r="K262" s="329">
        <f t="shared" si="3"/>
        <v>7919.3811745969524</v>
      </c>
    </row>
    <row r="263" spans="2:11" x14ac:dyDescent="0.2">
      <c r="B263" s="1">
        <v>156670377</v>
      </c>
      <c r="C263" s="1">
        <v>2033</v>
      </c>
      <c r="D263" s="1" t="s">
        <v>264</v>
      </c>
      <c r="E263" s="1">
        <v>0</v>
      </c>
      <c r="F263" s="329">
        <v>0</v>
      </c>
      <c r="G263" s="1">
        <v>44.131627167301787</v>
      </c>
      <c r="H263" s="329">
        <v>1928.3399444134809</v>
      </c>
      <c r="I263" s="1">
        <v>44.131627167301787</v>
      </c>
      <c r="J263" s="329">
        <v>5991.0412301834713</v>
      </c>
      <c r="K263" s="329">
        <f t="shared" ref="K263:K326" si="4">J263+H263+F263</f>
        <v>7919.3811745969524</v>
      </c>
    </row>
    <row r="264" spans="2:11" x14ac:dyDescent="0.2">
      <c r="B264" s="1">
        <v>156670377</v>
      </c>
      <c r="C264" s="1">
        <v>2034</v>
      </c>
      <c r="D264" s="1" t="s">
        <v>264</v>
      </c>
      <c r="E264" s="1">
        <v>0</v>
      </c>
      <c r="F264" s="329">
        <v>0</v>
      </c>
      <c r="G264" s="1">
        <v>44.131627167301787</v>
      </c>
      <c r="H264" s="329">
        <v>1928.3399444134809</v>
      </c>
      <c r="I264" s="1">
        <v>44.131627167301787</v>
      </c>
      <c r="J264" s="329">
        <v>5991.0412301834713</v>
      </c>
      <c r="K264" s="329">
        <f t="shared" si="4"/>
        <v>7919.3811745969524</v>
      </c>
    </row>
    <row r="265" spans="2:11" x14ac:dyDescent="0.2">
      <c r="B265" s="1">
        <v>156737644</v>
      </c>
      <c r="C265" s="1">
        <v>2023</v>
      </c>
      <c r="D265" s="1" t="s">
        <v>264</v>
      </c>
      <c r="E265" s="1">
        <v>0</v>
      </c>
      <c r="F265" s="329">
        <v>0</v>
      </c>
      <c r="G265" s="1">
        <v>12862.269734840611</v>
      </c>
      <c r="H265" s="329">
        <v>562019.35205078451</v>
      </c>
      <c r="I265" s="1">
        <v>12862.269734840611</v>
      </c>
      <c r="J265" s="329">
        <v>3973.5551829870392</v>
      </c>
      <c r="K265" s="329">
        <f t="shared" si="4"/>
        <v>565992.90723377152</v>
      </c>
    </row>
    <row r="266" spans="2:11" x14ac:dyDescent="0.2">
      <c r="B266" s="1">
        <v>156737644</v>
      </c>
      <c r="C266" s="1">
        <v>2024</v>
      </c>
      <c r="D266" s="1" t="s">
        <v>264</v>
      </c>
      <c r="E266" s="1">
        <v>0</v>
      </c>
      <c r="F266" s="329">
        <v>0</v>
      </c>
      <c r="G266" s="1">
        <v>13086.8240205369</v>
      </c>
      <c r="H266" s="329">
        <v>571831.29479098401</v>
      </c>
      <c r="I266" s="1">
        <v>13086.8240205369</v>
      </c>
      <c r="J266" s="329">
        <v>3973.5551829870392</v>
      </c>
      <c r="K266" s="329">
        <f t="shared" si="4"/>
        <v>575804.84997397102</v>
      </c>
    </row>
    <row r="267" spans="2:11" x14ac:dyDescent="0.2">
      <c r="B267" s="1">
        <v>156737644</v>
      </c>
      <c r="C267" s="1">
        <v>2025</v>
      </c>
      <c r="D267" s="1" t="s">
        <v>264</v>
      </c>
      <c r="E267" s="1">
        <v>0</v>
      </c>
      <c r="F267" s="329">
        <v>0</v>
      </c>
      <c r="G267" s="1">
        <v>13038.11929020654</v>
      </c>
      <c r="H267" s="329">
        <v>569703.13222353836</v>
      </c>
      <c r="I267" s="1">
        <v>13038.11929020654</v>
      </c>
      <c r="J267" s="329">
        <v>3973.5551829870392</v>
      </c>
      <c r="K267" s="329">
        <f t="shared" si="4"/>
        <v>573676.68740652537</v>
      </c>
    </row>
    <row r="268" spans="2:11" x14ac:dyDescent="0.2">
      <c r="B268" s="1">
        <v>156737644</v>
      </c>
      <c r="C268" s="1">
        <v>2026</v>
      </c>
      <c r="D268" s="1" t="s">
        <v>264</v>
      </c>
      <c r="E268" s="1">
        <v>0</v>
      </c>
      <c r="F268" s="329">
        <v>0</v>
      </c>
      <c r="G268" s="1">
        <v>12495.91651736204</v>
      </c>
      <c r="H268" s="329">
        <v>546011.47769006377</v>
      </c>
      <c r="I268" s="1">
        <v>12495.91651736204</v>
      </c>
      <c r="J268" s="329">
        <v>3973.5551829870392</v>
      </c>
      <c r="K268" s="329">
        <f t="shared" si="4"/>
        <v>549985.03287305078</v>
      </c>
    </row>
    <row r="269" spans="2:11" x14ac:dyDescent="0.2">
      <c r="B269" s="1">
        <v>156737644</v>
      </c>
      <c r="C269" s="1">
        <v>2027</v>
      </c>
      <c r="D269" s="1" t="s">
        <v>264</v>
      </c>
      <c r="E269" s="1">
        <v>0</v>
      </c>
      <c r="F269" s="329">
        <v>0</v>
      </c>
      <c r="G269" s="1">
        <v>12495.91651736204</v>
      </c>
      <c r="H269" s="329">
        <v>546011.47769006377</v>
      </c>
      <c r="I269" s="1">
        <v>12495.91651736204</v>
      </c>
      <c r="J269" s="329">
        <v>3973.5551829870392</v>
      </c>
      <c r="K269" s="329">
        <f t="shared" si="4"/>
        <v>549985.03287305078</v>
      </c>
    </row>
    <row r="270" spans="2:11" x14ac:dyDescent="0.2">
      <c r="B270" s="1">
        <v>156737644</v>
      </c>
      <c r="C270" s="1">
        <v>2028</v>
      </c>
      <c r="D270" s="1" t="s">
        <v>264</v>
      </c>
      <c r="E270" s="1">
        <v>0</v>
      </c>
      <c r="F270" s="329">
        <v>0</v>
      </c>
      <c r="G270" s="1">
        <v>12495.91651736204</v>
      </c>
      <c r="H270" s="329">
        <v>546011.47769006377</v>
      </c>
      <c r="I270" s="1">
        <v>12495.91651736204</v>
      </c>
      <c r="J270" s="329">
        <v>3973.5551829870392</v>
      </c>
      <c r="K270" s="329">
        <f t="shared" si="4"/>
        <v>549985.03287305078</v>
      </c>
    </row>
    <row r="271" spans="2:11" x14ac:dyDescent="0.2">
      <c r="B271" s="1">
        <v>156737644</v>
      </c>
      <c r="C271" s="1">
        <v>2029</v>
      </c>
      <c r="D271" s="1" t="s">
        <v>264</v>
      </c>
      <c r="E271" s="1">
        <v>0</v>
      </c>
      <c r="F271" s="329">
        <v>0</v>
      </c>
      <c r="G271" s="1">
        <v>12495.91651736204</v>
      </c>
      <c r="H271" s="329">
        <v>546011.47769006377</v>
      </c>
      <c r="I271" s="1">
        <v>12495.91651736204</v>
      </c>
      <c r="J271" s="329">
        <v>3973.5551829870392</v>
      </c>
      <c r="K271" s="329">
        <f t="shared" si="4"/>
        <v>549985.03287305078</v>
      </c>
    </row>
    <row r="272" spans="2:11" x14ac:dyDescent="0.2">
      <c r="B272" s="1">
        <v>156737644</v>
      </c>
      <c r="C272" s="1">
        <v>2030</v>
      </c>
      <c r="D272" s="1" t="s">
        <v>264</v>
      </c>
      <c r="E272" s="1">
        <v>0</v>
      </c>
      <c r="F272" s="329">
        <v>0</v>
      </c>
      <c r="G272" s="1">
        <v>12495.91651736204</v>
      </c>
      <c r="H272" s="329">
        <v>546011.47769006377</v>
      </c>
      <c r="I272" s="1">
        <v>12495.91651736204</v>
      </c>
      <c r="J272" s="329">
        <v>3973.5551829870392</v>
      </c>
      <c r="K272" s="329">
        <f t="shared" si="4"/>
        <v>549985.03287305078</v>
      </c>
    </row>
    <row r="273" spans="2:11" x14ac:dyDescent="0.2">
      <c r="B273" s="1">
        <v>156737644</v>
      </c>
      <c r="C273" s="1">
        <v>2031</v>
      </c>
      <c r="D273" s="1" t="s">
        <v>264</v>
      </c>
      <c r="E273" s="1">
        <v>0</v>
      </c>
      <c r="F273" s="329">
        <v>0</v>
      </c>
      <c r="G273" s="1">
        <v>12495.91651736204</v>
      </c>
      <c r="H273" s="329">
        <v>546011.47769006377</v>
      </c>
      <c r="I273" s="1">
        <v>12495.91651736204</v>
      </c>
      <c r="J273" s="329">
        <v>3973.5551829870392</v>
      </c>
      <c r="K273" s="329">
        <f t="shared" si="4"/>
        <v>549985.03287305078</v>
      </c>
    </row>
    <row r="274" spans="2:11" x14ac:dyDescent="0.2">
      <c r="B274" s="1">
        <v>156737644</v>
      </c>
      <c r="C274" s="1">
        <v>2032</v>
      </c>
      <c r="D274" s="1" t="s">
        <v>264</v>
      </c>
      <c r="E274" s="1">
        <v>0</v>
      </c>
      <c r="F274" s="329">
        <v>0</v>
      </c>
      <c r="G274" s="1">
        <v>12495.91651736204</v>
      </c>
      <c r="H274" s="329">
        <v>546011.47769006377</v>
      </c>
      <c r="I274" s="1">
        <v>12495.91651736204</v>
      </c>
      <c r="J274" s="329">
        <v>3973.5551829870392</v>
      </c>
      <c r="K274" s="329">
        <f t="shared" si="4"/>
        <v>549985.03287305078</v>
      </c>
    </row>
    <row r="275" spans="2:11" x14ac:dyDescent="0.2">
      <c r="B275" s="1">
        <v>156737644</v>
      </c>
      <c r="C275" s="1">
        <v>2033</v>
      </c>
      <c r="D275" s="1" t="s">
        <v>264</v>
      </c>
      <c r="E275" s="1">
        <v>0</v>
      </c>
      <c r="F275" s="329">
        <v>0</v>
      </c>
      <c r="G275" s="1">
        <v>12495.91651736204</v>
      </c>
      <c r="H275" s="329">
        <v>546011.47769006377</v>
      </c>
      <c r="I275" s="1">
        <v>12495.91651736204</v>
      </c>
      <c r="J275" s="329">
        <v>3973.5551829870392</v>
      </c>
      <c r="K275" s="329">
        <f t="shared" si="4"/>
        <v>549985.03287305078</v>
      </c>
    </row>
    <row r="276" spans="2:11" x14ac:dyDescent="0.2">
      <c r="B276" s="1">
        <v>156737644</v>
      </c>
      <c r="C276" s="1">
        <v>2034</v>
      </c>
      <c r="D276" s="1" t="s">
        <v>264</v>
      </c>
      <c r="E276" s="1">
        <v>0</v>
      </c>
      <c r="F276" s="329">
        <v>0</v>
      </c>
      <c r="G276" s="1">
        <v>12495.91651736204</v>
      </c>
      <c r="H276" s="329">
        <v>546011.47769006377</v>
      </c>
      <c r="I276" s="1">
        <v>12495.91651736204</v>
      </c>
      <c r="J276" s="329">
        <v>3973.5551829870392</v>
      </c>
      <c r="K276" s="329">
        <f t="shared" si="4"/>
        <v>549985.03287305078</v>
      </c>
    </row>
    <row r="277" spans="2:11" x14ac:dyDescent="0.2">
      <c r="B277" s="1">
        <v>187173693</v>
      </c>
      <c r="C277" s="1">
        <v>2023</v>
      </c>
      <c r="D277" s="1" t="s">
        <v>264</v>
      </c>
      <c r="E277" s="1">
        <v>0</v>
      </c>
      <c r="F277" s="329">
        <v>0</v>
      </c>
      <c r="G277" s="1">
        <v>2324.5328700420432</v>
      </c>
      <c r="H277" s="329">
        <v>101570.9112290646</v>
      </c>
      <c r="I277" s="1">
        <v>2324.5328700420432</v>
      </c>
      <c r="J277" s="329">
        <v>13502.069746567769</v>
      </c>
      <c r="K277" s="329">
        <f t="shared" si="4"/>
        <v>115072.98097563237</v>
      </c>
    </row>
    <row r="278" spans="2:11" x14ac:dyDescent="0.2">
      <c r="B278" s="1">
        <v>187173693</v>
      </c>
      <c r="C278" s="1">
        <v>2024</v>
      </c>
      <c r="D278" s="1" t="s">
        <v>264</v>
      </c>
      <c r="E278" s="1">
        <v>0</v>
      </c>
      <c r="F278" s="329">
        <v>0</v>
      </c>
      <c r="G278" s="1">
        <v>2369.5461835351462</v>
      </c>
      <c r="H278" s="329">
        <v>103537.7766272085</v>
      </c>
      <c r="I278" s="1">
        <v>2369.5461835351462</v>
      </c>
      <c r="J278" s="329">
        <v>13502.069746567769</v>
      </c>
      <c r="K278" s="329">
        <f t="shared" si="4"/>
        <v>117039.84637377626</v>
      </c>
    </row>
    <row r="279" spans="2:11" x14ac:dyDescent="0.2">
      <c r="B279" s="1">
        <v>187173693</v>
      </c>
      <c r="C279" s="1">
        <v>2025</v>
      </c>
      <c r="D279" s="1" t="s">
        <v>264</v>
      </c>
      <c r="E279" s="1">
        <v>0</v>
      </c>
      <c r="F279" s="329">
        <v>0</v>
      </c>
      <c r="G279" s="1">
        <v>2394.166243787879</v>
      </c>
      <c r="H279" s="329">
        <v>104613.5548993133</v>
      </c>
      <c r="I279" s="1">
        <v>2394.166243787879</v>
      </c>
      <c r="J279" s="329">
        <v>13502.069746567769</v>
      </c>
      <c r="K279" s="329">
        <f t="shared" si="4"/>
        <v>118115.62464588106</v>
      </c>
    </row>
    <row r="280" spans="2:11" x14ac:dyDescent="0.2">
      <c r="B280" s="1">
        <v>187173693</v>
      </c>
      <c r="C280" s="1">
        <v>2026</v>
      </c>
      <c r="D280" s="1" t="s">
        <v>264</v>
      </c>
      <c r="E280" s="1">
        <v>0</v>
      </c>
      <c r="F280" s="329">
        <v>0</v>
      </c>
      <c r="G280" s="1">
        <v>2384.4855628421878</v>
      </c>
      <c r="H280" s="329">
        <v>104190.55568186031</v>
      </c>
      <c r="I280" s="1">
        <v>2384.4855628421878</v>
      </c>
      <c r="J280" s="329">
        <v>13502.069746567769</v>
      </c>
      <c r="K280" s="329">
        <f t="shared" si="4"/>
        <v>117692.62542842807</v>
      </c>
    </row>
    <row r="281" spans="2:11" x14ac:dyDescent="0.2">
      <c r="B281" s="1">
        <v>187173693</v>
      </c>
      <c r="C281" s="1">
        <v>2027</v>
      </c>
      <c r="D281" s="1" t="s">
        <v>264</v>
      </c>
      <c r="E281" s="1">
        <v>0</v>
      </c>
      <c r="F281" s="329">
        <v>0</v>
      </c>
      <c r="G281" s="1">
        <v>2384.4855628421878</v>
      </c>
      <c r="H281" s="329">
        <v>104190.55568186031</v>
      </c>
      <c r="I281" s="1">
        <v>2384.4855628421878</v>
      </c>
      <c r="J281" s="329">
        <v>13502.069746567769</v>
      </c>
      <c r="K281" s="329">
        <f t="shared" si="4"/>
        <v>117692.62542842807</v>
      </c>
    </row>
    <row r="282" spans="2:11" x14ac:dyDescent="0.2">
      <c r="B282" s="1">
        <v>187173693</v>
      </c>
      <c r="C282" s="1">
        <v>2028</v>
      </c>
      <c r="D282" s="1" t="s">
        <v>264</v>
      </c>
      <c r="E282" s="1">
        <v>0</v>
      </c>
      <c r="F282" s="329">
        <v>0</v>
      </c>
      <c r="G282" s="1">
        <v>2384.4855628421878</v>
      </c>
      <c r="H282" s="329">
        <v>104190.55568186031</v>
      </c>
      <c r="I282" s="1">
        <v>2384.4855628421878</v>
      </c>
      <c r="J282" s="329">
        <v>13502.069746567769</v>
      </c>
      <c r="K282" s="329">
        <f t="shared" si="4"/>
        <v>117692.62542842807</v>
      </c>
    </row>
    <row r="283" spans="2:11" x14ac:dyDescent="0.2">
      <c r="B283" s="1">
        <v>187173693</v>
      </c>
      <c r="C283" s="1">
        <v>2029</v>
      </c>
      <c r="D283" s="1" t="s">
        <v>264</v>
      </c>
      <c r="E283" s="1">
        <v>0</v>
      </c>
      <c r="F283" s="329">
        <v>0</v>
      </c>
      <c r="G283" s="1">
        <v>2384.4855628421878</v>
      </c>
      <c r="H283" s="329">
        <v>104190.55568186031</v>
      </c>
      <c r="I283" s="1">
        <v>2384.4855628421878</v>
      </c>
      <c r="J283" s="329">
        <v>13502.069746567769</v>
      </c>
      <c r="K283" s="329">
        <f t="shared" si="4"/>
        <v>117692.62542842807</v>
      </c>
    </row>
    <row r="284" spans="2:11" x14ac:dyDescent="0.2">
      <c r="B284" s="1">
        <v>187173693</v>
      </c>
      <c r="C284" s="1">
        <v>2030</v>
      </c>
      <c r="D284" s="1" t="s">
        <v>264</v>
      </c>
      <c r="E284" s="1">
        <v>0</v>
      </c>
      <c r="F284" s="329">
        <v>0</v>
      </c>
      <c r="G284" s="1">
        <v>2384.4855628421878</v>
      </c>
      <c r="H284" s="329">
        <v>104190.55568186031</v>
      </c>
      <c r="I284" s="1">
        <v>2384.4855628421878</v>
      </c>
      <c r="J284" s="329">
        <v>13502.069746567769</v>
      </c>
      <c r="K284" s="329">
        <f t="shared" si="4"/>
        <v>117692.62542842807</v>
      </c>
    </row>
    <row r="285" spans="2:11" x14ac:dyDescent="0.2">
      <c r="B285" s="1">
        <v>187173693</v>
      </c>
      <c r="C285" s="1">
        <v>2031</v>
      </c>
      <c r="D285" s="1" t="s">
        <v>264</v>
      </c>
      <c r="E285" s="1">
        <v>0</v>
      </c>
      <c r="F285" s="329">
        <v>0</v>
      </c>
      <c r="G285" s="1">
        <v>2384.4855628421878</v>
      </c>
      <c r="H285" s="329">
        <v>104190.55568186031</v>
      </c>
      <c r="I285" s="1">
        <v>2384.4855628421878</v>
      </c>
      <c r="J285" s="329">
        <v>13502.069746567769</v>
      </c>
      <c r="K285" s="329">
        <f t="shared" si="4"/>
        <v>117692.62542842807</v>
      </c>
    </row>
    <row r="286" spans="2:11" x14ac:dyDescent="0.2">
      <c r="B286" s="1">
        <v>187173693</v>
      </c>
      <c r="C286" s="1">
        <v>2032</v>
      </c>
      <c r="D286" s="1" t="s">
        <v>264</v>
      </c>
      <c r="E286" s="1">
        <v>0</v>
      </c>
      <c r="F286" s="329">
        <v>0</v>
      </c>
      <c r="G286" s="1">
        <v>2384.4855628421878</v>
      </c>
      <c r="H286" s="329">
        <v>104190.55568186031</v>
      </c>
      <c r="I286" s="1">
        <v>2384.4855628421878</v>
      </c>
      <c r="J286" s="329">
        <v>13502.069746567769</v>
      </c>
      <c r="K286" s="329">
        <f t="shared" si="4"/>
        <v>117692.62542842807</v>
      </c>
    </row>
    <row r="287" spans="2:11" x14ac:dyDescent="0.2">
      <c r="B287" s="1">
        <v>187173693</v>
      </c>
      <c r="C287" s="1">
        <v>2033</v>
      </c>
      <c r="D287" s="1" t="s">
        <v>264</v>
      </c>
      <c r="E287" s="1">
        <v>0</v>
      </c>
      <c r="F287" s="329">
        <v>0</v>
      </c>
      <c r="G287" s="1">
        <v>2384.4855628421878</v>
      </c>
      <c r="H287" s="329">
        <v>104190.55568186031</v>
      </c>
      <c r="I287" s="1">
        <v>2384.4855628421878</v>
      </c>
      <c r="J287" s="329">
        <v>13502.069746567769</v>
      </c>
      <c r="K287" s="329">
        <f t="shared" si="4"/>
        <v>117692.62542842807</v>
      </c>
    </row>
    <row r="288" spans="2:11" x14ac:dyDescent="0.2">
      <c r="B288" s="1">
        <v>187173693</v>
      </c>
      <c r="C288" s="1">
        <v>2034</v>
      </c>
      <c r="D288" s="1" t="s">
        <v>264</v>
      </c>
      <c r="E288" s="1">
        <v>0</v>
      </c>
      <c r="F288" s="329">
        <v>0</v>
      </c>
      <c r="G288" s="1">
        <v>2384.4855628421878</v>
      </c>
      <c r="H288" s="329">
        <v>104190.55568186031</v>
      </c>
      <c r="I288" s="1">
        <v>2384.4855628421878</v>
      </c>
      <c r="J288" s="329">
        <v>13502.069746567769</v>
      </c>
      <c r="K288" s="329">
        <f t="shared" si="4"/>
        <v>117692.62542842807</v>
      </c>
    </row>
    <row r="289" spans="2:11" x14ac:dyDescent="0.2">
      <c r="B289" s="1">
        <v>199745387</v>
      </c>
      <c r="C289" s="1">
        <v>2023</v>
      </c>
      <c r="D289" s="1" t="s">
        <v>264</v>
      </c>
      <c r="E289" s="1">
        <v>0</v>
      </c>
      <c r="F289" s="329">
        <v>0</v>
      </c>
      <c r="G289" s="1">
        <v>8.4546463283477777</v>
      </c>
      <c r="H289" s="329">
        <v>369.4273988365743</v>
      </c>
      <c r="I289" s="1">
        <v>8.4546463283477777</v>
      </c>
      <c r="J289" s="329">
        <v>2523.6665061064682</v>
      </c>
      <c r="K289" s="329">
        <f t="shared" si="4"/>
        <v>2893.0939049430426</v>
      </c>
    </row>
    <row r="290" spans="2:11" x14ac:dyDescent="0.2">
      <c r="B290" s="1">
        <v>199745387</v>
      </c>
      <c r="C290" s="1">
        <v>2024</v>
      </c>
      <c r="D290" s="1" t="s">
        <v>264</v>
      </c>
      <c r="E290" s="1">
        <v>0</v>
      </c>
      <c r="F290" s="329">
        <v>0</v>
      </c>
      <c r="G290" s="1">
        <v>11.88818460381817</v>
      </c>
      <c r="H290" s="329">
        <v>519.4565147393713</v>
      </c>
      <c r="I290" s="1">
        <v>11.88818460381817</v>
      </c>
      <c r="J290" s="329">
        <v>2523.6665061064682</v>
      </c>
      <c r="K290" s="329">
        <f t="shared" si="4"/>
        <v>3043.1230208458396</v>
      </c>
    </row>
    <row r="291" spans="2:11" x14ac:dyDescent="0.2">
      <c r="B291" s="1">
        <v>199745387</v>
      </c>
      <c r="C291" s="1">
        <v>2025</v>
      </c>
      <c r="D291" s="1" t="s">
        <v>264</v>
      </c>
      <c r="E291" s="1">
        <v>0</v>
      </c>
      <c r="F291" s="329">
        <v>0</v>
      </c>
      <c r="G291" s="1">
        <v>14.97543226741641</v>
      </c>
      <c r="H291" s="329">
        <v>654.35439569547157</v>
      </c>
      <c r="I291" s="1">
        <v>14.97543226741641</v>
      </c>
      <c r="J291" s="329">
        <v>2523.6665061064682</v>
      </c>
      <c r="K291" s="329">
        <f t="shared" si="4"/>
        <v>3178.0209018019395</v>
      </c>
    </row>
    <row r="292" spans="2:11" x14ac:dyDescent="0.2">
      <c r="B292" s="1">
        <v>199745387</v>
      </c>
      <c r="C292" s="1">
        <v>2026</v>
      </c>
      <c r="D292" s="1" t="s">
        <v>264</v>
      </c>
      <c r="E292" s="1">
        <v>0</v>
      </c>
      <c r="F292" s="329">
        <v>0</v>
      </c>
      <c r="G292" s="1">
        <v>11.86474509763895</v>
      </c>
      <c r="H292" s="329">
        <v>518.43232100476496</v>
      </c>
      <c r="I292" s="1">
        <v>11.86474509763895</v>
      </c>
      <c r="J292" s="329">
        <v>2523.6665061064682</v>
      </c>
      <c r="K292" s="329">
        <f t="shared" si="4"/>
        <v>3042.0988271112333</v>
      </c>
    </row>
    <row r="293" spans="2:11" x14ac:dyDescent="0.2">
      <c r="B293" s="1">
        <v>199745387</v>
      </c>
      <c r="C293" s="1">
        <v>2027</v>
      </c>
      <c r="D293" s="1" t="s">
        <v>264</v>
      </c>
      <c r="E293" s="1">
        <v>0</v>
      </c>
      <c r="F293" s="329">
        <v>0</v>
      </c>
      <c r="G293" s="1">
        <v>11.86474509763895</v>
      </c>
      <c r="H293" s="329">
        <v>518.43232100476496</v>
      </c>
      <c r="I293" s="1">
        <v>11.86474509763895</v>
      </c>
      <c r="J293" s="329">
        <v>2523.6665061064682</v>
      </c>
      <c r="K293" s="329">
        <f t="shared" si="4"/>
        <v>3042.0988271112333</v>
      </c>
    </row>
    <row r="294" spans="2:11" x14ac:dyDescent="0.2">
      <c r="B294" s="1">
        <v>199745387</v>
      </c>
      <c r="C294" s="1">
        <v>2028</v>
      </c>
      <c r="D294" s="1" t="s">
        <v>264</v>
      </c>
      <c r="E294" s="1">
        <v>0</v>
      </c>
      <c r="F294" s="329">
        <v>0</v>
      </c>
      <c r="G294" s="1">
        <v>11.86474509763895</v>
      </c>
      <c r="H294" s="329">
        <v>518.43232100476496</v>
      </c>
      <c r="I294" s="1">
        <v>11.86474509763895</v>
      </c>
      <c r="J294" s="329">
        <v>2523.6665061064682</v>
      </c>
      <c r="K294" s="329">
        <f t="shared" si="4"/>
        <v>3042.0988271112333</v>
      </c>
    </row>
    <row r="295" spans="2:11" x14ac:dyDescent="0.2">
      <c r="B295" s="1">
        <v>199745387</v>
      </c>
      <c r="C295" s="1">
        <v>2029</v>
      </c>
      <c r="D295" s="1" t="s">
        <v>264</v>
      </c>
      <c r="E295" s="1">
        <v>0</v>
      </c>
      <c r="F295" s="329">
        <v>0</v>
      </c>
      <c r="G295" s="1">
        <v>11.86474509763895</v>
      </c>
      <c r="H295" s="329">
        <v>518.43232100476496</v>
      </c>
      <c r="I295" s="1">
        <v>11.86474509763895</v>
      </c>
      <c r="J295" s="329">
        <v>2523.6665061064682</v>
      </c>
      <c r="K295" s="329">
        <f t="shared" si="4"/>
        <v>3042.0988271112333</v>
      </c>
    </row>
    <row r="296" spans="2:11" x14ac:dyDescent="0.2">
      <c r="B296" s="1">
        <v>199745387</v>
      </c>
      <c r="C296" s="1">
        <v>2030</v>
      </c>
      <c r="D296" s="1" t="s">
        <v>264</v>
      </c>
      <c r="E296" s="1">
        <v>0</v>
      </c>
      <c r="F296" s="329">
        <v>0</v>
      </c>
      <c r="G296" s="1">
        <v>11.86474509763895</v>
      </c>
      <c r="H296" s="329">
        <v>518.43232100476496</v>
      </c>
      <c r="I296" s="1">
        <v>11.86474509763895</v>
      </c>
      <c r="J296" s="329">
        <v>2523.6665061064682</v>
      </c>
      <c r="K296" s="329">
        <f t="shared" si="4"/>
        <v>3042.0988271112333</v>
      </c>
    </row>
    <row r="297" spans="2:11" x14ac:dyDescent="0.2">
      <c r="B297" s="1">
        <v>199745387</v>
      </c>
      <c r="C297" s="1">
        <v>2031</v>
      </c>
      <c r="D297" s="1" t="s">
        <v>264</v>
      </c>
      <c r="E297" s="1">
        <v>0</v>
      </c>
      <c r="F297" s="329">
        <v>0</v>
      </c>
      <c r="G297" s="1">
        <v>11.86474509763895</v>
      </c>
      <c r="H297" s="329">
        <v>518.43232100476496</v>
      </c>
      <c r="I297" s="1">
        <v>11.86474509763895</v>
      </c>
      <c r="J297" s="329">
        <v>2523.6665061064682</v>
      </c>
      <c r="K297" s="329">
        <f t="shared" si="4"/>
        <v>3042.0988271112333</v>
      </c>
    </row>
    <row r="298" spans="2:11" x14ac:dyDescent="0.2">
      <c r="B298" s="1">
        <v>199745387</v>
      </c>
      <c r="C298" s="1">
        <v>2032</v>
      </c>
      <c r="D298" s="1" t="s">
        <v>264</v>
      </c>
      <c r="E298" s="1">
        <v>0</v>
      </c>
      <c r="F298" s="329">
        <v>0</v>
      </c>
      <c r="G298" s="1">
        <v>11.86474509763895</v>
      </c>
      <c r="H298" s="329">
        <v>518.43232100476496</v>
      </c>
      <c r="I298" s="1">
        <v>11.86474509763895</v>
      </c>
      <c r="J298" s="329">
        <v>2523.6665061064682</v>
      </c>
      <c r="K298" s="329">
        <f t="shared" si="4"/>
        <v>3042.0988271112333</v>
      </c>
    </row>
    <row r="299" spans="2:11" x14ac:dyDescent="0.2">
      <c r="B299" s="1">
        <v>199745387</v>
      </c>
      <c r="C299" s="1">
        <v>2033</v>
      </c>
      <c r="D299" s="1" t="s">
        <v>264</v>
      </c>
      <c r="E299" s="1">
        <v>0</v>
      </c>
      <c r="F299" s="329">
        <v>0</v>
      </c>
      <c r="G299" s="1">
        <v>11.86474509763895</v>
      </c>
      <c r="H299" s="329">
        <v>518.43232100476496</v>
      </c>
      <c r="I299" s="1">
        <v>11.86474509763895</v>
      </c>
      <c r="J299" s="329">
        <v>2523.6665061064682</v>
      </c>
      <c r="K299" s="329">
        <f t="shared" si="4"/>
        <v>3042.0988271112333</v>
      </c>
    </row>
    <row r="300" spans="2:11" x14ac:dyDescent="0.2">
      <c r="B300" s="1">
        <v>199745387</v>
      </c>
      <c r="C300" s="1">
        <v>2034</v>
      </c>
      <c r="D300" s="1" t="s">
        <v>264</v>
      </c>
      <c r="E300" s="1">
        <v>0</v>
      </c>
      <c r="F300" s="329">
        <v>0</v>
      </c>
      <c r="G300" s="1">
        <v>11.86474509763895</v>
      </c>
      <c r="H300" s="329">
        <v>518.43232100476496</v>
      </c>
      <c r="I300" s="1">
        <v>11.86474509763895</v>
      </c>
      <c r="J300" s="329">
        <v>2523.6665061064682</v>
      </c>
      <c r="K300" s="329">
        <f t="shared" si="4"/>
        <v>3042.0988271112333</v>
      </c>
    </row>
    <row r="301" spans="2:11" x14ac:dyDescent="0.2">
      <c r="B301" s="1">
        <v>20239754</v>
      </c>
      <c r="C301" s="1">
        <v>2025</v>
      </c>
      <c r="D301" s="1" t="s">
        <v>265</v>
      </c>
      <c r="E301" s="1">
        <v>10.05308508498943</v>
      </c>
      <c r="F301" s="329">
        <v>5.65696249441002E-2</v>
      </c>
      <c r="G301" s="1">
        <v>5115.999846116486</v>
      </c>
      <c r="H301" s="329">
        <v>228958.0143010008</v>
      </c>
      <c r="I301" s="1">
        <v>5126.0529312014751</v>
      </c>
      <c r="J301" s="329">
        <v>681.66658900634241</v>
      </c>
      <c r="K301" s="329">
        <f t="shared" si="4"/>
        <v>229639.7374596321</v>
      </c>
    </row>
    <row r="302" spans="2:11" x14ac:dyDescent="0.2">
      <c r="B302" s="1">
        <v>20239754</v>
      </c>
      <c r="C302" s="1">
        <v>2026</v>
      </c>
      <c r="D302" s="1" t="s">
        <v>265</v>
      </c>
      <c r="E302" s="1">
        <v>10.05308508498943</v>
      </c>
      <c r="F302" s="329">
        <v>5.65696249441002E-2</v>
      </c>
      <c r="G302" s="1">
        <v>5115.999846116486</v>
      </c>
      <c r="H302" s="329">
        <v>228958.0143010008</v>
      </c>
      <c r="I302" s="1">
        <v>5126.0529312014751</v>
      </c>
      <c r="J302" s="329">
        <v>681.66658900634241</v>
      </c>
      <c r="K302" s="329">
        <f t="shared" si="4"/>
        <v>229639.7374596321</v>
      </c>
    </row>
    <row r="303" spans="2:11" x14ac:dyDescent="0.2">
      <c r="B303" s="1">
        <v>20239754</v>
      </c>
      <c r="C303" s="1">
        <v>2027</v>
      </c>
      <c r="D303" s="1" t="s">
        <v>265</v>
      </c>
      <c r="E303" s="1">
        <v>10.05308508498943</v>
      </c>
      <c r="F303" s="329">
        <v>5.65696249441002E-2</v>
      </c>
      <c r="G303" s="1">
        <v>5115.999846116486</v>
      </c>
      <c r="H303" s="329">
        <v>228958.0143010008</v>
      </c>
      <c r="I303" s="1">
        <v>5126.0529312014751</v>
      </c>
      <c r="J303" s="329">
        <v>681.66658900634241</v>
      </c>
      <c r="K303" s="329">
        <f t="shared" si="4"/>
        <v>229639.7374596321</v>
      </c>
    </row>
    <row r="304" spans="2:11" x14ac:dyDescent="0.2">
      <c r="B304" s="1">
        <v>20239754</v>
      </c>
      <c r="C304" s="1">
        <v>2028</v>
      </c>
      <c r="D304" s="1" t="s">
        <v>265</v>
      </c>
      <c r="E304" s="1">
        <v>10.05308508498943</v>
      </c>
      <c r="F304" s="329">
        <v>5.65696249441002E-2</v>
      </c>
      <c r="G304" s="1">
        <v>5115.999846116486</v>
      </c>
      <c r="H304" s="329">
        <v>228958.0143010008</v>
      </c>
      <c r="I304" s="1">
        <v>5126.0529312014751</v>
      </c>
      <c r="J304" s="329">
        <v>681.66658900634241</v>
      </c>
      <c r="K304" s="329">
        <f t="shared" si="4"/>
        <v>229639.7374596321</v>
      </c>
    </row>
    <row r="305" spans="2:11" x14ac:dyDescent="0.2">
      <c r="B305" s="1">
        <v>20239754</v>
      </c>
      <c r="C305" s="1">
        <v>2029</v>
      </c>
      <c r="D305" s="1" t="s">
        <v>265</v>
      </c>
      <c r="E305" s="1">
        <v>10.05308508498943</v>
      </c>
      <c r="F305" s="329">
        <v>5.65696249441002E-2</v>
      </c>
      <c r="G305" s="1">
        <v>5115.999846116486</v>
      </c>
      <c r="H305" s="329">
        <v>228958.0143010008</v>
      </c>
      <c r="I305" s="1">
        <v>5126.0529312014751</v>
      </c>
      <c r="J305" s="329">
        <v>681.66658900634241</v>
      </c>
      <c r="K305" s="329">
        <f t="shared" si="4"/>
        <v>229639.7374596321</v>
      </c>
    </row>
    <row r="306" spans="2:11" x14ac:dyDescent="0.2">
      <c r="B306" s="1">
        <v>20239754</v>
      </c>
      <c r="C306" s="1">
        <v>2030</v>
      </c>
      <c r="D306" s="1" t="s">
        <v>265</v>
      </c>
      <c r="E306" s="1">
        <v>10.05308508498943</v>
      </c>
      <c r="F306" s="329">
        <v>5.65696249441002E-2</v>
      </c>
      <c r="G306" s="1">
        <v>5115.999846116486</v>
      </c>
      <c r="H306" s="329">
        <v>228958.0143010008</v>
      </c>
      <c r="I306" s="1">
        <v>5126.0529312014751</v>
      </c>
      <c r="J306" s="329">
        <v>681.66658900634241</v>
      </c>
      <c r="K306" s="329">
        <f t="shared" si="4"/>
        <v>229639.7374596321</v>
      </c>
    </row>
    <row r="307" spans="2:11" x14ac:dyDescent="0.2">
      <c r="B307" s="1">
        <v>20239754</v>
      </c>
      <c r="C307" s="1">
        <v>2031</v>
      </c>
      <c r="D307" s="1" t="s">
        <v>265</v>
      </c>
      <c r="E307" s="1">
        <v>10.05308508498943</v>
      </c>
      <c r="F307" s="329">
        <v>5.65696249441002E-2</v>
      </c>
      <c r="G307" s="1">
        <v>5115.999846116486</v>
      </c>
      <c r="H307" s="329">
        <v>228958.0143010008</v>
      </c>
      <c r="I307" s="1">
        <v>5126.0529312014751</v>
      </c>
      <c r="J307" s="329">
        <v>681.66658900634241</v>
      </c>
      <c r="K307" s="329">
        <f t="shared" si="4"/>
        <v>229639.7374596321</v>
      </c>
    </row>
    <row r="308" spans="2:11" x14ac:dyDescent="0.2">
      <c r="B308" s="1">
        <v>20239754</v>
      </c>
      <c r="C308" s="1">
        <v>2032</v>
      </c>
      <c r="D308" s="1" t="s">
        <v>265</v>
      </c>
      <c r="E308" s="1">
        <v>10.05308508498943</v>
      </c>
      <c r="F308" s="329">
        <v>5.65696249441002E-2</v>
      </c>
      <c r="G308" s="1">
        <v>5115.999846116486</v>
      </c>
      <c r="H308" s="329">
        <v>228958.0143010008</v>
      </c>
      <c r="I308" s="1">
        <v>5126.0529312014751</v>
      </c>
      <c r="J308" s="329">
        <v>681.66658900634241</v>
      </c>
      <c r="K308" s="329">
        <f t="shared" si="4"/>
        <v>229639.7374596321</v>
      </c>
    </row>
    <row r="309" spans="2:11" x14ac:dyDescent="0.2">
      <c r="B309" s="1">
        <v>20239754</v>
      </c>
      <c r="C309" s="1">
        <v>2033</v>
      </c>
      <c r="D309" s="1" t="s">
        <v>265</v>
      </c>
      <c r="E309" s="1">
        <v>10.05308508498943</v>
      </c>
      <c r="F309" s="329">
        <v>5.65696249441002E-2</v>
      </c>
      <c r="G309" s="1">
        <v>5115.999846116486</v>
      </c>
      <c r="H309" s="329">
        <v>228958.0143010008</v>
      </c>
      <c r="I309" s="1">
        <v>5126.0529312014751</v>
      </c>
      <c r="J309" s="329">
        <v>681.66658900634241</v>
      </c>
      <c r="K309" s="329">
        <f t="shared" si="4"/>
        <v>229639.7374596321</v>
      </c>
    </row>
    <row r="310" spans="2:11" x14ac:dyDescent="0.2">
      <c r="B310" s="1">
        <v>20239754</v>
      </c>
      <c r="C310" s="1">
        <v>2034</v>
      </c>
      <c r="D310" s="1" t="s">
        <v>265</v>
      </c>
      <c r="E310" s="1">
        <v>10.05308508498943</v>
      </c>
      <c r="F310" s="329">
        <v>5.65696249441002E-2</v>
      </c>
      <c r="G310" s="1">
        <v>5115.999846116486</v>
      </c>
      <c r="H310" s="329">
        <v>228958.0143010008</v>
      </c>
      <c r="I310" s="1">
        <v>5126.0529312014751</v>
      </c>
      <c r="J310" s="329">
        <v>681.66658900634241</v>
      </c>
      <c r="K310" s="329">
        <f t="shared" si="4"/>
        <v>229639.7374596321</v>
      </c>
    </row>
    <row r="311" spans="2:11" x14ac:dyDescent="0.2">
      <c r="B311" s="1">
        <v>20401509</v>
      </c>
      <c r="C311" s="1">
        <v>2025</v>
      </c>
      <c r="D311" s="1" t="s">
        <v>265</v>
      </c>
      <c r="E311" s="1">
        <v>0</v>
      </c>
      <c r="F311" s="329">
        <v>0</v>
      </c>
      <c r="G311" s="1">
        <v>218.70706753048509</v>
      </c>
      <c r="H311" s="329">
        <v>9787.8689213382386</v>
      </c>
      <c r="I311" s="1">
        <v>218.70706753048509</v>
      </c>
      <c r="J311" s="329">
        <v>3405.120066068841</v>
      </c>
      <c r="K311" s="329">
        <f t="shared" si="4"/>
        <v>13192.98898740708</v>
      </c>
    </row>
    <row r="312" spans="2:11" x14ac:dyDescent="0.2">
      <c r="B312" s="1">
        <v>20401509</v>
      </c>
      <c r="C312" s="1">
        <v>2026</v>
      </c>
      <c r="D312" s="1" t="s">
        <v>265</v>
      </c>
      <c r="E312" s="1">
        <v>0</v>
      </c>
      <c r="F312" s="329">
        <v>0</v>
      </c>
      <c r="G312" s="1">
        <v>218.70706753048509</v>
      </c>
      <c r="H312" s="329">
        <v>9787.8689213382386</v>
      </c>
      <c r="I312" s="1">
        <v>218.70706753048509</v>
      </c>
      <c r="J312" s="329">
        <v>3405.120066068841</v>
      </c>
      <c r="K312" s="329">
        <f t="shared" si="4"/>
        <v>13192.98898740708</v>
      </c>
    </row>
    <row r="313" spans="2:11" x14ac:dyDescent="0.2">
      <c r="B313" s="1">
        <v>20401509</v>
      </c>
      <c r="C313" s="1">
        <v>2027</v>
      </c>
      <c r="D313" s="1" t="s">
        <v>265</v>
      </c>
      <c r="E313" s="1">
        <v>0</v>
      </c>
      <c r="F313" s="329">
        <v>0</v>
      </c>
      <c r="G313" s="1">
        <v>218.70706753048509</v>
      </c>
      <c r="H313" s="329">
        <v>9787.8689213382386</v>
      </c>
      <c r="I313" s="1">
        <v>218.70706753048509</v>
      </c>
      <c r="J313" s="329">
        <v>3405.120066068841</v>
      </c>
      <c r="K313" s="329">
        <f t="shared" si="4"/>
        <v>13192.98898740708</v>
      </c>
    </row>
    <row r="314" spans="2:11" x14ac:dyDescent="0.2">
      <c r="B314" s="1">
        <v>20401509</v>
      </c>
      <c r="C314" s="1">
        <v>2028</v>
      </c>
      <c r="D314" s="1" t="s">
        <v>265</v>
      </c>
      <c r="E314" s="1">
        <v>0</v>
      </c>
      <c r="F314" s="329">
        <v>0</v>
      </c>
      <c r="G314" s="1">
        <v>218.70706753048509</v>
      </c>
      <c r="H314" s="329">
        <v>9787.8689213382386</v>
      </c>
      <c r="I314" s="1">
        <v>218.70706753048509</v>
      </c>
      <c r="J314" s="329">
        <v>3405.120066068841</v>
      </c>
      <c r="K314" s="329">
        <f t="shared" si="4"/>
        <v>13192.98898740708</v>
      </c>
    </row>
    <row r="315" spans="2:11" x14ac:dyDescent="0.2">
      <c r="B315" s="1">
        <v>20401509</v>
      </c>
      <c r="C315" s="1">
        <v>2029</v>
      </c>
      <c r="D315" s="1" t="s">
        <v>265</v>
      </c>
      <c r="E315" s="1">
        <v>0</v>
      </c>
      <c r="F315" s="329">
        <v>0</v>
      </c>
      <c r="G315" s="1">
        <v>218.70706753048509</v>
      </c>
      <c r="H315" s="329">
        <v>9787.8689213382386</v>
      </c>
      <c r="I315" s="1">
        <v>218.70706753048509</v>
      </c>
      <c r="J315" s="329">
        <v>3405.120066068841</v>
      </c>
      <c r="K315" s="329">
        <f t="shared" si="4"/>
        <v>13192.98898740708</v>
      </c>
    </row>
    <row r="316" spans="2:11" x14ac:dyDescent="0.2">
      <c r="B316" s="1">
        <v>20401509</v>
      </c>
      <c r="C316" s="1">
        <v>2030</v>
      </c>
      <c r="D316" s="1" t="s">
        <v>265</v>
      </c>
      <c r="E316" s="1">
        <v>0</v>
      </c>
      <c r="F316" s="329">
        <v>0</v>
      </c>
      <c r="G316" s="1">
        <v>218.70706753048509</v>
      </c>
      <c r="H316" s="329">
        <v>9787.8689213382386</v>
      </c>
      <c r="I316" s="1">
        <v>218.70706753048509</v>
      </c>
      <c r="J316" s="329">
        <v>3405.120066068841</v>
      </c>
      <c r="K316" s="329">
        <f t="shared" si="4"/>
        <v>13192.98898740708</v>
      </c>
    </row>
    <row r="317" spans="2:11" x14ac:dyDescent="0.2">
      <c r="B317" s="1">
        <v>20401509</v>
      </c>
      <c r="C317" s="1">
        <v>2031</v>
      </c>
      <c r="D317" s="1" t="s">
        <v>265</v>
      </c>
      <c r="E317" s="1">
        <v>0</v>
      </c>
      <c r="F317" s="329">
        <v>0</v>
      </c>
      <c r="G317" s="1">
        <v>218.70706753048509</v>
      </c>
      <c r="H317" s="329">
        <v>9787.8689213382386</v>
      </c>
      <c r="I317" s="1">
        <v>218.70706753048509</v>
      </c>
      <c r="J317" s="329">
        <v>3405.120066068841</v>
      </c>
      <c r="K317" s="329">
        <f t="shared" si="4"/>
        <v>13192.98898740708</v>
      </c>
    </row>
    <row r="318" spans="2:11" x14ac:dyDescent="0.2">
      <c r="B318" s="1">
        <v>20401509</v>
      </c>
      <c r="C318" s="1">
        <v>2032</v>
      </c>
      <c r="D318" s="1" t="s">
        <v>265</v>
      </c>
      <c r="E318" s="1">
        <v>0</v>
      </c>
      <c r="F318" s="329">
        <v>0</v>
      </c>
      <c r="G318" s="1">
        <v>218.70706753048509</v>
      </c>
      <c r="H318" s="329">
        <v>9787.8689213382386</v>
      </c>
      <c r="I318" s="1">
        <v>218.70706753048509</v>
      </c>
      <c r="J318" s="329">
        <v>3405.120066068841</v>
      </c>
      <c r="K318" s="329">
        <f t="shared" si="4"/>
        <v>13192.98898740708</v>
      </c>
    </row>
    <row r="319" spans="2:11" x14ac:dyDescent="0.2">
      <c r="B319" s="1">
        <v>20401509</v>
      </c>
      <c r="C319" s="1">
        <v>2033</v>
      </c>
      <c r="D319" s="1" t="s">
        <v>265</v>
      </c>
      <c r="E319" s="1">
        <v>0</v>
      </c>
      <c r="F319" s="329">
        <v>0</v>
      </c>
      <c r="G319" s="1">
        <v>218.70706753048509</v>
      </c>
      <c r="H319" s="329">
        <v>9787.8689213382386</v>
      </c>
      <c r="I319" s="1">
        <v>218.70706753048509</v>
      </c>
      <c r="J319" s="329">
        <v>3405.120066068841</v>
      </c>
      <c r="K319" s="329">
        <f t="shared" si="4"/>
        <v>13192.98898740708</v>
      </c>
    </row>
    <row r="320" spans="2:11" x14ac:dyDescent="0.2">
      <c r="B320" s="1">
        <v>20401509</v>
      </c>
      <c r="C320" s="1">
        <v>2034</v>
      </c>
      <c r="D320" s="1" t="s">
        <v>265</v>
      </c>
      <c r="E320" s="1">
        <v>0</v>
      </c>
      <c r="F320" s="329">
        <v>0</v>
      </c>
      <c r="G320" s="1">
        <v>218.70706753048509</v>
      </c>
      <c r="H320" s="329">
        <v>9787.8689213382386</v>
      </c>
      <c r="I320" s="1">
        <v>218.70706753048509</v>
      </c>
      <c r="J320" s="329">
        <v>3405.120066068841</v>
      </c>
      <c r="K320" s="329">
        <f t="shared" si="4"/>
        <v>13192.98898740708</v>
      </c>
    </row>
    <row r="321" spans="2:11" x14ac:dyDescent="0.2">
      <c r="B321" s="1">
        <v>20483282</v>
      </c>
      <c r="C321" s="1">
        <v>2025</v>
      </c>
      <c r="D321" s="1" t="s">
        <v>265</v>
      </c>
      <c r="E321" s="1">
        <v>0</v>
      </c>
      <c r="F321" s="329">
        <v>0</v>
      </c>
      <c r="G321" s="1">
        <v>300.23756316251058</v>
      </c>
      <c r="H321" s="329">
        <v>13436.629856906869</v>
      </c>
      <c r="I321" s="1">
        <v>300.23756316251058</v>
      </c>
      <c r="J321" s="329">
        <v>5505.5015847830164</v>
      </c>
      <c r="K321" s="329">
        <f t="shared" si="4"/>
        <v>18942.131441689886</v>
      </c>
    </row>
    <row r="322" spans="2:11" x14ac:dyDescent="0.2">
      <c r="B322" s="1">
        <v>20483282</v>
      </c>
      <c r="C322" s="1">
        <v>2026</v>
      </c>
      <c r="D322" s="1" t="s">
        <v>265</v>
      </c>
      <c r="E322" s="1">
        <v>0</v>
      </c>
      <c r="F322" s="329">
        <v>0</v>
      </c>
      <c r="G322" s="1">
        <v>300.23756316251058</v>
      </c>
      <c r="H322" s="329">
        <v>13436.629856906869</v>
      </c>
      <c r="I322" s="1">
        <v>300.23756316251058</v>
      </c>
      <c r="J322" s="329">
        <v>5505.5015847830164</v>
      </c>
      <c r="K322" s="329">
        <f t="shared" si="4"/>
        <v>18942.131441689886</v>
      </c>
    </row>
    <row r="323" spans="2:11" x14ac:dyDescent="0.2">
      <c r="B323" s="1">
        <v>20483282</v>
      </c>
      <c r="C323" s="1">
        <v>2027</v>
      </c>
      <c r="D323" s="1" t="s">
        <v>265</v>
      </c>
      <c r="E323" s="1">
        <v>0</v>
      </c>
      <c r="F323" s="329">
        <v>0</v>
      </c>
      <c r="G323" s="1">
        <v>300.23756316251058</v>
      </c>
      <c r="H323" s="329">
        <v>13436.629856906869</v>
      </c>
      <c r="I323" s="1">
        <v>300.23756316251058</v>
      </c>
      <c r="J323" s="329">
        <v>5505.5015847830164</v>
      </c>
      <c r="K323" s="329">
        <f t="shared" si="4"/>
        <v>18942.131441689886</v>
      </c>
    </row>
    <row r="324" spans="2:11" x14ac:dyDescent="0.2">
      <c r="B324" s="1">
        <v>20483282</v>
      </c>
      <c r="C324" s="1">
        <v>2028</v>
      </c>
      <c r="D324" s="1" t="s">
        <v>265</v>
      </c>
      <c r="E324" s="1">
        <v>0</v>
      </c>
      <c r="F324" s="329">
        <v>0</v>
      </c>
      <c r="G324" s="1">
        <v>300.23756316251058</v>
      </c>
      <c r="H324" s="329">
        <v>13436.629856906869</v>
      </c>
      <c r="I324" s="1">
        <v>300.23756316251058</v>
      </c>
      <c r="J324" s="329">
        <v>5505.5015847830164</v>
      </c>
      <c r="K324" s="329">
        <f t="shared" si="4"/>
        <v>18942.131441689886</v>
      </c>
    </row>
    <row r="325" spans="2:11" x14ac:dyDescent="0.2">
      <c r="B325" s="1">
        <v>20483282</v>
      </c>
      <c r="C325" s="1">
        <v>2029</v>
      </c>
      <c r="D325" s="1" t="s">
        <v>265</v>
      </c>
      <c r="E325" s="1">
        <v>0</v>
      </c>
      <c r="F325" s="329">
        <v>0</v>
      </c>
      <c r="G325" s="1">
        <v>300.23756316251058</v>
      </c>
      <c r="H325" s="329">
        <v>13436.629856906869</v>
      </c>
      <c r="I325" s="1">
        <v>300.23756316251058</v>
      </c>
      <c r="J325" s="329">
        <v>5505.5015847830164</v>
      </c>
      <c r="K325" s="329">
        <f t="shared" si="4"/>
        <v>18942.131441689886</v>
      </c>
    </row>
    <row r="326" spans="2:11" x14ac:dyDescent="0.2">
      <c r="B326" s="1">
        <v>20483282</v>
      </c>
      <c r="C326" s="1">
        <v>2030</v>
      </c>
      <c r="D326" s="1" t="s">
        <v>265</v>
      </c>
      <c r="E326" s="1">
        <v>0</v>
      </c>
      <c r="F326" s="329">
        <v>0</v>
      </c>
      <c r="G326" s="1">
        <v>300.23756316251058</v>
      </c>
      <c r="H326" s="329">
        <v>13436.629856906869</v>
      </c>
      <c r="I326" s="1">
        <v>300.23756316251058</v>
      </c>
      <c r="J326" s="329">
        <v>5505.5015847830164</v>
      </c>
      <c r="K326" s="329">
        <f t="shared" si="4"/>
        <v>18942.131441689886</v>
      </c>
    </row>
    <row r="327" spans="2:11" x14ac:dyDescent="0.2">
      <c r="B327" s="1">
        <v>20483282</v>
      </c>
      <c r="C327" s="1">
        <v>2031</v>
      </c>
      <c r="D327" s="1" t="s">
        <v>265</v>
      </c>
      <c r="E327" s="1">
        <v>0</v>
      </c>
      <c r="F327" s="329">
        <v>0</v>
      </c>
      <c r="G327" s="1">
        <v>300.23756316251058</v>
      </c>
      <c r="H327" s="329">
        <v>13436.629856906869</v>
      </c>
      <c r="I327" s="1">
        <v>300.23756316251058</v>
      </c>
      <c r="J327" s="329">
        <v>5505.5015847830164</v>
      </c>
      <c r="K327" s="329">
        <f t="shared" ref="K327:K390" si="5">J327+H327+F327</f>
        <v>18942.131441689886</v>
      </c>
    </row>
    <row r="328" spans="2:11" x14ac:dyDescent="0.2">
      <c r="B328" s="1">
        <v>20483282</v>
      </c>
      <c r="C328" s="1">
        <v>2032</v>
      </c>
      <c r="D328" s="1" t="s">
        <v>265</v>
      </c>
      <c r="E328" s="1">
        <v>0</v>
      </c>
      <c r="F328" s="329">
        <v>0</v>
      </c>
      <c r="G328" s="1">
        <v>300.23756316251058</v>
      </c>
      <c r="H328" s="329">
        <v>13436.629856906869</v>
      </c>
      <c r="I328" s="1">
        <v>300.23756316251058</v>
      </c>
      <c r="J328" s="329">
        <v>5505.5015847830164</v>
      </c>
      <c r="K328" s="329">
        <f t="shared" si="5"/>
        <v>18942.131441689886</v>
      </c>
    </row>
    <row r="329" spans="2:11" x14ac:dyDescent="0.2">
      <c r="B329" s="1">
        <v>20483282</v>
      </c>
      <c r="C329" s="1">
        <v>2033</v>
      </c>
      <c r="D329" s="1" t="s">
        <v>265</v>
      </c>
      <c r="E329" s="1">
        <v>0</v>
      </c>
      <c r="F329" s="329">
        <v>0</v>
      </c>
      <c r="G329" s="1">
        <v>300.23756316251058</v>
      </c>
      <c r="H329" s="329">
        <v>13436.629856906869</v>
      </c>
      <c r="I329" s="1">
        <v>300.23756316251058</v>
      </c>
      <c r="J329" s="329">
        <v>5505.5015847830164</v>
      </c>
      <c r="K329" s="329">
        <f t="shared" si="5"/>
        <v>18942.131441689886</v>
      </c>
    </row>
    <row r="330" spans="2:11" x14ac:dyDescent="0.2">
      <c r="B330" s="1">
        <v>20483282</v>
      </c>
      <c r="C330" s="1">
        <v>2034</v>
      </c>
      <c r="D330" s="1" t="s">
        <v>265</v>
      </c>
      <c r="E330" s="1">
        <v>0</v>
      </c>
      <c r="F330" s="329">
        <v>0</v>
      </c>
      <c r="G330" s="1">
        <v>300.23756316251058</v>
      </c>
      <c r="H330" s="329">
        <v>13436.629856906869</v>
      </c>
      <c r="I330" s="1">
        <v>300.23756316251058</v>
      </c>
      <c r="J330" s="329">
        <v>5505.5015847830164</v>
      </c>
      <c r="K330" s="329">
        <f t="shared" si="5"/>
        <v>18942.131441689886</v>
      </c>
    </row>
    <row r="331" spans="2:11" x14ac:dyDescent="0.2">
      <c r="B331" s="1">
        <v>20498976</v>
      </c>
      <c r="C331" s="1">
        <v>2025</v>
      </c>
      <c r="D331" s="1" t="s">
        <v>265</v>
      </c>
      <c r="E331" s="1">
        <v>0</v>
      </c>
      <c r="F331" s="329">
        <v>0</v>
      </c>
      <c r="G331" s="1">
        <v>223.55890706060319</v>
      </c>
      <c r="H331" s="329">
        <v>10005.004882623731</v>
      </c>
      <c r="I331" s="1">
        <v>223.55890706060319</v>
      </c>
      <c r="J331" s="329">
        <v>609.21455382042961</v>
      </c>
      <c r="K331" s="329">
        <f t="shared" si="5"/>
        <v>10614.21943644416</v>
      </c>
    </row>
    <row r="332" spans="2:11" x14ac:dyDescent="0.2">
      <c r="B332" s="1">
        <v>20498976</v>
      </c>
      <c r="C332" s="1">
        <v>2026</v>
      </c>
      <c r="D332" s="1" t="s">
        <v>265</v>
      </c>
      <c r="E332" s="1">
        <v>0</v>
      </c>
      <c r="F332" s="329">
        <v>0</v>
      </c>
      <c r="G332" s="1">
        <v>223.55890706060319</v>
      </c>
      <c r="H332" s="329">
        <v>10005.004882623731</v>
      </c>
      <c r="I332" s="1">
        <v>223.55890706060319</v>
      </c>
      <c r="J332" s="329">
        <v>609.21455382042961</v>
      </c>
      <c r="K332" s="329">
        <f t="shared" si="5"/>
        <v>10614.21943644416</v>
      </c>
    </row>
    <row r="333" spans="2:11" x14ac:dyDescent="0.2">
      <c r="B333" s="1">
        <v>20498976</v>
      </c>
      <c r="C333" s="1">
        <v>2027</v>
      </c>
      <c r="D333" s="1" t="s">
        <v>265</v>
      </c>
      <c r="E333" s="1">
        <v>0</v>
      </c>
      <c r="F333" s="329">
        <v>0</v>
      </c>
      <c r="G333" s="1">
        <v>223.55890706060319</v>
      </c>
      <c r="H333" s="329">
        <v>10005.004882623731</v>
      </c>
      <c r="I333" s="1">
        <v>223.55890706060319</v>
      </c>
      <c r="J333" s="329">
        <v>609.21455382042961</v>
      </c>
      <c r="K333" s="329">
        <f t="shared" si="5"/>
        <v>10614.21943644416</v>
      </c>
    </row>
    <row r="334" spans="2:11" x14ac:dyDescent="0.2">
      <c r="B334" s="1">
        <v>20498976</v>
      </c>
      <c r="C334" s="1">
        <v>2028</v>
      </c>
      <c r="D334" s="1" t="s">
        <v>265</v>
      </c>
      <c r="E334" s="1">
        <v>0</v>
      </c>
      <c r="F334" s="329">
        <v>0</v>
      </c>
      <c r="G334" s="1">
        <v>223.55890706060319</v>
      </c>
      <c r="H334" s="329">
        <v>10005.004882623731</v>
      </c>
      <c r="I334" s="1">
        <v>223.55890706060319</v>
      </c>
      <c r="J334" s="329">
        <v>609.21455382042961</v>
      </c>
      <c r="K334" s="329">
        <f t="shared" si="5"/>
        <v>10614.21943644416</v>
      </c>
    </row>
    <row r="335" spans="2:11" x14ac:dyDescent="0.2">
      <c r="B335" s="1">
        <v>20498976</v>
      </c>
      <c r="C335" s="1">
        <v>2029</v>
      </c>
      <c r="D335" s="1" t="s">
        <v>265</v>
      </c>
      <c r="E335" s="1">
        <v>0</v>
      </c>
      <c r="F335" s="329">
        <v>0</v>
      </c>
      <c r="G335" s="1">
        <v>223.55890706060319</v>
      </c>
      <c r="H335" s="329">
        <v>10005.004882623731</v>
      </c>
      <c r="I335" s="1">
        <v>223.55890706060319</v>
      </c>
      <c r="J335" s="329">
        <v>609.21455382042961</v>
      </c>
      <c r="K335" s="329">
        <f t="shared" si="5"/>
        <v>10614.21943644416</v>
      </c>
    </row>
    <row r="336" spans="2:11" x14ac:dyDescent="0.2">
      <c r="B336" s="1">
        <v>20498976</v>
      </c>
      <c r="C336" s="1">
        <v>2030</v>
      </c>
      <c r="D336" s="1" t="s">
        <v>265</v>
      </c>
      <c r="E336" s="1">
        <v>0</v>
      </c>
      <c r="F336" s="329">
        <v>0</v>
      </c>
      <c r="G336" s="1">
        <v>223.55890706060319</v>
      </c>
      <c r="H336" s="329">
        <v>10005.004882623731</v>
      </c>
      <c r="I336" s="1">
        <v>223.55890706060319</v>
      </c>
      <c r="J336" s="329">
        <v>609.21455382042961</v>
      </c>
      <c r="K336" s="329">
        <f t="shared" si="5"/>
        <v>10614.21943644416</v>
      </c>
    </row>
    <row r="337" spans="2:11" x14ac:dyDescent="0.2">
      <c r="B337" s="1">
        <v>20498976</v>
      </c>
      <c r="C337" s="1">
        <v>2031</v>
      </c>
      <c r="D337" s="1" t="s">
        <v>265</v>
      </c>
      <c r="E337" s="1">
        <v>0</v>
      </c>
      <c r="F337" s="329">
        <v>0</v>
      </c>
      <c r="G337" s="1">
        <v>223.55890706060319</v>
      </c>
      <c r="H337" s="329">
        <v>10005.004882623731</v>
      </c>
      <c r="I337" s="1">
        <v>223.55890706060319</v>
      </c>
      <c r="J337" s="329">
        <v>609.21455382042961</v>
      </c>
      <c r="K337" s="329">
        <f t="shared" si="5"/>
        <v>10614.21943644416</v>
      </c>
    </row>
    <row r="338" spans="2:11" x14ac:dyDescent="0.2">
      <c r="B338" s="1">
        <v>20498976</v>
      </c>
      <c r="C338" s="1">
        <v>2032</v>
      </c>
      <c r="D338" s="1" t="s">
        <v>265</v>
      </c>
      <c r="E338" s="1">
        <v>0</v>
      </c>
      <c r="F338" s="329">
        <v>0</v>
      </c>
      <c r="G338" s="1">
        <v>223.55890706060319</v>
      </c>
      <c r="H338" s="329">
        <v>10005.004882623731</v>
      </c>
      <c r="I338" s="1">
        <v>223.55890706060319</v>
      </c>
      <c r="J338" s="329">
        <v>609.21455382042961</v>
      </c>
      <c r="K338" s="329">
        <f t="shared" si="5"/>
        <v>10614.21943644416</v>
      </c>
    </row>
    <row r="339" spans="2:11" x14ac:dyDescent="0.2">
      <c r="B339" s="1">
        <v>20498976</v>
      </c>
      <c r="C339" s="1">
        <v>2033</v>
      </c>
      <c r="D339" s="1" t="s">
        <v>265</v>
      </c>
      <c r="E339" s="1">
        <v>0</v>
      </c>
      <c r="F339" s="329">
        <v>0</v>
      </c>
      <c r="G339" s="1">
        <v>223.55890706060319</v>
      </c>
      <c r="H339" s="329">
        <v>10005.004882623731</v>
      </c>
      <c r="I339" s="1">
        <v>223.55890706060319</v>
      </c>
      <c r="J339" s="329">
        <v>609.21455382042961</v>
      </c>
      <c r="K339" s="329">
        <f t="shared" si="5"/>
        <v>10614.21943644416</v>
      </c>
    </row>
    <row r="340" spans="2:11" x14ac:dyDescent="0.2">
      <c r="B340" s="1">
        <v>20498976</v>
      </c>
      <c r="C340" s="1">
        <v>2034</v>
      </c>
      <c r="D340" s="1" t="s">
        <v>265</v>
      </c>
      <c r="E340" s="1">
        <v>0</v>
      </c>
      <c r="F340" s="329">
        <v>0</v>
      </c>
      <c r="G340" s="1">
        <v>223.55890706060319</v>
      </c>
      <c r="H340" s="329">
        <v>10005.004882623731</v>
      </c>
      <c r="I340" s="1">
        <v>223.55890706060319</v>
      </c>
      <c r="J340" s="329">
        <v>609.21455382042961</v>
      </c>
      <c r="K340" s="329">
        <f t="shared" si="5"/>
        <v>10614.21943644416</v>
      </c>
    </row>
    <row r="341" spans="2:11" x14ac:dyDescent="0.2">
      <c r="B341" s="1">
        <v>20519796</v>
      </c>
      <c r="C341" s="1">
        <v>2025</v>
      </c>
      <c r="D341" s="1" t="s">
        <v>265</v>
      </c>
      <c r="E341" s="1">
        <v>1.660066278351902</v>
      </c>
      <c r="F341" s="329">
        <v>1.4665887077359101E-2</v>
      </c>
      <c r="G341" s="1">
        <v>119.2597744865114</v>
      </c>
      <c r="H341" s="329">
        <v>5337.2716915040928</v>
      </c>
      <c r="I341" s="1">
        <v>120.91984076486339</v>
      </c>
      <c r="J341" s="329">
        <v>1165.641610682628</v>
      </c>
      <c r="K341" s="329">
        <f t="shared" si="5"/>
        <v>6502.9279680737982</v>
      </c>
    </row>
    <row r="342" spans="2:11" x14ac:dyDescent="0.2">
      <c r="B342" s="1">
        <v>20519796</v>
      </c>
      <c r="C342" s="1">
        <v>2026</v>
      </c>
      <c r="D342" s="1" t="s">
        <v>265</v>
      </c>
      <c r="E342" s="1">
        <v>1.660066278351902</v>
      </c>
      <c r="F342" s="329">
        <v>1.4665887077359101E-2</v>
      </c>
      <c r="G342" s="1">
        <v>119.2597744865114</v>
      </c>
      <c r="H342" s="329">
        <v>5337.2716915040928</v>
      </c>
      <c r="I342" s="1">
        <v>120.91984076486339</v>
      </c>
      <c r="J342" s="329">
        <v>1165.641610682628</v>
      </c>
      <c r="K342" s="329">
        <f t="shared" si="5"/>
        <v>6502.9279680737982</v>
      </c>
    </row>
    <row r="343" spans="2:11" x14ac:dyDescent="0.2">
      <c r="B343" s="1">
        <v>20519796</v>
      </c>
      <c r="C343" s="1">
        <v>2027</v>
      </c>
      <c r="D343" s="1" t="s">
        <v>265</v>
      </c>
      <c r="E343" s="1">
        <v>1.660066278351902</v>
      </c>
      <c r="F343" s="329">
        <v>1.4665887077359101E-2</v>
      </c>
      <c r="G343" s="1">
        <v>119.2597744865114</v>
      </c>
      <c r="H343" s="329">
        <v>5337.2716915040928</v>
      </c>
      <c r="I343" s="1">
        <v>120.91984076486339</v>
      </c>
      <c r="J343" s="329">
        <v>1165.641610682628</v>
      </c>
      <c r="K343" s="329">
        <f t="shared" si="5"/>
        <v>6502.9279680737982</v>
      </c>
    </row>
    <row r="344" spans="2:11" x14ac:dyDescent="0.2">
      <c r="B344" s="1">
        <v>20519796</v>
      </c>
      <c r="C344" s="1">
        <v>2028</v>
      </c>
      <c r="D344" s="1" t="s">
        <v>265</v>
      </c>
      <c r="E344" s="1">
        <v>1.660066278351902</v>
      </c>
      <c r="F344" s="329">
        <v>1.4665887077359101E-2</v>
      </c>
      <c r="G344" s="1">
        <v>119.2597744865114</v>
      </c>
      <c r="H344" s="329">
        <v>5337.2716915040928</v>
      </c>
      <c r="I344" s="1">
        <v>120.91984076486339</v>
      </c>
      <c r="J344" s="329">
        <v>1165.641610682628</v>
      </c>
      <c r="K344" s="329">
        <f t="shared" si="5"/>
        <v>6502.9279680737982</v>
      </c>
    </row>
    <row r="345" spans="2:11" x14ac:dyDescent="0.2">
      <c r="B345" s="1">
        <v>20519796</v>
      </c>
      <c r="C345" s="1">
        <v>2029</v>
      </c>
      <c r="D345" s="1" t="s">
        <v>265</v>
      </c>
      <c r="E345" s="1">
        <v>1.660066278351902</v>
      </c>
      <c r="F345" s="329">
        <v>1.4665887077359101E-2</v>
      </c>
      <c r="G345" s="1">
        <v>119.2597744865114</v>
      </c>
      <c r="H345" s="329">
        <v>5337.2716915040928</v>
      </c>
      <c r="I345" s="1">
        <v>120.91984076486339</v>
      </c>
      <c r="J345" s="329">
        <v>1165.641610682628</v>
      </c>
      <c r="K345" s="329">
        <f t="shared" si="5"/>
        <v>6502.9279680737982</v>
      </c>
    </row>
    <row r="346" spans="2:11" x14ac:dyDescent="0.2">
      <c r="B346" s="1">
        <v>20519796</v>
      </c>
      <c r="C346" s="1">
        <v>2030</v>
      </c>
      <c r="D346" s="1" t="s">
        <v>265</v>
      </c>
      <c r="E346" s="1">
        <v>1.660066278351902</v>
      </c>
      <c r="F346" s="329">
        <v>1.4665887077359101E-2</v>
      </c>
      <c r="G346" s="1">
        <v>119.2597744865114</v>
      </c>
      <c r="H346" s="329">
        <v>5337.2716915040928</v>
      </c>
      <c r="I346" s="1">
        <v>120.91984076486339</v>
      </c>
      <c r="J346" s="329">
        <v>1165.641610682628</v>
      </c>
      <c r="K346" s="329">
        <f t="shared" si="5"/>
        <v>6502.9279680737982</v>
      </c>
    </row>
    <row r="347" spans="2:11" x14ac:dyDescent="0.2">
      <c r="B347" s="1">
        <v>20519796</v>
      </c>
      <c r="C347" s="1">
        <v>2031</v>
      </c>
      <c r="D347" s="1" t="s">
        <v>265</v>
      </c>
      <c r="E347" s="1">
        <v>1.660066278351902</v>
      </c>
      <c r="F347" s="329">
        <v>1.4665887077359101E-2</v>
      </c>
      <c r="G347" s="1">
        <v>119.2597744865114</v>
      </c>
      <c r="H347" s="329">
        <v>5337.2716915040928</v>
      </c>
      <c r="I347" s="1">
        <v>120.91984076486339</v>
      </c>
      <c r="J347" s="329">
        <v>1165.641610682628</v>
      </c>
      <c r="K347" s="329">
        <f t="shared" si="5"/>
        <v>6502.9279680737982</v>
      </c>
    </row>
    <row r="348" spans="2:11" x14ac:dyDescent="0.2">
      <c r="B348" s="1">
        <v>20519796</v>
      </c>
      <c r="C348" s="1">
        <v>2032</v>
      </c>
      <c r="D348" s="1" t="s">
        <v>265</v>
      </c>
      <c r="E348" s="1">
        <v>1.660066278351902</v>
      </c>
      <c r="F348" s="329">
        <v>1.4665887077359101E-2</v>
      </c>
      <c r="G348" s="1">
        <v>119.2597744865114</v>
      </c>
      <c r="H348" s="329">
        <v>5337.2716915040928</v>
      </c>
      <c r="I348" s="1">
        <v>120.91984076486339</v>
      </c>
      <c r="J348" s="329">
        <v>1165.641610682628</v>
      </c>
      <c r="K348" s="329">
        <f t="shared" si="5"/>
        <v>6502.9279680737982</v>
      </c>
    </row>
    <row r="349" spans="2:11" x14ac:dyDescent="0.2">
      <c r="B349" s="1">
        <v>20519796</v>
      </c>
      <c r="C349" s="1">
        <v>2033</v>
      </c>
      <c r="D349" s="1" t="s">
        <v>265</v>
      </c>
      <c r="E349" s="1">
        <v>1.660066278351902</v>
      </c>
      <c r="F349" s="329">
        <v>1.4665887077359101E-2</v>
      </c>
      <c r="G349" s="1">
        <v>119.2597744865114</v>
      </c>
      <c r="H349" s="329">
        <v>5337.2716915040928</v>
      </c>
      <c r="I349" s="1">
        <v>120.91984076486339</v>
      </c>
      <c r="J349" s="329">
        <v>1165.641610682628</v>
      </c>
      <c r="K349" s="329">
        <f t="shared" si="5"/>
        <v>6502.9279680737982</v>
      </c>
    </row>
    <row r="350" spans="2:11" x14ac:dyDescent="0.2">
      <c r="B350" s="1">
        <v>20519796</v>
      </c>
      <c r="C350" s="1">
        <v>2034</v>
      </c>
      <c r="D350" s="1" t="s">
        <v>265</v>
      </c>
      <c r="E350" s="1">
        <v>1.660066278351902</v>
      </c>
      <c r="F350" s="329">
        <v>1.4665887077359101E-2</v>
      </c>
      <c r="G350" s="1">
        <v>119.2597744865114</v>
      </c>
      <c r="H350" s="329">
        <v>5337.2716915040928</v>
      </c>
      <c r="I350" s="1">
        <v>120.91984076486339</v>
      </c>
      <c r="J350" s="329">
        <v>1165.641610682628</v>
      </c>
      <c r="K350" s="329">
        <f t="shared" si="5"/>
        <v>6502.9279680737982</v>
      </c>
    </row>
    <row r="351" spans="2:11" x14ac:dyDescent="0.2">
      <c r="B351" s="1">
        <v>20519807</v>
      </c>
      <c r="C351" s="1">
        <v>2025</v>
      </c>
      <c r="D351" s="1" t="s">
        <v>265</v>
      </c>
      <c r="E351" s="1">
        <v>39.42065513854417</v>
      </c>
      <c r="F351" s="329">
        <v>0.84785701540847547</v>
      </c>
      <c r="G351" s="1">
        <v>7.5734809003994119</v>
      </c>
      <c r="H351" s="329">
        <v>338.93846764250338</v>
      </c>
      <c r="I351" s="1">
        <v>46.994136038943587</v>
      </c>
      <c r="J351" s="329">
        <v>749.80444007398751</v>
      </c>
      <c r="K351" s="329">
        <f t="shared" si="5"/>
        <v>1089.5907647318993</v>
      </c>
    </row>
    <row r="352" spans="2:11" x14ac:dyDescent="0.2">
      <c r="B352" s="1">
        <v>20519807</v>
      </c>
      <c r="C352" s="1">
        <v>2026</v>
      </c>
      <c r="D352" s="1" t="s">
        <v>265</v>
      </c>
      <c r="E352" s="1">
        <v>39.42065513854417</v>
      </c>
      <c r="F352" s="329">
        <v>0.84785701540847547</v>
      </c>
      <c r="G352" s="1">
        <v>7.5734809003994119</v>
      </c>
      <c r="H352" s="329">
        <v>338.93846764250338</v>
      </c>
      <c r="I352" s="1">
        <v>46.994136038943587</v>
      </c>
      <c r="J352" s="329">
        <v>749.80444007398751</v>
      </c>
      <c r="K352" s="329">
        <f t="shared" si="5"/>
        <v>1089.5907647318993</v>
      </c>
    </row>
    <row r="353" spans="2:11" x14ac:dyDescent="0.2">
      <c r="B353" s="1">
        <v>20519807</v>
      </c>
      <c r="C353" s="1">
        <v>2027</v>
      </c>
      <c r="D353" s="1" t="s">
        <v>265</v>
      </c>
      <c r="E353" s="1">
        <v>39.42065513854417</v>
      </c>
      <c r="F353" s="329">
        <v>0.84785701540847547</v>
      </c>
      <c r="G353" s="1">
        <v>7.5734809003994119</v>
      </c>
      <c r="H353" s="329">
        <v>338.93846764250338</v>
      </c>
      <c r="I353" s="1">
        <v>46.994136038943587</v>
      </c>
      <c r="J353" s="329">
        <v>749.80444007398751</v>
      </c>
      <c r="K353" s="329">
        <f t="shared" si="5"/>
        <v>1089.5907647318993</v>
      </c>
    </row>
    <row r="354" spans="2:11" x14ac:dyDescent="0.2">
      <c r="B354" s="1">
        <v>20519807</v>
      </c>
      <c r="C354" s="1">
        <v>2028</v>
      </c>
      <c r="D354" s="1" t="s">
        <v>265</v>
      </c>
      <c r="E354" s="1">
        <v>39.42065513854417</v>
      </c>
      <c r="F354" s="329">
        <v>0.84785701540847547</v>
      </c>
      <c r="G354" s="1">
        <v>7.5734809003994119</v>
      </c>
      <c r="H354" s="329">
        <v>338.93846764250338</v>
      </c>
      <c r="I354" s="1">
        <v>46.994136038943587</v>
      </c>
      <c r="J354" s="329">
        <v>749.80444007398751</v>
      </c>
      <c r="K354" s="329">
        <f t="shared" si="5"/>
        <v>1089.5907647318993</v>
      </c>
    </row>
    <row r="355" spans="2:11" x14ac:dyDescent="0.2">
      <c r="B355" s="1">
        <v>20519807</v>
      </c>
      <c r="C355" s="1">
        <v>2029</v>
      </c>
      <c r="D355" s="1" t="s">
        <v>265</v>
      </c>
      <c r="E355" s="1">
        <v>39.42065513854417</v>
      </c>
      <c r="F355" s="329">
        <v>0.84785701540847547</v>
      </c>
      <c r="G355" s="1">
        <v>7.5734809003994119</v>
      </c>
      <c r="H355" s="329">
        <v>338.93846764250338</v>
      </c>
      <c r="I355" s="1">
        <v>46.994136038943587</v>
      </c>
      <c r="J355" s="329">
        <v>749.80444007398751</v>
      </c>
      <c r="K355" s="329">
        <f t="shared" si="5"/>
        <v>1089.5907647318993</v>
      </c>
    </row>
    <row r="356" spans="2:11" x14ac:dyDescent="0.2">
      <c r="B356" s="1">
        <v>20519807</v>
      </c>
      <c r="C356" s="1">
        <v>2030</v>
      </c>
      <c r="D356" s="1" t="s">
        <v>265</v>
      </c>
      <c r="E356" s="1">
        <v>39.42065513854417</v>
      </c>
      <c r="F356" s="329">
        <v>0.84785701540847547</v>
      </c>
      <c r="G356" s="1">
        <v>7.5734809003994119</v>
      </c>
      <c r="H356" s="329">
        <v>338.93846764250338</v>
      </c>
      <c r="I356" s="1">
        <v>46.994136038943587</v>
      </c>
      <c r="J356" s="329">
        <v>749.80444007398751</v>
      </c>
      <c r="K356" s="329">
        <f t="shared" si="5"/>
        <v>1089.5907647318993</v>
      </c>
    </row>
    <row r="357" spans="2:11" x14ac:dyDescent="0.2">
      <c r="B357" s="1">
        <v>20519807</v>
      </c>
      <c r="C357" s="1">
        <v>2031</v>
      </c>
      <c r="D357" s="1" t="s">
        <v>265</v>
      </c>
      <c r="E357" s="1">
        <v>39.42065513854417</v>
      </c>
      <c r="F357" s="329">
        <v>0.84785701540847547</v>
      </c>
      <c r="G357" s="1">
        <v>7.5734809003994119</v>
      </c>
      <c r="H357" s="329">
        <v>338.93846764250338</v>
      </c>
      <c r="I357" s="1">
        <v>46.994136038943587</v>
      </c>
      <c r="J357" s="329">
        <v>749.80444007398751</v>
      </c>
      <c r="K357" s="329">
        <f t="shared" si="5"/>
        <v>1089.5907647318993</v>
      </c>
    </row>
    <row r="358" spans="2:11" x14ac:dyDescent="0.2">
      <c r="B358" s="1">
        <v>20519807</v>
      </c>
      <c r="C358" s="1">
        <v>2032</v>
      </c>
      <c r="D358" s="1" t="s">
        <v>265</v>
      </c>
      <c r="E358" s="1">
        <v>39.42065513854417</v>
      </c>
      <c r="F358" s="329">
        <v>0.84785701540847547</v>
      </c>
      <c r="G358" s="1">
        <v>7.5734809003994119</v>
      </c>
      <c r="H358" s="329">
        <v>338.93846764250338</v>
      </c>
      <c r="I358" s="1">
        <v>46.994136038943587</v>
      </c>
      <c r="J358" s="329">
        <v>749.80444007398751</v>
      </c>
      <c r="K358" s="329">
        <f t="shared" si="5"/>
        <v>1089.5907647318993</v>
      </c>
    </row>
    <row r="359" spans="2:11" x14ac:dyDescent="0.2">
      <c r="B359" s="1">
        <v>20519807</v>
      </c>
      <c r="C359" s="1">
        <v>2033</v>
      </c>
      <c r="D359" s="1" t="s">
        <v>265</v>
      </c>
      <c r="E359" s="1">
        <v>39.42065513854417</v>
      </c>
      <c r="F359" s="329">
        <v>0.84785701540847547</v>
      </c>
      <c r="G359" s="1">
        <v>7.5734809003994119</v>
      </c>
      <c r="H359" s="329">
        <v>338.93846764250338</v>
      </c>
      <c r="I359" s="1">
        <v>46.994136038943587</v>
      </c>
      <c r="J359" s="329">
        <v>749.80444007398751</v>
      </c>
      <c r="K359" s="329">
        <f t="shared" si="5"/>
        <v>1089.5907647318993</v>
      </c>
    </row>
    <row r="360" spans="2:11" x14ac:dyDescent="0.2">
      <c r="B360" s="1">
        <v>20519807</v>
      </c>
      <c r="C360" s="1">
        <v>2034</v>
      </c>
      <c r="D360" s="1" t="s">
        <v>265</v>
      </c>
      <c r="E360" s="1">
        <v>39.42065513854417</v>
      </c>
      <c r="F360" s="329">
        <v>0.84785701540847547</v>
      </c>
      <c r="G360" s="1">
        <v>7.5734809003994119</v>
      </c>
      <c r="H360" s="329">
        <v>338.93846764250338</v>
      </c>
      <c r="I360" s="1">
        <v>46.994136038943587</v>
      </c>
      <c r="J360" s="329">
        <v>749.80444007398751</v>
      </c>
      <c r="K360" s="329">
        <f t="shared" si="5"/>
        <v>1089.5907647318993</v>
      </c>
    </row>
    <row r="361" spans="2:11" x14ac:dyDescent="0.2">
      <c r="B361" s="1">
        <v>20575682</v>
      </c>
      <c r="C361" s="1">
        <v>2025</v>
      </c>
      <c r="D361" s="1" t="s">
        <v>265</v>
      </c>
      <c r="E361" s="1">
        <v>0</v>
      </c>
      <c r="F361" s="329">
        <v>0</v>
      </c>
      <c r="G361" s="1">
        <v>269.27407324818108</v>
      </c>
      <c r="H361" s="329">
        <v>12050.91066616151</v>
      </c>
      <c r="I361" s="1">
        <v>269.27407324818108</v>
      </c>
      <c r="J361" s="329">
        <v>620.96443583060443</v>
      </c>
      <c r="K361" s="329">
        <f t="shared" si="5"/>
        <v>12671.875101992115</v>
      </c>
    </row>
    <row r="362" spans="2:11" x14ac:dyDescent="0.2">
      <c r="B362" s="1">
        <v>20575682</v>
      </c>
      <c r="C362" s="1">
        <v>2026</v>
      </c>
      <c r="D362" s="1" t="s">
        <v>265</v>
      </c>
      <c r="E362" s="1">
        <v>0</v>
      </c>
      <c r="F362" s="329">
        <v>0</v>
      </c>
      <c r="G362" s="1">
        <v>269.27407324818108</v>
      </c>
      <c r="H362" s="329">
        <v>12050.91066616151</v>
      </c>
      <c r="I362" s="1">
        <v>269.27407324818108</v>
      </c>
      <c r="J362" s="329">
        <v>620.96443583060443</v>
      </c>
      <c r="K362" s="329">
        <f t="shared" si="5"/>
        <v>12671.875101992115</v>
      </c>
    </row>
    <row r="363" spans="2:11" x14ac:dyDescent="0.2">
      <c r="B363" s="1">
        <v>20575682</v>
      </c>
      <c r="C363" s="1">
        <v>2027</v>
      </c>
      <c r="D363" s="1" t="s">
        <v>265</v>
      </c>
      <c r="E363" s="1">
        <v>0</v>
      </c>
      <c r="F363" s="329">
        <v>0</v>
      </c>
      <c r="G363" s="1">
        <v>269.27407324818108</v>
      </c>
      <c r="H363" s="329">
        <v>12050.91066616151</v>
      </c>
      <c r="I363" s="1">
        <v>269.27407324818108</v>
      </c>
      <c r="J363" s="329">
        <v>620.96443583060443</v>
      </c>
      <c r="K363" s="329">
        <f t="shared" si="5"/>
        <v>12671.875101992115</v>
      </c>
    </row>
    <row r="364" spans="2:11" x14ac:dyDescent="0.2">
      <c r="B364" s="1">
        <v>20575682</v>
      </c>
      <c r="C364" s="1">
        <v>2028</v>
      </c>
      <c r="D364" s="1" t="s">
        <v>265</v>
      </c>
      <c r="E364" s="1">
        <v>0</v>
      </c>
      <c r="F364" s="329">
        <v>0</v>
      </c>
      <c r="G364" s="1">
        <v>269.27407324818108</v>
      </c>
      <c r="H364" s="329">
        <v>12050.91066616151</v>
      </c>
      <c r="I364" s="1">
        <v>269.27407324818108</v>
      </c>
      <c r="J364" s="329">
        <v>620.96443583060443</v>
      </c>
      <c r="K364" s="329">
        <f t="shared" si="5"/>
        <v>12671.875101992115</v>
      </c>
    </row>
    <row r="365" spans="2:11" x14ac:dyDescent="0.2">
      <c r="B365" s="1">
        <v>20575682</v>
      </c>
      <c r="C365" s="1">
        <v>2029</v>
      </c>
      <c r="D365" s="1" t="s">
        <v>265</v>
      </c>
      <c r="E365" s="1">
        <v>0</v>
      </c>
      <c r="F365" s="329">
        <v>0</v>
      </c>
      <c r="G365" s="1">
        <v>269.27407324818108</v>
      </c>
      <c r="H365" s="329">
        <v>12050.91066616151</v>
      </c>
      <c r="I365" s="1">
        <v>269.27407324818108</v>
      </c>
      <c r="J365" s="329">
        <v>620.96443583060443</v>
      </c>
      <c r="K365" s="329">
        <f t="shared" si="5"/>
        <v>12671.875101992115</v>
      </c>
    </row>
    <row r="366" spans="2:11" x14ac:dyDescent="0.2">
      <c r="B366" s="1">
        <v>20575682</v>
      </c>
      <c r="C366" s="1">
        <v>2030</v>
      </c>
      <c r="D366" s="1" t="s">
        <v>265</v>
      </c>
      <c r="E366" s="1">
        <v>0</v>
      </c>
      <c r="F366" s="329">
        <v>0</v>
      </c>
      <c r="G366" s="1">
        <v>269.27407324818108</v>
      </c>
      <c r="H366" s="329">
        <v>12050.91066616151</v>
      </c>
      <c r="I366" s="1">
        <v>269.27407324818108</v>
      </c>
      <c r="J366" s="329">
        <v>620.96443583060443</v>
      </c>
      <c r="K366" s="329">
        <f t="shared" si="5"/>
        <v>12671.875101992115</v>
      </c>
    </row>
    <row r="367" spans="2:11" x14ac:dyDescent="0.2">
      <c r="B367" s="1">
        <v>20575682</v>
      </c>
      <c r="C367" s="1">
        <v>2031</v>
      </c>
      <c r="D367" s="1" t="s">
        <v>265</v>
      </c>
      <c r="E367" s="1">
        <v>0</v>
      </c>
      <c r="F367" s="329">
        <v>0</v>
      </c>
      <c r="G367" s="1">
        <v>269.27407324818108</v>
      </c>
      <c r="H367" s="329">
        <v>12050.91066616151</v>
      </c>
      <c r="I367" s="1">
        <v>269.27407324818108</v>
      </c>
      <c r="J367" s="329">
        <v>620.96443583060443</v>
      </c>
      <c r="K367" s="329">
        <f t="shared" si="5"/>
        <v>12671.875101992115</v>
      </c>
    </row>
    <row r="368" spans="2:11" x14ac:dyDescent="0.2">
      <c r="B368" s="1">
        <v>20575682</v>
      </c>
      <c r="C368" s="1">
        <v>2032</v>
      </c>
      <c r="D368" s="1" t="s">
        <v>265</v>
      </c>
      <c r="E368" s="1">
        <v>0</v>
      </c>
      <c r="F368" s="329">
        <v>0</v>
      </c>
      <c r="G368" s="1">
        <v>269.27407324818108</v>
      </c>
      <c r="H368" s="329">
        <v>12050.91066616151</v>
      </c>
      <c r="I368" s="1">
        <v>269.27407324818108</v>
      </c>
      <c r="J368" s="329">
        <v>620.96443583060443</v>
      </c>
      <c r="K368" s="329">
        <f t="shared" si="5"/>
        <v>12671.875101992115</v>
      </c>
    </row>
    <row r="369" spans="2:11" x14ac:dyDescent="0.2">
      <c r="B369" s="1">
        <v>20575682</v>
      </c>
      <c r="C369" s="1">
        <v>2033</v>
      </c>
      <c r="D369" s="1" t="s">
        <v>265</v>
      </c>
      <c r="E369" s="1">
        <v>0</v>
      </c>
      <c r="F369" s="329">
        <v>0</v>
      </c>
      <c r="G369" s="1">
        <v>269.27407324818108</v>
      </c>
      <c r="H369" s="329">
        <v>12050.91066616151</v>
      </c>
      <c r="I369" s="1">
        <v>269.27407324818108</v>
      </c>
      <c r="J369" s="329">
        <v>620.96443583060443</v>
      </c>
      <c r="K369" s="329">
        <f t="shared" si="5"/>
        <v>12671.875101992115</v>
      </c>
    </row>
    <row r="370" spans="2:11" x14ac:dyDescent="0.2">
      <c r="B370" s="1">
        <v>20575682</v>
      </c>
      <c r="C370" s="1">
        <v>2034</v>
      </c>
      <c r="D370" s="1" t="s">
        <v>265</v>
      </c>
      <c r="E370" s="1">
        <v>0</v>
      </c>
      <c r="F370" s="329">
        <v>0</v>
      </c>
      <c r="G370" s="1">
        <v>269.27407324818108</v>
      </c>
      <c r="H370" s="329">
        <v>12050.91066616151</v>
      </c>
      <c r="I370" s="1">
        <v>269.27407324818108</v>
      </c>
      <c r="J370" s="329">
        <v>620.96443583060443</v>
      </c>
      <c r="K370" s="329">
        <f t="shared" si="5"/>
        <v>12671.875101992115</v>
      </c>
    </row>
    <row r="371" spans="2:11" x14ac:dyDescent="0.2">
      <c r="B371" s="1">
        <v>20604529</v>
      </c>
      <c r="C371" s="1">
        <v>2025</v>
      </c>
      <c r="D371" s="1" t="s">
        <v>265</v>
      </c>
      <c r="E371" s="1">
        <v>0</v>
      </c>
      <c r="F371" s="329">
        <v>0</v>
      </c>
      <c r="G371" s="1">
        <v>80.987904649642729</v>
      </c>
      <c r="H371" s="329">
        <v>3624.4781838796771</v>
      </c>
      <c r="I371" s="1">
        <v>80.987904649642729</v>
      </c>
      <c r="J371" s="329">
        <v>2780.260899506542</v>
      </c>
      <c r="K371" s="329">
        <f t="shared" si="5"/>
        <v>6404.7390833862191</v>
      </c>
    </row>
    <row r="372" spans="2:11" x14ac:dyDescent="0.2">
      <c r="B372" s="1">
        <v>20604529</v>
      </c>
      <c r="C372" s="1">
        <v>2026</v>
      </c>
      <c r="D372" s="1" t="s">
        <v>265</v>
      </c>
      <c r="E372" s="1">
        <v>0</v>
      </c>
      <c r="F372" s="329">
        <v>0</v>
      </c>
      <c r="G372" s="1">
        <v>80.987904649642729</v>
      </c>
      <c r="H372" s="329">
        <v>3624.4781838796771</v>
      </c>
      <c r="I372" s="1">
        <v>80.987904649642729</v>
      </c>
      <c r="J372" s="329">
        <v>2780.260899506542</v>
      </c>
      <c r="K372" s="329">
        <f t="shared" si="5"/>
        <v>6404.7390833862191</v>
      </c>
    </row>
    <row r="373" spans="2:11" x14ac:dyDescent="0.2">
      <c r="B373" s="1">
        <v>20604529</v>
      </c>
      <c r="C373" s="1">
        <v>2027</v>
      </c>
      <c r="D373" s="1" t="s">
        <v>265</v>
      </c>
      <c r="E373" s="1">
        <v>0</v>
      </c>
      <c r="F373" s="329">
        <v>0</v>
      </c>
      <c r="G373" s="1">
        <v>80.987904649642729</v>
      </c>
      <c r="H373" s="329">
        <v>3624.4781838796771</v>
      </c>
      <c r="I373" s="1">
        <v>80.987904649642729</v>
      </c>
      <c r="J373" s="329">
        <v>2780.260899506542</v>
      </c>
      <c r="K373" s="329">
        <f t="shared" si="5"/>
        <v>6404.7390833862191</v>
      </c>
    </row>
    <row r="374" spans="2:11" x14ac:dyDescent="0.2">
      <c r="B374" s="1">
        <v>20604529</v>
      </c>
      <c r="C374" s="1">
        <v>2028</v>
      </c>
      <c r="D374" s="1" t="s">
        <v>265</v>
      </c>
      <c r="E374" s="1">
        <v>0</v>
      </c>
      <c r="F374" s="329">
        <v>0</v>
      </c>
      <c r="G374" s="1">
        <v>80.987904649642729</v>
      </c>
      <c r="H374" s="329">
        <v>3624.4781838796771</v>
      </c>
      <c r="I374" s="1">
        <v>80.987904649642729</v>
      </c>
      <c r="J374" s="329">
        <v>2780.260899506542</v>
      </c>
      <c r="K374" s="329">
        <f t="shared" si="5"/>
        <v>6404.7390833862191</v>
      </c>
    </row>
    <row r="375" spans="2:11" x14ac:dyDescent="0.2">
      <c r="B375" s="1">
        <v>20604529</v>
      </c>
      <c r="C375" s="1">
        <v>2029</v>
      </c>
      <c r="D375" s="1" t="s">
        <v>265</v>
      </c>
      <c r="E375" s="1">
        <v>0</v>
      </c>
      <c r="F375" s="329">
        <v>0</v>
      </c>
      <c r="G375" s="1">
        <v>80.987904649642729</v>
      </c>
      <c r="H375" s="329">
        <v>3624.4781838796771</v>
      </c>
      <c r="I375" s="1">
        <v>80.987904649642729</v>
      </c>
      <c r="J375" s="329">
        <v>2780.260899506542</v>
      </c>
      <c r="K375" s="329">
        <f t="shared" si="5"/>
        <v>6404.7390833862191</v>
      </c>
    </row>
    <row r="376" spans="2:11" x14ac:dyDescent="0.2">
      <c r="B376" s="1">
        <v>20604529</v>
      </c>
      <c r="C376" s="1">
        <v>2030</v>
      </c>
      <c r="D376" s="1" t="s">
        <v>265</v>
      </c>
      <c r="E376" s="1">
        <v>0</v>
      </c>
      <c r="F376" s="329">
        <v>0</v>
      </c>
      <c r="G376" s="1">
        <v>80.987904649642729</v>
      </c>
      <c r="H376" s="329">
        <v>3624.4781838796771</v>
      </c>
      <c r="I376" s="1">
        <v>80.987904649642729</v>
      </c>
      <c r="J376" s="329">
        <v>2780.260899506542</v>
      </c>
      <c r="K376" s="329">
        <f t="shared" si="5"/>
        <v>6404.7390833862191</v>
      </c>
    </row>
    <row r="377" spans="2:11" x14ac:dyDescent="0.2">
      <c r="B377" s="1">
        <v>20604529</v>
      </c>
      <c r="C377" s="1">
        <v>2031</v>
      </c>
      <c r="D377" s="1" t="s">
        <v>265</v>
      </c>
      <c r="E377" s="1">
        <v>0</v>
      </c>
      <c r="F377" s="329">
        <v>0</v>
      </c>
      <c r="G377" s="1">
        <v>80.987904649642729</v>
      </c>
      <c r="H377" s="329">
        <v>3624.4781838796771</v>
      </c>
      <c r="I377" s="1">
        <v>80.987904649642729</v>
      </c>
      <c r="J377" s="329">
        <v>2780.260899506542</v>
      </c>
      <c r="K377" s="329">
        <f t="shared" si="5"/>
        <v>6404.7390833862191</v>
      </c>
    </row>
    <row r="378" spans="2:11" x14ac:dyDescent="0.2">
      <c r="B378" s="1">
        <v>20604529</v>
      </c>
      <c r="C378" s="1">
        <v>2032</v>
      </c>
      <c r="D378" s="1" t="s">
        <v>265</v>
      </c>
      <c r="E378" s="1">
        <v>0</v>
      </c>
      <c r="F378" s="329">
        <v>0</v>
      </c>
      <c r="G378" s="1">
        <v>80.987904649642729</v>
      </c>
      <c r="H378" s="329">
        <v>3624.4781838796771</v>
      </c>
      <c r="I378" s="1">
        <v>80.987904649642729</v>
      </c>
      <c r="J378" s="329">
        <v>2780.260899506542</v>
      </c>
      <c r="K378" s="329">
        <f t="shared" si="5"/>
        <v>6404.7390833862191</v>
      </c>
    </row>
    <row r="379" spans="2:11" x14ac:dyDescent="0.2">
      <c r="B379" s="1">
        <v>20604529</v>
      </c>
      <c r="C379" s="1">
        <v>2033</v>
      </c>
      <c r="D379" s="1" t="s">
        <v>265</v>
      </c>
      <c r="E379" s="1">
        <v>0</v>
      </c>
      <c r="F379" s="329">
        <v>0</v>
      </c>
      <c r="G379" s="1">
        <v>80.987904649642729</v>
      </c>
      <c r="H379" s="329">
        <v>3624.4781838796771</v>
      </c>
      <c r="I379" s="1">
        <v>80.987904649642729</v>
      </c>
      <c r="J379" s="329">
        <v>2780.260899506542</v>
      </c>
      <c r="K379" s="329">
        <f t="shared" si="5"/>
        <v>6404.7390833862191</v>
      </c>
    </row>
    <row r="380" spans="2:11" x14ac:dyDescent="0.2">
      <c r="B380" s="1">
        <v>20604529</v>
      </c>
      <c r="C380" s="1">
        <v>2034</v>
      </c>
      <c r="D380" s="1" t="s">
        <v>265</v>
      </c>
      <c r="E380" s="1">
        <v>0</v>
      </c>
      <c r="F380" s="329">
        <v>0</v>
      </c>
      <c r="G380" s="1">
        <v>80.987904649642729</v>
      </c>
      <c r="H380" s="329">
        <v>3624.4781838796771</v>
      </c>
      <c r="I380" s="1">
        <v>80.987904649642729</v>
      </c>
      <c r="J380" s="329">
        <v>2780.260899506542</v>
      </c>
      <c r="K380" s="329">
        <f t="shared" si="5"/>
        <v>6404.7390833862191</v>
      </c>
    </row>
    <row r="381" spans="2:11" x14ac:dyDescent="0.2">
      <c r="B381" s="1">
        <v>20612043</v>
      </c>
      <c r="C381" s="1">
        <v>2025</v>
      </c>
      <c r="D381" s="1" t="s">
        <v>265</v>
      </c>
      <c r="E381" s="1">
        <v>0</v>
      </c>
      <c r="F381" s="329">
        <v>0</v>
      </c>
      <c r="G381" s="1">
        <v>415.47752928660981</v>
      </c>
      <c r="H381" s="329">
        <v>18594.001750089599</v>
      </c>
      <c r="I381" s="1">
        <v>415.47752928660981</v>
      </c>
      <c r="J381" s="329">
        <v>7735.360521960939</v>
      </c>
      <c r="K381" s="329">
        <f t="shared" si="5"/>
        <v>26329.362272050537</v>
      </c>
    </row>
    <row r="382" spans="2:11" x14ac:dyDescent="0.2">
      <c r="B382" s="1">
        <v>20612043</v>
      </c>
      <c r="C382" s="1">
        <v>2026</v>
      </c>
      <c r="D382" s="1" t="s">
        <v>265</v>
      </c>
      <c r="E382" s="1">
        <v>0</v>
      </c>
      <c r="F382" s="329">
        <v>0</v>
      </c>
      <c r="G382" s="1">
        <v>415.47752928660981</v>
      </c>
      <c r="H382" s="329">
        <v>18594.001750089599</v>
      </c>
      <c r="I382" s="1">
        <v>415.47752928660981</v>
      </c>
      <c r="J382" s="329">
        <v>7735.360521960939</v>
      </c>
      <c r="K382" s="329">
        <f t="shared" si="5"/>
        <v>26329.362272050537</v>
      </c>
    </row>
    <row r="383" spans="2:11" x14ac:dyDescent="0.2">
      <c r="B383" s="1">
        <v>20612043</v>
      </c>
      <c r="C383" s="1">
        <v>2027</v>
      </c>
      <c r="D383" s="1" t="s">
        <v>265</v>
      </c>
      <c r="E383" s="1">
        <v>0</v>
      </c>
      <c r="F383" s="329">
        <v>0</v>
      </c>
      <c r="G383" s="1">
        <v>415.47752928660981</v>
      </c>
      <c r="H383" s="329">
        <v>18594.001750089599</v>
      </c>
      <c r="I383" s="1">
        <v>415.47752928660981</v>
      </c>
      <c r="J383" s="329">
        <v>7735.360521960939</v>
      </c>
      <c r="K383" s="329">
        <f t="shared" si="5"/>
        <v>26329.362272050537</v>
      </c>
    </row>
    <row r="384" spans="2:11" x14ac:dyDescent="0.2">
      <c r="B384" s="1">
        <v>20612043</v>
      </c>
      <c r="C384" s="1">
        <v>2028</v>
      </c>
      <c r="D384" s="1" t="s">
        <v>265</v>
      </c>
      <c r="E384" s="1">
        <v>0</v>
      </c>
      <c r="F384" s="329">
        <v>0</v>
      </c>
      <c r="G384" s="1">
        <v>415.47752928660981</v>
      </c>
      <c r="H384" s="329">
        <v>18594.001750089599</v>
      </c>
      <c r="I384" s="1">
        <v>415.47752928660981</v>
      </c>
      <c r="J384" s="329">
        <v>7735.360521960939</v>
      </c>
      <c r="K384" s="329">
        <f t="shared" si="5"/>
        <v>26329.362272050537</v>
      </c>
    </row>
    <row r="385" spans="2:11" x14ac:dyDescent="0.2">
      <c r="B385" s="1">
        <v>20612043</v>
      </c>
      <c r="C385" s="1">
        <v>2029</v>
      </c>
      <c r="D385" s="1" t="s">
        <v>265</v>
      </c>
      <c r="E385" s="1">
        <v>0</v>
      </c>
      <c r="F385" s="329">
        <v>0</v>
      </c>
      <c r="G385" s="1">
        <v>415.47752928660981</v>
      </c>
      <c r="H385" s="329">
        <v>18594.001750089599</v>
      </c>
      <c r="I385" s="1">
        <v>415.47752928660981</v>
      </c>
      <c r="J385" s="329">
        <v>7735.360521960939</v>
      </c>
      <c r="K385" s="329">
        <f t="shared" si="5"/>
        <v>26329.362272050537</v>
      </c>
    </row>
    <row r="386" spans="2:11" x14ac:dyDescent="0.2">
      <c r="B386" s="1">
        <v>20612043</v>
      </c>
      <c r="C386" s="1">
        <v>2030</v>
      </c>
      <c r="D386" s="1" t="s">
        <v>265</v>
      </c>
      <c r="E386" s="1">
        <v>0</v>
      </c>
      <c r="F386" s="329">
        <v>0</v>
      </c>
      <c r="G386" s="1">
        <v>415.47752928660981</v>
      </c>
      <c r="H386" s="329">
        <v>18594.001750089599</v>
      </c>
      <c r="I386" s="1">
        <v>415.47752928660981</v>
      </c>
      <c r="J386" s="329">
        <v>7735.360521960939</v>
      </c>
      <c r="K386" s="329">
        <f t="shared" si="5"/>
        <v>26329.362272050537</v>
      </c>
    </row>
    <row r="387" spans="2:11" x14ac:dyDescent="0.2">
      <c r="B387" s="1">
        <v>20612043</v>
      </c>
      <c r="C387" s="1">
        <v>2031</v>
      </c>
      <c r="D387" s="1" t="s">
        <v>265</v>
      </c>
      <c r="E387" s="1">
        <v>0</v>
      </c>
      <c r="F387" s="329">
        <v>0</v>
      </c>
      <c r="G387" s="1">
        <v>415.47752928660981</v>
      </c>
      <c r="H387" s="329">
        <v>18594.001750089599</v>
      </c>
      <c r="I387" s="1">
        <v>415.47752928660981</v>
      </c>
      <c r="J387" s="329">
        <v>7735.360521960939</v>
      </c>
      <c r="K387" s="329">
        <f t="shared" si="5"/>
        <v>26329.362272050537</v>
      </c>
    </row>
    <row r="388" spans="2:11" x14ac:dyDescent="0.2">
      <c r="B388" s="1">
        <v>20612043</v>
      </c>
      <c r="C388" s="1">
        <v>2032</v>
      </c>
      <c r="D388" s="1" t="s">
        <v>265</v>
      </c>
      <c r="E388" s="1">
        <v>0</v>
      </c>
      <c r="F388" s="329">
        <v>0</v>
      </c>
      <c r="G388" s="1">
        <v>415.47752928660981</v>
      </c>
      <c r="H388" s="329">
        <v>18594.001750089599</v>
      </c>
      <c r="I388" s="1">
        <v>415.47752928660981</v>
      </c>
      <c r="J388" s="329">
        <v>7735.360521960939</v>
      </c>
      <c r="K388" s="329">
        <f t="shared" si="5"/>
        <v>26329.362272050537</v>
      </c>
    </row>
    <row r="389" spans="2:11" x14ac:dyDescent="0.2">
      <c r="B389" s="1">
        <v>20612043</v>
      </c>
      <c r="C389" s="1">
        <v>2033</v>
      </c>
      <c r="D389" s="1" t="s">
        <v>265</v>
      </c>
      <c r="E389" s="1">
        <v>0</v>
      </c>
      <c r="F389" s="329">
        <v>0</v>
      </c>
      <c r="G389" s="1">
        <v>415.47752928660981</v>
      </c>
      <c r="H389" s="329">
        <v>18594.001750089599</v>
      </c>
      <c r="I389" s="1">
        <v>415.47752928660981</v>
      </c>
      <c r="J389" s="329">
        <v>7735.360521960939</v>
      </c>
      <c r="K389" s="329">
        <f t="shared" si="5"/>
        <v>26329.362272050537</v>
      </c>
    </row>
    <row r="390" spans="2:11" x14ac:dyDescent="0.2">
      <c r="B390" s="1">
        <v>20612043</v>
      </c>
      <c r="C390" s="1">
        <v>2034</v>
      </c>
      <c r="D390" s="1" t="s">
        <v>265</v>
      </c>
      <c r="E390" s="1">
        <v>0</v>
      </c>
      <c r="F390" s="329">
        <v>0</v>
      </c>
      <c r="G390" s="1">
        <v>415.47752928660981</v>
      </c>
      <c r="H390" s="329">
        <v>18594.001750089599</v>
      </c>
      <c r="I390" s="1">
        <v>415.47752928660981</v>
      </c>
      <c r="J390" s="329">
        <v>7735.360521960939</v>
      </c>
      <c r="K390" s="329">
        <f t="shared" si="5"/>
        <v>26329.362272050537</v>
      </c>
    </row>
    <row r="391" spans="2:11" x14ac:dyDescent="0.2">
      <c r="B391" s="1">
        <v>20647240</v>
      </c>
      <c r="C391" s="1">
        <v>2025</v>
      </c>
      <c r="D391" s="1" t="s">
        <v>265</v>
      </c>
      <c r="E391" s="1">
        <v>4625.0144811817454</v>
      </c>
      <c r="F391" s="329">
        <v>92.562719981009707</v>
      </c>
      <c r="G391" s="1">
        <v>392.06200498906901</v>
      </c>
      <c r="H391" s="329">
        <v>17546.079133154541</v>
      </c>
      <c r="I391" s="1">
        <v>5017.0764861708149</v>
      </c>
      <c r="J391" s="329">
        <v>7598.6475786964711</v>
      </c>
      <c r="K391" s="329">
        <f t="shared" ref="K391:K454" si="6">J391+H391+F391</f>
        <v>25237.289431832025</v>
      </c>
    </row>
    <row r="392" spans="2:11" x14ac:dyDescent="0.2">
      <c r="B392" s="1">
        <v>20647240</v>
      </c>
      <c r="C392" s="1">
        <v>2026</v>
      </c>
      <c r="D392" s="1" t="s">
        <v>265</v>
      </c>
      <c r="E392" s="1">
        <v>4625.0144811817454</v>
      </c>
      <c r="F392" s="329">
        <v>92.562719981009707</v>
      </c>
      <c r="G392" s="1">
        <v>392.06200498906901</v>
      </c>
      <c r="H392" s="329">
        <v>17546.079133154541</v>
      </c>
      <c r="I392" s="1">
        <v>5017.0764861708149</v>
      </c>
      <c r="J392" s="329">
        <v>7598.6475786964711</v>
      </c>
      <c r="K392" s="329">
        <f t="shared" si="6"/>
        <v>25237.289431832025</v>
      </c>
    </row>
    <row r="393" spans="2:11" x14ac:dyDescent="0.2">
      <c r="B393" s="1">
        <v>20647240</v>
      </c>
      <c r="C393" s="1">
        <v>2027</v>
      </c>
      <c r="D393" s="1" t="s">
        <v>265</v>
      </c>
      <c r="E393" s="1">
        <v>4625.0144811817454</v>
      </c>
      <c r="F393" s="329">
        <v>92.562719981009707</v>
      </c>
      <c r="G393" s="1">
        <v>392.06200498906901</v>
      </c>
      <c r="H393" s="329">
        <v>17546.079133154541</v>
      </c>
      <c r="I393" s="1">
        <v>5017.0764861708149</v>
      </c>
      <c r="J393" s="329">
        <v>7598.6475786964711</v>
      </c>
      <c r="K393" s="329">
        <f t="shared" si="6"/>
        <v>25237.289431832025</v>
      </c>
    </row>
    <row r="394" spans="2:11" x14ac:dyDescent="0.2">
      <c r="B394" s="1">
        <v>20647240</v>
      </c>
      <c r="C394" s="1">
        <v>2028</v>
      </c>
      <c r="D394" s="1" t="s">
        <v>265</v>
      </c>
      <c r="E394" s="1">
        <v>4625.0144811817454</v>
      </c>
      <c r="F394" s="329">
        <v>92.562719981009707</v>
      </c>
      <c r="G394" s="1">
        <v>392.06200498906901</v>
      </c>
      <c r="H394" s="329">
        <v>17546.079133154541</v>
      </c>
      <c r="I394" s="1">
        <v>5017.0764861708149</v>
      </c>
      <c r="J394" s="329">
        <v>7598.6475786964711</v>
      </c>
      <c r="K394" s="329">
        <f t="shared" si="6"/>
        <v>25237.289431832025</v>
      </c>
    </row>
    <row r="395" spans="2:11" x14ac:dyDescent="0.2">
      <c r="B395" s="1">
        <v>20647240</v>
      </c>
      <c r="C395" s="1">
        <v>2029</v>
      </c>
      <c r="D395" s="1" t="s">
        <v>265</v>
      </c>
      <c r="E395" s="1">
        <v>4625.0144811817454</v>
      </c>
      <c r="F395" s="329">
        <v>92.562719981009707</v>
      </c>
      <c r="G395" s="1">
        <v>392.06200498906901</v>
      </c>
      <c r="H395" s="329">
        <v>17546.079133154541</v>
      </c>
      <c r="I395" s="1">
        <v>5017.0764861708149</v>
      </c>
      <c r="J395" s="329">
        <v>7598.6475786964711</v>
      </c>
      <c r="K395" s="329">
        <f t="shared" si="6"/>
        <v>25237.289431832025</v>
      </c>
    </row>
    <row r="396" spans="2:11" x14ac:dyDescent="0.2">
      <c r="B396" s="1">
        <v>20647240</v>
      </c>
      <c r="C396" s="1">
        <v>2030</v>
      </c>
      <c r="D396" s="1" t="s">
        <v>265</v>
      </c>
      <c r="E396" s="1">
        <v>4625.0144811817454</v>
      </c>
      <c r="F396" s="329">
        <v>92.562719981009707</v>
      </c>
      <c r="G396" s="1">
        <v>392.06200498906901</v>
      </c>
      <c r="H396" s="329">
        <v>17546.079133154541</v>
      </c>
      <c r="I396" s="1">
        <v>5017.0764861708149</v>
      </c>
      <c r="J396" s="329">
        <v>7598.6475786964711</v>
      </c>
      <c r="K396" s="329">
        <f t="shared" si="6"/>
        <v>25237.289431832025</v>
      </c>
    </row>
    <row r="397" spans="2:11" x14ac:dyDescent="0.2">
      <c r="B397" s="1">
        <v>20647240</v>
      </c>
      <c r="C397" s="1">
        <v>2031</v>
      </c>
      <c r="D397" s="1" t="s">
        <v>265</v>
      </c>
      <c r="E397" s="1">
        <v>4625.0144811817454</v>
      </c>
      <c r="F397" s="329">
        <v>92.562719981009707</v>
      </c>
      <c r="G397" s="1">
        <v>392.06200498906901</v>
      </c>
      <c r="H397" s="329">
        <v>17546.079133154541</v>
      </c>
      <c r="I397" s="1">
        <v>5017.0764861708149</v>
      </c>
      <c r="J397" s="329">
        <v>7598.6475786964711</v>
      </c>
      <c r="K397" s="329">
        <f t="shared" si="6"/>
        <v>25237.289431832025</v>
      </c>
    </row>
    <row r="398" spans="2:11" x14ac:dyDescent="0.2">
      <c r="B398" s="1">
        <v>20647240</v>
      </c>
      <c r="C398" s="1">
        <v>2032</v>
      </c>
      <c r="D398" s="1" t="s">
        <v>265</v>
      </c>
      <c r="E398" s="1">
        <v>4625.0144811817454</v>
      </c>
      <c r="F398" s="329">
        <v>92.562719981009707</v>
      </c>
      <c r="G398" s="1">
        <v>392.06200498906901</v>
      </c>
      <c r="H398" s="329">
        <v>17546.079133154541</v>
      </c>
      <c r="I398" s="1">
        <v>5017.0764861708149</v>
      </c>
      <c r="J398" s="329">
        <v>7598.6475786964711</v>
      </c>
      <c r="K398" s="329">
        <f t="shared" si="6"/>
        <v>25237.289431832025</v>
      </c>
    </row>
    <row r="399" spans="2:11" x14ac:dyDescent="0.2">
      <c r="B399" s="1">
        <v>20647240</v>
      </c>
      <c r="C399" s="1">
        <v>2033</v>
      </c>
      <c r="D399" s="1" t="s">
        <v>265</v>
      </c>
      <c r="E399" s="1">
        <v>4625.0144811817454</v>
      </c>
      <c r="F399" s="329">
        <v>92.562719981009707</v>
      </c>
      <c r="G399" s="1">
        <v>392.06200498906901</v>
      </c>
      <c r="H399" s="329">
        <v>17546.079133154541</v>
      </c>
      <c r="I399" s="1">
        <v>5017.0764861708149</v>
      </c>
      <c r="J399" s="329">
        <v>7598.6475786964711</v>
      </c>
      <c r="K399" s="329">
        <f t="shared" si="6"/>
        <v>25237.289431832025</v>
      </c>
    </row>
    <row r="400" spans="2:11" x14ac:dyDescent="0.2">
      <c r="B400" s="1">
        <v>20647240</v>
      </c>
      <c r="C400" s="1">
        <v>2034</v>
      </c>
      <c r="D400" s="1" t="s">
        <v>265</v>
      </c>
      <c r="E400" s="1">
        <v>4625.0144811817454</v>
      </c>
      <c r="F400" s="329">
        <v>92.562719981009707</v>
      </c>
      <c r="G400" s="1">
        <v>392.06200498906901</v>
      </c>
      <c r="H400" s="329">
        <v>17546.079133154541</v>
      </c>
      <c r="I400" s="1">
        <v>5017.0764861708149</v>
      </c>
      <c r="J400" s="329">
        <v>7598.6475786964711</v>
      </c>
      <c r="K400" s="329">
        <f t="shared" si="6"/>
        <v>25237.289431832025</v>
      </c>
    </row>
    <row r="401" spans="2:11" x14ac:dyDescent="0.2">
      <c r="B401" s="1">
        <v>20648756</v>
      </c>
      <c r="C401" s="1">
        <v>2025</v>
      </c>
      <c r="D401" s="1" t="s">
        <v>265</v>
      </c>
      <c r="E401" s="1">
        <v>55042.552783950967</v>
      </c>
      <c r="F401" s="329">
        <v>1355.2438558527131</v>
      </c>
      <c r="G401" s="1">
        <v>0</v>
      </c>
      <c r="H401" s="329">
        <v>0</v>
      </c>
      <c r="I401" s="1">
        <v>55042.552783950967</v>
      </c>
      <c r="J401" s="329">
        <v>2341.5764364613619</v>
      </c>
      <c r="K401" s="329">
        <f t="shared" si="6"/>
        <v>3696.8202923140752</v>
      </c>
    </row>
    <row r="402" spans="2:11" x14ac:dyDescent="0.2">
      <c r="B402" s="1">
        <v>20648756</v>
      </c>
      <c r="C402" s="1">
        <v>2026</v>
      </c>
      <c r="D402" s="1" t="s">
        <v>265</v>
      </c>
      <c r="E402" s="1">
        <v>55042.552783950967</v>
      </c>
      <c r="F402" s="329">
        <v>1355.2438558527131</v>
      </c>
      <c r="G402" s="1">
        <v>0</v>
      </c>
      <c r="H402" s="329">
        <v>0</v>
      </c>
      <c r="I402" s="1">
        <v>55042.552783950967</v>
      </c>
      <c r="J402" s="329">
        <v>2341.5764364613619</v>
      </c>
      <c r="K402" s="329">
        <f t="shared" si="6"/>
        <v>3696.8202923140752</v>
      </c>
    </row>
    <row r="403" spans="2:11" x14ac:dyDescent="0.2">
      <c r="B403" s="1">
        <v>20648756</v>
      </c>
      <c r="C403" s="1">
        <v>2027</v>
      </c>
      <c r="D403" s="1" t="s">
        <v>265</v>
      </c>
      <c r="E403" s="1">
        <v>55042.552783950967</v>
      </c>
      <c r="F403" s="329">
        <v>1355.2438558527131</v>
      </c>
      <c r="G403" s="1">
        <v>0</v>
      </c>
      <c r="H403" s="329">
        <v>0</v>
      </c>
      <c r="I403" s="1">
        <v>55042.552783950967</v>
      </c>
      <c r="J403" s="329">
        <v>2341.5764364613619</v>
      </c>
      <c r="K403" s="329">
        <f t="shared" si="6"/>
        <v>3696.8202923140752</v>
      </c>
    </row>
    <row r="404" spans="2:11" x14ac:dyDescent="0.2">
      <c r="B404" s="1">
        <v>20648756</v>
      </c>
      <c r="C404" s="1">
        <v>2028</v>
      </c>
      <c r="D404" s="1" t="s">
        <v>265</v>
      </c>
      <c r="E404" s="1">
        <v>55042.552783950967</v>
      </c>
      <c r="F404" s="329">
        <v>1355.2438558527131</v>
      </c>
      <c r="G404" s="1">
        <v>0</v>
      </c>
      <c r="H404" s="329">
        <v>0</v>
      </c>
      <c r="I404" s="1">
        <v>55042.552783950967</v>
      </c>
      <c r="J404" s="329">
        <v>2341.5764364613619</v>
      </c>
      <c r="K404" s="329">
        <f t="shared" si="6"/>
        <v>3696.8202923140752</v>
      </c>
    </row>
    <row r="405" spans="2:11" x14ac:dyDescent="0.2">
      <c r="B405" s="1">
        <v>20648756</v>
      </c>
      <c r="C405" s="1">
        <v>2029</v>
      </c>
      <c r="D405" s="1" t="s">
        <v>265</v>
      </c>
      <c r="E405" s="1">
        <v>55042.552783950967</v>
      </c>
      <c r="F405" s="329">
        <v>1355.2438558527131</v>
      </c>
      <c r="G405" s="1">
        <v>0</v>
      </c>
      <c r="H405" s="329">
        <v>0</v>
      </c>
      <c r="I405" s="1">
        <v>55042.552783950967</v>
      </c>
      <c r="J405" s="329">
        <v>2341.5764364613619</v>
      </c>
      <c r="K405" s="329">
        <f t="shared" si="6"/>
        <v>3696.8202923140752</v>
      </c>
    </row>
    <row r="406" spans="2:11" x14ac:dyDescent="0.2">
      <c r="B406" s="1">
        <v>20648756</v>
      </c>
      <c r="C406" s="1">
        <v>2030</v>
      </c>
      <c r="D406" s="1" t="s">
        <v>265</v>
      </c>
      <c r="E406" s="1">
        <v>55042.552783950967</v>
      </c>
      <c r="F406" s="329">
        <v>1355.2438558527131</v>
      </c>
      <c r="G406" s="1">
        <v>0</v>
      </c>
      <c r="H406" s="329">
        <v>0</v>
      </c>
      <c r="I406" s="1">
        <v>55042.552783950967</v>
      </c>
      <c r="J406" s="329">
        <v>2341.5764364613619</v>
      </c>
      <c r="K406" s="329">
        <f t="shared" si="6"/>
        <v>3696.8202923140752</v>
      </c>
    </row>
    <row r="407" spans="2:11" x14ac:dyDescent="0.2">
      <c r="B407" s="1">
        <v>20648756</v>
      </c>
      <c r="C407" s="1">
        <v>2031</v>
      </c>
      <c r="D407" s="1" t="s">
        <v>265</v>
      </c>
      <c r="E407" s="1">
        <v>55042.552783950967</v>
      </c>
      <c r="F407" s="329">
        <v>1355.2438558527131</v>
      </c>
      <c r="G407" s="1">
        <v>0</v>
      </c>
      <c r="H407" s="329">
        <v>0</v>
      </c>
      <c r="I407" s="1">
        <v>55042.552783950967</v>
      </c>
      <c r="J407" s="329">
        <v>2341.5764364613619</v>
      </c>
      <c r="K407" s="329">
        <f t="shared" si="6"/>
        <v>3696.8202923140752</v>
      </c>
    </row>
    <row r="408" spans="2:11" x14ac:dyDescent="0.2">
      <c r="B408" s="1">
        <v>20648756</v>
      </c>
      <c r="C408" s="1">
        <v>2032</v>
      </c>
      <c r="D408" s="1" t="s">
        <v>265</v>
      </c>
      <c r="E408" s="1">
        <v>55042.552783950967</v>
      </c>
      <c r="F408" s="329">
        <v>1355.2438558527131</v>
      </c>
      <c r="G408" s="1">
        <v>0</v>
      </c>
      <c r="H408" s="329">
        <v>0</v>
      </c>
      <c r="I408" s="1">
        <v>55042.552783950967</v>
      </c>
      <c r="J408" s="329">
        <v>2341.5764364613619</v>
      </c>
      <c r="K408" s="329">
        <f t="shared" si="6"/>
        <v>3696.8202923140752</v>
      </c>
    </row>
    <row r="409" spans="2:11" x14ac:dyDescent="0.2">
      <c r="B409" s="1">
        <v>20648756</v>
      </c>
      <c r="C409" s="1">
        <v>2033</v>
      </c>
      <c r="D409" s="1" t="s">
        <v>265</v>
      </c>
      <c r="E409" s="1">
        <v>55042.552783950967</v>
      </c>
      <c r="F409" s="329">
        <v>1355.2438558527131</v>
      </c>
      <c r="G409" s="1">
        <v>0</v>
      </c>
      <c r="H409" s="329">
        <v>0</v>
      </c>
      <c r="I409" s="1">
        <v>55042.552783950967</v>
      </c>
      <c r="J409" s="329">
        <v>2341.5764364613619</v>
      </c>
      <c r="K409" s="329">
        <f t="shared" si="6"/>
        <v>3696.8202923140752</v>
      </c>
    </row>
    <row r="410" spans="2:11" x14ac:dyDescent="0.2">
      <c r="B410" s="1">
        <v>20648756</v>
      </c>
      <c r="C410" s="1">
        <v>2034</v>
      </c>
      <c r="D410" s="1" t="s">
        <v>265</v>
      </c>
      <c r="E410" s="1">
        <v>55042.552783950967</v>
      </c>
      <c r="F410" s="329">
        <v>1355.2438558527131</v>
      </c>
      <c r="G410" s="1">
        <v>0</v>
      </c>
      <c r="H410" s="329">
        <v>0</v>
      </c>
      <c r="I410" s="1">
        <v>55042.552783950967</v>
      </c>
      <c r="J410" s="329">
        <v>2341.5764364613619</v>
      </c>
      <c r="K410" s="329">
        <f t="shared" si="6"/>
        <v>3696.8202923140752</v>
      </c>
    </row>
    <row r="411" spans="2:11" x14ac:dyDescent="0.2">
      <c r="B411" s="1">
        <v>20655277</v>
      </c>
      <c r="C411" s="1">
        <v>2025</v>
      </c>
      <c r="D411" s="1" t="s">
        <v>265</v>
      </c>
      <c r="E411" s="1">
        <v>6213.4021023227297</v>
      </c>
      <c r="F411" s="329">
        <v>150.09798327368051</v>
      </c>
      <c r="G411" s="1">
        <v>7.3957523591171617</v>
      </c>
      <c r="H411" s="329">
        <v>330.98452410837939</v>
      </c>
      <c r="I411" s="1">
        <v>6220.7978546818467</v>
      </c>
      <c r="J411" s="329">
        <v>2699.9833131945102</v>
      </c>
      <c r="K411" s="329">
        <f t="shared" si="6"/>
        <v>3181.0658205765703</v>
      </c>
    </row>
    <row r="412" spans="2:11" x14ac:dyDescent="0.2">
      <c r="B412" s="1">
        <v>20655277</v>
      </c>
      <c r="C412" s="1">
        <v>2026</v>
      </c>
      <c r="D412" s="1" t="s">
        <v>265</v>
      </c>
      <c r="E412" s="1">
        <v>6213.4021023227297</v>
      </c>
      <c r="F412" s="329">
        <v>150.09798327368051</v>
      </c>
      <c r="G412" s="1">
        <v>7.3957523591171617</v>
      </c>
      <c r="H412" s="329">
        <v>330.98452410837939</v>
      </c>
      <c r="I412" s="1">
        <v>6220.7978546818467</v>
      </c>
      <c r="J412" s="329">
        <v>2699.9833131945102</v>
      </c>
      <c r="K412" s="329">
        <f t="shared" si="6"/>
        <v>3181.0658205765703</v>
      </c>
    </row>
    <row r="413" spans="2:11" x14ac:dyDescent="0.2">
      <c r="B413" s="1">
        <v>20655277</v>
      </c>
      <c r="C413" s="1">
        <v>2027</v>
      </c>
      <c r="D413" s="1" t="s">
        <v>265</v>
      </c>
      <c r="E413" s="1">
        <v>6213.4021023227297</v>
      </c>
      <c r="F413" s="329">
        <v>150.09798327368051</v>
      </c>
      <c r="G413" s="1">
        <v>7.3957523591171617</v>
      </c>
      <c r="H413" s="329">
        <v>330.98452410837939</v>
      </c>
      <c r="I413" s="1">
        <v>6220.7978546818467</v>
      </c>
      <c r="J413" s="329">
        <v>2699.9833131945102</v>
      </c>
      <c r="K413" s="329">
        <f t="shared" si="6"/>
        <v>3181.0658205765703</v>
      </c>
    </row>
    <row r="414" spans="2:11" x14ac:dyDescent="0.2">
      <c r="B414" s="1">
        <v>20655277</v>
      </c>
      <c r="C414" s="1">
        <v>2028</v>
      </c>
      <c r="D414" s="1" t="s">
        <v>265</v>
      </c>
      <c r="E414" s="1">
        <v>6213.4021023227297</v>
      </c>
      <c r="F414" s="329">
        <v>150.09798327368051</v>
      </c>
      <c r="G414" s="1">
        <v>7.3957523591171617</v>
      </c>
      <c r="H414" s="329">
        <v>330.98452410837939</v>
      </c>
      <c r="I414" s="1">
        <v>6220.7978546818467</v>
      </c>
      <c r="J414" s="329">
        <v>2699.9833131945102</v>
      </c>
      <c r="K414" s="329">
        <f t="shared" si="6"/>
        <v>3181.0658205765703</v>
      </c>
    </row>
    <row r="415" spans="2:11" x14ac:dyDescent="0.2">
      <c r="B415" s="1">
        <v>20655277</v>
      </c>
      <c r="C415" s="1">
        <v>2029</v>
      </c>
      <c r="D415" s="1" t="s">
        <v>265</v>
      </c>
      <c r="E415" s="1">
        <v>6213.4021023227297</v>
      </c>
      <c r="F415" s="329">
        <v>150.09798327368051</v>
      </c>
      <c r="G415" s="1">
        <v>7.3957523591171617</v>
      </c>
      <c r="H415" s="329">
        <v>330.98452410837939</v>
      </c>
      <c r="I415" s="1">
        <v>6220.7978546818467</v>
      </c>
      <c r="J415" s="329">
        <v>2699.9833131945102</v>
      </c>
      <c r="K415" s="329">
        <f t="shared" si="6"/>
        <v>3181.0658205765703</v>
      </c>
    </row>
    <row r="416" spans="2:11" x14ac:dyDescent="0.2">
      <c r="B416" s="1">
        <v>20655277</v>
      </c>
      <c r="C416" s="1">
        <v>2030</v>
      </c>
      <c r="D416" s="1" t="s">
        <v>265</v>
      </c>
      <c r="E416" s="1">
        <v>6213.4021023227297</v>
      </c>
      <c r="F416" s="329">
        <v>150.09798327368051</v>
      </c>
      <c r="G416" s="1">
        <v>7.3957523591171617</v>
      </c>
      <c r="H416" s="329">
        <v>330.98452410837939</v>
      </c>
      <c r="I416" s="1">
        <v>6220.7978546818467</v>
      </c>
      <c r="J416" s="329">
        <v>2699.9833131945102</v>
      </c>
      <c r="K416" s="329">
        <f t="shared" si="6"/>
        <v>3181.0658205765703</v>
      </c>
    </row>
    <row r="417" spans="2:11" x14ac:dyDescent="0.2">
      <c r="B417" s="1">
        <v>20655277</v>
      </c>
      <c r="C417" s="1">
        <v>2031</v>
      </c>
      <c r="D417" s="1" t="s">
        <v>265</v>
      </c>
      <c r="E417" s="1">
        <v>6213.4021023227297</v>
      </c>
      <c r="F417" s="329">
        <v>150.09798327368051</v>
      </c>
      <c r="G417" s="1">
        <v>7.3957523591171617</v>
      </c>
      <c r="H417" s="329">
        <v>330.98452410837939</v>
      </c>
      <c r="I417" s="1">
        <v>6220.7978546818467</v>
      </c>
      <c r="J417" s="329">
        <v>2699.9833131945102</v>
      </c>
      <c r="K417" s="329">
        <f t="shared" si="6"/>
        <v>3181.0658205765703</v>
      </c>
    </row>
    <row r="418" spans="2:11" x14ac:dyDescent="0.2">
      <c r="B418" s="1">
        <v>20655277</v>
      </c>
      <c r="C418" s="1">
        <v>2032</v>
      </c>
      <c r="D418" s="1" t="s">
        <v>265</v>
      </c>
      <c r="E418" s="1">
        <v>6213.4021023227297</v>
      </c>
      <c r="F418" s="329">
        <v>150.09798327368051</v>
      </c>
      <c r="G418" s="1">
        <v>7.3957523591171617</v>
      </c>
      <c r="H418" s="329">
        <v>330.98452410837939</v>
      </c>
      <c r="I418" s="1">
        <v>6220.7978546818467</v>
      </c>
      <c r="J418" s="329">
        <v>2699.9833131945102</v>
      </c>
      <c r="K418" s="329">
        <f t="shared" si="6"/>
        <v>3181.0658205765703</v>
      </c>
    </row>
    <row r="419" spans="2:11" x14ac:dyDescent="0.2">
      <c r="B419" s="1">
        <v>20655277</v>
      </c>
      <c r="C419" s="1">
        <v>2033</v>
      </c>
      <c r="D419" s="1" t="s">
        <v>265</v>
      </c>
      <c r="E419" s="1">
        <v>6213.4021023227297</v>
      </c>
      <c r="F419" s="329">
        <v>150.09798327368051</v>
      </c>
      <c r="G419" s="1">
        <v>7.3957523591171617</v>
      </c>
      <c r="H419" s="329">
        <v>330.98452410837939</v>
      </c>
      <c r="I419" s="1">
        <v>6220.7978546818467</v>
      </c>
      <c r="J419" s="329">
        <v>2699.9833131945102</v>
      </c>
      <c r="K419" s="329">
        <f t="shared" si="6"/>
        <v>3181.0658205765703</v>
      </c>
    </row>
    <row r="420" spans="2:11" x14ac:dyDescent="0.2">
      <c r="B420" s="1">
        <v>20655277</v>
      </c>
      <c r="C420" s="1">
        <v>2034</v>
      </c>
      <c r="D420" s="1" t="s">
        <v>265</v>
      </c>
      <c r="E420" s="1">
        <v>6213.4021023227297</v>
      </c>
      <c r="F420" s="329">
        <v>150.09798327368051</v>
      </c>
      <c r="G420" s="1">
        <v>7.3957523591171617</v>
      </c>
      <c r="H420" s="329">
        <v>330.98452410837939</v>
      </c>
      <c r="I420" s="1">
        <v>6220.7978546818467</v>
      </c>
      <c r="J420" s="329">
        <v>2699.9833131945102</v>
      </c>
      <c r="K420" s="329">
        <f t="shared" si="6"/>
        <v>3181.0658205765703</v>
      </c>
    </row>
    <row r="421" spans="2:11" x14ac:dyDescent="0.2">
      <c r="B421" s="1">
        <v>42784766</v>
      </c>
      <c r="C421" s="1">
        <v>2025</v>
      </c>
      <c r="D421" s="1" t="s">
        <v>265</v>
      </c>
      <c r="E421" s="1">
        <v>38.588349598075332</v>
      </c>
      <c r="F421" s="329">
        <v>0.31146853375624478</v>
      </c>
      <c r="G421" s="1">
        <v>9536.0465563046964</v>
      </c>
      <c r="H421" s="329">
        <v>426769.81029833033</v>
      </c>
      <c r="I421" s="1">
        <v>9574.6349059027707</v>
      </c>
      <c r="J421" s="329">
        <v>962.43085502043641</v>
      </c>
      <c r="K421" s="329">
        <f t="shared" si="6"/>
        <v>427732.5526218845</v>
      </c>
    </row>
    <row r="422" spans="2:11" x14ac:dyDescent="0.2">
      <c r="B422" s="1">
        <v>42784766</v>
      </c>
      <c r="C422" s="1">
        <v>2026</v>
      </c>
      <c r="D422" s="1" t="s">
        <v>265</v>
      </c>
      <c r="E422" s="1">
        <v>38.588349598075332</v>
      </c>
      <c r="F422" s="329">
        <v>0.31146853375624478</v>
      </c>
      <c r="G422" s="1">
        <v>9536.0465563046964</v>
      </c>
      <c r="H422" s="329">
        <v>426769.81029833033</v>
      </c>
      <c r="I422" s="1">
        <v>9574.6349059027707</v>
      </c>
      <c r="J422" s="329">
        <v>962.43085502043641</v>
      </c>
      <c r="K422" s="329">
        <f t="shared" si="6"/>
        <v>427732.5526218845</v>
      </c>
    </row>
    <row r="423" spans="2:11" x14ac:dyDescent="0.2">
      <c r="B423" s="1">
        <v>42784766</v>
      </c>
      <c r="C423" s="1">
        <v>2027</v>
      </c>
      <c r="D423" s="1" t="s">
        <v>265</v>
      </c>
      <c r="E423" s="1">
        <v>38.588349598075332</v>
      </c>
      <c r="F423" s="329">
        <v>0.31146853375624478</v>
      </c>
      <c r="G423" s="1">
        <v>9536.0465563046964</v>
      </c>
      <c r="H423" s="329">
        <v>426769.81029833033</v>
      </c>
      <c r="I423" s="1">
        <v>9574.6349059027707</v>
      </c>
      <c r="J423" s="329">
        <v>962.43085502043641</v>
      </c>
      <c r="K423" s="329">
        <f t="shared" si="6"/>
        <v>427732.5526218845</v>
      </c>
    </row>
    <row r="424" spans="2:11" x14ac:dyDescent="0.2">
      <c r="B424" s="1">
        <v>42784766</v>
      </c>
      <c r="C424" s="1">
        <v>2028</v>
      </c>
      <c r="D424" s="1" t="s">
        <v>265</v>
      </c>
      <c r="E424" s="1">
        <v>38.588349598075332</v>
      </c>
      <c r="F424" s="329">
        <v>0.31146853375624478</v>
      </c>
      <c r="G424" s="1">
        <v>9536.0465563046964</v>
      </c>
      <c r="H424" s="329">
        <v>426769.81029833033</v>
      </c>
      <c r="I424" s="1">
        <v>9574.6349059027707</v>
      </c>
      <c r="J424" s="329">
        <v>962.43085502043641</v>
      </c>
      <c r="K424" s="329">
        <f t="shared" si="6"/>
        <v>427732.5526218845</v>
      </c>
    </row>
    <row r="425" spans="2:11" x14ac:dyDescent="0.2">
      <c r="B425" s="1">
        <v>42784766</v>
      </c>
      <c r="C425" s="1">
        <v>2029</v>
      </c>
      <c r="D425" s="1" t="s">
        <v>265</v>
      </c>
      <c r="E425" s="1">
        <v>38.588349598075332</v>
      </c>
      <c r="F425" s="329">
        <v>0.31146853375624478</v>
      </c>
      <c r="G425" s="1">
        <v>9536.0465563046964</v>
      </c>
      <c r="H425" s="329">
        <v>426769.81029833033</v>
      </c>
      <c r="I425" s="1">
        <v>9574.6349059027707</v>
      </c>
      <c r="J425" s="329">
        <v>962.43085502043641</v>
      </c>
      <c r="K425" s="329">
        <f t="shared" si="6"/>
        <v>427732.5526218845</v>
      </c>
    </row>
    <row r="426" spans="2:11" x14ac:dyDescent="0.2">
      <c r="B426" s="1">
        <v>42784766</v>
      </c>
      <c r="C426" s="1">
        <v>2030</v>
      </c>
      <c r="D426" s="1" t="s">
        <v>265</v>
      </c>
      <c r="E426" s="1">
        <v>38.588349598075332</v>
      </c>
      <c r="F426" s="329">
        <v>0.31146853375624478</v>
      </c>
      <c r="G426" s="1">
        <v>9536.0465563046964</v>
      </c>
      <c r="H426" s="329">
        <v>426769.81029833033</v>
      </c>
      <c r="I426" s="1">
        <v>9574.6349059027707</v>
      </c>
      <c r="J426" s="329">
        <v>962.43085502043641</v>
      </c>
      <c r="K426" s="329">
        <f t="shared" si="6"/>
        <v>427732.5526218845</v>
      </c>
    </row>
    <row r="427" spans="2:11" x14ac:dyDescent="0.2">
      <c r="B427" s="1">
        <v>42784766</v>
      </c>
      <c r="C427" s="1">
        <v>2031</v>
      </c>
      <c r="D427" s="1" t="s">
        <v>265</v>
      </c>
      <c r="E427" s="1">
        <v>38.588349598075332</v>
      </c>
      <c r="F427" s="329">
        <v>0.31146853375624478</v>
      </c>
      <c r="G427" s="1">
        <v>9536.0465563046964</v>
      </c>
      <c r="H427" s="329">
        <v>426769.81029833033</v>
      </c>
      <c r="I427" s="1">
        <v>9574.6349059027707</v>
      </c>
      <c r="J427" s="329">
        <v>962.43085502043641</v>
      </c>
      <c r="K427" s="329">
        <f t="shared" si="6"/>
        <v>427732.5526218845</v>
      </c>
    </row>
    <row r="428" spans="2:11" x14ac:dyDescent="0.2">
      <c r="B428" s="1">
        <v>42784766</v>
      </c>
      <c r="C428" s="1">
        <v>2032</v>
      </c>
      <c r="D428" s="1" t="s">
        <v>265</v>
      </c>
      <c r="E428" s="1">
        <v>38.588349598075332</v>
      </c>
      <c r="F428" s="329">
        <v>0.31146853375624478</v>
      </c>
      <c r="G428" s="1">
        <v>9536.0465563046964</v>
      </c>
      <c r="H428" s="329">
        <v>426769.81029833033</v>
      </c>
      <c r="I428" s="1">
        <v>9574.6349059027707</v>
      </c>
      <c r="J428" s="329">
        <v>962.43085502043641</v>
      </c>
      <c r="K428" s="329">
        <f t="shared" si="6"/>
        <v>427732.5526218845</v>
      </c>
    </row>
    <row r="429" spans="2:11" x14ac:dyDescent="0.2">
      <c r="B429" s="1">
        <v>42784766</v>
      </c>
      <c r="C429" s="1">
        <v>2033</v>
      </c>
      <c r="D429" s="1" t="s">
        <v>265</v>
      </c>
      <c r="E429" s="1">
        <v>38.588349598075332</v>
      </c>
      <c r="F429" s="329">
        <v>0.31146853375624478</v>
      </c>
      <c r="G429" s="1">
        <v>9536.0465563046964</v>
      </c>
      <c r="H429" s="329">
        <v>426769.81029833033</v>
      </c>
      <c r="I429" s="1">
        <v>9574.6349059027707</v>
      </c>
      <c r="J429" s="329">
        <v>962.43085502043641</v>
      </c>
      <c r="K429" s="329">
        <f t="shared" si="6"/>
        <v>427732.5526218845</v>
      </c>
    </row>
    <row r="430" spans="2:11" x14ac:dyDescent="0.2">
      <c r="B430" s="1">
        <v>42784766</v>
      </c>
      <c r="C430" s="1">
        <v>2034</v>
      </c>
      <c r="D430" s="1" t="s">
        <v>265</v>
      </c>
      <c r="E430" s="1">
        <v>38.588349598075332</v>
      </c>
      <c r="F430" s="329">
        <v>0.31146853375624478</v>
      </c>
      <c r="G430" s="1">
        <v>9536.0465563046964</v>
      </c>
      <c r="H430" s="329">
        <v>426769.81029833033</v>
      </c>
      <c r="I430" s="1">
        <v>9574.6349059027707</v>
      </c>
      <c r="J430" s="329">
        <v>962.43085502043641</v>
      </c>
      <c r="K430" s="329">
        <f t="shared" si="6"/>
        <v>427732.5526218845</v>
      </c>
    </row>
    <row r="431" spans="2:11" x14ac:dyDescent="0.2">
      <c r="B431" s="1">
        <v>42784818</v>
      </c>
      <c r="C431" s="1">
        <v>2025</v>
      </c>
      <c r="D431" s="1" t="s">
        <v>265</v>
      </c>
      <c r="E431" s="1">
        <v>67.659118876957848</v>
      </c>
      <c r="F431" s="329">
        <v>0.4133720848544028</v>
      </c>
      <c r="G431" s="1">
        <v>39578.57520553394</v>
      </c>
      <c r="H431" s="329">
        <v>1771272.920346281</v>
      </c>
      <c r="I431" s="1">
        <v>39646.234324410892</v>
      </c>
      <c r="J431" s="329">
        <v>713.26424268011169</v>
      </c>
      <c r="K431" s="329">
        <f t="shared" si="6"/>
        <v>1771986.597961046</v>
      </c>
    </row>
    <row r="432" spans="2:11" x14ac:dyDescent="0.2">
      <c r="B432" s="1">
        <v>42784818</v>
      </c>
      <c r="C432" s="1">
        <v>2026</v>
      </c>
      <c r="D432" s="1" t="s">
        <v>265</v>
      </c>
      <c r="E432" s="1">
        <v>67.659118876957848</v>
      </c>
      <c r="F432" s="329">
        <v>0.4133720848544028</v>
      </c>
      <c r="G432" s="1">
        <v>39578.57520553394</v>
      </c>
      <c r="H432" s="329">
        <v>1771272.920346281</v>
      </c>
      <c r="I432" s="1">
        <v>39646.234324410892</v>
      </c>
      <c r="J432" s="329">
        <v>713.26424268011169</v>
      </c>
      <c r="K432" s="329">
        <f t="shared" si="6"/>
        <v>1771986.597961046</v>
      </c>
    </row>
    <row r="433" spans="2:11" x14ac:dyDescent="0.2">
      <c r="B433" s="1">
        <v>42784818</v>
      </c>
      <c r="C433" s="1">
        <v>2027</v>
      </c>
      <c r="D433" s="1" t="s">
        <v>265</v>
      </c>
      <c r="E433" s="1">
        <v>67.659118876957848</v>
      </c>
      <c r="F433" s="329">
        <v>0.4133720848544028</v>
      </c>
      <c r="G433" s="1">
        <v>39578.57520553394</v>
      </c>
      <c r="H433" s="329">
        <v>1771272.920346281</v>
      </c>
      <c r="I433" s="1">
        <v>39646.234324410892</v>
      </c>
      <c r="J433" s="329">
        <v>713.26424268011169</v>
      </c>
      <c r="K433" s="329">
        <f t="shared" si="6"/>
        <v>1771986.597961046</v>
      </c>
    </row>
    <row r="434" spans="2:11" x14ac:dyDescent="0.2">
      <c r="B434" s="1">
        <v>42784818</v>
      </c>
      <c r="C434" s="1">
        <v>2028</v>
      </c>
      <c r="D434" s="1" t="s">
        <v>265</v>
      </c>
      <c r="E434" s="1">
        <v>67.659118876957848</v>
      </c>
      <c r="F434" s="329">
        <v>0.4133720848544028</v>
      </c>
      <c r="G434" s="1">
        <v>39578.57520553394</v>
      </c>
      <c r="H434" s="329">
        <v>1771272.920346281</v>
      </c>
      <c r="I434" s="1">
        <v>39646.234324410892</v>
      </c>
      <c r="J434" s="329">
        <v>713.26424268011169</v>
      </c>
      <c r="K434" s="329">
        <f t="shared" si="6"/>
        <v>1771986.597961046</v>
      </c>
    </row>
    <row r="435" spans="2:11" x14ac:dyDescent="0.2">
      <c r="B435" s="1">
        <v>42784818</v>
      </c>
      <c r="C435" s="1">
        <v>2029</v>
      </c>
      <c r="D435" s="1" t="s">
        <v>265</v>
      </c>
      <c r="E435" s="1">
        <v>67.659118876957848</v>
      </c>
      <c r="F435" s="329">
        <v>0.4133720848544028</v>
      </c>
      <c r="G435" s="1">
        <v>39578.57520553394</v>
      </c>
      <c r="H435" s="329">
        <v>1771272.920346281</v>
      </c>
      <c r="I435" s="1">
        <v>39646.234324410892</v>
      </c>
      <c r="J435" s="329">
        <v>713.26424268011169</v>
      </c>
      <c r="K435" s="329">
        <f t="shared" si="6"/>
        <v>1771986.597961046</v>
      </c>
    </row>
    <row r="436" spans="2:11" x14ac:dyDescent="0.2">
      <c r="B436" s="1">
        <v>42784818</v>
      </c>
      <c r="C436" s="1">
        <v>2030</v>
      </c>
      <c r="D436" s="1" t="s">
        <v>265</v>
      </c>
      <c r="E436" s="1">
        <v>67.659118876957848</v>
      </c>
      <c r="F436" s="329">
        <v>0.4133720848544028</v>
      </c>
      <c r="G436" s="1">
        <v>39578.57520553394</v>
      </c>
      <c r="H436" s="329">
        <v>1771272.920346281</v>
      </c>
      <c r="I436" s="1">
        <v>39646.234324410892</v>
      </c>
      <c r="J436" s="329">
        <v>713.26424268011169</v>
      </c>
      <c r="K436" s="329">
        <f t="shared" si="6"/>
        <v>1771986.597961046</v>
      </c>
    </row>
    <row r="437" spans="2:11" x14ac:dyDescent="0.2">
      <c r="B437" s="1">
        <v>42784818</v>
      </c>
      <c r="C437" s="1">
        <v>2031</v>
      </c>
      <c r="D437" s="1" t="s">
        <v>265</v>
      </c>
      <c r="E437" s="1">
        <v>67.659118876957848</v>
      </c>
      <c r="F437" s="329">
        <v>0.4133720848544028</v>
      </c>
      <c r="G437" s="1">
        <v>39578.57520553394</v>
      </c>
      <c r="H437" s="329">
        <v>1771272.920346281</v>
      </c>
      <c r="I437" s="1">
        <v>39646.234324410892</v>
      </c>
      <c r="J437" s="329">
        <v>713.26424268011169</v>
      </c>
      <c r="K437" s="329">
        <f t="shared" si="6"/>
        <v>1771986.597961046</v>
      </c>
    </row>
    <row r="438" spans="2:11" x14ac:dyDescent="0.2">
      <c r="B438" s="1">
        <v>42784818</v>
      </c>
      <c r="C438" s="1">
        <v>2032</v>
      </c>
      <c r="D438" s="1" t="s">
        <v>265</v>
      </c>
      <c r="E438" s="1">
        <v>67.659118876957848</v>
      </c>
      <c r="F438" s="329">
        <v>0.4133720848544028</v>
      </c>
      <c r="G438" s="1">
        <v>39578.57520553394</v>
      </c>
      <c r="H438" s="329">
        <v>1771272.920346281</v>
      </c>
      <c r="I438" s="1">
        <v>39646.234324410892</v>
      </c>
      <c r="J438" s="329">
        <v>713.26424268011169</v>
      </c>
      <c r="K438" s="329">
        <f t="shared" si="6"/>
        <v>1771986.597961046</v>
      </c>
    </row>
    <row r="439" spans="2:11" x14ac:dyDescent="0.2">
      <c r="B439" s="1">
        <v>42784818</v>
      </c>
      <c r="C439" s="1">
        <v>2033</v>
      </c>
      <c r="D439" s="1" t="s">
        <v>265</v>
      </c>
      <c r="E439" s="1">
        <v>67.659118876957848</v>
      </c>
      <c r="F439" s="329">
        <v>0.4133720848544028</v>
      </c>
      <c r="G439" s="1">
        <v>39578.57520553394</v>
      </c>
      <c r="H439" s="329">
        <v>1771272.920346281</v>
      </c>
      <c r="I439" s="1">
        <v>39646.234324410892</v>
      </c>
      <c r="J439" s="329">
        <v>713.26424268011169</v>
      </c>
      <c r="K439" s="329">
        <f t="shared" si="6"/>
        <v>1771986.597961046</v>
      </c>
    </row>
    <row r="440" spans="2:11" x14ac:dyDescent="0.2">
      <c r="B440" s="1">
        <v>42784818</v>
      </c>
      <c r="C440" s="1">
        <v>2034</v>
      </c>
      <c r="D440" s="1" t="s">
        <v>265</v>
      </c>
      <c r="E440" s="1">
        <v>67.659118876957848</v>
      </c>
      <c r="F440" s="329">
        <v>0.4133720848544028</v>
      </c>
      <c r="G440" s="1">
        <v>39578.57520553394</v>
      </c>
      <c r="H440" s="329">
        <v>1771272.920346281</v>
      </c>
      <c r="I440" s="1">
        <v>39646.234324410892</v>
      </c>
      <c r="J440" s="329">
        <v>713.26424268011169</v>
      </c>
      <c r="K440" s="329">
        <f t="shared" si="6"/>
        <v>1771986.597961046</v>
      </c>
    </row>
    <row r="441" spans="2:11" x14ac:dyDescent="0.2">
      <c r="B441" s="1">
        <v>97730969</v>
      </c>
      <c r="C441" s="1">
        <v>2025</v>
      </c>
      <c r="D441" s="1" t="s">
        <v>265</v>
      </c>
      <c r="E441" s="1">
        <v>0</v>
      </c>
      <c r="F441" s="329">
        <v>0</v>
      </c>
      <c r="G441" s="1">
        <v>1260.5241097096409</v>
      </c>
      <c r="H441" s="329">
        <v>56412.64773624565</v>
      </c>
      <c r="I441" s="1">
        <v>1260.5241097096409</v>
      </c>
      <c r="J441" s="329">
        <v>3202.174182486307</v>
      </c>
      <c r="K441" s="329">
        <f t="shared" si="6"/>
        <v>59614.821918731956</v>
      </c>
    </row>
    <row r="442" spans="2:11" x14ac:dyDescent="0.2">
      <c r="B442" s="1">
        <v>97730969</v>
      </c>
      <c r="C442" s="1">
        <v>2026</v>
      </c>
      <c r="D442" s="1" t="s">
        <v>265</v>
      </c>
      <c r="E442" s="1">
        <v>0</v>
      </c>
      <c r="F442" s="329">
        <v>0</v>
      </c>
      <c r="G442" s="1">
        <v>1260.5241097096409</v>
      </c>
      <c r="H442" s="329">
        <v>56412.64773624565</v>
      </c>
      <c r="I442" s="1">
        <v>1260.5241097096409</v>
      </c>
      <c r="J442" s="329">
        <v>3202.174182486307</v>
      </c>
      <c r="K442" s="329">
        <f t="shared" si="6"/>
        <v>59614.821918731956</v>
      </c>
    </row>
    <row r="443" spans="2:11" x14ac:dyDescent="0.2">
      <c r="B443" s="1">
        <v>97730969</v>
      </c>
      <c r="C443" s="1">
        <v>2027</v>
      </c>
      <c r="D443" s="1" t="s">
        <v>265</v>
      </c>
      <c r="E443" s="1">
        <v>0</v>
      </c>
      <c r="F443" s="329">
        <v>0</v>
      </c>
      <c r="G443" s="1">
        <v>1260.5241097096409</v>
      </c>
      <c r="H443" s="329">
        <v>56412.64773624565</v>
      </c>
      <c r="I443" s="1">
        <v>1260.5241097096409</v>
      </c>
      <c r="J443" s="329">
        <v>3202.174182486307</v>
      </c>
      <c r="K443" s="329">
        <f t="shared" si="6"/>
        <v>59614.821918731956</v>
      </c>
    </row>
    <row r="444" spans="2:11" x14ac:dyDescent="0.2">
      <c r="B444" s="1">
        <v>97730969</v>
      </c>
      <c r="C444" s="1">
        <v>2028</v>
      </c>
      <c r="D444" s="1" t="s">
        <v>265</v>
      </c>
      <c r="E444" s="1">
        <v>0</v>
      </c>
      <c r="F444" s="329">
        <v>0</v>
      </c>
      <c r="G444" s="1">
        <v>1260.5241097096409</v>
      </c>
      <c r="H444" s="329">
        <v>56412.64773624565</v>
      </c>
      <c r="I444" s="1">
        <v>1260.5241097096409</v>
      </c>
      <c r="J444" s="329">
        <v>3202.174182486307</v>
      </c>
      <c r="K444" s="329">
        <f t="shared" si="6"/>
        <v>59614.821918731956</v>
      </c>
    </row>
    <row r="445" spans="2:11" x14ac:dyDescent="0.2">
      <c r="B445" s="1">
        <v>97730969</v>
      </c>
      <c r="C445" s="1">
        <v>2029</v>
      </c>
      <c r="D445" s="1" t="s">
        <v>265</v>
      </c>
      <c r="E445" s="1">
        <v>0</v>
      </c>
      <c r="F445" s="329">
        <v>0</v>
      </c>
      <c r="G445" s="1">
        <v>1260.5241097096409</v>
      </c>
      <c r="H445" s="329">
        <v>56412.64773624565</v>
      </c>
      <c r="I445" s="1">
        <v>1260.5241097096409</v>
      </c>
      <c r="J445" s="329">
        <v>3202.174182486307</v>
      </c>
      <c r="K445" s="329">
        <f t="shared" si="6"/>
        <v>59614.821918731956</v>
      </c>
    </row>
    <row r="446" spans="2:11" x14ac:dyDescent="0.2">
      <c r="B446" s="1">
        <v>97730969</v>
      </c>
      <c r="C446" s="1">
        <v>2030</v>
      </c>
      <c r="D446" s="1" t="s">
        <v>265</v>
      </c>
      <c r="E446" s="1">
        <v>0</v>
      </c>
      <c r="F446" s="329">
        <v>0</v>
      </c>
      <c r="G446" s="1">
        <v>1260.5241097096409</v>
      </c>
      <c r="H446" s="329">
        <v>56412.64773624565</v>
      </c>
      <c r="I446" s="1">
        <v>1260.5241097096409</v>
      </c>
      <c r="J446" s="329">
        <v>3202.174182486307</v>
      </c>
      <c r="K446" s="329">
        <f t="shared" si="6"/>
        <v>59614.821918731956</v>
      </c>
    </row>
    <row r="447" spans="2:11" x14ac:dyDescent="0.2">
      <c r="B447" s="1">
        <v>97730969</v>
      </c>
      <c r="C447" s="1">
        <v>2031</v>
      </c>
      <c r="D447" s="1" t="s">
        <v>265</v>
      </c>
      <c r="E447" s="1">
        <v>0</v>
      </c>
      <c r="F447" s="329">
        <v>0</v>
      </c>
      <c r="G447" s="1">
        <v>1260.5241097096409</v>
      </c>
      <c r="H447" s="329">
        <v>56412.64773624565</v>
      </c>
      <c r="I447" s="1">
        <v>1260.5241097096409</v>
      </c>
      <c r="J447" s="329">
        <v>3202.174182486307</v>
      </c>
      <c r="K447" s="329">
        <f t="shared" si="6"/>
        <v>59614.821918731956</v>
      </c>
    </row>
    <row r="448" spans="2:11" x14ac:dyDescent="0.2">
      <c r="B448" s="1">
        <v>97730969</v>
      </c>
      <c r="C448" s="1">
        <v>2032</v>
      </c>
      <c r="D448" s="1" t="s">
        <v>265</v>
      </c>
      <c r="E448" s="1">
        <v>0</v>
      </c>
      <c r="F448" s="329">
        <v>0</v>
      </c>
      <c r="G448" s="1">
        <v>1260.5241097096409</v>
      </c>
      <c r="H448" s="329">
        <v>56412.64773624565</v>
      </c>
      <c r="I448" s="1">
        <v>1260.5241097096409</v>
      </c>
      <c r="J448" s="329">
        <v>3202.174182486307</v>
      </c>
      <c r="K448" s="329">
        <f t="shared" si="6"/>
        <v>59614.821918731956</v>
      </c>
    </row>
    <row r="449" spans="2:11" x14ac:dyDescent="0.2">
      <c r="B449" s="1">
        <v>97730969</v>
      </c>
      <c r="C449" s="1">
        <v>2033</v>
      </c>
      <c r="D449" s="1" t="s">
        <v>265</v>
      </c>
      <c r="E449" s="1">
        <v>0</v>
      </c>
      <c r="F449" s="329">
        <v>0</v>
      </c>
      <c r="G449" s="1">
        <v>1260.5241097096409</v>
      </c>
      <c r="H449" s="329">
        <v>56412.64773624565</v>
      </c>
      <c r="I449" s="1">
        <v>1260.5241097096409</v>
      </c>
      <c r="J449" s="329">
        <v>3202.174182486307</v>
      </c>
      <c r="K449" s="329">
        <f t="shared" si="6"/>
        <v>59614.821918731956</v>
      </c>
    </row>
    <row r="450" spans="2:11" x14ac:dyDescent="0.2">
      <c r="B450" s="1">
        <v>97730969</v>
      </c>
      <c r="C450" s="1">
        <v>2034</v>
      </c>
      <c r="D450" s="1" t="s">
        <v>265</v>
      </c>
      <c r="E450" s="1">
        <v>0</v>
      </c>
      <c r="F450" s="329">
        <v>0</v>
      </c>
      <c r="G450" s="1">
        <v>1260.5241097096409</v>
      </c>
      <c r="H450" s="329">
        <v>56412.64773624565</v>
      </c>
      <c r="I450" s="1">
        <v>1260.5241097096409</v>
      </c>
      <c r="J450" s="329">
        <v>3202.174182486307</v>
      </c>
      <c r="K450" s="329">
        <f t="shared" si="6"/>
        <v>59614.821918731956</v>
      </c>
    </row>
    <row r="451" spans="2:11" x14ac:dyDescent="0.2">
      <c r="B451" s="1">
        <v>193634827</v>
      </c>
      <c r="C451" s="1">
        <v>2025</v>
      </c>
      <c r="D451" s="1" t="s">
        <v>265</v>
      </c>
      <c r="E451" s="1">
        <v>1453.108592273479</v>
      </c>
      <c r="F451" s="329">
        <v>27.59700743363025</v>
      </c>
      <c r="G451" s="1">
        <v>28.098462363120738</v>
      </c>
      <c r="H451" s="329">
        <v>1257.4996757388581</v>
      </c>
      <c r="I451" s="1">
        <v>1481.2070546366001</v>
      </c>
      <c r="J451" s="329">
        <v>552.7843785906424</v>
      </c>
      <c r="K451" s="329">
        <f t="shared" si="6"/>
        <v>1837.8810617631309</v>
      </c>
    </row>
    <row r="452" spans="2:11" x14ac:dyDescent="0.2">
      <c r="B452" s="1">
        <v>193634827</v>
      </c>
      <c r="C452" s="1">
        <v>2026</v>
      </c>
      <c r="D452" s="1" t="s">
        <v>265</v>
      </c>
      <c r="E452" s="1">
        <v>1453.108592273479</v>
      </c>
      <c r="F452" s="329">
        <v>27.59700743363025</v>
      </c>
      <c r="G452" s="1">
        <v>28.098462363120738</v>
      </c>
      <c r="H452" s="329">
        <v>1257.4996757388581</v>
      </c>
      <c r="I452" s="1">
        <v>1481.2070546366001</v>
      </c>
      <c r="J452" s="329">
        <v>552.7843785906424</v>
      </c>
      <c r="K452" s="329">
        <f t="shared" si="6"/>
        <v>1837.8810617631309</v>
      </c>
    </row>
    <row r="453" spans="2:11" x14ac:dyDescent="0.2">
      <c r="B453" s="1">
        <v>193634827</v>
      </c>
      <c r="C453" s="1">
        <v>2027</v>
      </c>
      <c r="D453" s="1" t="s">
        <v>265</v>
      </c>
      <c r="E453" s="1">
        <v>1453.108592273479</v>
      </c>
      <c r="F453" s="329">
        <v>27.59700743363025</v>
      </c>
      <c r="G453" s="1">
        <v>28.098462363120738</v>
      </c>
      <c r="H453" s="329">
        <v>1257.4996757388581</v>
      </c>
      <c r="I453" s="1">
        <v>1481.2070546366001</v>
      </c>
      <c r="J453" s="329">
        <v>552.7843785906424</v>
      </c>
      <c r="K453" s="329">
        <f t="shared" si="6"/>
        <v>1837.8810617631309</v>
      </c>
    </row>
    <row r="454" spans="2:11" x14ac:dyDescent="0.2">
      <c r="B454" s="1">
        <v>193634827</v>
      </c>
      <c r="C454" s="1">
        <v>2028</v>
      </c>
      <c r="D454" s="1" t="s">
        <v>265</v>
      </c>
      <c r="E454" s="1">
        <v>1453.108592273479</v>
      </c>
      <c r="F454" s="329">
        <v>27.59700743363025</v>
      </c>
      <c r="G454" s="1">
        <v>28.098462363120738</v>
      </c>
      <c r="H454" s="329">
        <v>1257.4996757388581</v>
      </c>
      <c r="I454" s="1">
        <v>1481.2070546366001</v>
      </c>
      <c r="J454" s="329">
        <v>552.7843785906424</v>
      </c>
      <c r="K454" s="329">
        <f t="shared" si="6"/>
        <v>1837.8810617631309</v>
      </c>
    </row>
    <row r="455" spans="2:11" x14ac:dyDescent="0.2">
      <c r="B455" s="1">
        <v>193634827</v>
      </c>
      <c r="C455" s="1">
        <v>2029</v>
      </c>
      <c r="D455" s="1" t="s">
        <v>265</v>
      </c>
      <c r="E455" s="1">
        <v>1453.108592273479</v>
      </c>
      <c r="F455" s="329">
        <v>27.59700743363025</v>
      </c>
      <c r="G455" s="1">
        <v>28.098462363120738</v>
      </c>
      <c r="H455" s="329">
        <v>1257.4996757388581</v>
      </c>
      <c r="I455" s="1">
        <v>1481.2070546366001</v>
      </c>
      <c r="J455" s="329">
        <v>552.7843785906424</v>
      </c>
      <c r="K455" s="329">
        <f t="shared" ref="K455:K518" si="7">J455+H455+F455</f>
        <v>1837.8810617631309</v>
      </c>
    </row>
    <row r="456" spans="2:11" x14ac:dyDescent="0.2">
      <c r="B456" s="1">
        <v>193634827</v>
      </c>
      <c r="C456" s="1">
        <v>2030</v>
      </c>
      <c r="D456" s="1" t="s">
        <v>265</v>
      </c>
      <c r="E456" s="1">
        <v>1453.108592273479</v>
      </c>
      <c r="F456" s="329">
        <v>27.59700743363025</v>
      </c>
      <c r="G456" s="1">
        <v>28.098462363120738</v>
      </c>
      <c r="H456" s="329">
        <v>1257.4996757388581</v>
      </c>
      <c r="I456" s="1">
        <v>1481.2070546366001</v>
      </c>
      <c r="J456" s="329">
        <v>552.7843785906424</v>
      </c>
      <c r="K456" s="329">
        <f t="shared" si="7"/>
        <v>1837.8810617631309</v>
      </c>
    </row>
    <row r="457" spans="2:11" x14ac:dyDescent="0.2">
      <c r="B457" s="1">
        <v>193634827</v>
      </c>
      <c r="C457" s="1">
        <v>2031</v>
      </c>
      <c r="D457" s="1" t="s">
        <v>265</v>
      </c>
      <c r="E457" s="1">
        <v>1453.108592273479</v>
      </c>
      <c r="F457" s="329">
        <v>27.59700743363025</v>
      </c>
      <c r="G457" s="1">
        <v>28.098462363120738</v>
      </c>
      <c r="H457" s="329">
        <v>1257.4996757388581</v>
      </c>
      <c r="I457" s="1">
        <v>1481.2070546366001</v>
      </c>
      <c r="J457" s="329">
        <v>552.7843785906424</v>
      </c>
      <c r="K457" s="329">
        <f t="shared" si="7"/>
        <v>1837.8810617631309</v>
      </c>
    </row>
    <row r="458" spans="2:11" x14ac:dyDescent="0.2">
      <c r="B458" s="1">
        <v>193634827</v>
      </c>
      <c r="C458" s="1">
        <v>2032</v>
      </c>
      <c r="D458" s="1" t="s">
        <v>265</v>
      </c>
      <c r="E458" s="1">
        <v>1453.108592273479</v>
      </c>
      <c r="F458" s="329">
        <v>27.59700743363025</v>
      </c>
      <c r="G458" s="1">
        <v>28.098462363120738</v>
      </c>
      <c r="H458" s="329">
        <v>1257.4996757388581</v>
      </c>
      <c r="I458" s="1">
        <v>1481.2070546366001</v>
      </c>
      <c r="J458" s="329">
        <v>552.7843785906424</v>
      </c>
      <c r="K458" s="329">
        <f t="shared" si="7"/>
        <v>1837.8810617631309</v>
      </c>
    </row>
    <row r="459" spans="2:11" x14ac:dyDescent="0.2">
      <c r="B459" s="1">
        <v>193634827</v>
      </c>
      <c r="C459" s="1">
        <v>2033</v>
      </c>
      <c r="D459" s="1" t="s">
        <v>265</v>
      </c>
      <c r="E459" s="1">
        <v>1453.108592273479</v>
      </c>
      <c r="F459" s="329">
        <v>27.59700743363025</v>
      </c>
      <c r="G459" s="1">
        <v>28.098462363120738</v>
      </c>
      <c r="H459" s="329">
        <v>1257.4996757388581</v>
      </c>
      <c r="I459" s="1">
        <v>1481.2070546366001</v>
      </c>
      <c r="J459" s="329">
        <v>552.7843785906424</v>
      </c>
      <c r="K459" s="329">
        <f t="shared" si="7"/>
        <v>1837.8810617631309</v>
      </c>
    </row>
    <row r="460" spans="2:11" x14ac:dyDescent="0.2">
      <c r="B460" s="1">
        <v>193634827</v>
      </c>
      <c r="C460" s="1">
        <v>2034</v>
      </c>
      <c r="D460" s="1" t="s">
        <v>265</v>
      </c>
      <c r="E460" s="1">
        <v>1453.108592273479</v>
      </c>
      <c r="F460" s="329">
        <v>27.59700743363025</v>
      </c>
      <c r="G460" s="1">
        <v>28.098462363120738</v>
      </c>
      <c r="H460" s="329">
        <v>1257.4996757388581</v>
      </c>
      <c r="I460" s="1">
        <v>1481.2070546366001</v>
      </c>
      <c r="J460" s="329">
        <v>552.7843785906424</v>
      </c>
      <c r="K460" s="329">
        <f t="shared" si="7"/>
        <v>1837.8810617631309</v>
      </c>
    </row>
    <row r="461" spans="2:11" x14ac:dyDescent="0.2">
      <c r="B461" s="1">
        <v>203377333</v>
      </c>
      <c r="C461" s="1">
        <v>2025</v>
      </c>
      <c r="D461" s="1" t="s">
        <v>265</v>
      </c>
      <c r="E461" s="1">
        <v>0</v>
      </c>
      <c r="F461" s="329">
        <v>0</v>
      </c>
      <c r="G461" s="1">
        <v>1481.9119647325631</v>
      </c>
      <c r="H461" s="329">
        <v>66320.490816984471</v>
      </c>
      <c r="I461" s="1">
        <v>1481.9119647325631</v>
      </c>
      <c r="J461" s="329">
        <v>919.2872118503044</v>
      </c>
      <c r="K461" s="329">
        <f t="shared" si="7"/>
        <v>67239.778028834771</v>
      </c>
    </row>
    <row r="462" spans="2:11" x14ac:dyDescent="0.2">
      <c r="B462" s="1">
        <v>203377333</v>
      </c>
      <c r="C462" s="1">
        <v>2026</v>
      </c>
      <c r="D462" s="1" t="s">
        <v>265</v>
      </c>
      <c r="E462" s="1">
        <v>0</v>
      </c>
      <c r="F462" s="329">
        <v>0</v>
      </c>
      <c r="G462" s="1">
        <v>1481.9119647325631</v>
      </c>
      <c r="H462" s="329">
        <v>66320.490816984471</v>
      </c>
      <c r="I462" s="1">
        <v>1481.9119647325631</v>
      </c>
      <c r="J462" s="329">
        <v>919.2872118503044</v>
      </c>
      <c r="K462" s="329">
        <f t="shared" si="7"/>
        <v>67239.778028834771</v>
      </c>
    </row>
    <row r="463" spans="2:11" x14ac:dyDescent="0.2">
      <c r="B463" s="1">
        <v>203377333</v>
      </c>
      <c r="C463" s="1">
        <v>2027</v>
      </c>
      <c r="D463" s="1" t="s">
        <v>265</v>
      </c>
      <c r="E463" s="1">
        <v>0</v>
      </c>
      <c r="F463" s="329">
        <v>0</v>
      </c>
      <c r="G463" s="1">
        <v>1481.9119647325631</v>
      </c>
      <c r="H463" s="329">
        <v>66320.490816984471</v>
      </c>
      <c r="I463" s="1">
        <v>1481.9119647325631</v>
      </c>
      <c r="J463" s="329">
        <v>919.2872118503044</v>
      </c>
      <c r="K463" s="329">
        <f t="shared" si="7"/>
        <v>67239.778028834771</v>
      </c>
    </row>
    <row r="464" spans="2:11" x14ac:dyDescent="0.2">
      <c r="B464" s="1">
        <v>203377333</v>
      </c>
      <c r="C464" s="1">
        <v>2028</v>
      </c>
      <c r="D464" s="1" t="s">
        <v>265</v>
      </c>
      <c r="E464" s="1">
        <v>0</v>
      </c>
      <c r="F464" s="329">
        <v>0</v>
      </c>
      <c r="G464" s="1">
        <v>1481.9119647325631</v>
      </c>
      <c r="H464" s="329">
        <v>66320.490816984471</v>
      </c>
      <c r="I464" s="1">
        <v>1481.9119647325631</v>
      </c>
      <c r="J464" s="329">
        <v>919.2872118503044</v>
      </c>
      <c r="K464" s="329">
        <f t="shared" si="7"/>
        <v>67239.778028834771</v>
      </c>
    </row>
    <row r="465" spans="2:11" x14ac:dyDescent="0.2">
      <c r="B465" s="1">
        <v>203377333</v>
      </c>
      <c r="C465" s="1">
        <v>2029</v>
      </c>
      <c r="D465" s="1" t="s">
        <v>265</v>
      </c>
      <c r="E465" s="1">
        <v>0</v>
      </c>
      <c r="F465" s="329">
        <v>0</v>
      </c>
      <c r="G465" s="1">
        <v>1481.9119647325631</v>
      </c>
      <c r="H465" s="329">
        <v>66320.490816984471</v>
      </c>
      <c r="I465" s="1">
        <v>1481.9119647325631</v>
      </c>
      <c r="J465" s="329">
        <v>919.2872118503044</v>
      </c>
      <c r="K465" s="329">
        <f t="shared" si="7"/>
        <v>67239.778028834771</v>
      </c>
    </row>
    <row r="466" spans="2:11" x14ac:dyDescent="0.2">
      <c r="B466" s="1">
        <v>203377333</v>
      </c>
      <c r="C466" s="1">
        <v>2030</v>
      </c>
      <c r="D466" s="1" t="s">
        <v>265</v>
      </c>
      <c r="E466" s="1">
        <v>0</v>
      </c>
      <c r="F466" s="329">
        <v>0</v>
      </c>
      <c r="G466" s="1">
        <v>1481.9119647325631</v>
      </c>
      <c r="H466" s="329">
        <v>66320.490816984471</v>
      </c>
      <c r="I466" s="1">
        <v>1481.9119647325631</v>
      </c>
      <c r="J466" s="329">
        <v>919.2872118503044</v>
      </c>
      <c r="K466" s="329">
        <f t="shared" si="7"/>
        <v>67239.778028834771</v>
      </c>
    </row>
    <row r="467" spans="2:11" x14ac:dyDescent="0.2">
      <c r="B467" s="1">
        <v>203377333</v>
      </c>
      <c r="C467" s="1">
        <v>2031</v>
      </c>
      <c r="D467" s="1" t="s">
        <v>265</v>
      </c>
      <c r="E467" s="1">
        <v>0</v>
      </c>
      <c r="F467" s="329">
        <v>0</v>
      </c>
      <c r="G467" s="1">
        <v>1481.9119647325631</v>
      </c>
      <c r="H467" s="329">
        <v>66320.490816984471</v>
      </c>
      <c r="I467" s="1">
        <v>1481.9119647325631</v>
      </c>
      <c r="J467" s="329">
        <v>919.2872118503044</v>
      </c>
      <c r="K467" s="329">
        <f t="shared" si="7"/>
        <v>67239.778028834771</v>
      </c>
    </row>
    <row r="468" spans="2:11" x14ac:dyDescent="0.2">
      <c r="B468" s="1">
        <v>203377333</v>
      </c>
      <c r="C468" s="1">
        <v>2032</v>
      </c>
      <c r="D468" s="1" t="s">
        <v>265</v>
      </c>
      <c r="E468" s="1">
        <v>0</v>
      </c>
      <c r="F468" s="329">
        <v>0</v>
      </c>
      <c r="G468" s="1">
        <v>1481.9119647325631</v>
      </c>
      <c r="H468" s="329">
        <v>66320.490816984471</v>
      </c>
      <c r="I468" s="1">
        <v>1481.9119647325631</v>
      </c>
      <c r="J468" s="329">
        <v>919.2872118503044</v>
      </c>
      <c r="K468" s="329">
        <f t="shared" si="7"/>
        <v>67239.778028834771</v>
      </c>
    </row>
    <row r="469" spans="2:11" x14ac:dyDescent="0.2">
      <c r="B469" s="1">
        <v>203377333</v>
      </c>
      <c r="C469" s="1">
        <v>2033</v>
      </c>
      <c r="D469" s="1" t="s">
        <v>265</v>
      </c>
      <c r="E469" s="1">
        <v>0</v>
      </c>
      <c r="F469" s="329">
        <v>0</v>
      </c>
      <c r="G469" s="1">
        <v>1481.9119647325631</v>
      </c>
      <c r="H469" s="329">
        <v>66320.490816984471</v>
      </c>
      <c r="I469" s="1">
        <v>1481.9119647325631</v>
      </c>
      <c r="J469" s="329">
        <v>919.2872118503044</v>
      </c>
      <c r="K469" s="329">
        <f t="shared" si="7"/>
        <v>67239.778028834771</v>
      </c>
    </row>
    <row r="470" spans="2:11" x14ac:dyDescent="0.2">
      <c r="B470" s="1">
        <v>203377333</v>
      </c>
      <c r="C470" s="1">
        <v>2034</v>
      </c>
      <c r="D470" s="1" t="s">
        <v>265</v>
      </c>
      <c r="E470" s="1">
        <v>0</v>
      </c>
      <c r="F470" s="329">
        <v>0</v>
      </c>
      <c r="G470" s="1">
        <v>1481.9119647325631</v>
      </c>
      <c r="H470" s="329">
        <v>66320.490816984471</v>
      </c>
      <c r="I470" s="1">
        <v>1481.9119647325631</v>
      </c>
      <c r="J470" s="329">
        <v>919.2872118503044</v>
      </c>
      <c r="K470" s="329">
        <f t="shared" si="7"/>
        <v>67239.778028834771</v>
      </c>
    </row>
    <row r="471" spans="2:11" x14ac:dyDescent="0.2">
      <c r="B471" s="1">
        <v>20407357</v>
      </c>
      <c r="C471" s="1">
        <v>2023</v>
      </c>
      <c r="D471" s="1" t="s">
        <v>266</v>
      </c>
      <c r="E471" s="1">
        <v>0</v>
      </c>
      <c r="F471" s="329">
        <v>0</v>
      </c>
      <c r="G471" s="1">
        <v>231.57477122373999</v>
      </c>
      <c r="H471" s="329">
        <v>10363.741473104959</v>
      </c>
      <c r="I471" s="1">
        <v>231.57477122373999</v>
      </c>
      <c r="J471" s="329">
        <v>4732.2029614517069</v>
      </c>
      <c r="K471" s="329">
        <f t="shared" si="7"/>
        <v>15095.944434556666</v>
      </c>
    </row>
    <row r="472" spans="2:11" x14ac:dyDescent="0.2">
      <c r="B472" s="1">
        <v>20407357</v>
      </c>
      <c r="C472" s="1">
        <v>2024</v>
      </c>
      <c r="D472" s="1" t="s">
        <v>266</v>
      </c>
      <c r="E472" s="1">
        <v>0</v>
      </c>
      <c r="F472" s="329">
        <v>0</v>
      </c>
      <c r="G472" s="1">
        <v>251.40187231812251</v>
      </c>
      <c r="H472" s="329">
        <v>11251.07021283528</v>
      </c>
      <c r="I472" s="1">
        <v>251.40187231812251</v>
      </c>
      <c r="J472" s="329">
        <v>4732.2029614517069</v>
      </c>
      <c r="K472" s="329">
        <f t="shared" si="7"/>
        <v>15983.273174286987</v>
      </c>
    </row>
    <row r="473" spans="2:11" x14ac:dyDescent="0.2">
      <c r="B473" s="1">
        <v>20407357</v>
      </c>
      <c r="C473" s="1">
        <v>2025</v>
      </c>
      <c r="D473" s="1" t="s">
        <v>266</v>
      </c>
      <c r="E473" s="1">
        <v>0</v>
      </c>
      <c r="F473" s="329">
        <v>0</v>
      </c>
      <c r="G473" s="1">
        <v>251.40187231812251</v>
      </c>
      <c r="H473" s="329">
        <v>11251.07021283528</v>
      </c>
      <c r="I473" s="1">
        <v>251.40187231812251</v>
      </c>
      <c r="J473" s="329">
        <v>4732.2029614517069</v>
      </c>
      <c r="K473" s="329">
        <f t="shared" si="7"/>
        <v>15983.273174286987</v>
      </c>
    </row>
    <row r="474" spans="2:11" x14ac:dyDescent="0.2">
      <c r="B474" s="1">
        <v>20407357</v>
      </c>
      <c r="C474" s="1">
        <v>2026</v>
      </c>
      <c r="D474" s="1" t="s">
        <v>266</v>
      </c>
      <c r="E474" s="1">
        <v>0</v>
      </c>
      <c r="F474" s="329">
        <v>0</v>
      </c>
      <c r="G474" s="1">
        <v>251.40187231812251</v>
      </c>
      <c r="H474" s="329">
        <v>11251.07021283528</v>
      </c>
      <c r="I474" s="1">
        <v>251.40187231812251</v>
      </c>
      <c r="J474" s="329">
        <v>4732.2029614517069</v>
      </c>
      <c r="K474" s="329">
        <f t="shared" si="7"/>
        <v>15983.273174286987</v>
      </c>
    </row>
    <row r="475" spans="2:11" x14ac:dyDescent="0.2">
      <c r="B475" s="1">
        <v>20407357</v>
      </c>
      <c r="C475" s="1">
        <v>2027</v>
      </c>
      <c r="D475" s="1" t="s">
        <v>266</v>
      </c>
      <c r="E475" s="1">
        <v>0</v>
      </c>
      <c r="F475" s="329">
        <v>0</v>
      </c>
      <c r="G475" s="1">
        <v>251.40187231812251</v>
      </c>
      <c r="H475" s="329">
        <v>11251.07021283528</v>
      </c>
      <c r="I475" s="1">
        <v>251.40187231812251</v>
      </c>
      <c r="J475" s="329">
        <v>4732.2029614517069</v>
      </c>
      <c r="K475" s="329">
        <f t="shared" si="7"/>
        <v>15983.273174286987</v>
      </c>
    </row>
    <row r="476" spans="2:11" x14ac:dyDescent="0.2">
      <c r="B476" s="1">
        <v>20407357</v>
      </c>
      <c r="C476" s="1">
        <v>2028</v>
      </c>
      <c r="D476" s="1" t="s">
        <v>266</v>
      </c>
      <c r="E476" s="1">
        <v>0</v>
      </c>
      <c r="F476" s="329">
        <v>0</v>
      </c>
      <c r="G476" s="1">
        <v>251.40187231812251</v>
      </c>
      <c r="H476" s="329">
        <v>11251.07021283528</v>
      </c>
      <c r="I476" s="1">
        <v>251.40187231812251</v>
      </c>
      <c r="J476" s="329">
        <v>4732.2029614517069</v>
      </c>
      <c r="K476" s="329">
        <f t="shared" si="7"/>
        <v>15983.273174286987</v>
      </c>
    </row>
    <row r="477" spans="2:11" x14ac:dyDescent="0.2">
      <c r="B477" s="1">
        <v>20407357</v>
      </c>
      <c r="C477" s="1">
        <v>2029</v>
      </c>
      <c r="D477" s="1" t="s">
        <v>266</v>
      </c>
      <c r="E477" s="1">
        <v>0</v>
      </c>
      <c r="F477" s="329">
        <v>0</v>
      </c>
      <c r="G477" s="1">
        <v>251.40187231812251</v>
      </c>
      <c r="H477" s="329">
        <v>11251.07021283528</v>
      </c>
      <c r="I477" s="1">
        <v>251.40187231812251</v>
      </c>
      <c r="J477" s="329">
        <v>4732.2029614517069</v>
      </c>
      <c r="K477" s="329">
        <f t="shared" si="7"/>
        <v>15983.273174286987</v>
      </c>
    </row>
    <row r="478" spans="2:11" x14ac:dyDescent="0.2">
      <c r="B478" s="1">
        <v>20407357</v>
      </c>
      <c r="C478" s="1">
        <v>2030</v>
      </c>
      <c r="D478" s="1" t="s">
        <v>266</v>
      </c>
      <c r="E478" s="1">
        <v>0</v>
      </c>
      <c r="F478" s="329">
        <v>0</v>
      </c>
      <c r="G478" s="1">
        <v>251.40187231812251</v>
      </c>
      <c r="H478" s="329">
        <v>11251.07021283528</v>
      </c>
      <c r="I478" s="1">
        <v>251.40187231812251</v>
      </c>
      <c r="J478" s="329">
        <v>4732.2029614517069</v>
      </c>
      <c r="K478" s="329">
        <f t="shared" si="7"/>
        <v>15983.273174286987</v>
      </c>
    </row>
    <row r="479" spans="2:11" x14ac:dyDescent="0.2">
      <c r="B479" s="1">
        <v>20407357</v>
      </c>
      <c r="C479" s="1">
        <v>2031</v>
      </c>
      <c r="D479" s="1" t="s">
        <v>266</v>
      </c>
      <c r="E479" s="1">
        <v>0</v>
      </c>
      <c r="F479" s="329">
        <v>0</v>
      </c>
      <c r="G479" s="1">
        <v>251.40187231812251</v>
      </c>
      <c r="H479" s="329">
        <v>11251.07021283528</v>
      </c>
      <c r="I479" s="1">
        <v>251.40187231812251</v>
      </c>
      <c r="J479" s="329">
        <v>4732.2029614517069</v>
      </c>
      <c r="K479" s="329">
        <f t="shared" si="7"/>
        <v>15983.273174286987</v>
      </c>
    </row>
    <row r="480" spans="2:11" x14ac:dyDescent="0.2">
      <c r="B480" s="1">
        <v>20407357</v>
      </c>
      <c r="C480" s="1">
        <v>2032</v>
      </c>
      <c r="D480" s="1" t="s">
        <v>266</v>
      </c>
      <c r="E480" s="1">
        <v>0</v>
      </c>
      <c r="F480" s="329">
        <v>0</v>
      </c>
      <c r="G480" s="1">
        <v>251.40187231812251</v>
      </c>
      <c r="H480" s="329">
        <v>11251.07021283528</v>
      </c>
      <c r="I480" s="1">
        <v>251.40187231812251</v>
      </c>
      <c r="J480" s="329">
        <v>4732.2029614517069</v>
      </c>
      <c r="K480" s="329">
        <f t="shared" si="7"/>
        <v>15983.273174286987</v>
      </c>
    </row>
    <row r="481" spans="2:11" x14ac:dyDescent="0.2">
      <c r="B481" s="1">
        <v>20407357</v>
      </c>
      <c r="C481" s="1">
        <v>2033</v>
      </c>
      <c r="D481" s="1" t="s">
        <v>266</v>
      </c>
      <c r="E481" s="1">
        <v>0</v>
      </c>
      <c r="F481" s="329">
        <v>0</v>
      </c>
      <c r="G481" s="1">
        <v>251.40187231812251</v>
      </c>
      <c r="H481" s="329">
        <v>11251.07021283528</v>
      </c>
      <c r="I481" s="1">
        <v>251.40187231812251</v>
      </c>
      <c r="J481" s="329">
        <v>4732.2029614517069</v>
      </c>
      <c r="K481" s="329">
        <f t="shared" si="7"/>
        <v>15983.273174286987</v>
      </c>
    </row>
    <row r="482" spans="2:11" x14ac:dyDescent="0.2">
      <c r="B482" s="1">
        <v>20407357</v>
      </c>
      <c r="C482" s="1">
        <v>2034</v>
      </c>
      <c r="D482" s="1" t="s">
        <v>266</v>
      </c>
      <c r="E482" s="1">
        <v>0</v>
      </c>
      <c r="F482" s="329">
        <v>0</v>
      </c>
      <c r="G482" s="1">
        <v>251.40187231812251</v>
      </c>
      <c r="H482" s="329">
        <v>11251.07021283528</v>
      </c>
      <c r="I482" s="1">
        <v>251.40187231812251</v>
      </c>
      <c r="J482" s="329">
        <v>4732.2029614517069</v>
      </c>
      <c r="K482" s="329">
        <f t="shared" si="7"/>
        <v>15983.273174286987</v>
      </c>
    </row>
    <row r="483" spans="2:11" x14ac:dyDescent="0.2">
      <c r="B483" s="1">
        <v>84646930</v>
      </c>
      <c r="C483" s="1">
        <v>2023</v>
      </c>
      <c r="D483" s="1" t="s">
        <v>266</v>
      </c>
      <c r="E483" s="1">
        <v>0</v>
      </c>
      <c r="F483" s="329">
        <v>0</v>
      </c>
      <c r="G483" s="1">
        <v>0</v>
      </c>
      <c r="H483" s="329">
        <v>0</v>
      </c>
      <c r="I483" s="1">
        <v>0</v>
      </c>
      <c r="J483" s="329">
        <v>1977.8775792928341</v>
      </c>
      <c r="K483" s="329">
        <f t="shared" si="7"/>
        <v>1977.8775792928341</v>
      </c>
    </row>
    <row r="484" spans="2:11" x14ac:dyDescent="0.2">
      <c r="B484" s="1">
        <v>84646930</v>
      </c>
      <c r="C484" s="1">
        <v>2024</v>
      </c>
      <c r="D484" s="1" t="s">
        <v>266</v>
      </c>
      <c r="E484" s="1">
        <v>537.59949001384916</v>
      </c>
      <c r="F484" s="329">
        <v>9.0740804793878773</v>
      </c>
      <c r="G484" s="1">
        <v>0</v>
      </c>
      <c r="H484" s="329">
        <v>0</v>
      </c>
      <c r="I484" s="1">
        <v>537.59949001384916</v>
      </c>
      <c r="J484" s="329">
        <v>1977.8775792928341</v>
      </c>
      <c r="K484" s="329">
        <f t="shared" si="7"/>
        <v>1986.951659772222</v>
      </c>
    </row>
    <row r="485" spans="2:11" x14ac:dyDescent="0.2">
      <c r="B485" s="1">
        <v>84646930</v>
      </c>
      <c r="C485" s="1">
        <v>2025</v>
      </c>
      <c r="D485" s="1" t="s">
        <v>266</v>
      </c>
      <c r="E485" s="1">
        <v>537.59949001384916</v>
      </c>
      <c r="F485" s="329">
        <v>9.0740804793878773</v>
      </c>
      <c r="G485" s="1">
        <v>0</v>
      </c>
      <c r="H485" s="329">
        <v>0</v>
      </c>
      <c r="I485" s="1">
        <v>537.59949001384916</v>
      </c>
      <c r="J485" s="329">
        <v>1977.8775792928341</v>
      </c>
      <c r="K485" s="329">
        <f t="shared" si="7"/>
        <v>1986.951659772222</v>
      </c>
    </row>
    <row r="486" spans="2:11" x14ac:dyDescent="0.2">
      <c r="B486" s="1">
        <v>84646930</v>
      </c>
      <c r="C486" s="1">
        <v>2026</v>
      </c>
      <c r="D486" s="1" t="s">
        <v>266</v>
      </c>
      <c r="E486" s="1">
        <v>537.59949001384916</v>
      </c>
      <c r="F486" s="329">
        <v>9.0740804793878773</v>
      </c>
      <c r="G486" s="1">
        <v>0</v>
      </c>
      <c r="H486" s="329">
        <v>0</v>
      </c>
      <c r="I486" s="1">
        <v>537.59949001384916</v>
      </c>
      <c r="J486" s="329">
        <v>1977.8775792928341</v>
      </c>
      <c r="K486" s="329">
        <f t="shared" si="7"/>
        <v>1986.951659772222</v>
      </c>
    </row>
    <row r="487" spans="2:11" x14ac:dyDescent="0.2">
      <c r="B487" s="1">
        <v>84646930</v>
      </c>
      <c r="C487" s="1">
        <v>2027</v>
      </c>
      <c r="D487" s="1" t="s">
        <v>266</v>
      </c>
      <c r="E487" s="1">
        <v>537.59949001384916</v>
      </c>
      <c r="F487" s="329">
        <v>9.0740804793878773</v>
      </c>
      <c r="G487" s="1">
        <v>0</v>
      </c>
      <c r="H487" s="329">
        <v>0</v>
      </c>
      <c r="I487" s="1">
        <v>537.59949001384916</v>
      </c>
      <c r="J487" s="329">
        <v>1977.8775792928341</v>
      </c>
      <c r="K487" s="329">
        <f t="shared" si="7"/>
        <v>1986.951659772222</v>
      </c>
    </row>
    <row r="488" spans="2:11" x14ac:dyDescent="0.2">
      <c r="B488" s="1">
        <v>84646930</v>
      </c>
      <c r="C488" s="1">
        <v>2028</v>
      </c>
      <c r="D488" s="1" t="s">
        <v>266</v>
      </c>
      <c r="E488" s="1">
        <v>537.59949001384916</v>
      </c>
      <c r="F488" s="329">
        <v>9.0740804793878773</v>
      </c>
      <c r="G488" s="1">
        <v>0</v>
      </c>
      <c r="H488" s="329">
        <v>0</v>
      </c>
      <c r="I488" s="1">
        <v>537.59949001384916</v>
      </c>
      <c r="J488" s="329">
        <v>1977.8775792928341</v>
      </c>
      <c r="K488" s="329">
        <f t="shared" si="7"/>
        <v>1986.951659772222</v>
      </c>
    </row>
    <row r="489" spans="2:11" x14ac:dyDescent="0.2">
      <c r="B489" s="1">
        <v>84646930</v>
      </c>
      <c r="C489" s="1">
        <v>2029</v>
      </c>
      <c r="D489" s="1" t="s">
        <v>266</v>
      </c>
      <c r="E489" s="1">
        <v>537.59949001384916</v>
      </c>
      <c r="F489" s="329">
        <v>9.0740804793878773</v>
      </c>
      <c r="G489" s="1">
        <v>0</v>
      </c>
      <c r="H489" s="329">
        <v>0</v>
      </c>
      <c r="I489" s="1">
        <v>537.59949001384916</v>
      </c>
      <c r="J489" s="329">
        <v>1977.8775792928341</v>
      </c>
      <c r="K489" s="329">
        <f t="shared" si="7"/>
        <v>1986.951659772222</v>
      </c>
    </row>
    <row r="490" spans="2:11" x14ac:dyDescent="0.2">
      <c r="B490" s="1">
        <v>84646930</v>
      </c>
      <c r="C490" s="1">
        <v>2030</v>
      </c>
      <c r="D490" s="1" t="s">
        <v>266</v>
      </c>
      <c r="E490" s="1">
        <v>537.59949001384916</v>
      </c>
      <c r="F490" s="329">
        <v>9.0740804793878773</v>
      </c>
      <c r="G490" s="1">
        <v>0</v>
      </c>
      <c r="H490" s="329">
        <v>0</v>
      </c>
      <c r="I490" s="1">
        <v>537.59949001384916</v>
      </c>
      <c r="J490" s="329">
        <v>1977.8775792928341</v>
      </c>
      <c r="K490" s="329">
        <f t="shared" si="7"/>
        <v>1986.951659772222</v>
      </c>
    </row>
    <row r="491" spans="2:11" x14ac:dyDescent="0.2">
      <c r="B491" s="1">
        <v>84646930</v>
      </c>
      <c r="C491" s="1">
        <v>2031</v>
      </c>
      <c r="D491" s="1" t="s">
        <v>266</v>
      </c>
      <c r="E491" s="1">
        <v>537.59949001384916</v>
      </c>
      <c r="F491" s="329">
        <v>9.0740804793878773</v>
      </c>
      <c r="G491" s="1">
        <v>0</v>
      </c>
      <c r="H491" s="329">
        <v>0</v>
      </c>
      <c r="I491" s="1">
        <v>537.59949001384916</v>
      </c>
      <c r="J491" s="329">
        <v>1977.8775792928341</v>
      </c>
      <c r="K491" s="329">
        <f t="shared" si="7"/>
        <v>1986.951659772222</v>
      </c>
    </row>
    <row r="492" spans="2:11" x14ac:dyDescent="0.2">
      <c r="B492" s="1">
        <v>84646930</v>
      </c>
      <c r="C492" s="1">
        <v>2032</v>
      </c>
      <c r="D492" s="1" t="s">
        <v>266</v>
      </c>
      <c r="E492" s="1">
        <v>537.59949001384916</v>
      </c>
      <c r="F492" s="329">
        <v>9.0740804793878773</v>
      </c>
      <c r="G492" s="1">
        <v>0</v>
      </c>
      <c r="H492" s="329">
        <v>0</v>
      </c>
      <c r="I492" s="1">
        <v>537.59949001384916</v>
      </c>
      <c r="J492" s="329">
        <v>1977.8775792928341</v>
      </c>
      <c r="K492" s="329">
        <f t="shared" si="7"/>
        <v>1986.951659772222</v>
      </c>
    </row>
    <row r="493" spans="2:11" x14ac:dyDescent="0.2">
      <c r="B493" s="1">
        <v>84646930</v>
      </c>
      <c r="C493" s="1">
        <v>2033</v>
      </c>
      <c r="D493" s="1" t="s">
        <v>266</v>
      </c>
      <c r="E493" s="1">
        <v>537.59949001384916</v>
      </c>
      <c r="F493" s="329">
        <v>9.0740804793878773</v>
      </c>
      <c r="G493" s="1">
        <v>0</v>
      </c>
      <c r="H493" s="329">
        <v>0</v>
      </c>
      <c r="I493" s="1">
        <v>537.59949001384916</v>
      </c>
      <c r="J493" s="329">
        <v>1977.8775792928341</v>
      </c>
      <c r="K493" s="329">
        <f t="shared" si="7"/>
        <v>1986.951659772222</v>
      </c>
    </row>
    <row r="494" spans="2:11" x14ac:dyDescent="0.2">
      <c r="B494" s="1">
        <v>84646930</v>
      </c>
      <c r="C494" s="1">
        <v>2034</v>
      </c>
      <c r="D494" s="1" t="s">
        <v>266</v>
      </c>
      <c r="E494" s="1">
        <v>537.59949001384916</v>
      </c>
      <c r="F494" s="329">
        <v>9.0740804793878773</v>
      </c>
      <c r="G494" s="1">
        <v>0</v>
      </c>
      <c r="H494" s="329">
        <v>0</v>
      </c>
      <c r="I494" s="1">
        <v>537.59949001384916</v>
      </c>
      <c r="J494" s="329">
        <v>1977.8775792928341</v>
      </c>
      <c r="K494" s="329">
        <f t="shared" si="7"/>
        <v>1986.951659772222</v>
      </c>
    </row>
    <row r="495" spans="2:11" x14ac:dyDescent="0.2">
      <c r="B495" s="1">
        <v>84647461</v>
      </c>
      <c r="C495" s="1">
        <v>2023</v>
      </c>
      <c r="D495" s="1" t="s">
        <v>266</v>
      </c>
      <c r="E495" s="1">
        <v>9932.0226739563077</v>
      </c>
      <c r="F495" s="329">
        <v>0</v>
      </c>
      <c r="G495" s="1">
        <v>50.652175924018977</v>
      </c>
      <c r="H495" s="329">
        <v>2266.8533949217572</v>
      </c>
      <c r="I495" s="1">
        <v>9982.6748498803281</v>
      </c>
      <c r="J495" s="329">
        <v>4939.0114733135879</v>
      </c>
      <c r="K495" s="329">
        <f t="shared" si="7"/>
        <v>7205.8648682353451</v>
      </c>
    </row>
    <row r="496" spans="2:11" x14ac:dyDescent="0.2">
      <c r="B496" s="1">
        <v>84647461</v>
      </c>
      <c r="C496" s="1">
        <v>2024</v>
      </c>
      <c r="D496" s="1" t="s">
        <v>266</v>
      </c>
      <c r="E496" s="1">
        <v>18200.742788494339</v>
      </c>
      <c r="F496" s="329">
        <v>324.05390786388188</v>
      </c>
      <c r="G496" s="1">
        <v>65.725512792414989</v>
      </c>
      <c r="H496" s="329">
        <v>2941.4353695279069</v>
      </c>
      <c r="I496" s="1">
        <v>18266.46830128675</v>
      </c>
      <c r="J496" s="329">
        <v>4939.0114733135879</v>
      </c>
      <c r="K496" s="329">
        <f t="shared" si="7"/>
        <v>8204.500750705376</v>
      </c>
    </row>
    <row r="497" spans="2:11" x14ac:dyDescent="0.2">
      <c r="B497" s="1">
        <v>84647461</v>
      </c>
      <c r="C497" s="1">
        <v>2025</v>
      </c>
      <c r="D497" s="1" t="s">
        <v>266</v>
      </c>
      <c r="E497" s="1">
        <v>18200.742788494339</v>
      </c>
      <c r="F497" s="329">
        <v>324.05390786388188</v>
      </c>
      <c r="G497" s="1">
        <v>65.725512792414989</v>
      </c>
      <c r="H497" s="329">
        <v>2941.4353695279069</v>
      </c>
      <c r="I497" s="1">
        <v>18266.46830128675</v>
      </c>
      <c r="J497" s="329">
        <v>4939.0114733135879</v>
      </c>
      <c r="K497" s="329">
        <f t="shared" si="7"/>
        <v>8204.500750705376</v>
      </c>
    </row>
    <row r="498" spans="2:11" x14ac:dyDescent="0.2">
      <c r="B498" s="1">
        <v>84647461</v>
      </c>
      <c r="C498" s="1">
        <v>2026</v>
      </c>
      <c r="D498" s="1" t="s">
        <v>266</v>
      </c>
      <c r="E498" s="1">
        <v>18200.742788494339</v>
      </c>
      <c r="F498" s="329">
        <v>324.05390786388188</v>
      </c>
      <c r="G498" s="1">
        <v>65.725512792414989</v>
      </c>
      <c r="H498" s="329">
        <v>2941.4353695279069</v>
      </c>
      <c r="I498" s="1">
        <v>18266.46830128675</v>
      </c>
      <c r="J498" s="329">
        <v>4939.0114733135879</v>
      </c>
      <c r="K498" s="329">
        <f t="shared" si="7"/>
        <v>8204.500750705376</v>
      </c>
    </row>
    <row r="499" spans="2:11" x14ac:dyDescent="0.2">
      <c r="B499" s="1">
        <v>84647461</v>
      </c>
      <c r="C499" s="1">
        <v>2027</v>
      </c>
      <c r="D499" s="1" t="s">
        <v>266</v>
      </c>
      <c r="E499" s="1">
        <v>18200.742788494339</v>
      </c>
      <c r="F499" s="329">
        <v>324.05390786388188</v>
      </c>
      <c r="G499" s="1">
        <v>65.725512792414989</v>
      </c>
      <c r="H499" s="329">
        <v>2941.4353695279069</v>
      </c>
      <c r="I499" s="1">
        <v>18266.46830128675</v>
      </c>
      <c r="J499" s="329">
        <v>4939.0114733135879</v>
      </c>
      <c r="K499" s="329">
        <f t="shared" si="7"/>
        <v>8204.500750705376</v>
      </c>
    </row>
    <row r="500" spans="2:11" x14ac:dyDescent="0.2">
      <c r="B500" s="1">
        <v>84647461</v>
      </c>
      <c r="C500" s="1">
        <v>2028</v>
      </c>
      <c r="D500" s="1" t="s">
        <v>266</v>
      </c>
      <c r="E500" s="1">
        <v>18200.742788494339</v>
      </c>
      <c r="F500" s="329">
        <v>324.05390786388188</v>
      </c>
      <c r="G500" s="1">
        <v>65.725512792414989</v>
      </c>
      <c r="H500" s="329">
        <v>2941.4353695279069</v>
      </c>
      <c r="I500" s="1">
        <v>18266.46830128675</v>
      </c>
      <c r="J500" s="329">
        <v>4939.0114733135879</v>
      </c>
      <c r="K500" s="329">
        <f t="shared" si="7"/>
        <v>8204.500750705376</v>
      </c>
    </row>
    <row r="501" spans="2:11" x14ac:dyDescent="0.2">
      <c r="B501" s="1">
        <v>84647461</v>
      </c>
      <c r="C501" s="1">
        <v>2029</v>
      </c>
      <c r="D501" s="1" t="s">
        <v>266</v>
      </c>
      <c r="E501" s="1">
        <v>18200.742788494339</v>
      </c>
      <c r="F501" s="329">
        <v>324.05390786388188</v>
      </c>
      <c r="G501" s="1">
        <v>65.725512792414989</v>
      </c>
      <c r="H501" s="329">
        <v>2941.4353695279069</v>
      </c>
      <c r="I501" s="1">
        <v>18266.46830128675</v>
      </c>
      <c r="J501" s="329">
        <v>4939.0114733135879</v>
      </c>
      <c r="K501" s="329">
        <f t="shared" si="7"/>
        <v>8204.500750705376</v>
      </c>
    </row>
    <row r="502" spans="2:11" x14ac:dyDescent="0.2">
      <c r="B502" s="1">
        <v>84647461</v>
      </c>
      <c r="C502" s="1">
        <v>2030</v>
      </c>
      <c r="D502" s="1" t="s">
        <v>266</v>
      </c>
      <c r="E502" s="1">
        <v>18200.742788494339</v>
      </c>
      <c r="F502" s="329">
        <v>324.05390786388188</v>
      </c>
      <c r="G502" s="1">
        <v>65.725512792414989</v>
      </c>
      <c r="H502" s="329">
        <v>2941.4353695279069</v>
      </c>
      <c r="I502" s="1">
        <v>18266.46830128675</v>
      </c>
      <c r="J502" s="329">
        <v>4939.0114733135879</v>
      </c>
      <c r="K502" s="329">
        <f t="shared" si="7"/>
        <v>8204.500750705376</v>
      </c>
    </row>
    <row r="503" spans="2:11" x14ac:dyDescent="0.2">
      <c r="B503" s="1">
        <v>84647461</v>
      </c>
      <c r="C503" s="1">
        <v>2031</v>
      </c>
      <c r="D503" s="1" t="s">
        <v>266</v>
      </c>
      <c r="E503" s="1">
        <v>18200.742788494339</v>
      </c>
      <c r="F503" s="329">
        <v>324.05390786388188</v>
      </c>
      <c r="G503" s="1">
        <v>65.725512792414989</v>
      </c>
      <c r="H503" s="329">
        <v>2941.4353695279069</v>
      </c>
      <c r="I503" s="1">
        <v>18266.46830128675</v>
      </c>
      <c r="J503" s="329">
        <v>4939.0114733135879</v>
      </c>
      <c r="K503" s="329">
        <f t="shared" si="7"/>
        <v>8204.500750705376</v>
      </c>
    </row>
    <row r="504" spans="2:11" x14ac:dyDescent="0.2">
      <c r="B504" s="1">
        <v>84647461</v>
      </c>
      <c r="C504" s="1">
        <v>2032</v>
      </c>
      <c r="D504" s="1" t="s">
        <v>266</v>
      </c>
      <c r="E504" s="1">
        <v>18200.742788494339</v>
      </c>
      <c r="F504" s="329">
        <v>324.05390786388188</v>
      </c>
      <c r="G504" s="1">
        <v>65.725512792414989</v>
      </c>
      <c r="H504" s="329">
        <v>2941.4353695279069</v>
      </c>
      <c r="I504" s="1">
        <v>18266.46830128675</v>
      </c>
      <c r="J504" s="329">
        <v>4939.0114733135879</v>
      </c>
      <c r="K504" s="329">
        <f t="shared" si="7"/>
        <v>8204.500750705376</v>
      </c>
    </row>
    <row r="505" spans="2:11" x14ac:dyDescent="0.2">
      <c r="B505" s="1">
        <v>84647461</v>
      </c>
      <c r="C505" s="1">
        <v>2033</v>
      </c>
      <c r="D505" s="1" t="s">
        <v>266</v>
      </c>
      <c r="E505" s="1">
        <v>18200.742788494339</v>
      </c>
      <c r="F505" s="329">
        <v>324.05390786388188</v>
      </c>
      <c r="G505" s="1">
        <v>65.725512792414989</v>
      </c>
      <c r="H505" s="329">
        <v>2941.4353695279069</v>
      </c>
      <c r="I505" s="1">
        <v>18266.46830128675</v>
      </c>
      <c r="J505" s="329">
        <v>4939.0114733135879</v>
      </c>
      <c r="K505" s="329">
        <f t="shared" si="7"/>
        <v>8204.500750705376</v>
      </c>
    </row>
    <row r="506" spans="2:11" x14ac:dyDescent="0.2">
      <c r="B506" s="1">
        <v>84647461</v>
      </c>
      <c r="C506" s="1">
        <v>2034</v>
      </c>
      <c r="D506" s="1" t="s">
        <v>266</v>
      </c>
      <c r="E506" s="1">
        <v>18200.742788494339</v>
      </c>
      <c r="F506" s="329">
        <v>324.05390786388188</v>
      </c>
      <c r="G506" s="1">
        <v>65.725512792414989</v>
      </c>
      <c r="H506" s="329">
        <v>2941.4353695279069</v>
      </c>
      <c r="I506" s="1">
        <v>18266.46830128675</v>
      </c>
      <c r="J506" s="329">
        <v>4939.0114733135879</v>
      </c>
      <c r="K506" s="329">
        <f t="shared" si="7"/>
        <v>8204.500750705376</v>
      </c>
    </row>
    <row r="507" spans="2:11" x14ac:dyDescent="0.2">
      <c r="B507" s="1">
        <v>85222431</v>
      </c>
      <c r="C507" s="1">
        <v>2023</v>
      </c>
      <c r="D507" s="1" t="s">
        <v>266</v>
      </c>
      <c r="E507" s="1">
        <v>840.49507136916225</v>
      </c>
      <c r="F507" s="329">
        <v>0</v>
      </c>
      <c r="G507" s="1">
        <v>0</v>
      </c>
      <c r="H507" s="329">
        <v>0</v>
      </c>
      <c r="I507" s="1">
        <v>840.49507136916225</v>
      </c>
      <c r="J507" s="329">
        <v>3341.5243652566628</v>
      </c>
      <c r="K507" s="329">
        <f t="shared" si="7"/>
        <v>3341.5243652566628</v>
      </c>
    </row>
    <row r="508" spans="2:11" x14ac:dyDescent="0.2">
      <c r="B508" s="1">
        <v>85222431</v>
      </c>
      <c r="C508" s="1">
        <v>2024</v>
      </c>
      <c r="D508" s="1" t="s">
        <v>266</v>
      </c>
      <c r="E508" s="1">
        <v>809.51287066369787</v>
      </c>
      <c r="F508" s="329">
        <v>13.46926836635072</v>
      </c>
      <c r="G508" s="1">
        <v>0</v>
      </c>
      <c r="H508" s="329">
        <v>0</v>
      </c>
      <c r="I508" s="1">
        <v>809.51287066369787</v>
      </c>
      <c r="J508" s="329">
        <v>3341.5243652566628</v>
      </c>
      <c r="K508" s="329">
        <f t="shared" si="7"/>
        <v>3354.9936336230135</v>
      </c>
    </row>
    <row r="509" spans="2:11" x14ac:dyDescent="0.2">
      <c r="B509" s="1">
        <v>85222431</v>
      </c>
      <c r="C509" s="1">
        <v>2025</v>
      </c>
      <c r="D509" s="1" t="s">
        <v>266</v>
      </c>
      <c r="E509" s="1">
        <v>809.51287066369787</v>
      </c>
      <c r="F509" s="329">
        <v>13.46926836635072</v>
      </c>
      <c r="G509" s="1">
        <v>0</v>
      </c>
      <c r="H509" s="329">
        <v>0</v>
      </c>
      <c r="I509" s="1">
        <v>809.51287066369787</v>
      </c>
      <c r="J509" s="329">
        <v>3341.5243652566628</v>
      </c>
      <c r="K509" s="329">
        <f t="shared" si="7"/>
        <v>3354.9936336230135</v>
      </c>
    </row>
    <row r="510" spans="2:11" x14ac:dyDescent="0.2">
      <c r="B510" s="1">
        <v>85222431</v>
      </c>
      <c r="C510" s="1">
        <v>2026</v>
      </c>
      <c r="D510" s="1" t="s">
        <v>266</v>
      </c>
      <c r="E510" s="1">
        <v>809.51287066369787</v>
      </c>
      <c r="F510" s="329">
        <v>13.46926836635072</v>
      </c>
      <c r="G510" s="1">
        <v>0</v>
      </c>
      <c r="H510" s="329">
        <v>0</v>
      </c>
      <c r="I510" s="1">
        <v>809.51287066369787</v>
      </c>
      <c r="J510" s="329">
        <v>3341.5243652566628</v>
      </c>
      <c r="K510" s="329">
        <f t="shared" si="7"/>
        <v>3354.9936336230135</v>
      </c>
    </row>
    <row r="511" spans="2:11" x14ac:dyDescent="0.2">
      <c r="B511" s="1">
        <v>85222431</v>
      </c>
      <c r="C511" s="1">
        <v>2027</v>
      </c>
      <c r="D511" s="1" t="s">
        <v>266</v>
      </c>
      <c r="E511" s="1">
        <v>809.51287066369787</v>
      </c>
      <c r="F511" s="329">
        <v>13.46926836635072</v>
      </c>
      <c r="G511" s="1">
        <v>0</v>
      </c>
      <c r="H511" s="329">
        <v>0</v>
      </c>
      <c r="I511" s="1">
        <v>809.51287066369787</v>
      </c>
      <c r="J511" s="329">
        <v>3341.5243652566628</v>
      </c>
      <c r="K511" s="329">
        <f t="shared" si="7"/>
        <v>3354.9936336230135</v>
      </c>
    </row>
    <row r="512" spans="2:11" x14ac:dyDescent="0.2">
      <c r="B512" s="1">
        <v>85222431</v>
      </c>
      <c r="C512" s="1">
        <v>2028</v>
      </c>
      <c r="D512" s="1" t="s">
        <v>266</v>
      </c>
      <c r="E512" s="1">
        <v>809.51287066369787</v>
      </c>
      <c r="F512" s="329">
        <v>13.46926836635072</v>
      </c>
      <c r="G512" s="1">
        <v>0</v>
      </c>
      <c r="H512" s="329">
        <v>0</v>
      </c>
      <c r="I512" s="1">
        <v>809.51287066369787</v>
      </c>
      <c r="J512" s="329">
        <v>3341.5243652566628</v>
      </c>
      <c r="K512" s="329">
        <f t="shared" si="7"/>
        <v>3354.9936336230135</v>
      </c>
    </row>
    <row r="513" spans="2:11" x14ac:dyDescent="0.2">
      <c r="B513" s="1">
        <v>85222431</v>
      </c>
      <c r="C513" s="1">
        <v>2029</v>
      </c>
      <c r="D513" s="1" t="s">
        <v>266</v>
      </c>
      <c r="E513" s="1">
        <v>809.51287066369787</v>
      </c>
      <c r="F513" s="329">
        <v>13.46926836635072</v>
      </c>
      <c r="G513" s="1">
        <v>0</v>
      </c>
      <c r="H513" s="329">
        <v>0</v>
      </c>
      <c r="I513" s="1">
        <v>809.51287066369787</v>
      </c>
      <c r="J513" s="329">
        <v>3341.5243652566628</v>
      </c>
      <c r="K513" s="329">
        <f t="shared" si="7"/>
        <v>3354.9936336230135</v>
      </c>
    </row>
    <row r="514" spans="2:11" x14ac:dyDescent="0.2">
      <c r="B514" s="1">
        <v>85222431</v>
      </c>
      <c r="C514" s="1">
        <v>2030</v>
      </c>
      <c r="D514" s="1" t="s">
        <v>266</v>
      </c>
      <c r="E514" s="1">
        <v>809.51287066369787</v>
      </c>
      <c r="F514" s="329">
        <v>13.46926836635072</v>
      </c>
      <c r="G514" s="1">
        <v>0</v>
      </c>
      <c r="H514" s="329">
        <v>0</v>
      </c>
      <c r="I514" s="1">
        <v>809.51287066369787</v>
      </c>
      <c r="J514" s="329">
        <v>3341.5243652566628</v>
      </c>
      <c r="K514" s="329">
        <f t="shared" si="7"/>
        <v>3354.9936336230135</v>
      </c>
    </row>
    <row r="515" spans="2:11" x14ac:dyDescent="0.2">
      <c r="B515" s="1">
        <v>85222431</v>
      </c>
      <c r="C515" s="1">
        <v>2031</v>
      </c>
      <c r="D515" s="1" t="s">
        <v>266</v>
      </c>
      <c r="E515" s="1">
        <v>809.51287066369787</v>
      </c>
      <c r="F515" s="329">
        <v>13.46926836635072</v>
      </c>
      <c r="G515" s="1">
        <v>0</v>
      </c>
      <c r="H515" s="329">
        <v>0</v>
      </c>
      <c r="I515" s="1">
        <v>809.51287066369787</v>
      </c>
      <c r="J515" s="329">
        <v>3341.5243652566628</v>
      </c>
      <c r="K515" s="329">
        <f t="shared" si="7"/>
        <v>3354.9936336230135</v>
      </c>
    </row>
    <row r="516" spans="2:11" x14ac:dyDescent="0.2">
      <c r="B516" s="1">
        <v>85222431</v>
      </c>
      <c r="C516" s="1">
        <v>2032</v>
      </c>
      <c r="D516" s="1" t="s">
        <v>266</v>
      </c>
      <c r="E516" s="1">
        <v>809.51287066369787</v>
      </c>
      <c r="F516" s="329">
        <v>13.46926836635072</v>
      </c>
      <c r="G516" s="1">
        <v>0</v>
      </c>
      <c r="H516" s="329">
        <v>0</v>
      </c>
      <c r="I516" s="1">
        <v>809.51287066369787</v>
      </c>
      <c r="J516" s="329">
        <v>3341.5243652566628</v>
      </c>
      <c r="K516" s="329">
        <f t="shared" si="7"/>
        <v>3354.9936336230135</v>
      </c>
    </row>
    <row r="517" spans="2:11" x14ac:dyDescent="0.2">
      <c r="B517" s="1">
        <v>85222431</v>
      </c>
      <c r="C517" s="1">
        <v>2033</v>
      </c>
      <c r="D517" s="1" t="s">
        <v>266</v>
      </c>
      <c r="E517" s="1">
        <v>809.51287066369787</v>
      </c>
      <c r="F517" s="329">
        <v>13.46926836635072</v>
      </c>
      <c r="G517" s="1">
        <v>0</v>
      </c>
      <c r="H517" s="329">
        <v>0</v>
      </c>
      <c r="I517" s="1">
        <v>809.51287066369787</v>
      </c>
      <c r="J517" s="329">
        <v>3341.5243652566628</v>
      </c>
      <c r="K517" s="329">
        <f t="shared" si="7"/>
        <v>3354.9936336230135</v>
      </c>
    </row>
    <row r="518" spans="2:11" x14ac:dyDescent="0.2">
      <c r="B518" s="1">
        <v>85222431</v>
      </c>
      <c r="C518" s="1">
        <v>2034</v>
      </c>
      <c r="D518" s="1" t="s">
        <v>266</v>
      </c>
      <c r="E518" s="1">
        <v>809.51287066369787</v>
      </c>
      <c r="F518" s="329">
        <v>13.46926836635072</v>
      </c>
      <c r="G518" s="1">
        <v>0</v>
      </c>
      <c r="H518" s="329">
        <v>0</v>
      </c>
      <c r="I518" s="1">
        <v>809.51287066369787</v>
      </c>
      <c r="J518" s="329">
        <v>3341.5243652566628</v>
      </c>
      <c r="K518" s="329">
        <f t="shared" si="7"/>
        <v>3354.9936336230135</v>
      </c>
    </row>
    <row r="519" spans="2:11" x14ac:dyDescent="0.2">
      <c r="B519" s="1">
        <v>182632546</v>
      </c>
      <c r="C519" s="1">
        <v>2023</v>
      </c>
      <c r="D519" s="1" t="s">
        <v>266</v>
      </c>
      <c r="E519" s="1">
        <v>0</v>
      </c>
      <c r="F519" s="329">
        <v>0</v>
      </c>
      <c r="G519" s="1">
        <v>93110.041477247956</v>
      </c>
      <c r="H519" s="329">
        <v>4166984.1378703429</v>
      </c>
      <c r="I519" s="1">
        <v>93110.041477247956</v>
      </c>
      <c r="J519" s="329">
        <v>10260.89366726247</v>
      </c>
      <c r="K519" s="329">
        <f t="shared" ref="K519:K582" si="8">J519+H519+F519</f>
        <v>4177245.0315376054</v>
      </c>
    </row>
    <row r="520" spans="2:11" x14ac:dyDescent="0.2">
      <c r="B520" s="1">
        <v>182632546</v>
      </c>
      <c r="C520" s="1">
        <v>2024</v>
      </c>
      <c r="D520" s="1" t="s">
        <v>266</v>
      </c>
      <c r="E520" s="1">
        <v>0</v>
      </c>
      <c r="F520" s="329">
        <v>0</v>
      </c>
      <c r="G520" s="1">
        <v>94325.823600487638</v>
      </c>
      <c r="H520" s="329">
        <v>4221394.4328532321</v>
      </c>
      <c r="I520" s="1">
        <v>94325.823600487638</v>
      </c>
      <c r="J520" s="329">
        <v>10260.89366726247</v>
      </c>
      <c r="K520" s="329">
        <f t="shared" si="8"/>
        <v>4231655.3265204942</v>
      </c>
    </row>
    <row r="521" spans="2:11" x14ac:dyDescent="0.2">
      <c r="B521" s="1">
        <v>182632546</v>
      </c>
      <c r="C521" s="1">
        <v>2025</v>
      </c>
      <c r="D521" s="1" t="s">
        <v>266</v>
      </c>
      <c r="E521" s="1">
        <v>0</v>
      </c>
      <c r="F521" s="329">
        <v>0</v>
      </c>
      <c r="G521" s="1">
        <v>94325.823600487638</v>
      </c>
      <c r="H521" s="329">
        <v>4221394.4328532321</v>
      </c>
      <c r="I521" s="1">
        <v>94325.823600487638</v>
      </c>
      <c r="J521" s="329">
        <v>10260.89366726247</v>
      </c>
      <c r="K521" s="329">
        <f t="shared" si="8"/>
        <v>4231655.3265204942</v>
      </c>
    </row>
    <row r="522" spans="2:11" x14ac:dyDescent="0.2">
      <c r="B522" s="1">
        <v>182632546</v>
      </c>
      <c r="C522" s="1">
        <v>2026</v>
      </c>
      <c r="D522" s="1" t="s">
        <v>266</v>
      </c>
      <c r="E522" s="1">
        <v>0</v>
      </c>
      <c r="F522" s="329">
        <v>0</v>
      </c>
      <c r="G522" s="1">
        <v>94325.823600487638</v>
      </c>
      <c r="H522" s="329">
        <v>4221394.4328532321</v>
      </c>
      <c r="I522" s="1">
        <v>94325.823600487638</v>
      </c>
      <c r="J522" s="329">
        <v>10260.89366726247</v>
      </c>
      <c r="K522" s="329">
        <f t="shared" si="8"/>
        <v>4231655.3265204942</v>
      </c>
    </row>
    <row r="523" spans="2:11" x14ac:dyDescent="0.2">
      <c r="B523" s="1">
        <v>182632546</v>
      </c>
      <c r="C523" s="1">
        <v>2027</v>
      </c>
      <c r="D523" s="1" t="s">
        <v>266</v>
      </c>
      <c r="E523" s="1">
        <v>0</v>
      </c>
      <c r="F523" s="329">
        <v>0</v>
      </c>
      <c r="G523" s="1">
        <v>94325.823600487638</v>
      </c>
      <c r="H523" s="329">
        <v>4221394.4328532321</v>
      </c>
      <c r="I523" s="1">
        <v>94325.823600487638</v>
      </c>
      <c r="J523" s="329">
        <v>10260.89366726247</v>
      </c>
      <c r="K523" s="329">
        <f t="shared" si="8"/>
        <v>4231655.3265204942</v>
      </c>
    </row>
    <row r="524" spans="2:11" x14ac:dyDescent="0.2">
      <c r="B524" s="1">
        <v>182632546</v>
      </c>
      <c r="C524" s="1">
        <v>2028</v>
      </c>
      <c r="D524" s="1" t="s">
        <v>266</v>
      </c>
      <c r="E524" s="1">
        <v>0</v>
      </c>
      <c r="F524" s="329">
        <v>0</v>
      </c>
      <c r="G524" s="1">
        <v>94325.823600487638</v>
      </c>
      <c r="H524" s="329">
        <v>4221394.4328532321</v>
      </c>
      <c r="I524" s="1">
        <v>94325.823600487638</v>
      </c>
      <c r="J524" s="329">
        <v>10260.89366726247</v>
      </c>
      <c r="K524" s="329">
        <f t="shared" si="8"/>
        <v>4231655.3265204942</v>
      </c>
    </row>
    <row r="525" spans="2:11" x14ac:dyDescent="0.2">
      <c r="B525" s="1">
        <v>182632546</v>
      </c>
      <c r="C525" s="1">
        <v>2029</v>
      </c>
      <c r="D525" s="1" t="s">
        <v>266</v>
      </c>
      <c r="E525" s="1">
        <v>0</v>
      </c>
      <c r="F525" s="329">
        <v>0</v>
      </c>
      <c r="G525" s="1">
        <v>94325.823600487638</v>
      </c>
      <c r="H525" s="329">
        <v>4221394.4328532321</v>
      </c>
      <c r="I525" s="1">
        <v>94325.823600487638</v>
      </c>
      <c r="J525" s="329">
        <v>10260.89366726247</v>
      </c>
      <c r="K525" s="329">
        <f t="shared" si="8"/>
        <v>4231655.3265204942</v>
      </c>
    </row>
    <row r="526" spans="2:11" x14ac:dyDescent="0.2">
      <c r="B526" s="1">
        <v>182632546</v>
      </c>
      <c r="C526" s="1">
        <v>2030</v>
      </c>
      <c r="D526" s="1" t="s">
        <v>266</v>
      </c>
      <c r="E526" s="1">
        <v>0</v>
      </c>
      <c r="F526" s="329">
        <v>0</v>
      </c>
      <c r="G526" s="1">
        <v>94325.823600487638</v>
      </c>
      <c r="H526" s="329">
        <v>4221394.4328532321</v>
      </c>
      <c r="I526" s="1">
        <v>94325.823600487638</v>
      </c>
      <c r="J526" s="329">
        <v>10260.89366726247</v>
      </c>
      <c r="K526" s="329">
        <f t="shared" si="8"/>
        <v>4231655.3265204942</v>
      </c>
    </row>
    <row r="527" spans="2:11" x14ac:dyDescent="0.2">
      <c r="B527" s="1">
        <v>182632546</v>
      </c>
      <c r="C527" s="1">
        <v>2031</v>
      </c>
      <c r="D527" s="1" t="s">
        <v>266</v>
      </c>
      <c r="E527" s="1">
        <v>0</v>
      </c>
      <c r="F527" s="329">
        <v>0</v>
      </c>
      <c r="G527" s="1">
        <v>94325.823600487638</v>
      </c>
      <c r="H527" s="329">
        <v>4221394.4328532321</v>
      </c>
      <c r="I527" s="1">
        <v>94325.823600487638</v>
      </c>
      <c r="J527" s="329">
        <v>10260.89366726247</v>
      </c>
      <c r="K527" s="329">
        <f t="shared" si="8"/>
        <v>4231655.3265204942</v>
      </c>
    </row>
    <row r="528" spans="2:11" x14ac:dyDescent="0.2">
      <c r="B528" s="1">
        <v>182632546</v>
      </c>
      <c r="C528" s="1">
        <v>2032</v>
      </c>
      <c r="D528" s="1" t="s">
        <v>266</v>
      </c>
      <c r="E528" s="1">
        <v>0</v>
      </c>
      <c r="F528" s="329">
        <v>0</v>
      </c>
      <c r="G528" s="1">
        <v>94325.823600487638</v>
      </c>
      <c r="H528" s="329">
        <v>4221394.4328532321</v>
      </c>
      <c r="I528" s="1">
        <v>94325.823600487638</v>
      </c>
      <c r="J528" s="329">
        <v>10260.89366726247</v>
      </c>
      <c r="K528" s="329">
        <f t="shared" si="8"/>
        <v>4231655.3265204942</v>
      </c>
    </row>
    <row r="529" spans="2:11" x14ac:dyDescent="0.2">
      <c r="B529" s="1">
        <v>182632546</v>
      </c>
      <c r="C529" s="1">
        <v>2033</v>
      </c>
      <c r="D529" s="1" t="s">
        <v>266</v>
      </c>
      <c r="E529" s="1">
        <v>0</v>
      </c>
      <c r="F529" s="329">
        <v>0</v>
      </c>
      <c r="G529" s="1">
        <v>94325.823600487638</v>
      </c>
      <c r="H529" s="329">
        <v>4221394.4328532321</v>
      </c>
      <c r="I529" s="1">
        <v>94325.823600487638</v>
      </c>
      <c r="J529" s="329">
        <v>10260.89366726247</v>
      </c>
      <c r="K529" s="329">
        <f t="shared" si="8"/>
        <v>4231655.3265204942</v>
      </c>
    </row>
    <row r="530" spans="2:11" x14ac:dyDescent="0.2">
      <c r="B530" s="1">
        <v>182632546</v>
      </c>
      <c r="C530" s="1">
        <v>2034</v>
      </c>
      <c r="D530" s="1" t="s">
        <v>266</v>
      </c>
      <c r="E530" s="1">
        <v>0</v>
      </c>
      <c r="F530" s="329">
        <v>0</v>
      </c>
      <c r="G530" s="1">
        <v>94325.823600487638</v>
      </c>
      <c r="H530" s="329">
        <v>4221394.4328532321</v>
      </c>
      <c r="I530" s="1">
        <v>94325.823600487638</v>
      </c>
      <c r="J530" s="329">
        <v>10260.89366726247</v>
      </c>
      <c r="K530" s="329">
        <f t="shared" si="8"/>
        <v>4231655.3265204942</v>
      </c>
    </row>
    <row r="531" spans="2:11" x14ac:dyDescent="0.2">
      <c r="B531" s="1">
        <v>20072996</v>
      </c>
      <c r="C531" s="1">
        <v>2023</v>
      </c>
      <c r="D531" s="1" t="s">
        <v>267</v>
      </c>
      <c r="E531" s="1">
        <v>0</v>
      </c>
      <c r="F531" s="329">
        <v>0</v>
      </c>
      <c r="G531" s="1">
        <v>0</v>
      </c>
      <c r="H531" s="329">
        <v>0</v>
      </c>
      <c r="I531" s="1">
        <v>0</v>
      </c>
      <c r="J531" s="329">
        <v>13532.85532671942</v>
      </c>
      <c r="K531" s="329">
        <f t="shared" si="8"/>
        <v>13532.85532671942</v>
      </c>
    </row>
    <row r="532" spans="2:11" x14ac:dyDescent="0.2">
      <c r="B532" s="1">
        <v>20072996</v>
      </c>
      <c r="C532" s="1">
        <v>2024</v>
      </c>
      <c r="D532" s="1" t="s">
        <v>267</v>
      </c>
      <c r="E532" s="1">
        <v>0</v>
      </c>
      <c r="F532" s="329">
        <v>0</v>
      </c>
      <c r="G532" s="1">
        <v>0</v>
      </c>
      <c r="H532" s="329">
        <v>0</v>
      </c>
      <c r="I532" s="1">
        <v>0</v>
      </c>
      <c r="J532" s="329">
        <v>13532.85532671942</v>
      </c>
      <c r="K532" s="329">
        <f t="shared" si="8"/>
        <v>13532.85532671942</v>
      </c>
    </row>
    <row r="533" spans="2:11" x14ac:dyDescent="0.2">
      <c r="B533" s="1">
        <v>20072996</v>
      </c>
      <c r="C533" s="1">
        <v>2025</v>
      </c>
      <c r="D533" s="1" t="s">
        <v>267</v>
      </c>
      <c r="E533" s="1">
        <v>0</v>
      </c>
      <c r="F533" s="329">
        <v>0</v>
      </c>
      <c r="G533" s="1">
        <v>0</v>
      </c>
      <c r="H533" s="329">
        <v>0</v>
      </c>
      <c r="I533" s="1">
        <v>0</v>
      </c>
      <c r="J533" s="329">
        <v>13532.85532671942</v>
      </c>
      <c r="K533" s="329">
        <f t="shared" si="8"/>
        <v>13532.85532671942</v>
      </c>
    </row>
    <row r="534" spans="2:11" x14ac:dyDescent="0.2">
      <c r="B534" s="1">
        <v>20072996</v>
      </c>
      <c r="C534" s="1">
        <v>2026</v>
      </c>
      <c r="D534" s="1" t="s">
        <v>267</v>
      </c>
      <c r="E534" s="1">
        <v>0</v>
      </c>
      <c r="F534" s="329">
        <v>0</v>
      </c>
      <c r="G534" s="1">
        <v>0</v>
      </c>
      <c r="H534" s="329">
        <v>0</v>
      </c>
      <c r="I534" s="1">
        <v>0</v>
      </c>
      <c r="J534" s="329">
        <v>13532.85532671942</v>
      </c>
      <c r="K534" s="329">
        <f t="shared" si="8"/>
        <v>13532.85532671942</v>
      </c>
    </row>
    <row r="535" spans="2:11" x14ac:dyDescent="0.2">
      <c r="B535" s="1">
        <v>20072996</v>
      </c>
      <c r="C535" s="1">
        <v>2027</v>
      </c>
      <c r="D535" s="1" t="s">
        <v>267</v>
      </c>
      <c r="E535" s="1">
        <v>0</v>
      </c>
      <c r="F535" s="329">
        <v>0</v>
      </c>
      <c r="G535" s="1">
        <v>0</v>
      </c>
      <c r="H535" s="329">
        <v>0</v>
      </c>
      <c r="I535" s="1">
        <v>0</v>
      </c>
      <c r="J535" s="329">
        <v>13532.85532671942</v>
      </c>
      <c r="K535" s="329">
        <f t="shared" si="8"/>
        <v>13532.85532671942</v>
      </c>
    </row>
    <row r="536" spans="2:11" x14ac:dyDescent="0.2">
      <c r="B536" s="1">
        <v>20072996</v>
      </c>
      <c r="C536" s="1">
        <v>2028</v>
      </c>
      <c r="D536" s="1" t="s">
        <v>267</v>
      </c>
      <c r="E536" s="1">
        <v>0</v>
      </c>
      <c r="F536" s="329">
        <v>0</v>
      </c>
      <c r="G536" s="1">
        <v>0</v>
      </c>
      <c r="H536" s="329">
        <v>0</v>
      </c>
      <c r="I536" s="1">
        <v>0</v>
      </c>
      <c r="J536" s="329">
        <v>13532.85532671942</v>
      </c>
      <c r="K536" s="329">
        <f t="shared" si="8"/>
        <v>13532.85532671942</v>
      </c>
    </row>
    <row r="537" spans="2:11" x14ac:dyDescent="0.2">
      <c r="B537" s="1">
        <v>20072996</v>
      </c>
      <c r="C537" s="1">
        <v>2029</v>
      </c>
      <c r="D537" s="1" t="s">
        <v>267</v>
      </c>
      <c r="E537" s="1">
        <v>0</v>
      </c>
      <c r="F537" s="329">
        <v>0</v>
      </c>
      <c r="G537" s="1">
        <v>0</v>
      </c>
      <c r="H537" s="329">
        <v>0</v>
      </c>
      <c r="I537" s="1">
        <v>0</v>
      </c>
      <c r="J537" s="329">
        <v>13532.85532671942</v>
      </c>
      <c r="K537" s="329">
        <f t="shared" si="8"/>
        <v>13532.85532671942</v>
      </c>
    </row>
    <row r="538" spans="2:11" x14ac:dyDescent="0.2">
      <c r="B538" s="1">
        <v>20072996</v>
      </c>
      <c r="C538" s="1">
        <v>2030</v>
      </c>
      <c r="D538" s="1" t="s">
        <v>267</v>
      </c>
      <c r="E538" s="1">
        <v>0</v>
      </c>
      <c r="F538" s="329">
        <v>0</v>
      </c>
      <c r="G538" s="1">
        <v>0</v>
      </c>
      <c r="H538" s="329">
        <v>0</v>
      </c>
      <c r="I538" s="1">
        <v>0</v>
      </c>
      <c r="J538" s="329">
        <v>13532.85532671942</v>
      </c>
      <c r="K538" s="329">
        <f t="shared" si="8"/>
        <v>13532.85532671942</v>
      </c>
    </row>
    <row r="539" spans="2:11" x14ac:dyDescent="0.2">
      <c r="B539" s="1">
        <v>20072996</v>
      </c>
      <c r="C539" s="1">
        <v>2031</v>
      </c>
      <c r="D539" s="1" t="s">
        <v>267</v>
      </c>
      <c r="E539" s="1">
        <v>0</v>
      </c>
      <c r="F539" s="329">
        <v>0</v>
      </c>
      <c r="G539" s="1">
        <v>0</v>
      </c>
      <c r="H539" s="329">
        <v>0</v>
      </c>
      <c r="I539" s="1">
        <v>0</v>
      </c>
      <c r="J539" s="329">
        <v>13532.85532671942</v>
      </c>
      <c r="K539" s="329">
        <f t="shared" si="8"/>
        <v>13532.85532671942</v>
      </c>
    </row>
    <row r="540" spans="2:11" x14ac:dyDescent="0.2">
      <c r="B540" s="1">
        <v>20072996</v>
      </c>
      <c r="C540" s="1">
        <v>2032</v>
      </c>
      <c r="D540" s="1" t="s">
        <v>267</v>
      </c>
      <c r="E540" s="1">
        <v>0</v>
      </c>
      <c r="F540" s="329">
        <v>0</v>
      </c>
      <c r="G540" s="1">
        <v>0</v>
      </c>
      <c r="H540" s="329">
        <v>0</v>
      </c>
      <c r="I540" s="1">
        <v>0</v>
      </c>
      <c r="J540" s="329">
        <v>13532.85532671942</v>
      </c>
      <c r="K540" s="329">
        <f t="shared" si="8"/>
        <v>13532.85532671942</v>
      </c>
    </row>
    <row r="541" spans="2:11" x14ac:dyDescent="0.2">
      <c r="B541" s="1">
        <v>20072996</v>
      </c>
      <c r="C541" s="1">
        <v>2033</v>
      </c>
      <c r="D541" s="1" t="s">
        <v>267</v>
      </c>
      <c r="E541" s="1">
        <v>0</v>
      </c>
      <c r="F541" s="329">
        <v>0</v>
      </c>
      <c r="G541" s="1">
        <v>0</v>
      </c>
      <c r="H541" s="329">
        <v>0</v>
      </c>
      <c r="I541" s="1">
        <v>0</v>
      </c>
      <c r="J541" s="329">
        <v>13532.85532671942</v>
      </c>
      <c r="K541" s="329">
        <f t="shared" si="8"/>
        <v>13532.85532671942</v>
      </c>
    </row>
    <row r="542" spans="2:11" x14ac:dyDescent="0.2">
      <c r="B542" s="1">
        <v>20072996</v>
      </c>
      <c r="C542" s="1">
        <v>2034</v>
      </c>
      <c r="D542" s="1" t="s">
        <v>267</v>
      </c>
      <c r="E542" s="1">
        <v>0</v>
      </c>
      <c r="F542" s="329">
        <v>0</v>
      </c>
      <c r="G542" s="1">
        <v>0</v>
      </c>
      <c r="H542" s="329">
        <v>0</v>
      </c>
      <c r="I542" s="1">
        <v>0</v>
      </c>
      <c r="J542" s="329">
        <v>13532.85532671942</v>
      </c>
      <c r="K542" s="329">
        <f t="shared" si="8"/>
        <v>13532.85532671942</v>
      </c>
    </row>
    <row r="543" spans="2:11" x14ac:dyDescent="0.2">
      <c r="B543" s="1">
        <v>20074279</v>
      </c>
      <c r="C543" s="1">
        <v>2023</v>
      </c>
      <c r="D543" s="1" t="s">
        <v>267</v>
      </c>
      <c r="E543" s="1">
        <v>5856.9474522513929</v>
      </c>
      <c r="F543" s="329">
        <v>0</v>
      </c>
      <c r="G543" s="1">
        <v>0</v>
      </c>
      <c r="H543" s="329">
        <v>0</v>
      </c>
      <c r="I543" s="1">
        <v>5856.9474522513929</v>
      </c>
      <c r="J543" s="329">
        <v>15885.3983479252</v>
      </c>
      <c r="K543" s="329">
        <f t="shared" si="8"/>
        <v>15885.3983479252</v>
      </c>
    </row>
    <row r="544" spans="2:11" x14ac:dyDescent="0.2">
      <c r="B544" s="1">
        <v>20074279</v>
      </c>
      <c r="C544" s="1">
        <v>2024</v>
      </c>
      <c r="D544" s="1" t="s">
        <v>267</v>
      </c>
      <c r="E544" s="1">
        <v>5886.9415807801124</v>
      </c>
      <c r="F544" s="329">
        <v>149.00003396213981</v>
      </c>
      <c r="G544" s="1">
        <v>0</v>
      </c>
      <c r="H544" s="329">
        <v>0</v>
      </c>
      <c r="I544" s="1">
        <v>5886.9415807801124</v>
      </c>
      <c r="J544" s="329">
        <v>15885.3983479252</v>
      </c>
      <c r="K544" s="329">
        <f t="shared" si="8"/>
        <v>16034.39838188734</v>
      </c>
    </row>
    <row r="545" spans="2:11" x14ac:dyDescent="0.2">
      <c r="B545" s="1">
        <v>20074279</v>
      </c>
      <c r="C545" s="1">
        <v>2025</v>
      </c>
      <c r="D545" s="1" t="s">
        <v>267</v>
      </c>
      <c r="E545" s="1">
        <v>5816.4711451280109</v>
      </c>
      <c r="F545" s="329">
        <v>169.5025156667138</v>
      </c>
      <c r="G545" s="1">
        <v>0</v>
      </c>
      <c r="H545" s="329">
        <v>0</v>
      </c>
      <c r="I545" s="1">
        <v>5816.4711451280109</v>
      </c>
      <c r="J545" s="329">
        <v>15885.3983479252</v>
      </c>
      <c r="K545" s="329">
        <f t="shared" si="8"/>
        <v>16054.900863591914</v>
      </c>
    </row>
    <row r="546" spans="2:11" x14ac:dyDescent="0.2">
      <c r="B546" s="1">
        <v>20074279</v>
      </c>
      <c r="C546" s="1">
        <v>2026</v>
      </c>
      <c r="D546" s="1" t="s">
        <v>267</v>
      </c>
      <c r="E546" s="1">
        <v>5784.1797781936339</v>
      </c>
      <c r="F546" s="329">
        <v>109.1467248457801</v>
      </c>
      <c r="G546" s="1">
        <v>0</v>
      </c>
      <c r="H546" s="329">
        <v>0</v>
      </c>
      <c r="I546" s="1">
        <v>5784.1797781936339</v>
      </c>
      <c r="J546" s="329">
        <v>15885.3983479252</v>
      </c>
      <c r="K546" s="329">
        <f t="shared" si="8"/>
        <v>15994.545072770979</v>
      </c>
    </row>
    <row r="547" spans="2:11" x14ac:dyDescent="0.2">
      <c r="B547" s="1">
        <v>20074279</v>
      </c>
      <c r="C547" s="1">
        <v>2027</v>
      </c>
      <c r="D547" s="1" t="s">
        <v>267</v>
      </c>
      <c r="E547" s="1">
        <v>12982.19232570902</v>
      </c>
      <c r="F547" s="329">
        <v>279.68193650772997</v>
      </c>
      <c r="G547" s="1">
        <v>0</v>
      </c>
      <c r="H547" s="329">
        <v>0</v>
      </c>
      <c r="I547" s="1">
        <v>12982.19232570902</v>
      </c>
      <c r="J547" s="329">
        <v>15885.3983479252</v>
      </c>
      <c r="K547" s="329">
        <f t="shared" si="8"/>
        <v>16165.08028443293</v>
      </c>
    </row>
    <row r="548" spans="2:11" x14ac:dyDescent="0.2">
      <c r="B548" s="1">
        <v>20074279</v>
      </c>
      <c r="C548" s="1">
        <v>2028</v>
      </c>
      <c r="D548" s="1" t="s">
        <v>267</v>
      </c>
      <c r="E548" s="1">
        <v>13043.31973827024</v>
      </c>
      <c r="F548" s="329">
        <v>313.16816571810449</v>
      </c>
      <c r="G548" s="1">
        <v>0</v>
      </c>
      <c r="H548" s="329">
        <v>0</v>
      </c>
      <c r="I548" s="1">
        <v>13043.31973827024</v>
      </c>
      <c r="J548" s="329">
        <v>15885.3983479252</v>
      </c>
      <c r="K548" s="329">
        <f t="shared" si="8"/>
        <v>16198.566513643305</v>
      </c>
    </row>
    <row r="549" spans="2:11" x14ac:dyDescent="0.2">
      <c r="B549" s="1">
        <v>20074279</v>
      </c>
      <c r="C549" s="1">
        <v>2029</v>
      </c>
      <c r="D549" s="1" t="s">
        <v>267</v>
      </c>
      <c r="E549" s="1">
        <v>13241.6444046286</v>
      </c>
      <c r="F549" s="329">
        <v>263.96314090517518</v>
      </c>
      <c r="G549" s="1">
        <v>0</v>
      </c>
      <c r="H549" s="329">
        <v>0</v>
      </c>
      <c r="I549" s="1">
        <v>13241.6444046286</v>
      </c>
      <c r="J549" s="329">
        <v>15885.3983479252</v>
      </c>
      <c r="K549" s="329">
        <f t="shared" si="8"/>
        <v>16149.361488830375</v>
      </c>
    </row>
    <row r="550" spans="2:11" x14ac:dyDescent="0.2">
      <c r="B550" s="1">
        <v>20074279</v>
      </c>
      <c r="C550" s="1">
        <v>2030</v>
      </c>
      <c r="D550" s="1" t="s">
        <v>267</v>
      </c>
      <c r="E550" s="1">
        <v>17898.144751784519</v>
      </c>
      <c r="F550" s="329">
        <v>375.57903251031172</v>
      </c>
      <c r="G550" s="1">
        <v>0</v>
      </c>
      <c r="H550" s="329">
        <v>0</v>
      </c>
      <c r="I550" s="1">
        <v>17898.144751784519</v>
      </c>
      <c r="J550" s="329">
        <v>15885.3983479252</v>
      </c>
      <c r="K550" s="329">
        <f t="shared" si="8"/>
        <v>16260.977380435512</v>
      </c>
    </row>
    <row r="551" spans="2:11" x14ac:dyDescent="0.2">
      <c r="B551" s="1">
        <v>20074279</v>
      </c>
      <c r="C551" s="1">
        <v>2031</v>
      </c>
      <c r="D551" s="1" t="s">
        <v>267</v>
      </c>
      <c r="E551" s="1">
        <v>17813.411820430199</v>
      </c>
      <c r="F551" s="329">
        <v>409.87892423639272</v>
      </c>
      <c r="G551" s="1">
        <v>0</v>
      </c>
      <c r="H551" s="329">
        <v>0</v>
      </c>
      <c r="I551" s="1">
        <v>17813.411820430199</v>
      </c>
      <c r="J551" s="329">
        <v>15885.3983479252</v>
      </c>
      <c r="K551" s="329">
        <f t="shared" si="8"/>
        <v>16295.277272161593</v>
      </c>
    </row>
    <row r="552" spans="2:11" x14ac:dyDescent="0.2">
      <c r="B552" s="1">
        <v>20074279</v>
      </c>
      <c r="C552" s="1">
        <v>2032</v>
      </c>
      <c r="D552" s="1" t="s">
        <v>267</v>
      </c>
      <c r="E552" s="1">
        <v>23153.014705861551</v>
      </c>
      <c r="F552" s="329">
        <v>667.62820668706718</v>
      </c>
      <c r="G552" s="1">
        <v>0</v>
      </c>
      <c r="H552" s="329">
        <v>0</v>
      </c>
      <c r="I552" s="1">
        <v>23153.014705861551</v>
      </c>
      <c r="J552" s="329">
        <v>15885.3983479252</v>
      </c>
      <c r="K552" s="329">
        <f t="shared" si="8"/>
        <v>16553.026554612268</v>
      </c>
    </row>
    <row r="553" spans="2:11" x14ac:dyDescent="0.2">
      <c r="B553" s="1">
        <v>20074279</v>
      </c>
      <c r="C553" s="1">
        <v>2033</v>
      </c>
      <c r="D553" s="1" t="s">
        <v>267</v>
      </c>
      <c r="E553" s="1">
        <v>23153.014705861551</v>
      </c>
      <c r="F553" s="329">
        <v>908.64602527246905</v>
      </c>
      <c r="G553" s="1">
        <v>0</v>
      </c>
      <c r="H553" s="329">
        <v>0</v>
      </c>
      <c r="I553" s="1">
        <v>23153.014705861551</v>
      </c>
      <c r="J553" s="329">
        <v>15885.3983479252</v>
      </c>
      <c r="K553" s="329">
        <f t="shared" si="8"/>
        <v>16794.04437319767</v>
      </c>
    </row>
    <row r="554" spans="2:11" x14ac:dyDescent="0.2">
      <c r="B554" s="1">
        <v>20074279</v>
      </c>
      <c r="C554" s="1">
        <v>2034</v>
      </c>
      <c r="D554" s="1" t="s">
        <v>267</v>
      </c>
      <c r="E554" s="1">
        <v>22995.177412770881</v>
      </c>
      <c r="F554" s="329">
        <v>1003.177110413933</v>
      </c>
      <c r="G554" s="1">
        <v>0</v>
      </c>
      <c r="H554" s="329">
        <v>0</v>
      </c>
      <c r="I554" s="1">
        <v>22995.177412770881</v>
      </c>
      <c r="J554" s="329">
        <v>15885.3983479252</v>
      </c>
      <c r="K554" s="329">
        <f t="shared" si="8"/>
        <v>16888.575458339132</v>
      </c>
    </row>
    <row r="555" spans="2:11" x14ac:dyDescent="0.2">
      <c r="B555" s="1">
        <v>20209655</v>
      </c>
      <c r="C555" s="1">
        <v>2023</v>
      </c>
      <c r="D555" s="1" t="s">
        <v>268</v>
      </c>
      <c r="E555" s="1">
        <v>0</v>
      </c>
      <c r="F555" s="329">
        <v>0</v>
      </c>
      <c r="G555" s="1">
        <v>0</v>
      </c>
      <c r="H555" s="329">
        <v>0</v>
      </c>
      <c r="I555" s="1">
        <v>0</v>
      </c>
      <c r="J555" s="329">
        <v>2762.5010154427969</v>
      </c>
      <c r="K555" s="329">
        <f t="shared" si="8"/>
        <v>2762.5010154427969</v>
      </c>
    </row>
    <row r="556" spans="2:11" x14ac:dyDescent="0.2">
      <c r="B556" s="1">
        <v>20209655</v>
      </c>
      <c r="C556" s="1">
        <v>2024</v>
      </c>
      <c r="D556" s="1" t="s">
        <v>268</v>
      </c>
      <c r="E556" s="1">
        <v>0</v>
      </c>
      <c r="F556" s="329">
        <v>0</v>
      </c>
      <c r="G556" s="1">
        <v>0</v>
      </c>
      <c r="H556" s="329">
        <v>0</v>
      </c>
      <c r="I556" s="1">
        <v>0</v>
      </c>
      <c r="J556" s="329">
        <v>2762.5010154427969</v>
      </c>
      <c r="K556" s="329">
        <f t="shared" si="8"/>
        <v>2762.5010154427969</v>
      </c>
    </row>
    <row r="557" spans="2:11" x14ac:dyDescent="0.2">
      <c r="B557" s="1">
        <v>20209655</v>
      </c>
      <c r="C557" s="1">
        <v>2025</v>
      </c>
      <c r="D557" s="1" t="s">
        <v>268</v>
      </c>
      <c r="E557" s="1">
        <v>0</v>
      </c>
      <c r="F557" s="329">
        <v>0</v>
      </c>
      <c r="G557" s="1">
        <v>0</v>
      </c>
      <c r="H557" s="329">
        <v>0</v>
      </c>
      <c r="I557" s="1">
        <v>0</v>
      </c>
      <c r="J557" s="329">
        <v>2762.5010154427969</v>
      </c>
      <c r="K557" s="329">
        <f t="shared" si="8"/>
        <v>2762.5010154427969</v>
      </c>
    </row>
    <row r="558" spans="2:11" x14ac:dyDescent="0.2">
      <c r="B558" s="1">
        <v>20209655</v>
      </c>
      <c r="C558" s="1">
        <v>2026</v>
      </c>
      <c r="D558" s="1" t="s">
        <v>268</v>
      </c>
      <c r="E558" s="1">
        <v>0</v>
      </c>
      <c r="F558" s="329">
        <v>0</v>
      </c>
      <c r="G558" s="1">
        <v>0</v>
      </c>
      <c r="H558" s="329">
        <v>0</v>
      </c>
      <c r="I558" s="1">
        <v>0</v>
      </c>
      <c r="J558" s="329">
        <v>2762.5010154427969</v>
      </c>
      <c r="K558" s="329">
        <f t="shared" si="8"/>
        <v>2762.5010154427969</v>
      </c>
    </row>
    <row r="559" spans="2:11" x14ac:dyDescent="0.2">
      <c r="B559" s="1">
        <v>20209655</v>
      </c>
      <c r="C559" s="1">
        <v>2027</v>
      </c>
      <c r="D559" s="1" t="s">
        <v>268</v>
      </c>
      <c r="E559" s="1">
        <v>0</v>
      </c>
      <c r="F559" s="329">
        <v>0</v>
      </c>
      <c r="G559" s="1">
        <v>0</v>
      </c>
      <c r="H559" s="329">
        <v>0</v>
      </c>
      <c r="I559" s="1">
        <v>0</v>
      </c>
      <c r="J559" s="329">
        <v>2762.5010154427969</v>
      </c>
      <c r="K559" s="329">
        <f t="shared" si="8"/>
        <v>2762.5010154427969</v>
      </c>
    </row>
    <row r="560" spans="2:11" x14ac:dyDescent="0.2">
      <c r="B560" s="1">
        <v>20209655</v>
      </c>
      <c r="C560" s="1">
        <v>2028</v>
      </c>
      <c r="D560" s="1" t="s">
        <v>268</v>
      </c>
      <c r="E560" s="1">
        <v>0</v>
      </c>
      <c r="F560" s="329">
        <v>0</v>
      </c>
      <c r="G560" s="1">
        <v>0</v>
      </c>
      <c r="H560" s="329">
        <v>0</v>
      </c>
      <c r="I560" s="1">
        <v>0</v>
      </c>
      <c r="J560" s="329">
        <v>2762.5010154427969</v>
      </c>
      <c r="K560" s="329">
        <f t="shared" si="8"/>
        <v>2762.5010154427969</v>
      </c>
    </row>
    <row r="561" spans="2:11" x14ac:dyDescent="0.2">
      <c r="B561" s="1">
        <v>20209655</v>
      </c>
      <c r="C561" s="1">
        <v>2029</v>
      </c>
      <c r="D561" s="1" t="s">
        <v>268</v>
      </c>
      <c r="E561" s="1">
        <v>0</v>
      </c>
      <c r="F561" s="329">
        <v>0</v>
      </c>
      <c r="G561" s="1">
        <v>0</v>
      </c>
      <c r="H561" s="329">
        <v>0</v>
      </c>
      <c r="I561" s="1">
        <v>0</v>
      </c>
      <c r="J561" s="329">
        <v>2762.5010154427969</v>
      </c>
      <c r="K561" s="329">
        <f t="shared" si="8"/>
        <v>2762.5010154427969</v>
      </c>
    </row>
    <row r="562" spans="2:11" x14ac:dyDescent="0.2">
      <c r="B562" s="1">
        <v>20209655</v>
      </c>
      <c r="C562" s="1">
        <v>2030</v>
      </c>
      <c r="D562" s="1" t="s">
        <v>268</v>
      </c>
      <c r="E562" s="1">
        <v>0</v>
      </c>
      <c r="F562" s="329">
        <v>0</v>
      </c>
      <c r="G562" s="1">
        <v>0</v>
      </c>
      <c r="H562" s="329">
        <v>0</v>
      </c>
      <c r="I562" s="1">
        <v>0</v>
      </c>
      <c r="J562" s="329">
        <v>2762.5010154427969</v>
      </c>
      <c r="K562" s="329">
        <f t="shared" si="8"/>
        <v>2762.5010154427969</v>
      </c>
    </row>
    <row r="563" spans="2:11" x14ac:dyDescent="0.2">
      <c r="B563" s="1">
        <v>20209655</v>
      </c>
      <c r="C563" s="1">
        <v>2031</v>
      </c>
      <c r="D563" s="1" t="s">
        <v>268</v>
      </c>
      <c r="E563" s="1">
        <v>0</v>
      </c>
      <c r="F563" s="329">
        <v>0</v>
      </c>
      <c r="G563" s="1">
        <v>0</v>
      </c>
      <c r="H563" s="329">
        <v>0</v>
      </c>
      <c r="I563" s="1">
        <v>0</v>
      </c>
      <c r="J563" s="329">
        <v>2762.5010154427969</v>
      </c>
      <c r="K563" s="329">
        <f t="shared" si="8"/>
        <v>2762.5010154427969</v>
      </c>
    </row>
    <row r="564" spans="2:11" x14ac:dyDescent="0.2">
      <c r="B564" s="1">
        <v>20209655</v>
      </c>
      <c r="C564" s="1">
        <v>2032</v>
      </c>
      <c r="D564" s="1" t="s">
        <v>268</v>
      </c>
      <c r="E564" s="1">
        <v>0</v>
      </c>
      <c r="F564" s="329">
        <v>0</v>
      </c>
      <c r="G564" s="1">
        <v>0</v>
      </c>
      <c r="H564" s="329">
        <v>0</v>
      </c>
      <c r="I564" s="1">
        <v>0</v>
      </c>
      <c r="J564" s="329">
        <v>2762.5010154427969</v>
      </c>
      <c r="K564" s="329">
        <f t="shared" si="8"/>
        <v>2762.5010154427969</v>
      </c>
    </row>
    <row r="565" spans="2:11" x14ac:dyDescent="0.2">
      <c r="B565" s="1">
        <v>20209655</v>
      </c>
      <c r="C565" s="1">
        <v>2033</v>
      </c>
      <c r="D565" s="1" t="s">
        <v>268</v>
      </c>
      <c r="E565" s="1">
        <v>0</v>
      </c>
      <c r="F565" s="329">
        <v>0</v>
      </c>
      <c r="G565" s="1">
        <v>0</v>
      </c>
      <c r="H565" s="329">
        <v>0</v>
      </c>
      <c r="I565" s="1">
        <v>0</v>
      </c>
      <c r="J565" s="329">
        <v>2762.5010154427969</v>
      </c>
      <c r="K565" s="329">
        <f t="shared" si="8"/>
        <v>2762.5010154427969</v>
      </c>
    </row>
    <row r="566" spans="2:11" x14ac:dyDescent="0.2">
      <c r="B566" s="1">
        <v>20209655</v>
      </c>
      <c r="C566" s="1">
        <v>2034</v>
      </c>
      <c r="D566" s="1" t="s">
        <v>268</v>
      </c>
      <c r="E566" s="1">
        <v>0</v>
      </c>
      <c r="F566" s="329">
        <v>0</v>
      </c>
      <c r="G566" s="1">
        <v>0</v>
      </c>
      <c r="H566" s="329">
        <v>0</v>
      </c>
      <c r="I566" s="1">
        <v>0</v>
      </c>
      <c r="J566" s="329">
        <v>2762.5010154427969</v>
      </c>
      <c r="K566" s="329">
        <f t="shared" si="8"/>
        <v>2762.5010154427969</v>
      </c>
    </row>
    <row r="567" spans="2:11" x14ac:dyDescent="0.2">
      <c r="B567" s="1">
        <v>20218091</v>
      </c>
      <c r="C567" s="1">
        <v>2023</v>
      </c>
      <c r="D567" s="1" t="s">
        <v>268</v>
      </c>
      <c r="E567" s="1">
        <v>52.93406800760814</v>
      </c>
      <c r="F567" s="329">
        <v>0</v>
      </c>
      <c r="G567" s="1">
        <v>0</v>
      </c>
      <c r="H567" s="329">
        <v>0</v>
      </c>
      <c r="I567" s="1">
        <v>52.93406800760814</v>
      </c>
      <c r="J567" s="329">
        <v>667.49627770003076</v>
      </c>
      <c r="K567" s="329">
        <f t="shared" si="8"/>
        <v>667.49627770003076</v>
      </c>
    </row>
    <row r="568" spans="2:11" x14ac:dyDescent="0.2">
      <c r="B568" s="1">
        <v>20218091</v>
      </c>
      <c r="C568" s="1">
        <v>2024</v>
      </c>
      <c r="D568" s="1" t="s">
        <v>268</v>
      </c>
      <c r="E568" s="1">
        <v>52.966916722784589</v>
      </c>
      <c r="F568" s="329">
        <v>0.61780220541180386</v>
      </c>
      <c r="G568" s="1">
        <v>0</v>
      </c>
      <c r="H568" s="329">
        <v>0</v>
      </c>
      <c r="I568" s="1">
        <v>52.966916722784589</v>
      </c>
      <c r="J568" s="329">
        <v>667.49627770003076</v>
      </c>
      <c r="K568" s="329">
        <f t="shared" si="8"/>
        <v>668.11407990544251</v>
      </c>
    </row>
    <row r="569" spans="2:11" x14ac:dyDescent="0.2">
      <c r="B569" s="1">
        <v>20218091</v>
      </c>
      <c r="C569" s="1">
        <v>2025</v>
      </c>
      <c r="D569" s="1" t="s">
        <v>268</v>
      </c>
      <c r="E569" s="1">
        <v>33.592186723766659</v>
      </c>
      <c r="F569" s="329">
        <v>0.53211328191891438</v>
      </c>
      <c r="G569" s="1">
        <v>0</v>
      </c>
      <c r="H569" s="329">
        <v>0</v>
      </c>
      <c r="I569" s="1">
        <v>33.592186723766659</v>
      </c>
      <c r="J569" s="329">
        <v>667.49627770003076</v>
      </c>
      <c r="K569" s="329">
        <f t="shared" si="8"/>
        <v>668.02839098194966</v>
      </c>
    </row>
    <row r="570" spans="2:11" x14ac:dyDescent="0.2">
      <c r="B570" s="1">
        <v>20218091</v>
      </c>
      <c r="C570" s="1">
        <v>2026</v>
      </c>
      <c r="D570" s="1" t="s">
        <v>268</v>
      </c>
      <c r="E570" s="1">
        <v>33.592186723766659</v>
      </c>
      <c r="F570" s="329">
        <v>0.53211328191891438</v>
      </c>
      <c r="G570" s="1">
        <v>0</v>
      </c>
      <c r="H570" s="329">
        <v>0</v>
      </c>
      <c r="I570" s="1">
        <v>33.592186723766659</v>
      </c>
      <c r="J570" s="329">
        <v>667.49627770003076</v>
      </c>
      <c r="K570" s="329">
        <f t="shared" si="8"/>
        <v>668.02839098194966</v>
      </c>
    </row>
    <row r="571" spans="2:11" x14ac:dyDescent="0.2">
      <c r="B571" s="1">
        <v>20218091</v>
      </c>
      <c r="C571" s="1">
        <v>2027</v>
      </c>
      <c r="D571" s="1" t="s">
        <v>268</v>
      </c>
      <c r="E571" s="1">
        <v>33.592186723766659</v>
      </c>
      <c r="F571" s="329">
        <v>0.53211328191891438</v>
      </c>
      <c r="G571" s="1">
        <v>0</v>
      </c>
      <c r="H571" s="329">
        <v>0</v>
      </c>
      <c r="I571" s="1">
        <v>33.592186723766659</v>
      </c>
      <c r="J571" s="329">
        <v>667.49627770003076</v>
      </c>
      <c r="K571" s="329">
        <f t="shared" si="8"/>
        <v>668.02839098194966</v>
      </c>
    </row>
    <row r="572" spans="2:11" x14ac:dyDescent="0.2">
      <c r="B572" s="1">
        <v>20218091</v>
      </c>
      <c r="C572" s="1">
        <v>2028</v>
      </c>
      <c r="D572" s="1" t="s">
        <v>268</v>
      </c>
      <c r="E572" s="1">
        <v>33.592186723766659</v>
      </c>
      <c r="F572" s="329">
        <v>0.53211328191891438</v>
      </c>
      <c r="G572" s="1">
        <v>0</v>
      </c>
      <c r="H572" s="329">
        <v>0</v>
      </c>
      <c r="I572" s="1">
        <v>33.592186723766659</v>
      </c>
      <c r="J572" s="329">
        <v>667.49627770003076</v>
      </c>
      <c r="K572" s="329">
        <f t="shared" si="8"/>
        <v>668.02839098194966</v>
      </c>
    </row>
    <row r="573" spans="2:11" x14ac:dyDescent="0.2">
      <c r="B573" s="1">
        <v>20218091</v>
      </c>
      <c r="C573" s="1">
        <v>2029</v>
      </c>
      <c r="D573" s="1" t="s">
        <v>268</v>
      </c>
      <c r="E573" s="1">
        <v>33.592186723766659</v>
      </c>
      <c r="F573" s="329">
        <v>0.53211328191891438</v>
      </c>
      <c r="G573" s="1">
        <v>0</v>
      </c>
      <c r="H573" s="329">
        <v>0</v>
      </c>
      <c r="I573" s="1">
        <v>33.592186723766659</v>
      </c>
      <c r="J573" s="329">
        <v>667.49627770003076</v>
      </c>
      <c r="K573" s="329">
        <f t="shared" si="8"/>
        <v>668.02839098194966</v>
      </c>
    </row>
    <row r="574" spans="2:11" x14ac:dyDescent="0.2">
      <c r="B574" s="1">
        <v>20218091</v>
      </c>
      <c r="C574" s="1">
        <v>2030</v>
      </c>
      <c r="D574" s="1" t="s">
        <v>268</v>
      </c>
      <c r="E574" s="1">
        <v>33.592186723766659</v>
      </c>
      <c r="F574" s="329">
        <v>0.53211328191891438</v>
      </c>
      <c r="G574" s="1">
        <v>0</v>
      </c>
      <c r="H574" s="329">
        <v>0</v>
      </c>
      <c r="I574" s="1">
        <v>33.592186723766659</v>
      </c>
      <c r="J574" s="329">
        <v>667.49627770003076</v>
      </c>
      <c r="K574" s="329">
        <f t="shared" si="8"/>
        <v>668.02839098194966</v>
      </c>
    </row>
    <row r="575" spans="2:11" x14ac:dyDescent="0.2">
      <c r="B575" s="1">
        <v>20218091</v>
      </c>
      <c r="C575" s="1">
        <v>2031</v>
      </c>
      <c r="D575" s="1" t="s">
        <v>268</v>
      </c>
      <c r="E575" s="1">
        <v>33.592186723766659</v>
      </c>
      <c r="F575" s="329">
        <v>0.53211328191891438</v>
      </c>
      <c r="G575" s="1">
        <v>0</v>
      </c>
      <c r="H575" s="329">
        <v>0</v>
      </c>
      <c r="I575" s="1">
        <v>33.592186723766659</v>
      </c>
      <c r="J575" s="329">
        <v>667.49627770003076</v>
      </c>
      <c r="K575" s="329">
        <f t="shared" si="8"/>
        <v>668.02839098194966</v>
      </c>
    </row>
    <row r="576" spans="2:11" x14ac:dyDescent="0.2">
      <c r="B576" s="1">
        <v>20218091</v>
      </c>
      <c r="C576" s="1">
        <v>2032</v>
      </c>
      <c r="D576" s="1" t="s">
        <v>268</v>
      </c>
      <c r="E576" s="1">
        <v>33.592186723766659</v>
      </c>
      <c r="F576" s="329">
        <v>0.53211328191891438</v>
      </c>
      <c r="G576" s="1">
        <v>0</v>
      </c>
      <c r="H576" s="329">
        <v>0</v>
      </c>
      <c r="I576" s="1">
        <v>33.592186723766659</v>
      </c>
      <c r="J576" s="329">
        <v>667.49627770003076</v>
      </c>
      <c r="K576" s="329">
        <f t="shared" si="8"/>
        <v>668.02839098194966</v>
      </c>
    </row>
    <row r="577" spans="2:11" x14ac:dyDescent="0.2">
      <c r="B577" s="1">
        <v>20218091</v>
      </c>
      <c r="C577" s="1">
        <v>2033</v>
      </c>
      <c r="D577" s="1" t="s">
        <v>268</v>
      </c>
      <c r="E577" s="1">
        <v>33.592186723766659</v>
      </c>
      <c r="F577" s="329">
        <v>0.53211328191891438</v>
      </c>
      <c r="G577" s="1">
        <v>0</v>
      </c>
      <c r="H577" s="329">
        <v>0</v>
      </c>
      <c r="I577" s="1">
        <v>33.592186723766659</v>
      </c>
      <c r="J577" s="329">
        <v>667.49627770003076</v>
      </c>
      <c r="K577" s="329">
        <f t="shared" si="8"/>
        <v>668.02839098194966</v>
      </c>
    </row>
    <row r="578" spans="2:11" x14ac:dyDescent="0.2">
      <c r="B578" s="1">
        <v>20218091</v>
      </c>
      <c r="C578" s="1">
        <v>2034</v>
      </c>
      <c r="D578" s="1" t="s">
        <v>268</v>
      </c>
      <c r="E578" s="1">
        <v>33.592186723766659</v>
      </c>
      <c r="F578" s="329">
        <v>0.53211328191891438</v>
      </c>
      <c r="G578" s="1">
        <v>0</v>
      </c>
      <c r="H578" s="329">
        <v>0</v>
      </c>
      <c r="I578" s="1">
        <v>33.592186723766659</v>
      </c>
      <c r="J578" s="329">
        <v>667.49627770003076</v>
      </c>
      <c r="K578" s="329">
        <f t="shared" si="8"/>
        <v>668.02839098194966</v>
      </c>
    </row>
    <row r="579" spans="2:11" x14ac:dyDescent="0.2">
      <c r="B579" s="1">
        <v>20516133</v>
      </c>
      <c r="C579" s="1">
        <v>2023</v>
      </c>
      <c r="D579" s="1" t="s">
        <v>268</v>
      </c>
      <c r="E579" s="1">
        <v>0</v>
      </c>
      <c r="F579" s="329">
        <v>0</v>
      </c>
      <c r="G579" s="1">
        <v>0</v>
      </c>
      <c r="H579" s="329">
        <v>0</v>
      </c>
      <c r="I579" s="1">
        <v>0</v>
      </c>
      <c r="J579" s="329">
        <v>3119.126228425203</v>
      </c>
      <c r="K579" s="329">
        <f t="shared" si="8"/>
        <v>3119.126228425203</v>
      </c>
    </row>
    <row r="580" spans="2:11" x14ac:dyDescent="0.2">
      <c r="B580" s="1">
        <v>20516133</v>
      </c>
      <c r="C580" s="1">
        <v>2024</v>
      </c>
      <c r="D580" s="1" t="s">
        <v>268</v>
      </c>
      <c r="E580" s="1">
        <v>0</v>
      </c>
      <c r="F580" s="329">
        <v>0</v>
      </c>
      <c r="G580" s="1">
        <v>0</v>
      </c>
      <c r="H580" s="329">
        <v>0</v>
      </c>
      <c r="I580" s="1">
        <v>0</v>
      </c>
      <c r="J580" s="329">
        <v>3119.126228425203</v>
      </c>
      <c r="K580" s="329">
        <f t="shared" si="8"/>
        <v>3119.126228425203</v>
      </c>
    </row>
    <row r="581" spans="2:11" x14ac:dyDescent="0.2">
      <c r="B581" s="1">
        <v>20516133</v>
      </c>
      <c r="C581" s="1">
        <v>2025</v>
      </c>
      <c r="D581" s="1" t="s">
        <v>268</v>
      </c>
      <c r="E581" s="1">
        <v>0</v>
      </c>
      <c r="F581" s="329">
        <v>0</v>
      </c>
      <c r="G581" s="1">
        <v>6.4445007392560134</v>
      </c>
      <c r="H581" s="329">
        <v>282.36939849971498</v>
      </c>
      <c r="I581" s="1">
        <v>6.4445007392560134</v>
      </c>
      <c r="J581" s="329">
        <v>3119.126228425203</v>
      </c>
      <c r="K581" s="329">
        <f t="shared" si="8"/>
        <v>3401.4956269249178</v>
      </c>
    </row>
    <row r="582" spans="2:11" x14ac:dyDescent="0.2">
      <c r="B582" s="1">
        <v>20516133</v>
      </c>
      <c r="C582" s="1">
        <v>2026</v>
      </c>
      <c r="D582" s="1" t="s">
        <v>268</v>
      </c>
      <c r="E582" s="1">
        <v>0</v>
      </c>
      <c r="F582" s="329">
        <v>0</v>
      </c>
      <c r="G582" s="1">
        <v>6.4445007392560134</v>
      </c>
      <c r="H582" s="329">
        <v>282.36939849971498</v>
      </c>
      <c r="I582" s="1">
        <v>6.4445007392560134</v>
      </c>
      <c r="J582" s="329">
        <v>3119.126228425203</v>
      </c>
      <c r="K582" s="329">
        <f t="shared" si="8"/>
        <v>3401.4956269249178</v>
      </c>
    </row>
    <row r="583" spans="2:11" x14ac:dyDescent="0.2">
      <c r="B583" s="1">
        <v>20516133</v>
      </c>
      <c r="C583" s="1">
        <v>2027</v>
      </c>
      <c r="D583" s="1" t="s">
        <v>268</v>
      </c>
      <c r="E583" s="1">
        <v>0</v>
      </c>
      <c r="F583" s="329">
        <v>0</v>
      </c>
      <c r="G583" s="1">
        <v>6.4445007392560134</v>
      </c>
      <c r="H583" s="329">
        <v>282.36939849971498</v>
      </c>
      <c r="I583" s="1">
        <v>6.4445007392560134</v>
      </c>
      <c r="J583" s="329">
        <v>3119.126228425203</v>
      </c>
      <c r="K583" s="329">
        <f t="shared" ref="K583:K646" si="9">J583+H583+F583</f>
        <v>3401.4956269249178</v>
      </c>
    </row>
    <row r="584" spans="2:11" x14ac:dyDescent="0.2">
      <c r="B584" s="1">
        <v>20516133</v>
      </c>
      <c r="C584" s="1">
        <v>2028</v>
      </c>
      <c r="D584" s="1" t="s">
        <v>268</v>
      </c>
      <c r="E584" s="1">
        <v>0</v>
      </c>
      <c r="F584" s="329">
        <v>0</v>
      </c>
      <c r="G584" s="1">
        <v>6.4445007392560134</v>
      </c>
      <c r="H584" s="329">
        <v>282.36939849971498</v>
      </c>
      <c r="I584" s="1">
        <v>6.4445007392560134</v>
      </c>
      <c r="J584" s="329">
        <v>3119.126228425203</v>
      </c>
      <c r="K584" s="329">
        <f t="shared" si="9"/>
        <v>3401.4956269249178</v>
      </c>
    </row>
    <row r="585" spans="2:11" x14ac:dyDescent="0.2">
      <c r="B585" s="1">
        <v>20516133</v>
      </c>
      <c r="C585" s="1">
        <v>2029</v>
      </c>
      <c r="D585" s="1" t="s">
        <v>268</v>
      </c>
      <c r="E585" s="1">
        <v>0</v>
      </c>
      <c r="F585" s="329">
        <v>0</v>
      </c>
      <c r="G585" s="1">
        <v>6.4445007392560134</v>
      </c>
      <c r="H585" s="329">
        <v>282.36939849971498</v>
      </c>
      <c r="I585" s="1">
        <v>6.4445007392560134</v>
      </c>
      <c r="J585" s="329">
        <v>3119.126228425203</v>
      </c>
      <c r="K585" s="329">
        <f t="shared" si="9"/>
        <v>3401.4956269249178</v>
      </c>
    </row>
    <row r="586" spans="2:11" x14ac:dyDescent="0.2">
      <c r="B586" s="1">
        <v>20516133</v>
      </c>
      <c r="C586" s="1">
        <v>2030</v>
      </c>
      <c r="D586" s="1" t="s">
        <v>268</v>
      </c>
      <c r="E586" s="1">
        <v>0</v>
      </c>
      <c r="F586" s="329">
        <v>0</v>
      </c>
      <c r="G586" s="1">
        <v>6.4445007392560134</v>
      </c>
      <c r="H586" s="329">
        <v>282.36939849971498</v>
      </c>
      <c r="I586" s="1">
        <v>6.4445007392560134</v>
      </c>
      <c r="J586" s="329">
        <v>3119.126228425203</v>
      </c>
      <c r="K586" s="329">
        <f t="shared" si="9"/>
        <v>3401.4956269249178</v>
      </c>
    </row>
    <row r="587" spans="2:11" x14ac:dyDescent="0.2">
      <c r="B587" s="1">
        <v>20516133</v>
      </c>
      <c r="C587" s="1">
        <v>2031</v>
      </c>
      <c r="D587" s="1" t="s">
        <v>268</v>
      </c>
      <c r="E587" s="1">
        <v>0</v>
      </c>
      <c r="F587" s="329">
        <v>0</v>
      </c>
      <c r="G587" s="1">
        <v>6.4445007392560134</v>
      </c>
      <c r="H587" s="329">
        <v>282.36939849971498</v>
      </c>
      <c r="I587" s="1">
        <v>6.4445007392560134</v>
      </c>
      <c r="J587" s="329">
        <v>3119.126228425203</v>
      </c>
      <c r="K587" s="329">
        <f t="shared" si="9"/>
        <v>3401.4956269249178</v>
      </c>
    </row>
    <row r="588" spans="2:11" x14ac:dyDescent="0.2">
      <c r="B588" s="1">
        <v>20516133</v>
      </c>
      <c r="C588" s="1">
        <v>2032</v>
      </c>
      <c r="D588" s="1" t="s">
        <v>268</v>
      </c>
      <c r="E588" s="1">
        <v>0</v>
      </c>
      <c r="F588" s="329">
        <v>0</v>
      </c>
      <c r="G588" s="1">
        <v>6.4445007392560134</v>
      </c>
      <c r="H588" s="329">
        <v>282.36939849971498</v>
      </c>
      <c r="I588" s="1">
        <v>6.4445007392560134</v>
      </c>
      <c r="J588" s="329">
        <v>3119.126228425203</v>
      </c>
      <c r="K588" s="329">
        <f t="shared" si="9"/>
        <v>3401.4956269249178</v>
      </c>
    </row>
    <row r="589" spans="2:11" x14ac:dyDescent="0.2">
      <c r="B589" s="1">
        <v>20516133</v>
      </c>
      <c r="C589" s="1">
        <v>2033</v>
      </c>
      <c r="D589" s="1" t="s">
        <v>268</v>
      </c>
      <c r="E589" s="1">
        <v>0</v>
      </c>
      <c r="F589" s="329">
        <v>0</v>
      </c>
      <c r="G589" s="1">
        <v>6.4445007392560134</v>
      </c>
      <c r="H589" s="329">
        <v>282.36939849971498</v>
      </c>
      <c r="I589" s="1">
        <v>6.4445007392560134</v>
      </c>
      <c r="J589" s="329">
        <v>3119.126228425203</v>
      </c>
      <c r="K589" s="329">
        <f t="shared" si="9"/>
        <v>3401.4956269249178</v>
      </c>
    </row>
    <row r="590" spans="2:11" x14ac:dyDescent="0.2">
      <c r="B590" s="1">
        <v>20516133</v>
      </c>
      <c r="C590" s="1">
        <v>2034</v>
      </c>
      <c r="D590" s="1" t="s">
        <v>268</v>
      </c>
      <c r="E590" s="1">
        <v>0</v>
      </c>
      <c r="F590" s="329">
        <v>0</v>
      </c>
      <c r="G590" s="1">
        <v>6.4445007392560134</v>
      </c>
      <c r="H590" s="329">
        <v>282.36939849971498</v>
      </c>
      <c r="I590" s="1">
        <v>6.4445007392560134</v>
      </c>
      <c r="J590" s="329">
        <v>3119.126228425203</v>
      </c>
      <c r="K590" s="329">
        <f t="shared" si="9"/>
        <v>3401.4956269249178</v>
      </c>
    </row>
    <row r="591" spans="2:11" x14ac:dyDescent="0.2">
      <c r="B591" s="1">
        <v>20620160</v>
      </c>
      <c r="C591" s="1">
        <v>2023</v>
      </c>
      <c r="D591" s="1" t="s">
        <v>268</v>
      </c>
      <c r="E591" s="1">
        <v>0</v>
      </c>
      <c r="F591" s="329">
        <v>0</v>
      </c>
      <c r="G591" s="1">
        <v>26.211983257858051</v>
      </c>
      <c r="H591" s="329">
        <v>1148.492683214502</v>
      </c>
      <c r="I591" s="1">
        <v>26.211983257858051</v>
      </c>
      <c r="J591" s="329">
        <v>4907.4374985897139</v>
      </c>
      <c r="K591" s="329">
        <f t="shared" si="9"/>
        <v>6055.9301818042159</v>
      </c>
    </row>
    <row r="592" spans="2:11" x14ac:dyDescent="0.2">
      <c r="B592" s="1">
        <v>20620160</v>
      </c>
      <c r="C592" s="1">
        <v>2024</v>
      </c>
      <c r="D592" s="1" t="s">
        <v>268</v>
      </c>
      <c r="E592" s="1">
        <v>0</v>
      </c>
      <c r="F592" s="329">
        <v>0</v>
      </c>
      <c r="G592" s="1">
        <v>30.27818705848949</v>
      </c>
      <c r="H592" s="329">
        <v>1326.6556733073701</v>
      </c>
      <c r="I592" s="1">
        <v>30.27818705848949</v>
      </c>
      <c r="J592" s="329">
        <v>4907.4374985897139</v>
      </c>
      <c r="K592" s="329">
        <f t="shared" si="9"/>
        <v>6234.0931718970842</v>
      </c>
    </row>
    <row r="593" spans="2:11" x14ac:dyDescent="0.2">
      <c r="B593" s="1">
        <v>20620160</v>
      </c>
      <c r="C593" s="1">
        <v>2025</v>
      </c>
      <c r="D593" s="1" t="s">
        <v>268</v>
      </c>
      <c r="E593" s="1">
        <v>0</v>
      </c>
      <c r="F593" s="329">
        <v>0</v>
      </c>
      <c r="G593" s="1">
        <v>37.014296664456452</v>
      </c>
      <c r="H593" s="329">
        <v>1621.802077136417</v>
      </c>
      <c r="I593" s="1">
        <v>37.014296664456452</v>
      </c>
      <c r="J593" s="329">
        <v>4907.4374985897139</v>
      </c>
      <c r="K593" s="329">
        <f t="shared" si="9"/>
        <v>6529.2395757261311</v>
      </c>
    </row>
    <row r="594" spans="2:11" x14ac:dyDescent="0.2">
      <c r="B594" s="1">
        <v>20620160</v>
      </c>
      <c r="C594" s="1">
        <v>2026</v>
      </c>
      <c r="D594" s="1" t="s">
        <v>268</v>
      </c>
      <c r="E594" s="1">
        <v>0</v>
      </c>
      <c r="F594" s="329">
        <v>0</v>
      </c>
      <c r="G594" s="1">
        <v>37.014296664456452</v>
      </c>
      <c r="H594" s="329">
        <v>1621.802077136417</v>
      </c>
      <c r="I594" s="1">
        <v>37.014296664456452</v>
      </c>
      <c r="J594" s="329">
        <v>4907.4374985897139</v>
      </c>
      <c r="K594" s="329">
        <f t="shared" si="9"/>
        <v>6529.2395757261311</v>
      </c>
    </row>
    <row r="595" spans="2:11" x14ac:dyDescent="0.2">
      <c r="B595" s="1">
        <v>20620160</v>
      </c>
      <c r="C595" s="1">
        <v>2027</v>
      </c>
      <c r="D595" s="1" t="s">
        <v>268</v>
      </c>
      <c r="E595" s="1">
        <v>0</v>
      </c>
      <c r="F595" s="329">
        <v>0</v>
      </c>
      <c r="G595" s="1">
        <v>37.014296664456452</v>
      </c>
      <c r="H595" s="329">
        <v>1621.802077136417</v>
      </c>
      <c r="I595" s="1">
        <v>37.014296664456452</v>
      </c>
      <c r="J595" s="329">
        <v>4907.4374985897139</v>
      </c>
      <c r="K595" s="329">
        <f t="shared" si="9"/>
        <v>6529.2395757261311</v>
      </c>
    </row>
    <row r="596" spans="2:11" x14ac:dyDescent="0.2">
      <c r="B596" s="1">
        <v>20620160</v>
      </c>
      <c r="C596" s="1">
        <v>2028</v>
      </c>
      <c r="D596" s="1" t="s">
        <v>268</v>
      </c>
      <c r="E596" s="1">
        <v>0</v>
      </c>
      <c r="F596" s="329">
        <v>0</v>
      </c>
      <c r="G596" s="1">
        <v>37.014296664456452</v>
      </c>
      <c r="H596" s="329">
        <v>1621.802077136417</v>
      </c>
      <c r="I596" s="1">
        <v>37.014296664456452</v>
      </c>
      <c r="J596" s="329">
        <v>4907.4374985897139</v>
      </c>
      <c r="K596" s="329">
        <f t="shared" si="9"/>
        <v>6529.2395757261311</v>
      </c>
    </row>
    <row r="597" spans="2:11" x14ac:dyDescent="0.2">
      <c r="B597" s="1">
        <v>20620160</v>
      </c>
      <c r="C597" s="1">
        <v>2029</v>
      </c>
      <c r="D597" s="1" t="s">
        <v>268</v>
      </c>
      <c r="E597" s="1">
        <v>0</v>
      </c>
      <c r="F597" s="329">
        <v>0</v>
      </c>
      <c r="G597" s="1">
        <v>37.014296664456452</v>
      </c>
      <c r="H597" s="329">
        <v>1621.802077136417</v>
      </c>
      <c r="I597" s="1">
        <v>37.014296664456452</v>
      </c>
      <c r="J597" s="329">
        <v>4907.4374985897139</v>
      </c>
      <c r="K597" s="329">
        <f t="shared" si="9"/>
        <v>6529.2395757261311</v>
      </c>
    </row>
    <row r="598" spans="2:11" x14ac:dyDescent="0.2">
      <c r="B598" s="1">
        <v>20620160</v>
      </c>
      <c r="C598" s="1">
        <v>2030</v>
      </c>
      <c r="D598" s="1" t="s">
        <v>268</v>
      </c>
      <c r="E598" s="1">
        <v>0</v>
      </c>
      <c r="F598" s="329">
        <v>0</v>
      </c>
      <c r="G598" s="1">
        <v>37.014296664456452</v>
      </c>
      <c r="H598" s="329">
        <v>1621.802077136417</v>
      </c>
      <c r="I598" s="1">
        <v>37.014296664456452</v>
      </c>
      <c r="J598" s="329">
        <v>4907.4374985897139</v>
      </c>
      <c r="K598" s="329">
        <f t="shared" si="9"/>
        <v>6529.2395757261311</v>
      </c>
    </row>
    <row r="599" spans="2:11" x14ac:dyDescent="0.2">
      <c r="B599" s="1">
        <v>20620160</v>
      </c>
      <c r="C599" s="1">
        <v>2031</v>
      </c>
      <c r="D599" s="1" t="s">
        <v>268</v>
      </c>
      <c r="E599" s="1">
        <v>0</v>
      </c>
      <c r="F599" s="329">
        <v>0</v>
      </c>
      <c r="G599" s="1">
        <v>37.014296664456452</v>
      </c>
      <c r="H599" s="329">
        <v>1621.802077136417</v>
      </c>
      <c r="I599" s="1">
        <v>37.014296664456452</v>
      </c>
      <c r="J599" s="329">
        <v>4907.4374985897139</v>
      </c>
      <c r="K599" s="329">
        <f t="shared" si="9"/>
        <v>6529.2395757261311</v>
      </c>
    </row>
    <row r="600" spans="2:11" x14ac:dyDescent="0.2">
      <c r="B600" s="1">
        <v>20620160</v>
      </c>
      <c r="C600" s="1">
        <v>2032</v>
      </c>
      <c r="D600" s="1" t="s">
        <v>268</v>
      </c>
      <c r="E600" s="1">
        <v>0</v>
      </c>
      <c r="F600" s="329">
        <v>0</v>
      </c>
      <c r="G600" s="1">
        <v>37.014296664456452</v>
      </c>
      <c r="H600" s="329">
        <v>1621.802077136417</v>
      </c>
      <c r="I600" s="1">
        <v>37.014296664456452</v>
      </c>
      <c r="J600" s="329">
        <v>4907.4374985897139</v>
      </c>
      <c r="K600" s="329">
        <f t="shared" si="9"/>
        <v>6529.2395757261311</v>
      </c>
    </row>
    <row r="601" spans="2:11" x14ac:dyDescent="0.2">
      <c r="B601" s="1">
        <v>20620160</v>
      </c>
      <c r="C601" s="1">
        <v>2033</v>
      </c>
      <c r="D601" s="1" t="s">
        <v>268</v>
      </c>
      <c r="E601" s="1">
        <v>0</v>
      </c>
      <c r="F601" s="329">
        <v>0</v>
      </c>
      <c r="G601" s="1">
        <v>37.014296664456452</v>
      </c>
      <c r="H601" s="329">
        <v>1621.802077136417</v>
      </c>
      <c r="I601" s="1">
        <v>37.014296664456452</v>
      </c>
      <c r="J601" s="329">
        <v>4907.4374985897139</v>
      </c>
      <c r="K601" s="329">
        <f t="shared" si="9"/>
        <v>6529.2395757261311</v>
      </c>
    </row>
    <row r="602" spans="2:11" x14ac:dyDescent="0.2">
      <c r="B602" s="1">
        <v>20620160</v>
      </c>
      <c r="C602" s="1">
        <v>2034</v>
      </c>
      <c r="D602" s="1" t="s">
        <v>268</v>
      </c>
      <c r="E602" s="1">
        <v>0</v>
      </c>
      <c r="F602" s="329">
        <v>0</v>
      </c>
      <c r="G602" s="1">
        <v>37.014296664456452</v>
      </c>
      <c r="H602" s="329">
        <v>1621.802077136417</v>
      </c>
      <c r="I602" s="1">
        <v>37.014296664456452</v>
      </c>
      <c r="J602" s="329">
        <v>4907.4374985897139</v>
      </c>
      <c r="K602" s="329">
        <f t="shared" si="9"/>
        <v>6529.2395757261311</v>
      </c>
    </row>
    <row r="603" spans="2:11" x14ac:dyDescent="0.2">
      <c r="B603" s="1">
        <v>20632173</v>
      </c>
      <c r="C603" s="1">
        <v>2023</v>
      </c>
      <c r="D603" s="1" t="s">
        <v>268</v>
      </c>
      <c r="E603" s="1">
        <v>2893.5717329989579</v>
      </c>
      <c r="F603" s="329">
        <v>0</v>
      </c>
      <c r="G603" s="1">
        <v>0</v>
      </c>
      <c r="H603" s="329">
        <v>0</v>
      </c>
      <c r="I603" s="1">
        <v>2893.5717329989579</v>
      </c>
      <c r="J603" s="329">
        <v>4966.1548636190682</v>
      </c>
      <c r="K603" s="329">
        <f t="shared" si="9"/>
        <v>4966.1548636190682</v>
      </c>
    </row>
    <row r="604" spans="2:11" x14ac:dyDescent="0.2">
      <c r="B604" s="1">
        <v>20632173</v>
      </c>
      <c r="C604" s="1">
        <v>2024</v>
      </c>
      <c r="D604" s="1" t="s">
        <v>268</v>
      </c>
      <c r="E604" s="1">
        <v>3123.652331798743</v>
      </c>
      <c r="F604" s="329">
        <v>64.749269938713866</v>
      </c>
      <c r="G604" s="1">
        <v>0</v>
      </c>
      <c r="H604" s="329">
        <v>0</v>
      </c>
      <c r="I604" s="1">
        <v>3123.652331798743</v>
      </c>
      <c r="J604" s="329">
        <v>4966.1548636190682</v>
      </c>
      <c r="K604" s="329">
        <f t="shared" si="9"/>
        <v>5030.9041335577822</v>
      </c>
    </row>
    <row r="605" spans="2:11" x14ac:dyDescent="0.2">
      <c r="B605" s="1">
        <v>20632173</v>
      </c>
      <c r="C605" s="1">
        <v>2025</v>
      </c>
      <c r="D605" s="1" t="s">
        <v>268</v>
      </c>
      <c r="E605" s="1">
        <v>5441.4393984191447</v>
      </c>
      <c r="F605" s="329">
        <v>83.884110260405663</v>
      </c>
      <c r="G605" s="1">
        <v>1.3144229246352E-3</v>
      </c>
      <c r="H605" s="329">
        <v>5.7592174416652403E-2</v>
      </c>
      <c r="I605" s="1">
        <v>5441.4407128420698</v>
      </c>
      <c r="J605" s="329">
        <v>4966.1548636190682</v>
      </c>
      <c r="K605" s="329">
        <f t="shared" si="9"/>
        <v>5050.0965660538905</v>
      </c>
    </row>
    <row r="606" spans="2:11" x14ac:dyDescent="0.2">
      <c r="B606" s="1">
        <v>20632173</v>
      </c>
      <c r="C606" s="1">
        <v>2026</v>
      </c>
      <c r="D606" s="1" t="s">
        <v>268</v>
      </c>
      <c r="E606" s="1">
        <v>5441.4393984191447</v>
      </c>
      <c r="F606" s="329">
        <v>83.884110260405663</v>
      </c>
      <c r="G606" s="1">
        <v>1.3144229246352E-3</v>
      </c>
      <c r="H606" s="329">
        <v>5.7592174416652403E-2</v>
      </c>
      <c r="I606" s="1">
        <v>5441.4407128420698</v>
      </c>
      <c r="J606" s="329">
        <v>4966.1548636190682</v>
      </c>
      <c r="K606" s="329">
        <f t="shared" si="9"/>
        <v>5050.0965660538905</v>
      </c>
    </row>
    <row r="607" spans="2:11" x14ac:dyDescent="0.2">
      <c r="B607" s="1">
        <v>20632173</v>
      </c>
      <c r="C607" s="1">
        <v>2027</v>
      </c>
      <c r="D607" s="1" t="s">
        <v>268</v>
      </c>
      <c r="E607" s="1">
        <v>5441.4393984191447</v>
      </c>
      <c r="F607" s="329">
        <v>83.884110260405663</v>
      </c>
      <c r="G607" s="1">
        <v>1.3144229246352E-3</v>
      </c>
      <c r="H607" s="329">
        <v>5.7592174416652403E-2</v>
      </c>
      <c r="I607" s="1">
        <v>5441.4407128420698</v>
      </c>
      <c r="J607" s="329">
        <v>4966.1548636190682</v>
      </c>
      <c r="K607" s="329">
        <f t="shared" si="9"/>
        <v>5050.0965660538905</v>
      </c>
    </row>
    <row r="608" spans="2:11" x14ac:dyDescent="0.2">
      <c r="B608" s="1">
        <v>20632173</v>
      </c>
      <c r="C608" s="1">
        <v>2028</v>
      </c>
      <c r="D608" s="1" t="s">
        <v>268</v>
      </c>
      <c r="E608" s="1">
        <v>5441.4393984191447</v>
      </c>
      <c r="F608" s="329">
        <v>83.884110260405663</v>
      </c>
      <c r="G608" s="1">
        <v>1.3144229246352E-3</v>
      </c>
      <c r="H608" s="329">
        <v>5.7592174416652403E-2</v>
      </c>
      <c r="I608" s="1">
        <v>5441.4407128420698</v>
      </c>
      <c r="J608" s="329">
        <v>4966.1548636190682</v>
      </c>
      <c r="K608" s="329">
        <f t="shared" si="9"/>
        <v>5050.0965660538905</v>
      </c>
    </row>
    <row r="609" spans="2:11" x14ac:dyDescent="0.2">
      <c r="B609" s="1">
        <v>20632173</v>
      </c>
      <c r="C609" s="1">
        <v>2029</v>
      </c>
      <c r="D609" s="1" t="s">
        <v>268</v>
      </c>
      <c r="E609" s="1">
        <v>5441.4393984191447</v>
      </c>
      <c r="F609" s="329">
        <v>83.884110260405663</v>
      </c>
      <c r="G609" s="1">
        <v>1.3144229246352E-3</v>
      </c>
      <c r="H609" s="329">
        <v>5.7592174416652403E-2</v>
      </c>
      <c r="I609" s="1">
        <v>5441.4407128420698</v>
      </c>
      <c r="J609" s="329">
        <v>4966.1548636190682</v>
      </c>
      <c r="K609" s="329">
        <f t="shared" si="9"/>
        <v>5050.0965660538905</v>
      </c>
    </row>
    <row r="610" spans="2:11" x14ac:dyDescent="0.2">
      <c r="B610" s="1">
        <v>20632173</v>
      </c>
      <c r="C610" s="1">
        <v>2030</v>
      </c>
      <c r="D610" s="1" t="s">
        <v>268</v>
      </c>
      <c r="E610" s="1">
        <v>5441.4393984191447</v>
      </c>
      <c r="F610" s="329">
        <v>83.884110260405663</v>
      </c>
      <c r="G610" s="1">
        <v>1.3144229246352E-3</v>
      </c>
      <c r="H610" s="329">
        <v>5.7592174416652403E-2</v>
      </c>
      <c r="I610" s="1">
        <v>5441.4407128420698</v>
      </c>
      <c r="J610" s="329">
        <v>4966.1548636190682</v>
      </c>
      <c r="K610" s="329">
        <f t="shared" si="9"/>
        <v>5050.0965660538905</v>
      </c>
    </row>
    <row r="611" spans="2:11" x14ac:dyDescent="0.2">
      <c r="B611" s="1">
        <v>20632173</v>
      </c>
      <c r="C611" s="1">
        <v>2031</v>
      </c>
      <c r="D611" s="1" t="s">
        <v>268</v>
      </c>
      <c r="E611" s="1">
        <v>5441.4393984191447</v>
      </c>
      <c r="F611" s="329">
        <v>83.884110260405663</v>
      </c>
      <c r="G611" s="1">
        <v>1.3144229246352E-3</v>
      </c>
      <c r="H611" s="329">
        <v>5.7592174416652403E-2</v>
      </c>
      <c r="I611" s="1">
        <v>5441.4407128420698</v>
      </c>
      <c r="J611" s="329">
        <v>4966.1548636190682</v>
      </c>
      <c r="K611" s="329">
        <f t="shared" si="9"/>
        <v>5050.0965660538905</v>
      </c>
    </row>
    <row r="612" spans="2:11" x14ac:dyDescent="0.2">
      <c r="B612" s="1">
        <v>20632173</v>
      </c>
      <c r="C612" s="1">
        <v>2032</v>
      </c>
      <c r="D612" s="1" t="s">
        <v>268</v>
      </c>
      <c r="E612" s="1">
        <v>5441.4393984191447</v>
      </c>
      <c r="F612" s="329">
        <v>83.884110260405663</v>
      </c>
      <c r="G612" s="1">
        <v>1.3144229246352E-3</v>
      </c>
      <c r="H612" s="329">
        <v>5.7592174416652403E-2</v>
      </c>
      <c r="I612" s="1">
        <v>5441.4407128420698</v>
      </c>
      <c r="J612" s="329">
        <v>4966.1548636190682</v>
      </c>
      <c r="K612" s="329">
        <f t="shared" si="9"/>
        <v>5050.0965660538905</v>
      </c>
    </row>
    <row r="613" spans="2:11" x14ac:dyDescent="0.2">
      <c r="B613" s="1">
        <v>20632173</v>
      </c>
      <c r="C613" s="1">
        <v>2033</v>
      </c>
      <c r="D613" s="1" t="s">
        <v>268</v>
      </c>
      <c r="E613" s="1">
        <v>5441.4393984191447</v>
      </c>
      <c r="F613" s="329">
        <v>83.884110260405663</v>
      </c>
      <c r="G613" s="1">
        <v>1.3144229246352E-3</v>
      </c>
      <c r="H613" s="329">
        <v>5.7592174416652403E-2</v>
      </c>
      <c r="I613" s="1">
        <v>5441.4407128420698</v>
      </c>
      <c r="J613" s="329">
        <v>4966.1548636190682</v>
      </c>
      <c r="K613" s="329">
        <f t="shared" si="9"/>
        <v>5050.0965660538905</v>
      </c>
    </row>
    <row r="614" spans="2:11" x14ac:dyDescent="0.2">
      <c r="B614" s="1">
        <v>20632173</v>
      </c>
      <c r="C614" s="1">
        <v>2034</v>
      </c>
      <c r="D614" s="1" t="s">
        <v>268</v>
      </c>
      <c r="E614" s="1">
        <v>5441.4393984191447</v>
      </c>
      <c r="F614" s="329">
        <v>83.884110260405663</v>
      </c>
      <c r="G614" s="1">
        <v>1.3144229246352E-3</v>
      </c>
      <c r="H614" s="329">
        <v>5.7592174416652403E-2</v>
      </c>
      <c r="I614" s="1">
        <v>5441.4407128420698</v>
      </c>
      <c r="J614" s="329">
        <v>4966.1548636190682</v>
      </c>
      <c r="K614" s="329">
        <f t="shared" si="9"/>
        <v>5050.0965660538905</v>
      </c>
    </row>
    <row r="615" spans="2:11" x14ac:dyDescent="0.2">
      <c r="B615" s="1">
        <v>20632191</v>
      </c>
      <c r="C615" s="1">
        <v>2023</v>
      </c>
      <c r="D615" s="1" t="s">
        <v>268</v>
      </c>
      <c r="E615" s="1">
        <v>1795.927081740974</v>
      </c>
      <c r="F615" s="329">
        <v>0</v>
      </c>
      <c r="G615" s="1">
        <v>0</v>
      </c>
      <c r="H615" s="329">
        <v>0</v>
      </c>
      <c r="I615" s="1">
        <v>1795.927081740974</v>
      </c>
      <c r="J615" s="329">
        <v>3553.289809515426</v>
      </c>
      <c r="K615" s="329">
        <f t="shared" si="9"/>
        <v>3553.289809515426</v>
      </c>
    </row>
    <row r="616" spans="2:11" x14ac:dyDescent="0.2">
      <c r="B616" s="1">
        <v>20632191</v>
      </c>
      <c r="C616" s="1">
        <v>2024</v>
      </c>
      <c r="D616" s="1" t="s">
        <v>268</v>
      </c>
      <c r="E616" s="1">
        <v>2194.9737244388621</v>
      </c>
      <c r="F616" s="329">
        <v>34.748166548098787</v>
      </c>
      <c r="G616" s="1">
        <v>0</v>
      </c>
      <c r="H616" s="329">
        <v>0</v>
      </c>
      <c r="I616" s="1">
        <v>2194.9737244388621</v>
      </c>
      <c r="J616" s="329">
        <v>3553.289809515426</v>
      </c>
      <c r="K616" s="329">
        <f t="shared" si="9"/>
        <v>3588.0379760635246</v>
      </c>
    </row>
    <row r="617" spans="2:11" x14ac:dyDescent="0.2">
      <c r="B617" s="1">
        <v>20632191</v>
      </c>
      <c r="C617" s="1">
        <v>2025</v>
      </c>
      <c r="D617" s="1" t="s">
        <v>268</v>
      </c>
      <c r="E617" s="1">
        <v>8570.7570427692845</v>
      </c>
      <c r="F617" s="329">
        <v>165.60528596931431</v>
      </c>
      <c r="G617" s="1">
        <v>0</v>
      </c>
      <c r="H617" s="329">
        <v>0</v>
      </c>
      <c r="I617" s="1">
        <v>8570.7570427692845</v>
      </c>
      <c r="J617" s="329">
        <v>3553.289809515426</v>
      </c>
      <c r="K617" s="329">
        <f t="shared" si="9"/>
        <v>3718.8950954847405</v>
      </c>
    </row>
    <row r="618" spans="2:11" x14ac:dyDescent="0.2">
      <c r="B618" s="1">
        <v>20632191</v>
      </c>
      <c r="C618" s="1">
        <v>2026</v>
      </c>
      <c r="D618" s="1" t="s">
        <v>268</v>
      </c>
      <c r="E618" s="1">
        <v>8570.7570427692845</v>
      </c>
      <c r="F618" s="329">
        <v>165.60528596931431</v>
      </c>
      <c r="G618" s="1">
        <v>0</v>
      </c>
      <c r="H618" s="329">
        <v>0</v>
      </c>
      <c r="I618" s="1">
        <v>8570.7570427692845</v>
      </c>
      <c r="J618" s="329">
        <v>3553.289809515426</v>
      </c>
      <c r="K618" s="329">
        <f t="shared" si="9"/>
        <v>3718.8950954847405</v>
      </c>
    </row>
    <row r="619" spans="2:11" x14ac:dyDescent="0.2">
      <c r="B619" s="1">
        <v>20632191</v>
      </c>
      <c r="C619" s="1">
        <v>2027</v>
      </c>
      <c r="D619" s="1" t="s">
        <v>268</v>
      </c>
      <c r="E619" s="1">
        <v>8570.7570427692845</v>
      </c>
      <c r="F619" s="329">
        <v>165.60528596931431</v>
      </c>
      <c r="G619" s="1">
        <v>0</v>
      </c>
      <c r="H619" s="329">
        <v>0</v>
      </c>
      <c r="I619" s="1">
        <v>8570.7570427692845</v>
      </c>
      <c r="J619" s="329">
        <v>3553.289809515426</v>
      </c>
      <c r="K619" s="329">
        <f t="shared" si="9"/>
        <v>3718.8950954847405</v>
      </c>
    </row>
    <row r="620" spans="2:11" x14ac:dyDescent="0.2">
      <c r="B620" s="1">
        <v>20632191</v>
      </c>
      <c r="C620" s="1">
        <v>2028</v>
      </c>
      <c r="D620" s="1" t="s">
        <v>268</v>
      </c>
      <c r="E620" s="1">
        <v>8570.7570427692845</v>
      </c>
      <c r="F620" s="329">
        <v>165.60528596931431</v>
      </c>
      <c r="G620" s="1">
        <v>0</v>
      </c>
      <c r="H620" s="329">
        <v>0</v>
      </c>
      <c r="I620" s="1">
        <v>8570.7570427692845</v>
      </c>
      <c r="J620" s="329">
        <v>3553.289809515426</v>
      </c>
      <c r="K620" s="329">
        <f t="shared" si="9"/>
        <v>3718.8950954847405</v>
      </c>
    </row>
    <row r="621" spans="2:11" x14ac:dyDescent="0.2">
      <c r="B621" s="1">
        <v>20632191</v>
      </c>
      <c r="C621" s="1">
        <v>2029</v>
      </c>
      <c r="D621" s="1" t="s">
        <v>268</v>
      </c>
      <c r="E621" s="1">
        <v>8570.7570427692845</v>
      </c>
      <c r="F621" s="329">
        <v>165.60528596931431</v>
      </c>
      <c r="G621" s="1">
        <v>0</v>
      </c>
      <c r="H621" s="329">
        <v>0</v>
      </c>
      <c r="I621" s="1">
        <v>8570.7570427692845</v>
      </c>
      <c r="J621" s="329">
        <v>3553.289809515426</v>
      </c>
      <c r="K621" s="329">
        <f t="shared" si="9"/>
        <v>3718.8950954847405</v>
      </c>
    </row>
    <row r="622" spans="2:11" x14ac:dyDescent="0.2">
      <c r="B622" s="1">
        <v>20632191</v>
      </c>
      <c r="C622" s="1">
        <v>2030</v>
      </c>
      <c r="D622" s="1" t="s">
        <v>268</v>
      </c>
      <c r="E622" s="1">
        <v>8570.7570427692845</v>
      </c>
      <c r="F622" s="329">
        <v>165.60528596931431</v>
      </c>
      <c r="G622" s="1">
        <v>0</v>
      </c>
      <c r="H622" s="329">
        <v>0</v>
      </c>
      <c r="I622" s="1">
        <v>8570.7570427692845</v>
      </c>
      <c r="J622" s="329">
        <v>3553.289809515426</v>
      </c>
      <c r="K622" s="329">
        <f t="shared" si="9"/>
        <v>3718.8950954847405</v>
      </c>
    </row>
    <row r="623" spans="2:11" x14ac:dyDescent="0.2">
      <c r="B623" s="1">
        <v>20632191</v>
      </c>
      <c r="C623" s="1">
        <v>2031</v>
      </c>
      <c r="D623" s="1" t="s">
        <v>268</v>
      </c>
      <c r="E623" s="1">
        <v>8570.7570427692845</v>
      </c>
      <c r="F623" s="329">
        <v>165.60528596931431</v>
      </c>
      <c r="G623" s="1">
        <v>0</v>
      </c>
      <c r="H623" s="329">
        <v>0</v>
      </c>
      <c r="I623" s="1">
        <v>8570.7570427692845</v>
      </c>
      <c r="J623" s="329">
        <v>3553.289809515426</v>
      </c>
      <c r="K623" s="329">
        <f t="shared" si="9"/>
        <v>3718.8950954847405</v>
      </c>
    </row>
    <row r="624" spans="2:11" x14ac:dyDescent="0.2">
      <c r="B624" s="1">
        <v>20632191</v>
      </c>
      <c r="C624" s="1">
        <v>2032</v>
      </c>
      <c r="D624" s="1" t="s">
        <v>268</v>
      </c>
      <c r="E624" s="1">
        <v>8570.7570427692845</v>
      </c>
      <c r="F624" s="329">
        <v>165.60528596931431</v>
      </c>
      <c r="G624" s="1">
        <v>0</v>
      </c>
      <c r="H624" s="329">
        <v>0</v>
      </c>
      <c r="I624" s="1">
        <v>8570.7570427692845</v>
      </c>
      <c r="J624" s="329">
        <v>3553.289809515426</v>
      </c>
      <c r="K624" s="329">
        <f t="shared" si="9"/>
        <v>3718.8950954847405</v>
      </c>
    </row>
    <row r="625" spans="2:11" x14ac:dyDescent="0.2">
      <c r="B625" s="1">
        <v>20632191</v>
      </c>
      <c r="C625" s="1">
        <v>2033</v>
      </c>
      <c r="D625" s="1" t="s">
        <v>268</v>
      </c>
      <c r="E625" s="1">
        <v>8570.7570427692845</v>
      </c>
      <c r="F625" s="329">
        <v>165.60528596931431</v>
      </c>
      <c r="G625" s="1">
        <v>0</v>
      </c>
      <c r="H625" s="329">
        <v>0</v>
      </c>
      <c r="I625" s="1">
        <v>8570.7570427692845</v>
      </c>
      <c r="J625" s="329">
        <v>3553.289809515426</v>
      </c>
      <c r="K625" s="329">
        <f t="shared" si="9"/>
        <v>3718.8950954847405</v>
      </c>
    </row>
    <row r="626" spans="2:11" x14ac:dyDescent="0.2">
      <c r="B626" s="1">
        <v>20632191</v>
      </c>
      <c r="C626" s="1">
        <v>2034</v>
      </c>
      <c r="D626" s="1" t="s">
        <v>268</v>
      </c>
      <c r="E626" s="1">
        <v>8570.7570427692845</v>
      </c>
      <c r="F626" s="329">
        <v>165.60528596931431</v>
      </c>
      <c r="G626" s="1">
        <v>0</v>
      </c>
      <c r="H626" s="329">
        <v>0</v>
      </c>
      <c r="I626" s="1">
        <v>8570.7570427692845</v>
      </c>
      <c r="J626" s="329">
        <v>3553.289809515426</v>
      </c>
      <c r="K626" s="329">
        <f t="shared" si="9"/>
        <v>3718.8950954847405</v>
      </c>
    </row>
    <row r="627" spans="2:11" x14ac:dyDescent="0.2">
      <c r="B627" s="1">
        <v>110828634</v>
      </c>
      <c r="C627" s="1">
        <v>2023</v>
      </c>
      <c r="D627" s="1" t="s">
        <v>268</v>
      </c>
      <c r="E627" s="1">
        <v>0</v>
      </c>
      <c r="F627" s="329">
        <v>0</v>
      </c>
      <c r="G627" s="1">
        <v>0</v>
      </c>
      <c r="H627" s="329">
        <v>0</v>
      </c>
      <c r="I627" s="1">
        <v>0</v>
      </c>
      <c r="J627" s="329">
        <v>3545.072847688431</v>
      </c>
      <c r="K627" s="329">
        <f t="shared" si="9"/>
        <v>3545.072847688431</v>
      </c>
    </row>
    <row r="628" spans="2:11" x14ac:dyDescent="0.2">
      <c r="B628" s="1">
        <v>110828634</v>
      </c>
      <c r="C628" s="1">
        <v>2024</v>
      </c>
      <c r="D628" s="1" t="s">
        <v>268</v>
      </c>
      <c r="E628" s="1">
        <v>0</v>
      </c>
      <c r="F628" s="329">
        <v>0</v>
      </c>
      <c r="G628" s="1">
        <v>0</v>
      </c>
      <c r="H628" s="329">
        <v>0</v>
      </c>
      <c r="I628" s="1">
        <v>0</v>
      </c>
      <c r="J628" s="329">
        <v>3545.072847688431</v>
      </c>
      <c r="K628" s="329">
        <f t="shared" si="9"/>
        <v>3545.072847688431</v>
      </c>
    </row>
    <row r="629" spans="2:11" x14ac:dyDescent="0.2">
      <c r="B629" s="1">
        <v>110828634</v>
      </c>
      <c r="C629" s="1">
        <v>2025</v>
      </c>
      <c r="D629" s="1" t="s">
        <v>268</v>
      </c>
      <c r="E629" s="1">
        <v>0</v>
      </c>
      <c r="F629" s="329">
        <v>0</v>
      </c>
      <c r="G629" s="1">
        <v>0</v>
      </c>
      <c r="H629" s="329">
        <v>0</v>
      </c>
      <c r="I629" s="1">
        <v>0</v>
      </c>
      <c r="J629" s="329">
        <v>3545.072847688431</v>
      </c>
      <c r="K629" s="329">
        <f t="shared" si="9"/>
        <v>3545.072847688431</v>
      </c>
    </row>
    <row r="630" spans="2:11" x14ac:dyDescent="0.2">
      <c r="B630" s="1">
        <v>110828634</v>
      </c>
      <c r="C630" s="1">
        <v>2026</v>
      </c>
      <c r="D630" s="1" t="s">
        <v>268</v>
      </c>
      <c r="E630" s="1">
        <v>0</v>
      </c>
      <c r="F630" s="329">
        <v>0</v>
      </c>
      <c r="G630" s="1">
        <v>0</v>
      </c>
      <c r="H630" s="329">
        <v>0</v>
      </c>
      <c r="I630" s="1">
        <v>0</v>
      </c>
      <c r="J630" s="329">
        <v>3545.072847688431</v>
      </c>
      <c r="K630" s="329">
        <f t="shared" si="9"/>
        <v>3545.072847688431</v>
      </c>
    </row>
    <row r="631" spans="2:11" x14ac:dyDescent="0.2">
      <c r="B631" s="1">
        <v>110828634</v>
      </c>
      <c r="C631" s="1">
        <v>2027</v>
      </c>
      <c r="D631" s="1" t="s">
        <v>268</v>
      </c>
      <c r="E631" s="1">
        <v>0</v>
      </c>
      <c r="F631" s="329">
        <v>0</v>
      </c>
      <c r="G631" s="1">
        <v>0</v>
      </c>
      <c r="H631" s="329">
        <v>0</v>
      </c>
      <c r="I631" s="1">
        <v>0</v>
      </c>
      <c r="J631" s="329">
        <v>3545.072847688431</v>
      </c>
      <c r="K631" s="329">
        <f t="shared" si="9"/>
        <v>3545.072847688431</v>
      </c>
    </row>
    <row r="632" spans="2:11" x14ac:dyDescent="0.2">
      <c r="B632" s="1">
        <v>110828634</v>
      </c>
      <c r="C632" s="1">
        <v>2028</v>
      </c>
      <c r="D632" s="1" t="s">
        <v>268</v>
      </c>
      <c r="E632" s="1">
        <v>0</v>
      </c>
      <c r="F632" s="329">
        <v>0</v>
      </c>
      <c r="G632" s="1">
        <v>0</v>
      </c>
      <c r="H632" s="329">
        <v>0</v>
      </c>
      <c r="I632" s="1">
        <v>0</v>
      </c>
      <c r="J632" s="329">
        <v>3545.072847688431</v>
      </c>
      <c r="K632" s="329">
        <f t="shared" si="9"/>
        <v>3545.072847688431</v>
      </c>
    </row>
    <row r="633" spans="2:11" x14ac:dyDescent="0.2">
      <c r="B633" s="1">
        <v>110828634</v>
      </c>
      <c r="C633" s="1">
        <v>2029</v>
      </c>
      <c r="D633" s="1" t="s">
        <v>268</v>
      </c>
      <c r="E633" s="1">
        <v>0</v>
      </c>
      <c r="F633" s="329">
        <v>0</v>
      </c>
      <c r="G633" s="1">
        <v>0</v>
      </c>
      <c r="H633" s="329">
        <v>0</v>
      </c>
      <c r="I633" s="1">
        <v>0</v>
      </c>
      <c r="J633" s="329">
        <v>3545.072847688431</v>
      </c>
      <c r="K633" s="329">
        <f t="shared" si="9"/>
        <v>3545.072847688431</v>
      </c>
    </row>
    <row r="634" spans="2:11" x14ac:dyDescent="0.2">
      <c r="B634" s="1">
        <v>110828634</v>
      </c>
      <c r="C634" s="1">
        <v>2030</v>
      </c>
      <c r="D634" s="1" t="s">
        <v>268</v>
      </c>
      <c r="E634" s="1">
        <v>0</v>
      </c>
      <c r="F634" s="329">
        <v>0</v>
      </c>
      <c r="G634" s="1">
        <v>0</v>
      </c>
      <c r="H634" s="329">
        <v>0</v>
      </c>
      <c r="I634" s="1">
        <v>0</v>
      </c>
      <c r="J634" s="329">
        <v>3545.072847688431</v>
      </c>
      <c r="K634" s="329">
        <f t="shared" si="9"/>
        <v>3545.072847688431</v>
      </c>
    </row>
    <row r="635" spans="2:11" x14ac:dyDescent="0.2">
      <c r="B635" s="1">
        <v>110828634</v>
      </c>
      <c r="C635" s="1">
        <v>2031</v>
      </c>
      <c r="D635" s="1" t="s">
        <v>268</v>
      </c>
      <c r="E635" s="1">
        <v>0</v>
      </c>
      <c r="F635" s="329">
        <v>0</v>
      </c>
      <c r="G635" s="1">
        <v>0</v>
      </c>
      <c r="H635" s="329">
        <v>0</v>
      </c>
      <c r="I635" s="1">
        <v>0</v>
      </c>
      <c r="J635" s="329">
        <v>3545.072847688431</v>
      </c>
      <c r="K635" s="329">
        <f t="shared" si="9"/>
        <v>3545.072847688431</v>
      </c>
    </row>
    <row r="636" spans="2:11" x14ac:dyDescent="0.2">
      <c r="B636" s="1">
        <v>110828634</v>
      </c>
      <c r="C636" s="1">
        <v>2032</v>
      </c>
      <c r="D636" s="1" t="s">
        <v>268</v>
      </c>
      <c r="E636" s="1">
        <v>0</v>
      </c>
      <c r="F636" s="329">
        <v>0</v>
      </c>
      <c r="G636" s="1">
        <v>0</v>
      </c>
      <c r="H636" s="329">
        <v>0</v>
      </c>
      <c r="I636" s="1">
        <v>0</v>
      </c>
      <c r="J636" s="329">
        <v>3545.072847688431</v>
      </c>
      <c r="K636" s="329">
        <f t="shared" si="9"/>
        <v>3545.072847688431</v>
      </c>
    </row>
    <row r="637" spans="2:11" x14ac:dyDescent="0.2">
      <c r="B637" s="1">
        <v>110828634</v>
      </c>
      <c r="C637" s="1">
        <v>2033</v>
      </c>
      <c r="D637" s="1" t="s">
        <v>268</v>
      </c>
      <c r="E637" s="1">
        <v>0</v>
      </c>
      <c r="F637" s="329">
        <v>0</v>
      </c>
      <c r="G637" s="1">
        <v>0</v>
      </c>
      <c r="H637" s="329">
        <v>0</v>
      </c>
      <c r="I637" s="1">
        <v>0</v>
      </c>
      <c r="J637" s="329">
        <v>3545.072847688431</v>
      </c>
      <c r="K637" s="329">
        <f t="shared" si="9"/>
        <v>3545.072847688431</v>
      </c>
    </row>
    <row r="638" spans="2:11" x14ac:dyDescent="0.2">
      <c r="B638" s="1">
        <v>110828634</v>
      </c>
      <c r="C638" s="1">
        <v>2034</v>
      </c>
      <c r="D638" s="1" t="s">
        <v>268</v>
      </c>
      <c r="E638" s="1">
        <v>0</v>
      </c>
      <c r="F638" s="329">
        <v>0</v>
      </c>
      <c r="G638" s="1">
        <v>0</v>
      </c>
      <c r="H638" s="329">
        <v>0</v>
      </c>
      <c r="I638" s="1">
        <v>0</v>
      </c>
      <c r="J638" s="329">
        <v>3545.072847688431</v>
      </c>
      <c r="K638" s="329">
        <f t="shared" si="9"/>
        <v>3545.072847688431</v>
      </c>
    </row>
    <row r="639" spans="2:11" x14ac:dyDescent="0.2">
      <c r="B639" s="1">
        <v>117327676</v>
      </c>
      <c r="C639" s="1">
        <v>2023</v>
      </c>
      <c r="D639" s="1" t="s">
        <v>268</v>
      </c>
      <c r="E639" s="1">
        <v>0</v>
      </c>
      <c r="F639" s="329">
        <v>0</v>
      </c>
      <c r="G639" s="1">
        <v>0</v>
      </c>
      <c r="H639" s="329">
        <v>0</v>
      </c>
      <c r="I639" s="1">
        <v>0</v>
      </c>
      <c r="J639" s="329">
        <v>226.11827580619169</v>
      </c>
      <c r="K639" s="329">
        <f t="shared" si="9"/>
        <v>226.11827580619169</v>
      </c>
    </row>
    <row r="640" spans="2:11" x14ac:dyDescent="0.2">
      <c r="B640" s="1">
        <v>117327676</v>
      </c>
      <c r="C640" s="1">
        <v>2024</v>
      </c>
      <c r="D640" s="1" t="s">
        <v>268</v>
      </c>
      <c r="E640" s="1">
        <v>0</v>
      </c>
      <c r="F640" s="329">
        <v>0</v>
      </c>
      <c r="G640" s="1">
        <v>0</v>
      </c>
      <c r="H640" s="329">
        <v>0</v>
      </c>
      <c r="I640" s="1">
        <v>0</v>
      </c>
      <c r="J640" s="329">
        <v>226.11827580619169</v>
      </c>
      <c r="K640" s="329">
        <f t="shared" si="9"/>
        <v>226.11827580619169</v>
      </c>
    </row>
    <row r="641" spans="2:11" x14ac:dyDescent="0.2">
      <c r="B641" s="1">
        <v>117327676</v>
      </c>
      <c r="C641" s="1">
        <v>2025</v>
      </c>
      <c r="D641" s="1" t="s">
        <v>268</v>
      </c>
      <c r="E641" s="1">
        <v>0</v>
      </c>
      <c r="F641" s="329">
        <v>0</v>
      </c>
      <c r="G641" s="1">
        <v>0</v>
      </c>
      <c r="H641" s="329">
        <v>0</v>
      </c>
      <c r="I641" s="1">
        <v>0</v>
      </c>
      <c r="J641" s="329">
        <v>226.11827580619169</v>
      </c>
      <c r="K641" s="329">
        <f t="shared" si="9"/>
        <v>226.11827580619169</v>
      </c>
    </row>
    <row r="642" spans="2:11" x14ac:dyDescent="0.2">
      <c r="B642" s="1">
        <v>117327676</v>
      </c>
      <c r="C642" s="1">
        <v>2026</v>
      </c>
      <c r="D642" s="1" t="s">
        <v>268</v>
      </c>
      <c r="E642" s="1">
        <v>0</v>
      </c>
      <c r="F642" s="329">
        <v>0</v>
      </c>
      <c r="G642" s="1">
        <v>0</v>
      </c>
      <c r="H642" s="329">
        <v>0</v>
      </c>
      <c r="I642" s="1">
        <v>0</v>
      </c>
      <c r="J642" s="329">
        <v>226.11827580619169</v>
      </c>
      <c r="K642" s="329">
        <f t="shared" si="9"/>
        <v>226.11827580619169</v>
      </c>
    </row>
    <row r="643" spans="2:11" x14ac:dyDescent="0.2">
      <c r="B643" s="1">
        <v>117327676</v>
      </c>
      <c r="C643" s="1">
        <v>2027</v>
      </c>
      <c r="D643" s="1" t="s">
        <v>268</v>
      </c>
      <c r="E643" s="1">
        <v>0</v>
      </c>
      <c r="F643" s="329">
        <v>0</v>
      </c>
      <c r="G643" s="1">
        <v>0</v>
      </c>
      <c r="H643" s="329">
        <v>0</v>
      </c>
      <c r="I643" s="1">
        <v>0</v>
      </c>
      <c r="J643" s="329">
        <v>226.11827580619169</v>
      </c>
      <c r="K643" s="329">
        <f t="shared" si="9"/>
        <v>226.11827580619169</v>
      </c>
    </row>
    <row r="644" spans="2:11" x14ac:dyDescent="0.2">
      <c r="B644" s="1">
        <v>117327676</v>
      </c>
      <c r="C644" s="1">
        <v>2028</v>
      </c>
      <c r="D644" s="1" t="s">
        <v>268</v>
      </c>
      <c r="E644" s="1">
        <v>0</v>
      </c>
      <c r="F644" s="329">
        <v>0</v>
      </c>
      <c r="G644" s="1">
        <v>0</v>
      </c>
      <c r="H644" s="329">
        <v>0</v>
      </c>
      <c r="I644" s="1">
        <v>0</v>
      </c>
      <c r="J644" s="329">
        <v>226.11827580619169</v>
      </c>
      <c r="K644" s="329">
        <f t="shared" si="9"/>
        <v>226.11827580619169</v>
      </c>
    </row>
    <row r="645" spans="2:11" x14ac:dyDescent="0.2">
      <c r="B645" s="1">
        <v>117327676</v>
      </c>
      <c r="C645" s="1">
        <v>2029</v>
      </c>
      <c r="D645" s="1" t="s">
        <v>268</v>
      </c>
      <c r="E645" s="1">
        <v>0</v>
      </c>
      <c r="F645" s="329">
        <v>0</v>
      </c>
      <c r="G645" s="1">
        <v>0</v>
      </c>
      <c r="H645" s="329">
        <v>0</v>
      </c>
      <c r="I645" s="1">
        <v>0</v>
      </c>
      <c r="J645" s="329">
        <v>226.11827580619169</v>
      </c>
      <c r="K645" s="329">
        <f t="shared" si="9"/>
        <v>226.11827580619169</v>
      </c>
    </row>
    <row r="646" spans="2:11" x14ac:dyDescent="0.2">
      <c r="B646" s="1">
        <v>117327676</v>
      </c>
      <c r="C646" s="1">
        <v>2030</v>
      </c>
      <c r="D646" s="1" t="s">
        <v>268</v>
      </c>
      <c r="E646" s="1">
        <v>0</v>
      </c>
      <c r="F646" s="329">
        <v>0</v>
      </c>
      <c r="G646" s="1">
        <v>0</v>
      </c>
      <c r="H646" s="329">
        <v>0</v>
      </c>
      <c r="I646" s="1">
        <v>0</v>
      </c>
      <c r="J646" s="329">
        <v>226.11827580619169</v>
      </c>
      <c r="K646" s="329">
        <f t="shared" si="9"/>
        <v>226.11827580619169</v>
      </c>
    </row>
    <row r="647" spans="2:11" x14ac:dyDescent="0.2">
      <c r="B647" s="1">
        <v>117327676</v>
      </c>
      <c r="C647" s="1">
        <v>2031</v>
      </c>
      <c r="D647" s="1" t="s">
        <v>268</v>
      </c>
      <c r="E647" s="1">
        <v>0</v>
      </c>
      <c r="F647" s="329">
        <v>0</v>
      </c>
      <c r="G647" s="1">
        <v>0</v>
      </c>
      <c r="H647" s="329">
        <v>0</v>
      </c>
      <c r="I647" s="1">
        <v>0</v>
      </c>
      <c r="J647" s="329">
        <v>226.11827580619169</v>
      </c>
      <c r="K647" s="329">
        <f t="shared" ref="K647:K710" si="10">J647+H647+F647</f>
        <v>226.11827580619169</v>
      </c>
    </row>
    <row r="648" spans="2:11" x14ac:dyDescent="0.2">
      <c r="B648" s="1">
        <v>117327676</v>
      </c>
      <c r="C648" s="1">
        <v>2032</v>
      </c>
      <c r="D648" s="1" t="s">
        <v>268</v>
      </c>
      <c r="E648" s="1">
        <v>0</v>
      </c>
      <c r="F648" s="329">
        <v>0</v>
      </c>
      <c r="G648" s="1">
        <v>0</v>
      </c>
      <c r="H648" s="329">
        <v>0</v>
      </c>
      <c r="I648" s="1">
        <v>0</v>
      </c>
      <c r="J648" s="329">
        <v>226.11827580619169</v>
      </c>
      <c r="K648" s="329">
        <f t="shared" si="10"/>
        <v>226.11827580619169</v>
      </c>
    </row>
    <row r="649" spans="2:11" x14ac:dyDescent="0.2">
      <c r="B649" s="1">
        <v>117327676</v>
      </c>
      <c r="C649" s="1">
        <v>2033</v>
      </c>
      <c r="D649" s="1" t="s">
        <v>268</v>
      </c>
      <c r="E649" s="1">
        <v>0</v>
      </c>
      <c r="F649" s="329">
        <v>0</v>
      </c>
      <c r="G649" s="1">
        <v>0</v>
      </c>
      <c r="H649" s="329">
        <v>0</v>
      </c>
      <c r="I649" s="1">
        <v>0</v>
      </c>
      <c r="J649" s="329">
        <v>226.11827580619169</v>
      </c>
      <c r="K649" s="329">
        <f t="shared" si="10"/>
        <v>226.11827580619169</v>
      </c>
    </row>
    <row r="650" spans="2:11" x14ac:dyDescent="0.2">
      <c r="B650" s="1">
        <v>117327676</v>
      </c>
      <c r="C650" s="1">
        <v>2034</v>
      </c>
      <c r="D650" s="1" t="s">
        <v>268</v>
      </c>
      <c r="E650" s="1">
        <v>0</v>
      </c>
      <c r="F650" s="329">
        <v>0</v>
      </c>
      <c r="G650" s="1">
        <v>0</v>
      </c>
      <c r="H650" s="329">
        <v>0</v>
      </c>
      <c r="I650" s="1">
        <v>0</v>
      </c>
      <c r="J650" s="329">
        <v>226.11827580619169</v>
      </c>
      <c r="K650" s="329">
        <f t="shared" si="10"/>
        <v>226.11827580619169</v>
      </c>
    </row>
    <row r="651" spans="2:11" x14ac:dyDescent="0.2">
      <c r="B651" s="1">
        <v>160958288</v>
      </c>
      <c r="C651" s="1">
        <v>2023</v>
      </c>
      <c r="D651" s="1" t="s">
        <v>268</v>
      </c>
      <c r="E651" s="1">
        <v>2592.5049354620292</v>
      </c>
      <c r="F651" s="329">
        <v>0</v>
      </c>
      <c r="G651" s="1">
        <v>0</v>
      </c>
      <c r="H651" s="329">
        <v>0</v>
      </c>
      <c r="I651" s="1">
        <v>2592.5049354620292</v>
      </c>
      <c r="J651" s="329">
        <v>4978.0022933936179</v>
      </c>
      <c r="K651" s="329">
        <f t="shared" si="10"/>
        <v>4978.0022933936179</v>
      </c>
    </row>
    <row r="652" spans="2:11" x14ac:dyDescent="0.2">
      <c r="B652" s="1">
        <v>160958288</v>
      </c>
      <c r="C652" s="1">
        <v>2024</v>
      </c>
      <c r="D652" s="1" t="s">
        <v>268</v>
      </c>
      <c r="E652" s="1">
        <v>2631.743060553214</v>
      </c>
      <c r="F652" s="329">
        <v>56.137752681060753</v>
      </c>
      <c r="G652" s="1">
        <v>0</v>
      </c>
      <c r="H652" s="329">
        <v>0</v>
      </c>
      <c r="I652" s="1">
        <v>2631.743060553214</v>
      </c>
      <c r="J652" s="329">
        <v>4978.0022933936179</v>
      </c>
      <c r="K652" s="329">
        <f t="shared" si="10"/>
        <v>5034.140046074679</v>
      </c>
    </row>
    <row r="653" spans="2:11" x14ac:dyDescent="0.2">
      <c r="B653" s="1">
        <v>160958288</v>
      </c>
      <c r="C653" s="1">
        <v>2025</v>
      </c>
      <c r="D653" s="1" t="s">
        <v>268</v>
      </c>
      <c r="E653" s="1">
        <v>2599.480968688018</v>
      </c>
      <c r="F653" s="329">
        <v>58.042152739090383</v>
      </c>
      <c r="G653" s="1">
        <v>1.251092329903291</v>
      </c>
      <c r="H653" s="329">
        <v>54.817309044669713</v>
      </c>
      <c r="I653" s="1">
        <v>2600.7320610179222</v>
      </c>
      <c r="J653" s="329">
        <v>4978.0022933936179</v>
      </c>
      <c r="K653" s="329">
        <f t="shared" si="10"/>
        <v>5090.8617551773777</v>
      </c>
    </row>
    <row r="654" spans="2:11" x14ac:dyDescent="0.2">
      <c r="B654" s="1">
        <v>160958288</v>
      </c>
      <c r="C654" s="1">
        <v>2026</v>
      </c>
      <c r="D654" s="1" t="s">
        <v>268</v>
      </c>
      <c r="E654" s="1">
        <v>2599.480968688018</v>
      </c>
      <c r="F654" s="329">
        <v>58.042152739090383</v>
      </c>
      <c r="G654" s="1">
        <v>1.251092329903291</v>
      </c>
      <c r="H654" s="329">
        <v>54.817309044669713</v>
      </c>
      <c r="I654" s="1">
        <v>2600.7320610179222</v>
      </c>
      <c r="J654" s="329">
        <v>4978.0022933936179</v>
      </c>
      <c r="K654" s="329">
        <f t="shared" si="10"/>
        <v>5090.8617551773777</v>
      </c>
    </row>
    <row r="655" spans="2:11" x14ac:dyDescent="0.2">
      <c r="B655" s="1">
        <v>160958288</v>
      </c>
      <c r="C655" s="1">
        <v>2027</v>
      </c>
      <c r="D655" s="1" t="s">
        <v>268</v>
      </c>
      <c r="E655" s="1">
        <v>2599.480968688018</v>
      </c>
      <c r="F655" s="329">
        <v>58.042152739090383</v>
      </c>
      <c r="G655" s="1">
        <v>1.251092329903291</v>
      </c>
      <c r="H655" s="329">
        <v>54.817309044669713</v>
      </c>
      <c r="I655" s="1">
        <v>2600.7320610179222</v>
      </c>
      <c r="J655" s="329">
        <v>4978.0022933936179</v>
      </c>
      <c r="K655" s="329">
        <f t="shared" si="10"/>
        <v>5090.8617551773777</v>
      </c>
    </row>
    <row r="656" spans="2:11" x14ac:dyDescent="0.2">
      <c r="B656" s="1">
        <v>160958288</v>
      </c>
      <c r="C656" s="1">
        <v>2028</v>
      </c>
      <c r="D656" s="1" t="s">
        <v>268</v>
      </c>
      <c r="E656" s="1">
        <v>2599.480968688018</v>
      </c>
      <c r="F656" s="329">
        <v>58.042152739090383</v>
      </c>
      <c r="G656" s="1">
        <v>1.251092329903291</v>
      </c>
      <c r="H656" s="329">
        <v>54.817309044669713</v>
      </c>
      <c r="I656" s="1">
        <v>2600.7320610179222</v>
      </c>
      <c r="J656" s="329">
        <v>4978.0022933936179</v>
      </c>
      <c r="K656" s="329">
        <f t="shared" si="10"/>
        <v>5090.8617551773777</v>
      </c>
    </row>
    <row r="657" spans="2:11" x14ac:dyDescent="0.2">
      <c r="B657" s="1">
        <v>160958288</v>
      </c>
      <c r="C657" s="1">
        <v>2029</v>
      </c>
      <c r="D657" s="1" t="s">
        <v>268</v>
      </c>
      <c r="E657" s="1">
        <v>2599.480968688018</v>
      </c>
      <c r="F657" s="329">
        <v>58.042152739090383</v>
      </c>
      <c r="G657" s="1">
        <v>1.251092329903291</v>
      </c>
      <c r="H657" s="329">
        <v>54.817309044669713</v>
      </c>
      <c r="I657" s="1">
        <v>2600.7320610179222</v>
      </c>
      <c r="J657" s="329">
        <v>4978.0022933936179</v>
      </c>
      <c r="K657" s="329">
        <f t="shared" si="10"/>
        <v>5090.8617551773777</v>
      </c>
    </row>
    <row r="658" spans="2:11" x14ac:dyDescent="0.2">
      <c r="B658" s="1">
        <v>160958288</v>
      </c>
      <c r="C658" s="1">
        <v>2030</v>
      </c>
      <c r="D658" s="1" t="s">
        <v>268</v>
      </c>
      <c r="E658" s="1">
        <v>2599.480968688018</v>
      </c>
      <c r="F658" s="329">
        <v>58.042152739090383</v>
      </c>
      <c r="G658" s="1">
        <v>1.251092329903291</v>
      </c>
      <c r="H658" s="329">
        <v>54.817309044669713</v>
      </c>
      <c r="I658" s="1">
        <v>2600.7320610179222</v>
      </c>
      <c r="J658" s="329">
        <v>4978.0022933936179</v>
      </c>
      <c r="K658" s="329">
        <f t="shared" si="10"/>
        <v>5090.8617551773777</v>
      </c>
    </row>
    <row r="659" spans="2:11" x14ac:dyDescent="0.2">
      <c r="B659" s="1">
        <v>160958288</v>
      </c>
      <c r="C659" s="1">
        <v>2031</v>
      </c>
      <c r="D659" s="1" t="s">
        <v>268</v>
      </c>
      <c r="E659" s="1">
        <v>2599.480968688018</v>
      </c>
      <c r="F659" s="329">
        <v>58.042152739090383</v>
      </c>
      <c r="G659" s="1">
        <v>1.251092329903291</v>
      </c>
      <c r="H659" s="329">
        <v>54.817309044669713</v>
      </c>
      <c r="I659" s="1">
        <v>2600.7320610179222</v>
      </c>
      <c r="J659" s="329">
        <v>4978.0022933936179</v>
      </c>
      <c r="K659" s="329">
        <f t="shared" si="10"/>
        <v>5090.8617551773777</v>
      </c>
    </row>
    <row r="660" spans="2:11" x14ac:dyDescent="0.2">
      <c r="B660" s="1">
        <v>160958288</v>
      </c>
      <c r="C660" s="1">
        <v>2032</v>
      </c>
      <c r="D660" s="1" t="s">
        <v>268</v>
      </c>
      <c r="E660" s="1">
        <v>2599.480968688018</v>
      </c>
      <c r="F660" s="329">
        <v>58.042152739090383</v>
      </c>
      <c r="G660" s="1">
        <v>1.251092329903291</v>
      </c>
      <c r="H660" s="329">
        <v>54.817309044669713</v>
      </c>
      <c r="I660" s="1">
        <v>2600.7320610179222</v>
      </c>
      <c r="J660" s="329">
        <v>4978.0022933936179</v>
      </c>
      <c r="K660" s="329">
        <f t="shared" si="10"/>
        <v>5090.8617551773777</v>
      </c>
    </row>
    <row r="661" spans="2:11" x14ac:dyDescent="0.2">
      <c r="B661" s="1">
        <v>160958288</v>
      </c>
      <c r="C661" s="1">
        <v>2033</v>
      </c>
      <c r="D661" s="1" t="s">
        <v>268</v>
      </c>
      <c r="E661" s="1">
        <v>2599.480968688018</v>
      </c>
      <c r="F661" s="329">
        <v>58.042152739090383</v>
      </c>
      <c r="G661" s="1">
        <v>1.251092329903291</v>
      </c>
      <c r="H661" s="329">
        <v>54.817309044669713</v>
      </c>
      <c r="I661" s="1">
        <v>2600.7320610179222</v>
      </c>
      <c r="J661" s="329">
        <v>4978.0022933936179</v>
      </c>
      <c r="K661" s="329">
        <f t="shared" si="10"/>
        <v>5090.8617551773777</v>
      </c>
    </row>
    <row r="662" spans="2:11" x14ac:dyDescent="0.2">
      <c r="B662" s="1">
        <v>160958288</v>
      </c>
      <c r="C662" s="1">
        <v>2034</v>
      </c>
      <c r="D662" s="1" t="s">
        <v>268</v>
      </c>
      <c r="E662" s="1">
        <v>2599.480968688018</v>
      </c>
      <c r="F662" s="329">
        <v>58.042152739090383</v>
      </c>
      <c r="G662" s="1">
        <v>1.251092329903291</v>
      </c>
      <c r="H662" s="329">
        <v>54.817309044669713</v>
      </c>
      <c r="I662" s="1">
        <v>2600.7320610179222</v>
      </c>
      <c r="J662" s="329">
        <v>4978.0022933936179</v>
      </c>
      <c r="K662" s="329">
        <f t="shared" si="10"/>
        <v>5090.8617551773777</v>
      </c>
    </row>
    <row r="663" spans="2:11" x14ac:dyDescent="0.2">
      <c r="B663" s="1">
        <v>20242298</v>
      </c>
      <c r="C663" s="1">
        <v>2023</v>
      </c>
      <c r="D663" s="1" t="s">
        <v>269</v>
      </c>
      <c r="E663" s="1">
        <v>0</v>
      </c>
      <c r="F663" s="329">
        <v>0</v>
      </c>
      <c r="G663" s="1">
        <v>9.4731162358144321</v>
      </c>
      <c r="H663" s="329">
        <v>415.06987766031551</v>
      </c>
      <c r="I663" s="1">
        <v>9.4731162358144321</v>
      </c>
      <c r="J663" s="329">
        <v>1354.2660348527661</v>
      </c>
      <c r="K663" s="329">
        <f t="shared" si="10"/>
        <v>1769.3359125130817</v>
      </c>
    </row>
    <row r="664" spans="2:11" x14ac:dyDescent="0.2">
      <c r="B664" s="1">
        <v>20242298</v>
      </c>
      <c r="C664" s="1">
        <v>2024</v>
      </c>
      <c r="D664" s="1" t="s">
        <v>269</v>
      </c>
      <c r="E664" s="1">
        <v>0</v>
      </c>
      <c r="F664" s="329">
        <v>0</v>
      </c>
      <c r="G664" s="1">
        <v>9.4731162358144321</v>
      </c>
      <c r="H664" s="329">
        <v>415.06987766031551</v>
      </c>
      <c r="I664" s="1">
        <v>9.4731162358144321</v>
      </c>
      <c r="J664" s="329">
        <v>1354.2660348527661</v>
      </c>
      <c r="K664" s="329">
        <f t="shared" si="10"/>
        <v>1769.3359125130817</v>
      </c>
    </row>
    <row r="665" spans="2:11" x14ac:dyDescent="0.2">
      <c r="B665" s="1">
        <v>20242298</v>
      </c>
      <c r="C665" s="1">
        <v>2025</v>
      </c>
      <c r="D665" s="1" t="s">
        <v>269</v>
      </c>
      <c r="E665" s="1">
        <v>0</v>
      </c>
      <c r="F665" s="329">
        <v>0</v>
      </c>
      <c r="G665" s="1">
        <v>9.4731162358144321</v>
      </c>
      <c r="H665" s="329">
        <v>415.06987766031551</v>
      </c>
      <c r="I665" s="1">
        <v>9.4731162358144321</v>
      </c>
      <c r="J665" s="329">
        <v>1354.2660348527661</v>
      </c>
      <c r="K665" s="329">
        <f t="shared" si="10"/>
        <v>1769.3359125130817</v>
      </c>
    </row>
    <row r="666" spans="2:11" x14ac:dyDescent="0.2">
      <c r="B666" s="1">
        <v>20242298</v>
      </c>
      <c r="C666" s="1">
        <v>2026</v>
      </c>
      <c r="D666" s="1" t="s">
        <v>269</v>
      </c>
      <c r="E666" s="1">
        <v>0</v>
      </c>
      <c r="F666" s="329">
        <v>0</v>
      </c>
      <c r="G666" s="1">
        <v>9.4731162358144321</v>
      </c>
      <c r="H666" s="329">
        <v>415.06987766031551</v>
      </c>
      <c r="I666" s="1">
        <v>9.4731162358144321</v>
      </c>
      <c r="J666" s="329">
        <v>1354.2660348527661</v>
      </c>
      <c r="K666" s="329">
        <f t="shared" si="10"/>
        <v>1769.3359125130817</v>
      </c>
    </row>
    <row r="667" spans="2:11" x14ac:dyDescent="0.2">
      <c r="B667" s="1">
        <v>20242298</v>
      </c>
      <c r="C667" s="1">
        <v>2027</v>
      </c>
      <c r="D667" s="1" t="s">
        <v>269</v>
      </c>
      <c r="E667" s="1">
        <v>0</v>
      </c>
      <c r="F667" s="329">
        <v>0</v>
      </c>
      <c r="G667" s="1">
        <v>9.4731162358144321</v>
      </c>
      <c r="H667" s="329">
        <v>415.06987766031551</v>
      </c>
      <c r="I667" s="1">
        <v>9.4731162358144321</v>
      </c>
      <c r="J667" s="329">
        <v>1354.2660348527661</v>
      </c>
      <c r="K667" s="329">
        <f t="shared" si="10"/>
        <v>1769.3359125130817</v>
      </c>
    </row>
    <row r="668" spans="2:11" x14ac:dyDescent="0.2">
      <c r="B668" s="1">
        <v>20242298</v>
      </c>
      <c r="C668" s="1">
        <v>2028</v>
      </c>
      <c r="D668" s="1" t="s">
        <v>269</v>
      </c>
      <c r="E668" s="1">
        <v>0</v>
      </c>
      <c r="F668" s="329">
        <v>0</v>
      </c>
      <c r="G668" s="1">
        <v>9.4731162358144321</v>
      </c>
      <c r="H668" s="329">
        <v>415.06987766031551</v>
      </c>
      <c r="I668" s="1">
        <v>9.4731162358144321</v>
      </c>
      <c r="J668" s="329">
        <v>1354.2660348527661</v>
      </c>
      <c r="K668" s="329">
        <f t="shared" si="10"/>
        <v>1769.3359125130817</v>
      </c>
    </row>
    <row r="669" spans="2:11" x14ac:dyDescent="0.2">
      <c r="B669" s="1">
        <v>20242298</v>
      </c>
      <c r="C669" s="1">
        <v>2029</v>
      </c>
      <c r="D669" s="1" t="s">
        <v>269</v>
      </c>
      <c r="E669" s="1">
        <v>0</v>
      </c>
      <c r="F669" s="329">
        <v>0</v>
      </c>
      <c r="G669" s="1">
        <v>9.4731162358144321</v>
      </c>
      <c r="H669" s="329">
        <v>415.06987766031551</v>
      </c>
      <c r="I669" s="1">
        <v>9.4731162358144321</v>
      </c>
      <c r="J669" s="329">
        <v>1354.2660348527661</v>
      </c>
      <c r="K669" s="329">
        <f t="shared" si="10"/>
        <v>1769.3359125130817</v>
      </c>
    </row>
    <row r="670" spans="2:11" x14ac:dyDescent="0.2">
      <c r="B670" s="1">
        <v>20242298</v>
      </c>
      <c r="C670" s="1">
        <v>2030</v>
      </c>
      <c r="D670" s="1" t="s">
        <v>269</v>
      </c>
      <c r="E670" s="1">
        <v>0</v>
      </c>
      <c r="F670" s="329">
        <v>0</v>
      </c>
      <c r="G670" s="1">
        <v>9.4731162358144321</v>
      </c>
      <c r="H670" s="329">
        <v>415.06987766031551</v>
      </c>
      <c r="I670" s="1">
        <v>9.4731162358144321</v>
      </c>
      <c r="J670" s="329">
        <v>1354.2660348527661</v>
      </c>
      <c r="K670" s="329">
        <f t="shared" si="10"/>
        <v>1769.3359125130817</v>
      </c>
    </row>
    <row r="671" spans="2:11" x14ac:dyDescent="0.2">
      <c r="B671" s="1">
        <v>20242298</v>
      </c>
      <c r="C671" s="1">
        <v>2031</v>
      </c>
      <c r="D671" s="1" t="s">
        <v>269</v>
      </c>
      <c r="E671" s="1">
        <v>0</v>
      </c>
      <c r="F671" s="329">
        <v>0</v>
      </c>
      <c r="G671" s="1">
        <v>9.4731162358144321</v>
      </c>
      <c r="H671" s="329">
        <v>415.06987766031551</v>
      </c>
      <c r="I671" s="1">
        <v>9.4731162358144321</v>
      </c>
      <c r="J671" s="329">
        <v>1354.2660348527661</v>
      </c>
      <c r="K671" s="329">
        <f t="shared" si="10"/>
        <v>1769.3359125130817</v>
      </c>
    </row>
    <row r="672" spans="2:11" x14ac:dyDescent="0.2">
      <c r="B672" s="1">
        <v>20242298</v>
      </c>
      <c r="C672" s="1">
        <v>2032</v>
      </c>
      <c r="D672" s="1" t="s">
        <v>269</v>
      </c>
      <c r="E672" s="1">
        <v>0</v>
      </c>
      <c r="F672" s="329">
        <v>0</v>
      </c>
      <c r="G672" s="1">
        <v>9.4731162358144321</v>
      </c>
      <c r="H672" s="329">
        <v>415.06987766031551</v>
      </c>
      <c r="I672" s="1">
        <v>9.4731162358144321</v>
      </c>
      <c r="J672" s="329">
        <v>1354.2660348527661</v>
      </c>
      <c r="K672" s="329">
        <f t="shared" si="10"/>
        <v>1769.3359125130817</v>
      </c>
    </row>
    <row r="673" spans="2:11" x14ac:dyDescent="0.2">
      <c r="B673" s="1">
        <v>20242298</v>
      </c>
      <c r="C673" s="1">
        <v>2033</v>
      </c>
      <c r="D673" s="1" t="s">
        <v>269</v>
      </c>
      <c r="E673" s="1">
        <v>0</v>
      </c>
      <c r="F673" s="329">
        <v>0</v>
      </c>
      <c r="G673" s="1">
        <v>9.4731162358144321</v>
      </c>
      <c r="H673" s="329">
        <v>415.06987766031551</v>
      </c>
      <c r="I673" s="1">
        <v>9.4731162358144321</v>
      </c>
      <c r="J673" s="329">
        <v>1354.2660348527661</v>
      </c>
      <c r="K673" s="329">
        <f t="shared" si="10"/>
        <v>1769.3359125130817</v>
      </c>
    </row>
    <row r="674" spans="2:11" x14ac:dyDescent="0.2">
      <c r="B674" s="1">
        <v>20242298</v>
      </c>
      <c r="C674" s="1">
        <v>2034</v>
      </c>
      <c r="D674" s="1" t="s">
        <v>269</v>
      </c>
      <c r="E674" s="1">
        <v>0</v>
      </c>
      <c r="F674" s="329">
        <v>0</v>
      </c>
      <c r="G674" s="1">
        <v>9.4731162358144321</v>
      </c>
      <c r="H674" s="329">
        <v>415.06987766031551</v>
      </c>
      <c r="I674" s="1">
        <v>9.4731162358144321</v>
      </c>
      <c r="J674" s="329">
        <v>1354.2660348527661</v>
      </c>
      <c r="K674" s="329">
        <f t="shared" si="10"/>
        <v>1769.3359125130817</v>
      </c>
    </row>
    <row r="675" spans="2:11" x14ac:dyDescent="0.2">
      <c r="B675" s="1">
        <v>20330141</v>
      </c>
      <c r="C675" s="1">
        <v>2023</v>
      </c>
      <c r="D675" s="1" t="s">
        <v>269</v>
      </c>
      <c r="E675" s="1">
        <v>0</v>
      </c>
      <c r="F675" s="329">
        <v>0</v>
      </c>
      <c r="G675" s="1">
        <v>0.6446263290673826</v>
      </c>
      <c r="H675" s="329">
        <v>28.244662567429518</v>
      </c>
      <c r="I675" s="1">
        <v>0.6446263290673826</v>
      </c>
      <c r="J675" s="329">
        <v>579.95384688689035</v>
      </c>
      <c r="K675" s="329">
        <f t="shared" si="10"/>
        <v>608.19850945431983</v>
      </c>
    </row>
    <row r="676" spans="2:11" x14ac:dyDescent="0.2">
      <c r="B676" s="1">
        <v>20330141</v>
      </c>
      <c r="C676" s="1">
        <v>2024</v>
      </c>
      <c r="D676" s="1" t="s">
        <v>269</v>
      </c>
      <c r="E676" s="1">
        <v>0</v>
      </c>
      <c r="F676" s="329">
        <v>0</v>
      </c>
      <c r="G676" s="1">
        <v>0.6446263290673826</v>
      </c>
      <c r="H676" s="329">
        <v>28.244662567429518</v>
      </c>
      <c r="I676" s="1">
        <v>0.6446263290673826</v>
      </c>
      <c r="J676" s="329">
        <v>579.95384688689035</v>
      </c>
      <c r="K676" s="329">
        <f t="shared" si="10"/>
        <v>608.19850945431983</v>
      </c>
    </row>
    <row r="677" spans="2:11" x14ac:dyDescent="0.2">
      <c r="B677" s="1">
        <v>20330141</v>
      </c>
      <c r="C677" s="1">
        <v>2025</v>
      </c>
      <c r="D677" s="1" t="s">
        <v>269</v>
      </c>
      <c r="E677" s="1">
        <v>0</v>
      </c>
      <c r="F677" s="329">
        <v>0</v>
      </c>
      <c r="G677" s="1">
        <v>0.6446263290673826</v>
      </c>
      <c r="H677" s="329">
        <v>28.244662567429518</v>
      </c>
      <c r="I677" s="1">
        <v>0.6446263290673826</v>
      </c>
      <c r="J677" s="329">
        <v>579.95384688689035</v>
      </c>
      <c r="K677" s="329">
        <f t="shared" si="10"/>
        <v>608.19850945431983</v>
      </c>
    </row>
    <row r="678" spans="2:11" x14ac:dyDescent="0.2">
      <c r="B678" s="1">
        <v>20330141</v>
      </c>
      <c r="C678" s="1">
        <v>2026</v>
      </c>
      <c r="D678" s="1" t="s">
        <v>269</v>
      </c>
      <c r="E678" s="1">
        <v>0</v>
      </c>
      <c r="F678" s="329">
        <v>0</v>
      </c>
      <c r="G678" s="1">
        <v>0.6446263290673826</v>
      </c>
      <c r="H678" s="329">
        <v>28.244662567429518</v>
      </c>
      <c r="I678" s="1">
        <v>0.6446263290673826</v>
      </c>
      <c r="J678" s="329">
        <v>579.95384688689035</v>
      </c>
      <c r="K678" s="329">
        <f t="shared" si="10"/>
        <v>608.19850945431983</v>
      </c>
    </row>
    <row r="679" spans="2:11" x14ac:dyDescent="0.2">
      <c r="B679" s="1">
        <v>20330141</v>
      </c>
      <c r="C679" s="1">
        <v>2027</v>
      </c>
      <c r="D679" s="1" t="s">
        <v>269</v>
      </c>
      <c r="E679" s="1">
        <v>0</v>
      </c>
      <c r="F679" s="329">
        <v>0</v>
      </c>
      <c r="G679" s="1">
        <v>0.6446263290673826</v>
      </c>
      <c r="H679" s="329">
        <v>28.244662567429518</v>
      </c>
      <c r="I679" s="1">
        <v>0.6446263290673826</v>
      </c>
      <c r="J679" s="329">
        <v>579.95384688689035</v>
      </c>
      <c r="K679" s="329">
        <f t="shared" si="10"/>
        <v>608.19850945431983</v>
      </c>
    </row>
    <row r="680" spans="2:11" x14ac:dyDescent="0.2">
      <c r="B680" s="1">
        <v>20330141</v>
      </c>
      <c r="C680" s="1">
        <v>2028</v>
      </c>
      <c r="D680" s="1" t="s">
        <v>269</v>
      </c>
      <c r="E680" s="1">
        <v>0</v>
      </c>
      <c r="F680" s="329">
        <v>0</v>
      </c>
      <c r="G680" s="1">
        <v>0.6446263290673826</v>
      </c>
      <c r="H680" s="329">
        <v>28.244662567429518</v>
      </c>
      <c r="I680" s="1">
        <v>0.6446263290673826</v>
      </c>
      <c r="J680" s="329">
        <v>579.95384688689035</v>
      </c>
      <c r="K680" s="329">
        <f t="shared" si="10"/>
        <v>608.19850945431983</v>
      </c>
    </row>
    <row r="681" spans="2:11" x14ac:dyDescent="0.2">
      <c r="B681" s="1">
        <v>20330141</v>
      </c>
      <c r="C681" s="1">
        <v>2029</v>
      </c>
      <c r="D681" s="1" t="s">
        <v>269</v>
      </c>
      <c r="E681" s="1">
        <v>0</v>
      </c>
      <c r="F681" s="329">
        <v>0</v>
      </c>
      <c r="G681" s="1">
        <v>0.6446263290673826</v>
      </c>
      <c r="H681" s="329">
        <v>28.244662567429518</v>
      </c>
      <c r="I681" s="1">
        <v>0.6446263290673826</v>
      </c>
      <c r="J681" s="329">
        <v>579.95384688689035</v>
      </c>
      <c r="K681" s="329">
        <f t="shared" si="10"/>
        <v>608.19850945431983</v>
      </c>
    </row>
    <row r="682" spans="2:11" x14ac:dyDescent="0.2">
      <c r="B682" s="1">
        <v>20330141</v>
      </c>
      <c r="C682" s="1">
        <v>2030</v>
      </c>
      <c r="D682" s="1" t="s">
        <v>269</v>
      </c>
      <c r="E682" s="1">
        <v>0</v>
      </c>
      <c r="F682" s="329">
        <v>0</v>
      </c>
      <c r="G682" s="1">
        <v>0.6446263290673826</v>
      </c>
      <c r="H682" s="329">
        <v>28.244662567429518</v>
      </c>
      <c r="I682" s="1">
        <v>0.6446263290673826</v>
      </c>
      <c r="J682" s="329">
        <v>579.95384688689035</v>
      </c>
      <c r="K682" s="329">
        <f t="shared" si="10"/>
        <v>608.19850945431983</v>
      </c>
    </row>
    <row r="683" spans="2:11" x14ac:dyDescent="0.2">
      <c r="B683" s="1">
        <v>20330141</v>
      </c>
      <c r="C683" s="1">
        <v>2031</v>
      </c>
      <c r="D683" s="1" t="s">
        <v>269</v>
      </c>
      <c r="E683" s="1">
        <v>0</v>
      </c>
      <c r="F683" s="329">
        <v>0</v>
      </c>
      <c r="G683" s="1">
        <v>0.6446263290673826</v>
      </c>
      <c r="H683" s="329">
        <v>28.244662567429518</v>
      </c>
      <c r="I683" s="1">
        <v>0.6446263290673826</v>
      </c>
      <c r="J683" s="329">
        <v>579.95384688689035</v>
      </c>
      <c r="K683" s="329">
        <f t="shared" si="10"/>
        <v>608.19850945431983</v>
      </c>
    </row>
    <row r="684" spans="2:11" x14ac:dyDescent="0.2">
      <c r="B684" s="1">
        <v>20330141</v>
      </c>
      <c r="C684" s="1">
        <v>2032</v>
      </c>
      <c r="D684" s="1" t="s">
        <v>269</v>
      </c>
      <c r="E684" s="1">
        <v>0</v>
      </c>
      <c r="F684" s="329">
        <v>0</v>
      </c>
      <c r="G684" s="1">
        <v>0.6446263290673826</v>
      </c>
      <c r="H684" s="329">
        <v>28.244662567429518</v>
      </c>
      <c r="I684" s="1">
        <v>0.6446263290673826</v>
      </c>
      <c r="J684" s="329">
        <v>579.95384688689035</v>
      </c>
      <c r="K684" s="329">
        <f t="shared" si="10"/>
        <v>608.19850945431983</v>
      </c>
    </row>
    <row r="685" spans="2:11" x14ac:dyDescent="0.2">
      <c r="B685" s="1">
        <v>20330141</v>
      </c>
      <c r="C685" s="1">
        <v>2033</v>
      </c>
      <c r="D685" s="1" t="s">
        <v>269</v>
      </c>
      <c r="E685" s="1">
        <v>0</v>
      </c>
      <c r="F685" s="329">
        <v>0</v>
      </c>
      <c r="G685" s="1">
        <v>0.6446263290673826</v>
      </c>
      <c r="H685" s="329">
        <v>28.244662567429518</v>
      </c>
      <c r="I685" s="1">
        <v>0.6446263290673826</v>
      </c>
      <c r="J685" s="329">
        <v>579.95384688689035</v>
      </c>
      <c r="K685" s="329">
        <f t="shared" si="10"/>
        <v>608.19850945431983</v>
      </c>
    </row>
    <row r="686" spans="2:11" x14ac:dyDescent="0.2">
      <c r="B686" s="1">
        <v>20330141</v>
      </c>
      <c r="C686" s="1">
        <v>2034</v>
      </c>
      <c r="D686" s="1" t="s">
        <v>269</v>
      </c>
      <c r="E686" s="1">
        <v>0</v>
      </c>
      <c r="F686" s="329">
        <v>0</v>
      </c>
      <c r="G686" s="1">
        <v>0.6446263290673826</v>
      </c>
      <c r="H686" s="329">
        <v>28.244662567429518</v>
      </c>
      <c r="I686" s="1">
        <v>0.6446263290673826</v>
      </c>
      <c r="J686" s="329">
        <v>579.95384688689035</v>
      </c>
      <c r="K686" s="329">
        <f t="shared" si="10"/>
        <v>608.19850945431983</v>
      </c>
    </row>
    <row r="687" spans="2:11" x14ac:dyDescent="0.2">
      <c r="B687" s="1">
        <v>20491272</v>
      </c>
      <c r="C687" s="1">
        <v>2023</v>
      </c>
      <c r="D687" s="1" t="s">
        <v>269</v>
      </c>
      <c r="E687" s="1">
        <v>0</v>
      </c>
      <c r="F687" s="329">
        <v>0</v>
      </c>
      <c r="G687" s="1">
        <v>6720.390530227116</v>
      </c>
      <c r="H687" s="329">
        <v>294457.66374797322</v>
      </c>
      <c r="I687" s="1">
        <v>6720.390530227116</v>
      </c>
      <c r="J687" s="329">
        <v>3211.667754105365</v>
      </c>
      <c r="K687" s="329">
        <f t="shared" si="10"/>
        <v>297669.33150207857</v>
      </c>
    </row>
    <row r="688" spans="2:11" x14ac:dyDescent="0.2">
      <c r="B688" s="1">
        <v>20491272</v>
      </c>
      <c r="C688" s="1">
        <v>2024</v>
      </c>
      <c r="D688" s="1" t="s">
        <v>269</v>
      </c>
      <c r="E688" s="1">
        <v>0</v>
      </c>
      <c r="F688" s="329">
        <v>0</v>
      </c>
      <c r="G688" s="1">
        <v>6720.390530227116</v>
      </c>
      <c r="H688" s="329">
        <v>294457.66374797322</v>
      </c>
      <c r="I688" s="1">
        <v>6720.390530227116</v>
      </c>
      <c r="J688" s="329">
        <v>3211.667754105365</v>
      </c>
      <c r="K688" s="329">
        <f t="shared" si="10"/>
        <v>297669.33150207857</v>
      </c>
    </row>
    <row r="689" spans="2:11" x14ac:dyDescent="0.2">
      <c r="B689" s="1">
        <v>20491272</v>
      </c>
      <c r="C689" s="1">
        <v>2025</v>
      </c>
      <c r="D689" s="1" t="s">
        <v>269</v>
      </c>
      <c r="E689" s="1">
        <v>0</v>
      </c>
      <c r="F689" s="329">
        <v>0</v>
      </c>
      <c r="G689" s="1">
        <v>6720.390530227116</v>
      </c>
      <c r="H689" s="329">
        <v>294457.66374797322</v>
      </c>
      <c r="I689" s="1">
        <v>6720.390530227116</v>
      </c>
      <c r="J689" s="329">
        <v>3211.667754105365</v>
      </c>
      <c r="K689" s="329">
        <f t="shared" si="10"/>
        <v>297669.33150207857</v>
      </c>
    </row>
    <row r="690" spans="2:11" x14ac:dyDescent="0.2">
      <c r="B690" s="1">
        <v>20491272</v>
      </c>
      <c r="C690" s="1">
        <v>2026</v>
      </c>
      <c r="D690" s="1" t="s">
        <v>269</v>
      </c>
      <c r="E690" s="1">
        <v>0</v>
      </c>
      <c r="F690" s="329">
        <v>0</v>
      </c>
      <c r="G690" s="1">
        <v>6720.390530227116</v>
      </c>
      <c r="H690" s="329">
        <v>294457.66374797322</v>
      </c>
      <c r="I690" s="1">
        <v>6720.390530227116</v>
      </c>
      <c r="J690" s="329">
        <v>3211.667754105365</v>
      </c>
      <c r="K690" s="329">
        <f t="shared" si="10"/>
        <v>297669.33150207857</v>
      </c>
    </row>
    <row r="691" spans="2:11" x14ac:dyDescent="0.2">
      <c r="B691" s="1">
        <v>20491272</v>
      </c>
      <c r="C691" s="1">
        <v>2027</v>
      </c>
      <c r="D691" s="1" t="s">
        <v>269</v>
      </c>
      <c r="E691" s="1">
        <v>0</v>
      </c>
      <c r="F691" s="329">
        <v>0</v>
      </c>
      <c r="G691" s="1">
        <v>6720.390530227116</v>
      </c>
      <c r="H691" s="329">
        <v>294457.66374797322</v>
      </c>
      <c r="I691" s="1">
        <v>6720.390530227116</v>
      </c>
      <c r="J691" s="329">
        <v>3211.667754105365</v>
      </c>
      <c r="K691" s="329">
        <f t="shared" si="10"/>
        <v>297669.33150207857</v>
      </c>
    </row>
    <row r="692" spans="2:11" x14ac:dyDescent="0.2">
      <c r="B692" s="1">
        <v>20491272</v>
      </c>
      <c r="C692" s="1">
        <v>2028</v>
      </c>
      <c r="D692" s="1" t="s">
        <v>269</v>
      </c>
      <c r="E692" s="1">
        <v>0</v>
      </c>
      <c r="F692" s="329">
        <v>0</v>
      </c>
      <c r="G692" s="1">
        <v>6720.390530227116</v>
      </c>
      <c r="H692" s="329">
        <v>294457.66374797322</v>
      </c>
      <c r="I692" s="1">
        <v>6720.390530227116</v>
      </c>
      <c r="J692" s="329">
        <v>3211.667754105365</v>
      </c>
      <c r="K692" s="329">
        <f t="shared" si="10"/>
        <v>297669.33150207857</v>
      </c>
    </row>
    <row r="693" spans="2:11" x14ac:dyDescent="0.2">
      <c r="B693" s="1">
        <v>20491272</v>
      </c>
      <c r="C693" s="1">
        <v>2029</v>
      </c>
      <c r="D693" s="1" t="s">
        <v>269</v>
      </c>
      <c r="E693" s="1">
        <v>0</v>
      </c>
      <c r="F693" s="329">
        <v>0</v>
      </c>
      <c r="G693" s="1">
        <v>6720.390530227116</v>
      </c>
      <c r="H693" s="329">
        <v>294457.66374797322</v>
      </c>
      <c r="I693" s="1">
        <v>6720.390530227116</v>
      </c>
      <c r="J693" s="329">
        <v>3211.667754105365</v>
      </c>
      <c r="K693" s="329">
        <f t="shared" si="10"/>
        <v>297669.33150207857</v>
      </c>
    </row>
    <row r="694" spans="2:11" x14ac:dyDescent="0.2">
      <c r="B694" s="1">
        <v>20491272</v>
      </c>
      <c r="C694" s="1">
        <v>2030</v>
      </c>
      <c r="D694" s="1" t="s">
        <v>269</v>
      </c>
      <c r="E694" s="1">
        <v>0</v>
      </c>
      <c r="F694" s="329">
        <v>0</v>
      </c>
      <c r="G694" s="1">
        <v>6720.390530227116</v>
      </c>
      <c r="H694" s="329">
        <v>294457.66374797322</v>
      </c>
      <c r="I694" s="1">
        <v>6720.390530227116</v>
      </c>
      <c r="J694" s="329">
        <v>3211.667754105365</v>
      </c>
      <c r="K694" s="329">
        <f t="shared" si="10"/>
        <v>297669.33150207857</v>
      </c>
    </row>
    <row r="695" spans="2:11" x14ac:dyDescent="0.2">
      <c r="B695" s="1">
        <v>20491272</v>
      </c>
      <c r="C695" s="1">
        <v>2031</v>
      </c>
      <c r="D695" s="1" t="s">
        <v>269</v>
      </c>
      <c r="E695" s="1">
        <v>0</v>
      </c>
      <c r="F695" s="329">
        <v>0</v>
      </c>
      <c r="G695" s="1">
        <v>6720.390530227116</v>
      </c>
      <c r="H695" s="329">
        <v>294457.66374797322</v>
      </c>
      <c r="I695" s="1">
        <v>6720.390530227116</v>
      </c>
      <c r="J695" s="329">
        <v>3211.667754105365</v>
      </c>
      <c r="K695" s="329">
        <f t="shared" si="10"/>
        <v>297669.33150207857</v>
      </c>
    </row>
    <row r="696" spans="2:11" x14ac:dyDescent="0.2">
      <c r="B696" s="1">
        <v>20491272</v>
      </c>
      <c r="C696" s="1">
        <v>2032</v>
      </c>
      <c r="D696" s="1" t="s">
        <v>269</v>
      </c>
      <c r="E696" s="1">
        <v>0</v>
      </c>
      <c r="F696" s="329">
        <v>0</v>
      </c>
      <c r="G696" s="1">
        <v>6720.390530227116</v>
      </c>
      <c r="H696" s="329">
        <v>294457.66374797322</v>
      </c>
      <c r="I696" s="1">
        <v>6720.390530227116</v>
      </c>
      <c r="J696" s="329">
        <v>3211.667754105365</v>
      </c>
      <c r="K696" s="329">
        <f t="shared" si="10"/>
        <v>297669.33150207857</v>
      </c>
    </row>
    <row r="697" spans="2:11" x14ac:dyDescent="0.2">
      <c r="B697" s="1">
        <v>20491272</v>
      </c>
      <c r="C697" s="1">
        <v>2033</v>
      </c>
      <c r="D697" s="1" t="s">
        <v>269</v>
      </c>
      <c r="E697" s="1">
        <v>0</v>
      </c>
      <c r="F697" s="329">
        <v>0</v>
      </c>
      <c r="G697" s="1">
        <v>6720.390530227116</v>
      </c>
      <c r="H697" s="329">
        <v>294457.66374797322</v>
      </c>
      <c r="I697" s="1">
        <v>6720.390530227116</v>
      </c>
      <c r="J697" s="329">
        <v>3211.667754105365</v>
      </c>
      <c r="K697" s="329">
        <f t="shared" si="10"/>
        <v>297669.33150207857</v>
      </c>
    </row>
    <row r="698" spans="2:11" x14ac:dyDescent="0.2">
      <c r="B698" s="1">
        <v>20491272</v>
      </c>
      <c r="C698" s="1">
        <v>2034</v>
      </c>
      <c r="D698" s="1" t="s">
        <v>269</v>
      </c>
      <c r="E698" s="1">
        <v>0</v>
      </c>
      <c r="F698" s="329">
        <v>0</v>
      </c>
      <c r="G698" s="1">
        <v>6720.390530227116</v>
      </c>
      <c r="H698" s="329">
        <v>294457.66374797322</v>
      </c>
      <c r="I698" s="1">
        <v>6720.390530227116</v>
      </c>
      <c r="J698" s="329">
        <v>3211.667754105365</v>
      </c>
      <c r="K698" s="329">
        <f t="shared" si="10"/>
        <v>297669.33150207857</v>
      </c>
    </row>
    <row r="699" spans="2:11" x14ac:dyDescent="0.2">
      <c r="B699" s="1">
        <v>20491781</v>
      </c>
      <c r="C699" s="1">
        <v>2023</v>
      </c>
      <c r="D699" s="1" t="s">
        <v>269</v>
      </c>
      <c r="E699" s="1">
        <v>0</v>
      </c>
      <c r="F699" s="329">
        <v>0</v>
      </c>
      <c r="G699" s="1">
        <v>2.8472200543409E-3</v>
      </c>
      <c r="H699" s="329">
        <v>0.1247525365686248</v>
      </c>
      <c r="I699" s="1">
        <v>2.8472200543409E-3</v>
      </c>
      <c r="J699" s="329">
        <v>2429.3649491407</v>
      </c>
      <c r="K699" s="329">
        <f t="shared" si="10"/>
        <v>2429.4897016772688</v>
      </c>
    </row>
    <row r="700" spans="2:11" x14ac:dyDescent="0.2">
      <c r="B700" s="1">
        <v>20491781</v>
      </c>
      <c r="C700" s="1">
        <v>2024</v>
      </c>
      <c r="D700" s="1" t="s">
        <v>269</v>
      </c>
      <c r="E700" s="1">
        <v>0</v>
      </c>
      <c r="F700" s="329">
        <v>0</v>
      </c>
      <c r="G700" s="1">
        <v>2.8472200543409E-3</v>
      </c>
      <c r="H700" s="329">
        <v>0.1247525365686248</v>
      </c>
      <c r="I700" s="1">
        <v>2.8472200543409E-3</v>
      </c>
      <c r="J700" s="329">
        <v>2429.3649491407</v>
      </c>
      <c r="K700" s="329">
        <f t="shared" si="10"/>
        <v>2429.4897016772688</v>
      </c>
    </row>
    <row r="701" spans="2:11" x14ac:dyDescent="0.2">
      <c r="B701" s="1">
        <v>20491781</v>
      </c>
      <c r="C701" s="1">
        <v>2025</v>
      </c>
      <c r="D701" s="1" t="s">
        <v>269</v>
      </c>
      <c r="E701" s="1">
        <v>0</v>
      </c>
      <c r="F701" s="329">
        <v>0</v>
      </c>
      <c r="G701" s="1">
        <v>2.8472200543409E-3</v>
      </c>
      <c r="H701" s="329">
        <v>0.1247525365686248</v>
      </c>
      <c r="I701" s="1">
        <v>2.8472200543409E-3</v>
      </c>
      <c r="J701" s="329">
        <v>2429.3649491407</v>
      </c>
      <c r="K701" s="329">
        <f t="shared" si="10"/>
        <v>2429.4897016772688</v>
      </c>
    </row>
    <row r="702" spans="2:11" x14ac:dyDescent="0.2">
      <c r="B702" s="1">
        <v>20491781</v>
      </c>
      <c r="C702" s="1">
        <v>2026</v>
      </c>
      <c r="D702" s="1" t="s">
        <v>269</v>
      </c>
      <c r="E702" s="1">
        <v>0</v>
      </c>
      <c r="F702" s="329">
        <v>0</v>
      </c>
      <c r="G702" s="1">
        <v>2.8472200543409E-3</v>
      </c>
      <c r="H702" s="329">
        <v>0.1247525365686248</v>
      </c>
      <c r="I702" s="1">
        <v>2.8472200543409E-3</v>
      </c>
      <c r="J702" s="329">
        <v>2429.3649491407</v>
      </c>
      <c r="K702" s="329">
        <f t="shared" si="10"/>
        <v>2429.4897016772688</v>
      </c>
    </row>
    <row r="703" spans="2:11" x14ac:dyDescent="0.2">
      <c r="B703" s="1">
        <v>20491781</v>
      </c>
      <c r="C703" s="1">
        <v>2027</v>
      </c>
      <c r="D703" s="1" t="s">
        <v>269</v>
      </c>
      <c r="E703" s="1">
        <v>0</v>
      </c>
      <c r="F703" s="329">
        <v>0</v>
      </c>
      <c r="G703" s="1">
        <v>2.8472200543409E-3</v>
      </c>
      <c r="H703" s="329">
        <v>0.1247525365686248</v>
      </c>
      <c r="I703" s="1">
        <v>2.8472200543409E-3</v>
      </c>
      <c r="J703" s="329">
        <v>2429.3649491407</v>
      </c>
      <c r="K703" s="329">
        <f t="shared" si="10"/>
        <v>2429.4897016772688</v>
      </c>
    </row>
    <row r="704" spans="2:11" x14ac:dyDescent="0.2">
      <c r="B704" s="1">
        <v>20491781</v>
      </c>
      <c r="C704" s="1">
        <v>2028</v>
      </c>
      <c r="D704" s="1" t="s">
        <v>269</v>
      </c>
      <c r="E704" s="1">
        <v>0</v>
      </c>
      <c r="F704" s="329">
        <v>0</v>
      </c>
      <c r="G704" s="1">
        <v>2.8472200543409E-3</v>
      </c>
      <c r="H704" s="329">
        <v>0.1247525365686248</v>
      </c>
      <c r="I704" s="1">
        <v>2.8472200543409E-3</v>
      </c>
      <c r="J704" s="329">
        <v>2429.3649491407</v>
      </c>
      <c r="K704" s="329">
        <f t="shared" si="10"/>
        <v>2429.4897016772688</v>
      </c>
    </row>
    <row r="705" spans="2:11" x14ac:dyDescent="0.2">
      <c r="B705" s="1">
        <v>20491781</v>
      </c>
      <c r="C705" s="1">
        <v>2029</v>
      </c>
      <c r="D705" s="1" t="s">
        <v>269</v>
      </c>
      <c r="E705" s="1">
        <v>0</v>
      </c>
      <c r="F705" s="329">
        <v>0</v>
      </c>
      <c r="G705" s="1">
        <v>2.8472200543409E-3</v>
      </c>
      <c r="H705" s="329">
        <v>0.1247525365686248</v>
      </c>
      <c r="I705" s="1">
        <v>2.8472200543409E-3</v>
      </c>
      <c r="J705" s="329">
        <v>2429.3649491407</v>
      </c>
      <c r="K705" s="329">
        <f t="shared" si="10"/>
        <v>2429.4897016772688</v>
      </c>
    </row>
    <row r="706" spans="2:11" x14ac:dyDescent="0.2">
      <c r="B706" s="1">
        <v>20491781</v>
      </c>
      <c r="C706" s="1">
        <v>2030</v>
      </c>
      <c r="D706" s="1" t="s">
        <v>269</v>
      </c>
      <c r="E706" s="1">
        <v>0</v>
      </c>
      <c r="F706" s="329">
        <v>0</v>
      </c>
      <c r="G706" s="1">
        <v>2.8472200543409E-3</v>
      </c>
      <c r="H706" s="329">
        <v>0.1247525365686248</v>
      </c>
      <c r="I706" s="1">
        <v>2.8472200543409E-3</v>
      </c>
      <c r="J706" s="329">
        <v>2429.3649491407</v>
      </c>
      <c r="K706" s="329">
        <f t="shared" si="10"/>
        <v>2429.4897016772688</v>
      </c>
    </row>
    <row r="707" spans="2:11" x14ac:dyDescent="0.2">
      <c r="B707" s="1">
        <v>20491781</v>
      </c>
      <c r="C707" s="1">
        <v>2031</v>
      </c>
      <c r="D707" s="1" t="s">
        <v>269</v>
      </c>
      <c r="E707" s="1">
        <v>0</v>
      </c>
      <c r="F707" s="329">
        <v>0</v>
      </c>
      <c r="G707" s="1">
        <v>2.8472200543409E-3</v>
      </c>
      <c r="H707" s="329">
        <v>0.1247525365686248</v>
      </c>
      <c r="I707" s="1">
        <v>2.8472200543409E-3</v>
      </c>
      <c r="J707" s="329">
        <v>2429.3649491407</v>
      </c>
      <c r="K707" s="329">
        <f t="shared" si="10"/>
        <v>2429.4897016772688</v>
      </c>
    </row>
    <row r="708" spans="2:11" x14ac:dyDescent="0.2">
      <c r="B708" s="1">
        <v>20491781</v>
      </c>
      <c r="C708" s="1">
        <v>2032</v>
      </c>
      <c r="D708" s="1" t="s">
        <v>269</v>
      </c>
      <c r="E708" s="1">
        <v>0</v>
      </c>
      <c r="F708" s="329">
        <v>0</v>
      </c>
      <c r="G708" s="1">
        <v>2.8472200543409E-3</v>
      </c>
      <c r="H708" s="329">
        <v>0.1247525365686248</v>
      </c>
      <c r="I708" s="1">
        <v>2.8472200543409E-3</v>
      </c>
      <c r="J708" s="329">
        <v>2429.3649491407</v>
      </c>
      <c r="K708" s="329">
        <f t="shared" si="10"/>
        <v>2429.4897016772688</v>
      </c>
    </row>
    <row r="709" spans="2:11" x14ac:dyDescent="0.2">
      <c r="B709" s="1">
        <v>20491781</v>
      </c>
      <c r="C709" s="1">
        <v>2033</v>
      </c>
      <c r="D709" s="1" t="s">
        <v>269</v>
      </c>
      <c r="E709" s="1">
        <v>0</v>
      </c>
      <c r="F709" s="329">
        <v>0</v>
      </c>
      <c r="G709" s="1">
        <v>2.8472200543409E-3</v>
      </c>
      <c r="H709" s="329">
        <v>0.1247525365686248</v>
      </c>
      <c r="I709" s="1">
        <v>2.8472200543409E-3</v>
      </c>
      <c r="J709" s="329">
        <v>2429.3649491407</v>
      </c>
      <c r="K709" s="329">
        <f t="shared" si="10"/>
        <v>2429.4897016772688</v>
      </c>
    </row>
    <row r="710" spans="2:11" x14ac:dyDescent="0.2">
      <c r="B710" s="1">
        <v>20491781</v>
      </c>
      <c r="C710" s="1">
        <v>2034</v>
      </c>
      <c r="D710" s="1" t="s">
        <v>269</v>
      </c>
      <c r="E710" s="1">
        <v>0</v>
      </c>
      <c r="F710" s="329">
        <v>0</v>
      </c>
      <c r="G710" s="1">
        <v>2.8472200543409E-3</v>
      </c>
      <c r="H710" s="329">
        <v>0.1247525365686248</v>
      </c>
      <c r="I710" s="1">
        <v>2.8472200543409E-3</v>
      </c>
      <c r="J710" s="329">
        <v>2429.3649491407</v>
      </c>
      <c r="K710" s="329">
        <f t="shared" si="10"/>
        <v>2429.4897016772688</v>
      </c>
    </row>
    <row r="711" spans="2:11" x14ac:dyDescent="0.2">
      <c r="B711" s="1">
        <v>20499023</v>
      </c>
      <c r="C711" s="1">
        <v>2023</v>
      </c>
      <c r="D711" s="1" t="s">
        <v>269</v>
      </c>
      <c r="E711" s="1">
        <v>0</v>
      </c>
      <c r="F711" s="329">
        <v>0</v>
      </c>
      <c r="G711" s="1">
        <v>1752.5764353059619</v>
      </c>
      <c r="H711" s="329">
        <v>76790.11515161219</v>
      </c>
      <c r="I711" s="1">
        <v>1752.5764353059619</v>
      </c>
      <c r="J711" s="329">
        <v>3738.4465771465871</v>
      </c>
      <c r="K711" s="329">
        <f t="shared" ref="K711:K774" si="11">J711+H711+F711</f>
        <v>80528.561728758781</v>
      </c>
    </row>
    <row r="712" spans="2:11" x14ac:dyDescent="0.2">
      <c r="B712" s="1">
        <v>20499023</v>
      </c>
      <c r="C712" s="1">
        <v>2024</v>
      </c>
      <c r="D712" s="1" t="s">
        <v>269</v>
      </c>
      <c r="E712" s="1">
        <v>0</v>
      </c>
      <c r="F712" s="329">
        <v>0</v>
      </c>
      <c r="G712" s="1">
        <v>1752.5764353059619</v>
      </c>
      <c r="H712" s="329">
        <v>76790.11515161219</v>
      </c>
      <c r="I712" s="1">
        <v>1752.5764353059619</v>
      </c>
      <c r="J712" s="329">
        <v>3738.4465771465871</v>
      </c>
      <c r="K712" s="329">
        <f t="shared" si="11"/>
        <v>80528.561728758781</v>
      </c>
    </row>
    <row r="713" spans="2:11" x14ac:dyDescent="0.2">
      <c r="B713" s="1">
        <v>20499023</v>
      </c>
      <c r="C713" s="1">
        <v>2025</v>
      </c>
      <c r="D713" s="1" t="s">
        <v>269</v>
      </c>
      <c r="E713" s="1">
        <v>0</v>
      </c>
      <c r="F713" s="329">
        <v>0</v>
      </c>
      <c r="G713" s="1">
        <v>1752.5764353059619</v>
      </c>
      <c r="H713" s="329">
        <v>76790.11515161219</v>
      </c>
      <c r="I713" s="1">
        <v>1752.5764353059619</v>
      </c>
      <c r="J713" s="329">
        <v>3738.4465771465871</v>
      </c>
      <c r="K713" s="329">
        <f t="shared" si="11"/>
        <v>80528.561728758781</v>
      </c>
    </row>
    <row r="714" spans="2:11" x14ac:dyDescent="0.2">
      <c r="B714" s="1">
        <v>20499023</v>
      </c>
      <c r="C714" s="1">
        <v>2026</v>
      </c>
      <c r="D714" s="1" t="s">
        <v>269</v>
      </c>
      <c r="E714" s="1">
        <v>0</v>
      </c>
      <c r="F714" s="329">
        <v>0</v>
      </c>
      <c r="G714" s="1">
        <v>1752.5764353059619</v>
      </c>
      <c r="H714" s="329">
        <v>76790.11515161219</v>
      </c>
      <c r="I714" s="1">
        <v>1752.5764353059619</v>
      </c>
      <c r="J714" s="329">
        <v>3738.4465771465871</v>
      </c>
      <c r="K714" s="329">
        <f t="shared" si="11"/>
        <v>80528.561728758781</v>
      </c>
    </row>
    <row r="715" spans="2:11" x14ac:dyDescent="0.2">
      <c r="B715" s="1">
        <v>20499023</v>
      </c>
      <c r="C715" s="1">
        <v>2027</v>
      </c>
      <c r="D715" s="1" t="s">
        <v>269</v>
      </c>
      <c r="E715" s="1">
        <v>0</v>
      </c>
      <c r="F715" s="329">
        <v>0</v>
      </c>
      <c r="G715" s="1">
        <v>1752.5764353059619</v>
      </c>
      <c r="H715" s="329">
        <v>76790.11515161219</v>
      </c>
      <c r="I715" s="1">
        <v>1752.5764353059619</v>
      </c>
      <c r="J715" s="329">
        <v>3738.4465771465871</v>
      </c>
      <c r="K715" s="329">
        <f t="shared" si="11"/>
        <v>80528.561728758781</v>
      </c>
    </row>
    <row r="716" spans="2:11" x14ac:dyDescent="0.2">
      <c r="B716" s="1">
        <v>20499023</v>
      </c>
      <c r="C716" s="1">
        <v>2028</v>
      </c>
      <c r="D716" s="1" t="s">
        <v>269</v>
      </c>
      <c r="E716" s="1">
        <v>0</v>
      </c>
      <c r="F716" s="329">
        <v>0</v>
      </c>
      <c r="G716" s="1">
        <v>1752.5764353059619</v>
      </c>
      <c r="H716" s="329">
        <v>76790.11515161219</v>
      </c>
      <c r="I716" s="1">
        <v>1752.5764353059619</v>
      </c>
      <c r="J716" s="329">
        <v>3738.4465771465871</v>
      </c>
      <c r="K716" s="329">
        <f t="shared" si="11"/>
        <v>80528.561728758781</v>
      </c>
    </row>
    <row r="717" spans="2:11" x14ac:dyDescent="0.2">
      <c r="B717" s="1">
        <v>20499023</v>
      </c>
      <c r="C717" s="1">
        <v>2029</v>
      </c>
      <c r="D717" s="1" t="s">
        <v>269</v>
      </c>
      <c r="E717" s="1">
        <v>0</v>
      </c>
      <c r="F717" s="329">
        <v>0</v>
      </c>
      <c r="G717" s="1">
        <v>1752.5764353059619</v>
      </c>
      <c r="H717" s="329">
        <v>76790.11515161219</v>
      </c>
      <c r="I717" s="1">
        <v>1752.5764353059619</v>
      </c>
      <c r="J717" s="329">
        <v>3738.4465771465871</v>
      </c>
      <c r="K717" s="329">
        <f t="shared" si="11"/>
        <v>80528.561728758781</v>
      </c>
    </row>
    <row r="718" spans="2:11" x14ac:dyDescent="0.2">
      <c r="B718" s="1">
        <v>20499023</v>
      </c>
      <c r="C718" s="1">
        <v>2030</v>
      </c>
      <c r="D718" s="1" t="s">
        <v>269</v>
      </c>
      <c r="E718" s="1">
        <v>0</v>
      </c>
      <c r="F718" s="329">
        <v>0</v>
      </c>
      <c r="G718" s="1">
        <v>1752.5764353059619</v>
      </c>
      <c r="H718" s="329">
        <v>76790.11515161219</v>
      </c>
      <c r="I718" s="1">
        <v>1752.5764353059619</v>
      </c>
      <c r="J718" s="329">
        <v>3738.4465771465871</v>
      </c>
      <c r="K718" s="329">
        <f t="shared" si="11"/>
        <v>80528.561728758781</v>
      </c>
    </row>
    <row r="719" spans="2:11" x14ac:dyDescent="0.2">
      <c r="B719" s="1">
        <v>20499023</v>
      </c>
      <c r="C719" s="1">
        <v>2031</v>
      </c>
      <c r="D719" s="1" t="s">
        <v>269</v>
      </c>
      <c r="E719" s="1">
        <v>0</v>
      </c>
      <c r="F719" s="329">
        <v>0</v>
      </c>
      <c r="G719" s="1">
        <v>1752.5764353059619</v>
      </c>
      <c r="H719" s="329">
        <v>76790.11515161219</v>
      </c>
      <c r="I719" s="1">
        <v>1752.5764353059619</v>
      </c>
      <c r="J719" s="329">
        <v>3738.4465771465871</v>
      </c>
      <c r="K719" s="329">
        <f t="shared" si="11"/>
        <v>80528.561728758781</v>
      </c>
    </row>
    <row r="720" spans="2:11" x14ac:dyDescent="0.2">
      <c r="B720" s="1">
        <v>20499023</v>
      </c>
      <c r="C720" s="1">
        <v>2032</v>
      </c>
      <c r="D720" s="1" t="s">
        <v>269</v>
      </c>
      <c r="E720" s="1">
        <v>0</v>
      </c>
      <c r="F720" s="329">
        <v>0</v>
      </c>
      <c r="G720" s="1">
        <v>1752.5764353059619</v>
      </c>
      <c r="H720" s="329">
        <v>76790.11515161219</v>
      </c>
      <c r="I720" s="1">
        <v>1752.5764353059619</v>
      </c>
      <c r="J720" s="329">
        <v>3738.4465771465871</v>
      </c>
      <c r="K720" s="329">
        <f t="shared" si="11"/>
        <v>80528.561728758781</v>
      </c>
    </row>
    <row r="721" spans="2:11" x14ac:dyDescent="0.2">
      <c r="B721" s="1">
        <v>20499023</v>
      </c>
      <c r="C721" s="1">
        <v>2033</v>
      </c>
      <c r="D721" s="1" t="s">
        <v>269</v>
      </c>
      <c r="E721" s="1">
        <v>0</v>
      </c>
      <c r="F721" s="329">
        <v>0</v>
      </c>
      <c r="G721" s="1">
        <v>1752.5764353059619</v>
      </c>
      <c r="H721" s="329">
        <v>76790.11515161219</v>
      </c>
      <c r="I721" s="1">
        <v>1752.5764353059619</v>
      </c>
      <c r="J721" s="329">
        <v>3738.4465771465871</v>
      </c>
      <c r="K721" s="329">
        <f t="shared" si="11"/>
        <v>80528.561728758781</v>
      </c>
    </row>
    <row r="722" spans="2:11" x14ac:dyDescent="0.2">
      <c r="B722" s="1">
        <v>20499023</v>
      </c>
      <c r="C722" s="1">
        <v>2034</v>
      </c>
      <c r="D722" s="1" t="s">
        <v>269</v>
      </c>
      <c r="E722" s="1">
        <v>0</v>
      </c>
      <c r="F722" s="329">
        <v>0</v>
      </c>
      <c r="G722" s="1">
        <v>1752.5764353059619</v>
      </c>
      <c r="H722" s="329">
        <v>76790.11515161219</v>
      </c>
      <c r="I722" s="1">
        <v>1752.5764353059619</v>
      </c>
      <c r="J722" s="329">
        <v>3738.4465771465871</v>
      </c>
      <c r="K722" s="329">
        <f t="shared" si="11"/>
        <v>80528.561728758781</v>
      </c>
    </row>
    <row r="723" spans="2:11" x14ac:dyDescent="0.2">
      <c r="B723" s="1">
        <v>20588628</v>
      </c>
      <c r="C723" s="1">
        <v>2023</v>
      </c>
      <c r="D723" s="1" t="s">
        <v>269</v>
      </c>
      <c r="E723" s="1">
        <v>0</v>
      </c>
      <c r="F723" s="329">
        <v>0</v>
      </c>
      <c r="G723" s="1">
        <v>11.24925389742338</v>
      </c>
      <c r="H723" s="329">
        <v>492.89234109898172</v>
      </c>
      <c r="I723" s="1">
        <v>11.24925389742338</v>
      </c>
      <c r="J723" s="329">
        <v>5537.3324748164432</v>
      </c>
      <c r="K723" s="329">
        <f t="shared" si="11"/>
        <v>6030.2248159154251</v>
      </c>
    </row>
    <row r="724" spans="2:11" x14ac:dyDescent="0.2">
      <c r="B724" s="1">
        <v>20588628</v>
      </c>
      <c r="C724" s="1">
        <v>2024</v>
      </c>
      <c r="D724" s="1" t="s">
        <v>269</v>
      </c>
      <c r="E724" s="1">
        <v>0</v>
      </c>
      <c r="F724" s="329">
        <v>0</v>
      </c>
      <c r="G724" s="1">
        <v>11.24925389742338</v>
      </c>
      <c r="H724" s="329">
        <v>492.89234109898172</v>
      </c>
      <c r="I724" s="1">
        <v>11.24925389742338</v>
      </c>
      <c r="J724" s="329">
        <v>5537.3324748164432</v>
      </c>
      <c r="K724" s="329">
        <f t="shared" si="11"/>
        <v>6030.2248159154251</v>
      </c>
    </row>
    <row r="725" spans="2:11" x14ac:dyDescent="0.2">
      <c r="B725" s="1">
        <v>20588628</v>
      </c>
      <c r="C725" s="1">
        <v>2025</v>
      </c>
      <c r="D725" s="1" t="s">
        <v>269</v>
      </c>
      <c r="E725" s="1">
        <v>0</v>
      </c>
      <c r="F725" s="329">
        <v>0</v>
      </c>
      <c r="G725" s="1">
        <v>11.24925389742338</v>
      </c>
      <c r="H725" s="329">
        <v>492.89234109898172</v>
      </c>
      <c r="I725" s="1">
        <v>11.24925389742338</v>
      </c>
      <c r="J725" s="329">
        <v>5537.3324748164432</v>
      </c>
      <c r="K725" s="329">
        <f t="shared" si="11"/>
        <v>6030.2248159154251</v>
      </c>
    </row>
    <row r="726" spans="2:11" x14ac:dyDescent="0.2">
      <c r="B726" s="1">
        <v>20588628</v>
      </c>
      <c r="C726" s="1">
        <v>2026</v>
      </c>
      <c r="D726" s="1" t="s">
        <v>269</v>
      </c>
      <c r="E726" s="1">
        <v>0</v>
      </c>
      <c r="F726" s="329">
        <v>0</v>
      </c>
      <c r="G726" s="1">
        <v>11.24925389742338</v>
      </c>
      <c r="H726" s="329">
        <v>492.89234109898172</v>
      </c>
      <c r="I726" s="1">
        <v>11.24925389742338</v>
      </c>
      <c r="J726" s="329">
        <v>5537.3324748164432</v>
      </c>
      <c r="K726" s="329">
        <f t="shared" si="11"/>
        <v>6030.2248159154251</v>
      </c>
    </row>
    <row r="727" spans="2:11" x14ac:dyDescent="0.2">
      <c r="B727" s="1">
        <v>20588628</v>
      </c>
      <c r="C727" s="1">
        <v>2027</v>
      </c>
      <c r="D727" s="1" t="s">
        <v>269</v>
      </c>
      <c r="E727" s="1">
        <v>0</v>
      </c>
      <c r="F727" s="329">
        <v>0</v>
      </c>
      <c r="G727" s="1">
        <v>11.24925389742338</v>
      </c>
      <c r="H727" s="329">
        <v>492.89234109898172</v>
      </c>
      <c r="I727" s="1">
        <v>11.24925389742338</v>
      </c>
      <c r="J727" s="329">
        <v>5537.3324748164432</v>
      </c>
      <c r="K727" s="329">
        <f t="shared" si="11"/>
        <v>6030.2248159154251</v>
      </c>
    </row>
    <row r="728" spans="2:11" x14ac:dyDescent="0.2">
      <c r="B728" s="1">
        <v>20588628</v>
      </c>
      <c r="C728" s="1">
        <v>2028</v>
      </c>
      <c r="D728" s="1" t="s">
        <v>269</v>
      </c>
      <c r="E728" s="1">
        <v>0</v>
      </c>
      <c r="F728" s="329">
        <v>0</v>
      </c>
      <c r="G728" s="1">
        <v>11.24925389742338</v>
      </c>
      <c r="H728" s="329">
        <v>492.89234109898172</v>
      </c>
      <c r="I728" s="1">
        <v>11.24925389742338</v>
      </c>
      <c r="J728" s="329">
        <v>5537.3324748164432</v>
      </c>
      <c r="K728" s="329">
        <f t="shared" si="11"/>
        <v>6030.2248159154251</v>
      </c>
    </row>
    <row r="729" spans="2:11" x14ac:dyDescent="0.2">
      <c r="B729" s="1">
        <v>20588628</v>
      </c>
      <c r="C729" s="1">
        <v>2029</v>
      </c>
      <c r="D729" s="1" t="s">
        <v>269</v>
      </c>
      <c r="E729" s="1">
        <v>0</v>
      </c>
      <c r="F729" s="329">
        <v>0</v>
      </c>
      <c r="G729" s="1">
        <v>11.24925389742338</v>
      </c>
      <c r="H729" s="329">
        <v>492.89234109898172</v>
      </c>
      <c r="I729" s="1">
        <v>11.24925389742338</v>
      </c>
      <c r="J729" s="329">
        <v>5537.3324748164432</v>
      </c>
      <c r="K729" s="329">
        <f t="shared" si="11"/>
        <v>6030.2248159154251</v>
      </c>
    </row>
    <row r="730" spans="2:11" x14ac:dyDescent="0.2">
      <c r="B730" s="1">
        <v>20588628</v>
      </c>
      <c r="C730" s="1">
        <v>2030</v>
      </c>
      <c r="D730" s="1" t="s">
        <v>269</v>
      </c>
      <c r="E730" s="1">
        <v>0</v>
      </c>
      <c r="F730" s="329">
        <v>0</v>
      </c>
      <c r="G730" s="1">
        <v>11.24925389742338</v>
      </c>
      <c r="H730" s="329">
        <v>492.89234109898172</v>
      </c>
      <c r="I730" s="1">
        <v>11.24925389742338</v>
      </c>
      <c r="J730" s="329">
        <v>5537.3324748164432</v>
      </c>
      <c r="K730" s="329">
        <f t="shared" si="11"/>
        <v>6030.2248159154251</v>
      </c>
    </row>
    <row r="731" spans="2:11" x14ac:dyDescent="0.2">
      <c r="B731" s="1">
        <v>20588628</v>
      </c>
      <c r="C731" s="1">
        <v>2031</v>
      </c>
      <c r="D731" s="1" t="s">
        <v>269</v>
      </c>
      <c r="E731" s="1">
        <v>0</v>
      </c>
      <c r="F731" s="329">
        <v>0</v>
      </c>
      <c r="G731" s="1">
        <v>11.24925389742338</v>
      </c>
      <c r="H731" s="329">
        <v>492.89234109898172</v>
      </c>
      <c r="I731" s="1">
        <v>11.24925389742338</v>
      </c>
      <c r="J731" s="329">
        <v>5537.3324748164432</v>
      </c>
      <c r="K731" s="329">
        <f t="shared" si="11"/>
        <v>6030.2248159154251</v>
      </c>
    </row>
    <row r="732" spans="2:11" x14ac:dyDescent="0.2">
      <c r="B732" s="1">
        <v>20588628</v>
      </c>
      <c r="C732" s="1">
        <v>2032</v>
      </c>
      <c r="D732" s="1" t="s">
        <v>269</v>
      </c>
      <c r="E732" s="1">
        <v>0</v>
      </c>
      <c r="F732" s="329">
        <v>0</v>
      </c>
      <c r="G732" s="1">
        <v>11.24925389742338</v>
      </c>
      <c r="H732" s="329">
        <v>492.89234109898172</v>
      </c>
      <c r="I732" s="1">
        <v>11.24925389742338</v>
      </c>
      <c r="J732" s="329">
        <v>5537.3324748164432</v>
      </c>
      <c r="K732" s="329">
        <f t="shared" si="11"/>
        <v>6030.2248159154251</v>
      </c>
    </row>
    <row r="733" spans="2:11" x14ac:dyDescent="0.2">
      <c r="B733" s="1">
        <v>20588628</v>
      </c>
      <c r="C733" s="1">
        <v>2033</v>
      </c>
      <c r="D733" s="1" t="s">
        <v>269</v>
      </c>
      <c r="E733" s="1">
        <v>0</v>
      </c>
      <c r="F733" s="329">
        <v>0</v>
      </c>
      <c r="G733" s="1">
        <v>11.24925389742338</v>
      </c>
      <c r="H733" s="329">
        <v>492.89234109898172</v>
      </c>
      <c r="I733" s="1">
        <v>11.24925389742338</v>
      </c>
      <c r="J733" s="329">
        <v>5537.3324748164432</v>
      </c>
      <c r="K733" s="329">
        <f t="shared" si="11"/>
        <v>6030.2248159154251</v>
      </c>
    </row>
    <row r="734" spans="2:11" x14ac:dyDescent="0.2">
      <c r="B734" s="1">
        <v>20588628</v>
      </c>
      <c r="C734" s="1">
        <v>2034</v>
      </c>
      <c r="D734" s="1" t="s">
        <v>269</v>
      </c>
      <c r="E734" s="1">
        <v>0</v>
      </c>
      <c r="F734" s="329">
        <v>0</v>
      </c>
      <c r="G734" s="1">
        <v>11.24925389742338</v>
      </c>
      <c r="H734" s="329">
        <v>492.89234109898172</v>
      </c>
      <c r="I734" s="1">
        <v>11.24925389742338</v>
      </c>
      <c r="J734" s="329">
        <v>5537.3324748164432</v>
      </c>
      <c r="K734" s="329">
        <f t="shared" si="11"/>
        <v>6030.2248159154251</v>
      </c>
    </row>
    <row r="735" spans="2:11" x14ac:dyDescent="0.2">
      <c r="B735" s="1">
        <v>110330728</v>
      </c>
      <c r="C735" s="1">
        <v>2023</v>
      </c>
      <c r="D735" s="1" t="s">
        <v>269</v>
      </c>
      <c r="E735" s="1">
        <v>0</v>
      </c>
      <c r="F735" s="329">
        <v>0</v>
      </c>
      <c r="G735" s="1">
        <v>35.418509344670092</v>
      </c>
      <c r="H735" s="329">
        <v>1551.881764632338</v>
      </c>
      <c r="I735" s="1">
        <v>35.418509344670092</v>
      </c>
      <c r="J735" s="329">
        <v>2268.255933278499</v>
      </c>
      <c r="K735" s="329">
        <f t="shared" si="11"/>
        <v>3820.1376979108372</v>
      </c>
    </row>
    <row r="736" spans="2:11" x14ac:dyDescent="0.2">
      <c r="B736" s="1">
        <v>110330728</v>
      </c>
      <c r="C736" s="1">
        <v>2024</v>
      </c>
      <c r="D736" s="1" t="s">
        <v>269</v>
      </c>
      <c r="E736" s="1">
        <v>0</v>
      </c>
      <c r="F736" s="329">
        <v>0</v>
      </c>
      <c r="G736" s="1">
        <v>35.418509344670092</v>
      </c>
      <c r="H736" s="329">
        <v>1551.881764632338</v>
      </c>
      <c r="I736" s="1">
        <v>35.418509344670092</v>
      </c>
      <c r="J736" s="329">
        <v>2268.255933278499</v>
      </c>
      <c r="K736" s="329">
        <f t="shared" si="11"/>
        <v>3820.1376979108372</v>
      </c>
    </row>
    <row r="737" spans="2:11" x14ac:dyDescent="0.2">
      <c r="B737" s="1">
        <v>110330728</v>
      </c>
      <c r="C737" s="1">
        <v>2025</v>
      </c>
      <c r="D737" s="1" t="s">
        <v>269</v>
      </c>
      <c r="E737" s="1">
        <v>0</v>
      </c>
      <c r="F737" s="329">
        <v>0</v>
      </c>
      <c r="G737" s="1">
        <v>35.418509344670092</v>
      </c>
      <c r="H737" s="329">
        <v>1551.881764632338</v>
      </c>
      <c r="I737" s="1">
        <v>35.418509344670092</v>
      </c>
      <c r="J737" s="329">
        <v>2268.255933278499</v>
      </c>
      <c r="K737" s="329">
        <f t="shared" si="11"/>
        <v>3820.1376979108372</v>
      </c>
    </row>
    <row r="738" spans="2:11" x14ac:dyDescent="0.2">
      <c r="B738" s="1">
        <v>110330728</v>
      </c>
      <c r="C738" s="1">
        <v>2026</v>
      </c>
      <c r="D738" s="1" t="s">
        <v>269</v>
      </c>
      <c r="E738" s="1">
        <v>0</v>
      </c>
      <c r="F738" s="329">
        <v>0</v>
      </c>
      <c r="G738" s="1">
        <v>35.418509344670092</v>
      </c>
      <c r="H738" s="329">
        <v>1551.881764632338</v>
      </c>
      <c r="I738" s="1">
        <v>35.418509344670092</v>
      </c>
      <c r="J738" s="329">
        <v>2268.255933278499</v>
      </c>
      <c r="K738" s="329">
        <f t="shared" si="11"/>
        <v>3820.1376979108372</v>
      </c>
    </row>
    <row r="739" spans="2:11" x14ac:dyDescent="0.2">
      <c r="B739" s="1">
        <v>110330728</v>
      </c>
      <c r="C739" s="1">
        <v>2027</v>
      </c>
      <c r="D739" s="1" t="s">
        <v>269</v>
      </c>
      <c r="E739" s="1">
        <v>0</v>
      </c>
      <c r="F739" s="329">
        <v>0</v>
      </c>
      <c r="G739" s="1">
        <v>35.418509344670092</v>
      </c>
      <c r="H739" s="329">
        <v>1551.881764632338</v>
      </c>
      <c r="I739" s="1">
        <v>35.418509344670092</v>
      </c>
      <c r="J739" s="329">
        <v>2268.255933278499</v>
      </c>
      <c r="K739" s="329">
        <f t="shared" si="11"/>
        <v>3820.1376979108372</v>
      </c>
    </row>
    <row r="740" spans="2:11" x14ac:dyDescent="0.2">
      <c r="B740" s="1">
        <v>110330728</v>
      </c>
      <c r="C740" s="1">
        <v>2028</v>
      </c>
      <c r="D740" s="1" t="s">
        <v>269</v>
      </c>
      <c r="E740" s="1">
        <v>0</v>
      </c>
      <c r="F740" s="329">
        <v>0</v>
      </c>
      <c r="G740" s="1">
        <v>35.418509344670092</v>
      </c>
      <c r="H740" s="329">
        <v>1551.881764632338</v>
      </c>
      <c r="I740" s="1">
        <v>35.418509344670092</v>
      </c>
      <c r="J740" s="329">
        <v>2268.255933278499</v>
      </c>
      <c r="K740" s="329">
        <f t="shared" si="11"/>
        <v>3820.1376979108372</v>
      </c>
    </row>
    <row r="741" spans="2:11" x14ac:dyDescent="0.2">
      <c r="B741" s="1">
        <v>110330728</v>
      </c>
      <c r="C741" s="1">
        <v>2029</v>
      </c>
      <c r="D741" s="1" t="s">
        <v>269</v>
      </c>
      <c r="E741" s="1">
        <v>0</v>
      </c>
      <c r="F741" s="329">
        <v>0</v>
      </c>
      <c r="G741" s="1">
        <v>35.418509344670092</v>
      </c>
      <c r="H741" s="329">
        <v>1551.881764632338</v>
      </c>
      <c r="I741" s="1">
        <v>35.418509344670092</v>
      </c>
      <c r="J741" s="329">
        <v>2268.255933278499</v>
      </c>
      <c r="K741" s="329">
        <f t="shared" si="11"/>
        <v>3820.1376979108372</v>
      </c>
    </row>
    <row r="742" spans="2:11" x14ac:dyDescent="0.2">
      <c r="B742" s="1">
        <v>110330728</v>
      </c>
      <c r="C742" s="1">
        <v>2030</v>
      </c>
      <c r="D742" s="1" t="s">
        <v>269</v>
      </c>
      <c r="E742" s="1">
        <v>0</v>
      </c>
      <c r="F742" s="329">
        <v>0</v>
      </c>
      <c r="G742" s="1">
        <v>35.418509344670092</v>
      </c>
      <c r="H742" s="329">
        <v>1551.881764632338</v>
      </c>
      <c r="I742" s="1">
        <v>35.418509344670092</v>
      </c>
      <c r="J742" s="329">
        <v>2268.255933278499</v>
      </c>
      <c r="K742" s="329">
        <f t="shared" si="11"/>
        <v>3820.1376979108372</v>
      </c>
    </row>
    <row r="743" spans="2:11" x14ac:dyDescent="0.2">
      <c r="B743" s="1">
        <v>110330728</v>
      </c>
      <c r="C743" s="1">
        <v>2031</v>
      </c>
      <c r="D743" s="1" t="s">
        <v>269</v>
      </c>
      <c r="E743" s="1">
        <v>0</v>
      </c>
      <c r="F743" s="329">
        <v>0</v>
      </c>
      <c r="G743" s="1">
        <v>35.418509344670092</v>
      </c>
      <c r="H743" s="329">
        <v>1551.881764632338</v>
      </c>
      <c r="I743" s="1">
        <v>35.418509344670092</v>
      </c>
      <c r="J743" s="329">
        <v>2268.255933278499</v>
      </c>
      <c r="K743" s="329">
        <f t="shared" si="11"/>
        <v>3820.1376979108372</v>
      </c>
    </row>
    <row r="744" spans="2:11" x14ac:dyDescent="0.2">
      <c r="B744" s="1">
        <v>110330728</v>
      </c>
      <c r="C744" s="1">
        <v>2032</v>
      </c>
      <c r="D744" s="1" t="s">
        <v>269</v>
      </c>
      <c r="E744" s="1">
        <v>0</v>
      </c>
      <c r="F744" s="329">
        <v>0</v>
      </c>
      <c r="G744" s="1">
        <v>35.418509344670092</v>
      </c>
      <c r="H744" s="329">
        <v>1551.881764632338</v>
      </c>
      <c r="I744" s="1">
        <v>35.418509344670092</v>
      </c>
      <c r="J744" s="329">
        <v>2268.255933278499</v>
      </c>
      <c r="K744" s="329">
        <f t="shared" si="11"/>
        <v>3820.1376979108372</v>
      </c>
    </row>
    <row r="745" spans="2:11" x14ac:dyDescent="0.2">
      <c r="B745" s="1">
        <v>110330728</v>
      </c>
      <c r="C745" s="1">
        <v>2033</v>
      </c>
      <c r="D745" s="1" t="s">
        <v>269</v>
      </c>
      <c r="E745" s="1">
        <v>0</v>
      </c>
      <c r="F745" s="329">
        <v>0</v>
      </c>
      <c r="G745" s="1">
        <v>35.418509344670092</v>
      </c>
      <c r="H745" s="329">
        <v>1551.881764632338</v>
      </c>
      <c r="I745" s="1">
        <v>35.418509344670092</v>
      </c>
      <c r="J745" s="329">
        <v>2268.255933278499</v>
      </c>
      <c r="K745" s="329">
        <f t="shared" si="11"/>
        <v>3820.1376979108372</v>
      </c>
    </row>
    <row r="746" spans="2:11" x14ac:dyDescent="0.2">
      <c r="B746" s="1">
        <v>110330728</v>
      </c>
      <c r="C746" s="1">
        <v>2034</v>
      </c>
      <c r="D746" s="1" t="s">
        <v>269</v>
      </c>
      <c r="E746" s="1">
        <v>0</v>
      </c>
      <c r="F746" s="329">
        <v>0</v>
      </c>
      <c r="G746" s="1">
        <v>35.418509344670092</v>
      </c>
      <c r="H746" s="329">
        <v>1551.881764632338</v>
      </c>
      <c r="I746" s="1">
        <v>35.418509344670092</v>
      </c>
      <c r="J746" s="329">
        <v>2268.255933278499</v>
      </c>
      <c r="K746" s="329">
        <f t="shared" si="11"/>
        <v>3820.1376979108372</v>
      </c>
    </row>
    <row r="747" spans="2:11" x14ac:dyDescent="0.2">
      <c r="B747" s="1">
        <v>156484100</v>
      </c>
      <c r="C747" s="1">
        <v>2023</v>
      </c>
      <c r="D747" s="1" t="s">
        <v>269</v>
      </c>
      <c r="E747" s="1">
        <v>0</v>
      </c>
      <c r="F747" s="329">
        <v>0</v>
      </c>
      <c r="G747" s="1">
        <v>84.826376015170396</v>
      </c>
      <c r="H747" s="329">
        <v>3716.715032153058</v>
      </c>
      <c r="I747" s="1">
        <v>84.826376015170396</v>
      </c>
      <c r="J747" s="329">
        <v>1431.1278053162971</v>
      </c>
      <c r="K747" s="329">
        <f t="shared" si="11"/>
        <v>5147.8428374693549</v>
      </c>
    </row>
    <row r="748" spans="2:11" x14ac:dyDescent="0.2">
      <c r="B748" s="1">
        <v>156484100</v>
      </c>
      <c r="C748" s="1">
        <v>2024</v>
      </c>
      <c r="D748" s="1" t="s">
        <v>269</v>
      </c>
      <c r="E748" s="1">
        <v>0</v>
      </c>
      <c r="F748" s="329">
        <v>0</v>
      </c>
      <c r="G748" s="1">
        <v>84.826376015170396</v>
      </c>
      <c r="H748" s="329">
        <v>3716.715032153058</v>
      </c>
      <c r="I748" s="1">
        <v>84.826376015170396</v>
      </c>
      <c r="J748" s="329">
        <v>1431.1278053162971</v>
      </c>
      <c r="K748" s="329">
        <f t="shared" si="11"/>
        <v>5147.8428374693549</v>
      </c>
    </row>
    <row r="749" spans="2:11" x14ac:dyDescent="0.2">
      <c r="B749" s="1">
        <v>156484100</v>
      </c>
      <c r="C749" s="1">
        <v>2025</v>
      </c>
      <c r="D749" s="1" t="s">
        <v>269</v>
      </c>
      <c r="E749" s="1">
        <v>0</v>
      </c>
      <c r="F749" s="329">
        <v>0</v>
      </c>
      <c r="G749" s="1">
        <v>84.826376015170396</v>
      </c>
      <c r="H749" s="329">
        <v>3716.715032153058</v>
      </c>
      <c r="I749" s="1">
        <v>84.826376015170396</v>
      </c>
      <c r="J749" s="329">
        <v>1431.1278053162971</v>
      </c>
      <c r="K749" s="329">
        <f t="shared" si="11"/>
        <v>5147.8428374693549</v>
      </c>
    </row>
    <row r="750" spans="2:11" x14ac:dyDescent="0.2">
      <c r="B750" s="1">
        <v>156484100</v>
      </c>
      <c r="C750" s="1">
        <v>2026</v>
      </c>
      <c r="D750" s="1" t="s">
        <v>269</v>
      </c>
      <c r="E750" s="1">
        <v>0</v>
      </c>
      <c r="F750" s="329">
        <v>0</v>
      </c>
      <c r="G750" s="1">
        <v>84.826376015170396</v>
      </c>
      <c r="H750" s="329">
        <v>3716.715032153058</v>
      </c>
      <c r="I750" s="1">
        <v>84.826376015170396</v>
      </c>
      <c r="J750" s="329">
        <v>1431.1278053162971</v>
      </c>
      <c r="K750" s="329">
        <f t="shared" si="11"/>
        <v>5147.8428374693549</v>
      </c>
    </row>
    <row r="751" spans="2:11" x14ac:dyDescent="0.2">
      <c r="B751" s="1">
        <v>156484100</v>
      </c>
      <c r="C751" s="1">
        <v>2027</v>
      </c>
      <c r="D751" s="1" t="s">
        <v>269</v>
      </c>
      <c r="E751" s="1">
        <v>0</v>
      </c>
      <c r="F751" s="329">
        <v>0</v>
      </c>
      <c r="G751" s="1">
        <v>84.826376015170396</v>
      </c>
      <c r="H751" s="329">
        <v>3716.715032153058</v>
      </c>
      <c r="I751" s="1">
        <v>84.826376015170396</v>
      </c>
      <c r="J751" s="329">
        <v>1431.1278053162971</v>
      </c>
      <c r="K751" s="329">
        <f t="shared" si="11"/>
        <v>5147.8428374693549</v>
      </c>
    </row>
    <row r="752" spans="2:11" x14ac:dyDescent="0.2">
      <c r="B752" s="1">
        <v>156484100</v>
      </c>
      <c r="C752" s="1">
        <v>2028</v>
      </c>
      <c r="D752" s="1" t="s">
        <v>269</v>
      </c>
      <c r="E752" s="1">
        <v>0</v>
      </c>
      <c r="F752" s="329">
        <v>0</v>
      </c>
      <c r="G752" s="1">
        <v>84.826376015170396</v>
      </c>
      <c r="H752" s="329">
        <v>3716.715032153058</v>
      </c>
      <c r="I752" s="1">
        <v>84.826376015170396</v>
      </c>
      <c r="J752" s="329">
        <v>1431.1278053162971</v>
      </c>
      <c r="K752" s="329">
        <f t="shared" si="11"/>
        <v>5147.8428374693549</v>
      </c>
    </row>
    <row r="753" spans="2:11" x14ac:dyDescent="0.2">
      <c r="B753" s="1">
        <v>156484100</v>
      </c>
      <c r="C753" s="1">
        <v>2029</v>
      </c>
      <c r="D753" s="1" t="s">
        <v>269</v>
      </c>
      <c r="E753" s="1">
        <v>0</v>
      </c>
      <c r="F753" s="329">
        <v>0</v>
      </c>
      <c r="G753" s="1">
        <v>84.826376015170396</v>
      </c>
      <c r="H753" s="329">
        <v>3716.715032153058</v>
      </c>
      <c r="I753" s="1">
        <v>84.826376015170396</v>
      </c>
      <c r="J753" s="329">
        <v>1431.1278053162971</v>
      </c>
      <c r="K753" s="329">
        <f t="shared" si="11"/>
        <v>5147.8428374693549</v>
      </c>
    </row>
    <row r="754" spans="2:11" x14ac:dyDescent="0.2">
      <c r="B754" s="1">
        <v>156484100</v>
      </c>
      <c r="C754" s="1">
        <v>2030</v>
      </c>
      <c r="D754" s="1" t="s">
        <v>269</v>
      </c>
      <c r="E754" s="1">
        <v>0</v>
      </c>
      <c r="F754" s="329">
        <v>0</v>
      </c>
      <c r="G754" s="1">
        <v>84.826376015170396</v>
      </c>
      <c r="H754" s="329">
        <v>3716.715032153058</v>
      </c>
      <c r="I754" s="1">
        <v>84.826376015170396</v>
      </c>
      <c r="J754" s="329">
        <v>1431.1278053162971</v>
      </c>
      <c r="K754" s="329">
        <f t="shared" si="11"/>
        <v>5147.8428374693549</v>
      </c>
    </row>
    <row r="755" spans="2:11" x14ac:dyDescent="0.2">
      <c r="B755" s="1">
        <v>156484100</v>
      </c>
      <c r="C755" s="1">
        <v>2031</v>
      </c>
      <c r="D755" s="1" t="s">
        <v>269</v>
      </c>
      <c r="E755" s="1">
        <v>0</v>
      </c>
      <c r="F755" s="329">
        <v>0</v>
      </c>
      <c r="G755" s="1">
        <v>84.826376015170396</v>
      </c>
      <c r="H755" s="329">
        <v>3716.715032153058</v>
      </c>
      <c r="I755" s="1">
        <v>84.826376015170396</v>
      </c>
      <c r="J755" s="329">
        <v>1431.1278053162971</v>
      </c>
      <c r="K755" s="329">
        <f t="shared" si="11"/>
        <v>5147.8428374693549</v>
      </c>
    </row>
    <row r="756" spans="2:11" x14ac:dyDescent="0.2">
      <c r="B756" s="1">
        <v>156484100</v>
      </c>
      <c r="C756" s="1">
        <v>2032</v>
      </c>
      <c r="D756" s="1" t="s">
        <v>269</v>
      </c>
      <c r="E756" s="1">
        <v>0</v>
      </c>
      <c r="F756" s="329">
        <v>0</v>
      </c>
      <c r="G756" s="1">
        <v>84.826376015170396</v>
      </c>
      <c r="H756" s="329">
        <v>3716.715032153058</v>
      </c>
      <c r="I756" s="1">
        <v>84.826376015170396</v>
      </c>
      <c r="J756" s="329">
        <v>1431.1278053162971</v>
      </c>
      <c r="K756" s="329">
        <f t="shared" si="11"/>
        <v>5147.8428374693549</v>
      </c>
    </row>
    <row r="757" spans="2:11" x14ac:dyDescent="0.2">
      <c r="B757" s="1">
        <v>156484100</v>
      </c>
      <c r="C757" s="1">
        <v>2033</v>
      </c>
      <c r="D757" s="1" t="s">
        <v>269</v>
      </c>
      <c r="E757" s="1">
        <v>0</v>
      </c>
      <c r="F757" s="329">
        <v>0</v>
      </c>
      <c r="G757" s="1">
        <v>84.826376015170396</v>
      </c>
      <c r="H757" s="329">
        <v>3716.715032153058</v>
      </c>
      <c r="I757" s="1">
        <v>84.826376015170396</v>
      </c>
      <c r="J757" s="329">
        <v>1431.1278053162971</v>
      </c>
      <c r="K757" s="329">
        <f t="shared" si="11"/>
        <v>5147.8428374693549</v>
      </c>
    </row>
    <row r="758" spans="2:11" x14ac:dyDescent="0.2">
      <c r="B758" s="1">
        <v>156484100</v>
      </c>
      <c r="C758" s="1">
        <v>2034</v>
      </c>
      <c r="D758" s="1" t="s">
        <v>269</v>
      </c>
      <c r="E758" s="1">
        <v>0</v>
      </c>
      <c r="F758" s="329">
        <v>0</v>
      </c>
      <c r="G758" s="1">
        <v>84.826376015170396</v>
      </c>
      <c r="H758" s="329">
        <v>3716.715032153058</v>
      </c>
      <c r="I758" s="1">
        <v>84.826376015170396</v>
      </c>
      <c r="J758" s="329">
        <v>1431.1278053162971</v>
      </c>
      <c r="K758" s="329">
        <f t="shared" si="11"/>
        <v>5147.8428374693549</v>
      </c>
    </row>
    <row r="759" spans="2:11" x14ac:dyDescent="0.2">
      <c r="B759" s="1">
        <v>20210329</v>
      </c>
      <c r="C759" s="1">
        <v>2023</v>
      </c>
      <c r="D759" s="1" t="s">
        <v>270</v>
      </c>
      <c r="E759" s="1">
        <v>0</v>
      </c>
      <c r="F759" s="329">
        <v>0</v>
      </c>
      <c r="G759" s="1">
        <v>0</v>
      </c>
      <c r="H759" s="329">
        <v>0</v>
      </c>
      <c r="I759" s="1">
        <v>0</v>
      </c>
      <c r="J759" s="329">
        <v>501.01179892904253</v>
      </c>
      <c r="K759" s="329">
        <f t="shared" si="11"/>
        <v>501.01179892904253</v>
      </c>
    </row>
    <row r="760" spans="2:11" x14ac:dyDescent="0.2">
      <c r="B760" s="1">
        <v>20210329</v>
      </c>
      <c r="C760" s="1">
        <v>2024</v>
      </c>
      <c r="D760" s="1" t="s">
        <v>270</v>
      </c>
      <c r="E760" s="1">
        <v>0</v>
      </c>
      <c r="F760" s="329">
        <v>0</v>
      </c>
      <c r="G760" s="1">
        <v>0</v>
      </c>
      <c r="H760" s="329">
        <v>0</v>
      </c>
      <c r="I760" s="1">
        <v>0</v>
      </c>
      <c r="J760" s="329">
        <v>501.01179892904253</v>
      </c>
      <c r="K760" s="329">
        <f t="shared" si="11"/>
        <v>501.01179892904253</v>
      </c>
    </row>
    <row r="761" spans="2:11" x14ac:dyDescent="0.2">
      <c r="B761" s="1">
        <v>20210329</v>
      </c>
      <c r="C761" s="1">
        <v>2025</v>
      </c>
      <c r="D761" s="1" t="s">
        <v>270</v>
      </c>
      <c r="E761" s="1">
        <v>0</v>
      </c>
      <c r="F761" s="329">
        <v>0</v>
      </c>
      <c r="G761" s="1">
        <v>0</v>
      </c>
      <c r="H761" s="329">
        <v>0</v>
      </c>
      <c r="I761" s="1">
        <v>0</v>
      </c>
      <c r="J761" s="329">
        <v>501.01179892904253</v>
      </c>
      <c r="K761" s="329">
        <f t="shared" si="11"/>
        <v>501.01179892904253</v>
      </c>
    </row>
    <row r="762" spans="2:11" x14ac:dyDescent="0.2">
      <c r="B762" s="1">
        <v>20210329</v>
      </c>
      <c r="C762" s="1">
        <v>2026</v>
      </c>
      <c r="D762" s="1" t="s">
        <v>270</v>
      </c>
      <c r="E762" s="1">
        <v>0</v>
      </c>
      <c r="F762" s="329">
        <v>0</v>
      </c>
      <c r="G762" s="1">
        <v>0</v>
      </c>
      <c r="H762" s="329">
        <v>0</v>
      </c>
      <c r="I762" s="1">
        <v>0</v>
      </c>
      <c r="J762" s="329">
        <v>501.01179892904253</v>
      </c>
      <c r="K762" s="329">
        <f t="shared" si="11"/>
        <v>501.01179892904253</v>
      </c>
    </row>
    <row r="763" spans="2:11" x14ac:dyDescent="0.2">
      <c r="B763" s="1">
        <v>20210329</v>
      </c>
      <c r="C763" s="1">
        <v>2027</v>
      </c>
      <c r="D763" s="1" t="s">
        <v>270</v>
      </c>
      <c r="E763" s="1">
        <v>0</v>
      </c>
      <c r="F763" s="329">
        <v>0</v>
      </c>
      <c r="G763" s="1">
        <v>0</v>
      </c>
      <c r="H763" s="329">
        <v>0</v>
      </c>
      <c r="I763" s="1">
        <v>0</v>
      </c>
      <c r="J763" s="329">
        <v>501.01179892904253</v>
      </c>
      <c r="K763" s="329">
        <f t="shared" si="11"/>
        <v>501.01179892904253</v>
      </c>
    </row>
    <row r="764" spans="2:11" x14ac:dyDescent="0.2">
      <c r="B764" s="1">
        <v>20210329</v>
      </c>
      <c r="C764" s="1">
        <v>2028</v>
      </c>
      <c r="D764" s="1" t="s">
        <v>270</v>
      </c>
      <c r="E764" s="1">
        <v>0</v>
      </c>
      <c r="F764" s="329">
        <v>0</v>
      </c>
      <c r="G764" s="1">
        <v>0</v>
      </c>
      <c r="H764" s="329">
        <v>0</v>
      </c>
      <c r="I764" s="1">
        <v>0</v>
      </c>
      <c r="J764" s="329">
        <v>501.01179892904253</v>
      </c>
      <c r="K764" s="329">
        <f t="shared" si="11"/>
        <v>501.01179892904253</v>
      </c>
    </row>
    <row r="765" spans="2:11" x14ac:dyDescent="0.2">
      <c r="B765" s="1">
        <v>20210329</v>
      </c>
      <c r="C765" s="1">
        <v>2029</v>
      </c>
      <c r="D765" s="1" t="s">
        <v>270</v>
      </c>
      <c r="E765" s="1">
        <v>0</v>
      </c>
      <c r="F765" s="329">
        <v>0</v>
      </c>
      <c r="G765" s="1">
        <v>0</v>
      </c>
      <c r="H765" s="329">
        <v>0</v>
      </c>
      <c r="I765" s="1">
        <v>0</v>
      </c>
      <c r="J765" s="329">
        <v>501.01179892904253</v>
      </c>
      <c r="K765" s="329">
        <f t="shared" si="11"/>
        <v>501.01179892904253</v>
      </c>
    </row>
    <row r="766" spans="2:11" x14ac:dyDescent="0.2">
      <c r="B766" s="1">
        <v>20210329</v>
      </c>
      <c r="C766" s="1">
        <v>2030</v>
      </c>
      <c r="D766" s="1" t="s">
        <v>270</v>
      </c>
      <c r="E766" s="1">
        <v>0</v>
      </c>
      <c r="F766" s="329">
        <v>0</v>
      </c>
      <c r="G766" s="1">
        <v>0</v>
      </c>
      <c r="H766" s="329">
        <v>0</v>
      </c>
      <c r="I766" s="1">
        <v>0</v>
      </c>
      <c r="J766" s="329">
        <v>501.01179892904253</v>
      </c>
      <c r="K766" s="329">
        <f t="shared" si="11"/>
        <v>501.01179892904253</v>
      </c>
    </row>
    <row r="767" spans="2:11" x14ac:dyDescent="0.2">
      <c r="B767" s="1">
        <v>20210329</v>
      </c>
      <c r="C767" s="1">
        <v>2031</v>
      </c>
      <c r="D767" s="1" t="s">
        <v>270</v>
      </c>
      <c r="E767" s="1">
        <v>0</v>
      </c>
      <c r="F767" s="329">
        <v>0</v>
      </c>
      <c r="G767" s="1">
        <v>0</v>
      </c>
      <c r="H767" s="329">
        <v>0</v>
      </c>
      <c r="I767" s="1">
        <v>0</v>
      </c>
      <c r="J767" s="329">
        <v>501.01179892904253</v>
      </c>
      <c r="K767" s="329">
        <f t="shared" si="11"/>
        <v>501.01179892904253</v>
      </c>
    </row>
    <row r="768" spans="2:11" x14ac:dyDescent="0.2">
      <c r="B768" s="1">
        <v>20210329</v>
      </c>
      <c r="C768" s="1">
        <v>2032</v>
      </c>
      <c r="D768" s="1" t="s">
        <v>270</v>
      </c>
      <c r="E768" s="1">
        <v>0</v>
      </c>
      <c r="F768" s="329">
        <v>0</v>
      </c>
      <c r="G768" s="1">
        <v>0</v>
      </c>
      <c r="H768" s="329">
        <v>0</v>
      </c>
      <c r="I768" s="1">
        <v>0</v>
      </c>
      <c r="J768" s="329">
        <v>501.01179892904253</v>
      </c>
      <c r="K768" s="329">
        <f t="shared" si="11"/>
        <v>501.01179892904253</v>
      </c>
    </row>
    <row r="769" spans="2:11" x14ac:dyDescent="0.2">
      <c r="B769" s="1">
        <v>20210329</v>
      </c>
      <c r="C769" s="1">
        <v>2033</v>
      </c>
      <c r="D769" s="1" t="s">
        <v>270</v>
      </c>
      <c r="E769" s="1">
        <v>0</v>
      </c>
      <c r="F769" s="329">
        <v>0</v>
      </c>
      <c r="G769" s="1">
        <v>0</v>
      </c>
      <c r="H769" s="329">
        <v>0</v>
      </c>
      <c r="I769" s="1">
        <v>0</v>
      </c>
      <c r="J769" s="329">
        <v>501.01179892904253</v>
      </c>
      <c r="K769" s="329">
        <f t="shared" si="11"/>
        <v>501.01179892904253</v>
      </c>
    </row>
    <row r="770" spans="2:11" x14ac:dyDescent="0.2">
      <c r="B770" s="1">
        <v>20210329</v>
      </c>
      <c r="C770" s="1">
        <v>2034</v>
      </c>
      <c r="D770" s="1" t="s">
        <v>270</v>
      </c>
      <c r="E770" s="1">
        <v>0</v>
      </c>
      <c r="F770" s="329">
        <v>0</v>
      </c>
      <c r="G770" s="1">
        <v>0</v>
      </c>
      <c r="H770" s="329">
        <v>0</v>
      </c>
      <c r="I770" s="1">
        <v>0</v>
      </c>
      <c r="J770" s="329">
        <v>501.01179892904253</v>
      </c>
      <c r="K770" s="329">
        <f t="shared" si="11"/>
        <v>501.01179892904253</v>
      </c>
    </row>
    <row r="771" spans="2:11" x14ac:dyDescent="0.2">
      <c r="B771" s="1">
        <v>20368770</v>
      </c>
      <c r="C771" s="1">
        <v>2023</v>
      </c>
      <c r="D771" s="1" t="s">
        <v>270</v>
      </c>
      <c r="E771" s="1">
        <v>0</v>
      </c>
      <c r="F771" s="329">
        <v>0</v>
      </c>
      <c r="G771" s="1">
        <v>0</v>
      </c>
      <c r="H771" s="329">
        <v>0</v>
      </c>
      <c r="I771" s="1">
        <v>0</v>
      </c>
      <c r="J771" s="329">
        <v>2124.1229675077229</v>
      </c>
      <c r="K771" s="329">
        <f t="shared" si="11"/>
        <v>2124.1229675077229</v>
      </c>
    </row>
    <row r="772" spans="2:11" x14ac:dyDescent="0.2">
      <c r="B772" s="1">
        <v>20368770</v>
      </c>
      <c r="C772" s="1">
        <v>2024</v>
      </c>
      <c r="D772" s="1" t="s">
        <v>270</v>
      </c>
      <c r="E772" s="1">
        <v>2668.6548719998709</v>
      </c>
      <c r="F772" s="329">
        <v>77.854411716492535</v>
      </c>
      <c r="G772" s="1">
        <v>0</v>
      </c>
      <c r="H772" s="329">
        <v>0</v>
      </c>
      <c r="I772" s="1">
        <v>2668.6548719998709</v>
      </c>
      <c r="J772" s="329">
        <v>2124.1229675077229</v>
      </c>
      <c r="K772" s="329">
        <f t="shared" si="11"/>
        <v>2201.9773792242154</v>
      </c>
    </row>
    <row r="773" spans="2:11" x14ac:dyDescent="0.2">
      <c r="B773" s="1">
        <v>20368770</v>
      </c>
      <c r="C773" s="1">
        <v>2025</v>
      </c>
      <c r="D773" s="1" t="s">
        <v>270</v>
      </c>
      <c r="E773" s="1">
        <v>753.78799118574523</v>
      </c>
      <c r="F773" s="329">
        <v>21.138287022024809</v>
      </c>
      <c r="G773" s="1">
        <v>0</v>
      </c>
      <c r="H773" s="329">
        <v>0</v>
      </c>
      <c r="I773" s="1">
        <v>753.78799118574523</v>
      </c>
      <c r="J773" s="329">
        <v>2124.1229675077229</v>
      </c>
      <c r="K773" s="329">
        <f t="shared" si="11"/>
        <v>2145.2612545297479</v>
      </c>
    </row>
    <row r="774" spans="2:11" x14ac:dyDescent="0.2">
      <c r="B774" s="1">
        <v>20368770</v>
      </c>
      <c r="C774" s="1">
        <v>2026</v>
      </c>
      <c r="D774" s="1" t="s">
        <v>270</v>
      </c>
      <c r="E774" s="1">
        <v>753.78799118574523</v>
      </c>
      <c r="F774" s="329">
        <v>21.138287022024809</v>
      </c>
      <c r="G774" s="1">
        <v>0</v>
      </c>
      <c r="H774" s="329">
        <v>0</v>
      </c>
      <c r="I774" s="1">
        <v>753.78799118574523</v>
      </c>
      <c r="J774" s="329">
        <v>2124.1229675077229</v>
      </c>
      <c r="K774" s="329">
        <f t="shared" si="11"/>
        <v>2145.2612545297479</v>
      </c>
    </row>
    <row r="775" spans="2:11" x14ac:dyDescent="0.2">
      <c r="B775" s="1">
        <v>20368770</v>
      </c>
      <c r="C775" s="1">
        <v>2027</v>
      </c>
      <c r="D775" s="1" t="s">
        <v>270</v>
      </c>
      <c r="E775" s="1">
        <v>753.78799118574523</v>
      </c>
      <c r="F775" s="329">
        <v>21.138287022024809</v>
      </c>
      <c r="G775" s="1">
        <v>0</v>
      </c>
      <c r="H775" s="329">
        <v>0</v>
      </c>
      <c r="I775" s="1">
        <v>753.78799118574523</v>
      </c>
      <c r="J775" s="329">
        <v>2124.1229675077229</v>
      </c>
      <c r="K775" s="329">
        <f t="shared" ref="K775:K838" si="12">J775+H775+F775</f>
        <v>2145.2612545297479</v>
      </c>
    </row>
    <row r="776" spans="2:11" x14ac:dyDescent="0.2">
      <c r="B776" s="1">
        <v>20368770</v>
      </c>
      <c r="C776" s="1">
        <v>2028</v>
      </c>
      <c r="D776" s="1" t="s">
        <v>270</v>
      </c>
      <c r="E776" s="1">
        <v>753.78799118574523</v>
      </c>
      <c r="F776" s="329">
        <v>21.138287022024809</v>
      </c>
      <c r="G776" s="1">
        <v>0</v>
      </c>
      <c r="H776" s="329">
        <v>0</v>
      </c>
      <c r="I776" s="1">
        <v>753.78799118574523</v>
      </c>
      <c r="J776" s="329">
        <v>2124.1229675077229</v>
      </c>
      <c r="K776" s="329">
        <f t="shared" si="12"/>
        <v>2145.2612545297479</v>
      </c>
    </row>
    <row r="777" spans="2:11" x14ac:dyDescent="0.2">
      <c r="B777" s="1">
        <v>20368770</v>
      </c>
      <c r="C777" s="1">
        <v>2029</v>
      </c>
      <c r="D777" s="1" t="s">
        <v>270</v>
      </c>
      <c r="E777" s="1">
        <v>753.78799118574523</v>
      </c>
      <c r="F777" s="329">
        <v>21.138287022024809</v>
      </c>
      <c r="G777" s="1">
        <v>0</v>
      </c>
      <c r="H777" s="329">
        <v>0</v>
      </c>
      <c r="I777" s="1">
        <v>753.78799118574523</v>
      </c>
      <c r="J777" s="329">
        <v>2124.1229675077229</v>
      </c>
      <c r="K777" s="329">
        <f t="shared" si="12"/>
        <v>2145.2612545297479</v>
      </c>
    </row>
    <row r="778" spans="2:11" x14ac:dyDescent="0.2">
      <c r="B778" s="1">
        <v>20368770</v>
      </c>
      <c r="C778" s="1">
        <v>2030</v>
      </c>
      <c r="D778" s="1" t="s">
        <v>270</v>
      </c>
      <c r="E778" s="1">
        <v>753.78799118574523</v>
      </c>
      <c r="F778" s="329">
        <v>21.138287022024809</v>
      </c>
      <c r="G778" s="1">
        <v>0</v>
      </c>
      <c r="H778" s="329">
        <v>0</v>
      </c>
      <c r="I778" s="1">
        <v>753.78799118574523</v>
      </c>
      <c r="J778" s="329">
        <v>2124.1229675077229</v>
      </c>
      <c r="K778" s="329">
        <f t="shared" si="12"/>
        <v>2145.2612545297479</v>
      </c>
    </row>
    <row r="779" spans="2:11" x14ac:dyDescent="0.2">
      <c r="B779" s="1">
        <v>20368770</v>
      </c>
      <c r="C779" s="1">
        <v>2031</v>
      </c>
      <c r="D779" s="1" t="s">
        <v>270</v>
      </c>
      <c r="E779" s="1">
        <v>753.78799118574523</v>
      </c>
      <c r="F779" s="329">
        <v>21.138287022024809</v>
      </c>
      <c r="G779" s="1">
        <v>0</v>
      </c>
      <c r="H779" s="329">
        <v>0</v>
      </c>
      <c r="I779" s="1">
        <v>753.78799118574523</v>
      </c>
      <c r="J779" s="329">
        <v>2124.1229675077229</v>
      </c>
      <c r="K779" s="329">
        <f t="shared" si="12"/>
        <v>2145.2612545297479</v>
      </c>
    </row>
    <row r="780" spans="2:11" x14ac:dyDescent="0.2">
      <c r="B780" s="1">
        <v>20368770</v>
      </c>
      <c r="C780" s="1">
        <v>2032</v>
      </c>
      <c r="D780" s="1" t="s">
        <v>270</v>
      </c>
      <c r="E780" s="1">
        <v>753.78799118574523</v>
      </c>
      <c r="F780" s="329">
        <v>21.138287022024809</v>
      </c>
      <c r="G780" s="1">
        <v>0</v>
      </c>
      <c r="H780" s="329">
        <v>0</v>
      </c>
      <c r="I780" s="1">
        <v>753.78799118574523</v>
      </c>
      <c r="J780" s="329">
        <v>2124.1229675077229</v>
      </c>
      <c r="K780" s="329">
        <f t="shared" si="12"/>
        <v>2145.2612545297479</v>
      </c>
    </row>
    <row r="781" spans="2:11" x14ac:dyDescent="0.2">
      <c r="B781" s="1">
        <v>20368770</v>
      </c>
      <c r="C781" s="1">
        <v>2033</v>
      </c>
      <c r="D781" s="1" t="s">
        <v>270</v>
      </c>
      <c r="E781" s="1">
        <v>753.78799118574523</v>
      </c>
      <c r="F781" s="329">
        <v>21.138287022024809</v>
      </c>
      <c r="G781" s="1">
        <v>0</v>
      </c>
      <c r="H781" s="329">
        <v>0</v>
      </c>
      <c r="I781" s="1">
        <v>753.78799118574523</v>
      </c>
      <c r="J781" s="329">
        <v>2124.1229675077229</v>
      </c>
      <c r="K781" s="329">
        <f t="shared" si="12"/>
        <v>2145.2612545297479</v>
      </c>
    </row>
    <row r="782" spans="2:11" x14ac:dyDescent="0.2">
      <c r="B782" s="1">
        <v>20368770</v>
      </c>
      <c r="C782" s="1">
        <v>2034</v>
      </c>
      <c r="D782" s="1" t="s">
        <v>270</v>
      </c>
      <c r="E782" s="1">
        <v>753.78799118574523</v>
      </c>
      <c r="F782" s="329">
        <v>21.138287022024809</v>
      </c>
      <c r="G782" s="1">
        <v>0</v>
      </c>
      <c r="H782" s="329">
        <v>0</v>
      </c>
      <c r="I782" s="1">
        <v>753.78799118574523</v>
      </c>
      <c r="J782" s="329">
        <v>2124.1229675077229</v>
      </c>
      <c r="K782" s="329">
        <f t="shared" si="12"/>
        <v>2145.2612545297479</v>
      </c>
    </row>
    <row r="783" spans="2:11" x14ac:dyDescent="0.2">
      <c r="B783" s="1">
        <v>20496964</v>
      </c>
      <c r="C783" s="1">
        <v>2023</v>
      </c>
      <c r="D783" s="1" t="s">
        <v>270</v>
      </c>
      <c r="E783" s="1">
        <v>2023.4190536204269</v>
      </c>
      <c r="F783" s="329">
        <v>0</v>
      </c>
      <c r="G783" s="1">
        <v>0</v>
      </c>
      <c r="H783" s="329">
        <v>0</v>
      </c>
      <c r="I783" s="1">
        <v>2023.4190536204269</v>
      </c>
      <c r="J783" s="329">
        <v>5767.3718678409514</v>
      </c>
      <c r="K783" s="329">
        <f t="shared" si="12"/>
        <v>5767.3718678409514</v>
      </c>
    </row>
    <row r="784" spans="2:11" x14ac:dyDescent="0.2">
      <c r="B784" s="1">
        <v>20496964</v>
      </c>
      <c r="C784" s="1">
        <v>2024</v>
      </c>
      <c r="D784" s="1" t="s">
        <v>270</v>
      </c>
      <c r="E784" s="1">
        <v>2065.432255170866</v>
      </c>
      <c r="F784" s="329">
        <v>41.383721568005633</v>
      </c>
      <c r="G784" s="1">
        <v>0</v>
      </c>
      <c r="H784" s="329">
        <v>0</v>
      </c>
      <c r="I784" s="1">
        <v>2065.432255170866</v>
      </c>
      <c r="J784" s="329">
        <v>5767.3718678409514</v>
      </c>
      <c r="K784" s="329">
        <f t="shared" si="12"/>
        <v>5808.7555894089573</v>
      </c>
    </row>
    <row r="785" spans="2:11" x14ac:dyDescent="0.2">
      <c r="B785" s="1">
        <v>20496964</v>
      </c>
      <c r="C785" s="1">
        <v>2025</v>
      </c>
      <c r="D785" s="1" t="s">
        <v>270</v>
      </c>
      <c r="E785" s="1">
        <v>764.85598838391934</v>
      </c>
      <c r="F785" s="329">
        <v>16.6996337768222</v>
      </c>
      <c r="G785" s="1">
        <v>0</v>
      </c>
      <c r="H785" s="329">
        <v>0</v>
      </c>
      <c r="I785" s="1">
        <v>764.85598838391934</v>
      </c>
      <c r="J785" s="329">
        <v>5767.3718678409514</v>
      </c>
      <c r="K785" s="329">
        <f t="shared" si="12"/>
        <v>5784.0715016177737</v>
      </c>
    </row>
    <row r="786" spans="2:11" x14ac:dyDescent="0.2">
      <c r="B786" s="1">
        <v>20496964</v>
      </c>
      <c r="C786" s="1">
        <v>2026</v>
      </c>
      <c r="D786" s="1" t="s">
        <v>270</v>
      </c>
      <c r="E786" s="1">
        <v>764.85598838391934</v>
      </c>
      <c r="F786" s="329">
        <v>16.6996337768222</v>
      </c>
      <c r="G786" s="1">
        <v>0</v>
      </c>
      <c r="H786" s="329">
        <v>0</v>
      </c>
      <c r="I786" s="1">
        <v>764.85598838391934</v>
      </c>
      <c r="J786" s="329">
        <v>5767.3718678409514</v>
      </c>
      <c r="K786" s="329">
        <f t="shared" si="12"/>
        <v>5784.0715016177737</v>
      </c>
    </row>
    <row r="787" spans="2:11" x14ac:dyDescent="0.2">
      <c r="B787" s="1">
        <v>20496964</v>
      </c>
      <c r="C787" s="1">
        <v>2027</v>
      </c>
      <c r="D787" s="1" t="s">
        <v>270</v>
      </c>
      <c r="E787" s="1">
        <v>764.85598838391934</v>
      </c>
      <c r="F787" s="329">
        <v>16.6996337768222</v>
      </c>
      <c r="G787" s="1">
        <v>0</v>
      </c>
      <c r="H787" s="329">
        <v>0</v>
      </c>
      <c r="I787" s="1">
        <v>764.85598838391934</v>
      </c>
      <c r="J787" s="329">
        <v>5767.3718678409514</v>
      </c>
      <c r="K787" s="329">
        <f t="shared" si="12"/>
        <v>5784.0715016177737</v>
      </c>
    </row>
    <row r="788" spans="2:11" x14ac:dyDescent="0.2">
      <c r="B788" s="1">
        <v>20496964</v>
      </c>
      <c r="C788" s="1">
        <v>2028</v>
      </c>
      <c r="D788" s="1" t="s">
        <v>270</v>
      </c>
      <c r="E788" s="1">
        <v>764.85598838391934</v>
      </c>
      <c r="F788" s="329">
        <v>16.6996337768222</v>
      </c>
      <c r="G788" s="1">
        <v>0</v>
      </c>
      <c r="H788" s="329">
        <v>0</v>
      </c>
      <c r="I788" s="1">
        <v>764.85598838391934</v>
      </c>
      <c r="J788" s="329">
        <v>5767.3718678409514</v>
      </c>
      <c r="K788" s="329">
        <f t="shared" si="12"/>
        <v>5784.0715016177737</v>
      </c>
    </row>
    <row r="789" spans="2:11" x14ac:dyDescent="0.2">
      <c r="B789" s="1">
        <v>20496964</v>
      </c>
      <c r="C789" s="1">
        <v>2029</v>
      </c>
      <c r="D789" s="1" t="s">
        <v>270</v>
      </c>
      <c r="E789" s="1">
        <v>764.85598838391934</v>
      </c>
      <c r="F789" s="329">
        <v>16.6996337768222</v>
      </c>
      <c r="G789" s="1">
        <v>0</v>
      </c>
      <c r="H789" s="329">
        <v>0</v>
      </c>
      <c r="I789" s="1">
        <v>764.85598838391934</v>
      </c>
      <c r="J789" s="329">
        <v>5767.3718678409514</v>
      </c>
      <c r="K789" s="329">
        <f t="shared" si="12"/>
        <v>5784.0715016177737</v>
      </c>
    </row>
    <row r="790" spans="2:11" x14ac:dyDescent="0.2">
      <c r="B790" s="1">
        <v>20496964</v>
      </c>
      <c r="C790" s="1">
        <v>2030</v>
      </c>
      <c r="D790" s="1" t="s">
        <v>270</v>
      </c>
      <c r="E790" s="1">
        <v>764.85598838391934</v>
      </c>
      <c r="F790" s="329">
        <v>16.6996337768222</v>
      </c>
      <c r="G790" s="1">
        <v>0</v>
      </c>
      <c r="H790" s="329">
        <v>0</v>
      </c>
      <c r="I790" s="1">
        <v>764.85598838391934</v>
      </c>
      <c r="J790" s="329">
        <v>5767.3718678409514</v>
      </c>
      <c r="K790" s="329">
        <f t="shared" si="12"/>
        <v>5784.0715016177737</v>
      </c>
    </row>
    <row r="791" spans="2:11" x14ac:dyDescent="0.2">
      <c r="B791" s="1">
        <v>20496964</v>
      </c>
      <c r="C791" s="1">
        <v>2031</v>
      </c>
      <c r="D791" s="1" t="s">
        <v>270</v>
      </c>
      <c r="E791" s="1">
        <v>764.85598838391934</v>
      </c>
      <c r="F791" s="329">
        <v>16.6996337768222</v>
      </c>
      <c r="G791" s="1">
        <v>0</v>
      </c>
      <c r="H791" s="329">
        <v>0</v>
      </c>
      <c r="I791" s="1">
        <v>764.85598838391934</v>
      </c>
      <c r="J791" s="329">
        <v>5767.3718678409514</v>
      </c>
      <c r="K791" s="329">
        <f t="shared" si="12"/>
        <v>5784.0715016177737</v>
      </c>
    </row>
    <row r="792" spans="2:11" x14ac:dyDescent="0.2">
      <c r="B792" s="1">
        <v>20496964</v>
      </c>
      <c r="C792" s="1">
        <v>2032</v>
      </c>
      <c r="D792" s="1" t="s">
        <v>270</v>
      </c>
      <c r="E792" s="1">
        <v>764.85598838391934</v>
      </c>
      <c r="F792" s="329">
        <v>16.6996337768222</v>
      </c>
      <c r="G792" s="1">
        <v>0</v>
      </c>
      <c r="H792" s="329">
        <v>0</v>
      </c>
      <c r="I792" s="1">
        <v>764.85598838391934</v>
      </c>
      <c r="J792" s="329">
        <v>5767.3718678409514</v>
      </c>
      <c r="K792" s="329">
        <f t="shared" si="12"/>
        <v>5784.0715016177737</v>
      </c>
    </row>
    <row r="793" spans="2:11" x14ac:dyDescent="0.2">
      <c r="B793" s="1">
        <v>20496964</v>
      </c>
      <c r="C793" s="1">
        <v>2033</v>
      </c>
      <c r="D793" s="1" t="s">
        <v>270</v>
      </c>
      <c r="E793" s="1">
        <v>764.85598838391934</v>
      </c>
      <c r="F793" s="329">
        <v>16.6996337768222</v>
      </c>
      <c r="G793" s="1">
        <v>0</v>
      </c>
      <c r="H793" s="329">
        <v>0</v>
      </c>
      <c r="I793" s="1">
        <v>764.85598838391934</v>
      </c>
      <c r="J793" s="329">
        <v>5767.3718678409514</v>
      </c>
      <c r="K793" s="329">
        <f t="shared" si="12"/>
        <v>5784.0715016177737</v>
      </c>
    </row>
    <row r="794" spans="2:11" x14ac:dyDescent="0.2">
      <c r="B794" s="1">
        <v>20496964</v>
      </c>
      <c r="C794" s="1">
        <v>2034</v>
      </c>
      <c r="D794" s="1" t="s">
        <v>270</v>
      </c>
      <c r="E794" s="1">
        <v>764.85598838391934</v>
      </c>
      <c r="F794" s="329">
        <v>16.6996337768222</v>
      </c>
      <c r="G794" s="1">
        <v>0</v>
      </c>
      <c r="H794" s="329">
        <v>0</v>
      </c>
      <c r="I794" s="1">
        <v>764.85598838391934</v>
      </c>
      <c r="J794" s="329">
        <v>5767.3718678409514</v>
      </c>
      <c r="K794" s="329">
        <f t="shared" si="12"/>
        <v>5784.0715016177737</v>
      </c>
    </row>
    <row r="795" spans="2:11" x14ac:dyDescent="0.2">
      <c r="B795" s="1">
        <v>20502519</v>
      </c>
      <c r="C795" s="1">
        <v>2023</v>
      </c>
      <c r="D795" s="1" t="s">
        <v>270</v>
      </c>
      <c r="E795" s="1">
        <v>4180.2049283523766</v>
      </c>
      <c r="F795" s="329">
        <v>0</v>
      </c>
      <c r="G795" s="1">
        <v>0</v>
      </c>
      <c r="H795" s="329">
        <v>0</v>
      </c>
      <c r="I795" s="1">
        <v>4180.2049283523766</v>
      </c>
      <c r="J795" s="329">
        <v>3398.2238369358952</v>
      </c>
      <c r="K795" s="329">
        <f t="shared" si="12"/>
        <v>3398.2238369358952</v>
      </c>
    </row>
    <row r="796" spans="2:11" x14ac:dyDescent="0.2">
      <c r="B796" s="1">
        <v>20502519</v>
      </c>
      <c r="C796" s="1">
        <v>2024</v>
      </c>
      <c r="D796" s="1" t="s">
        <v>270</v>
      </c>
      <c r="E796" s="1">
        <v>4266.2769799206226</v>
      </c>
      <c r="F796" s="329">
        <v>94.990320753022303</v>
      </c>
      <c r="G796" s="1">
        <v>0</v>
      </c>
      <c r="H796" s="329">
        <v>0</v>
      </c>
      <c r="I796" s="1">
        <v>4266.2769799206226</v>
      </c>
      <c r="J796" s="329">
        <v>3398.2238369358952</v>
      </c>
      <c r="K796" s="329">
        <f t="shared" si="12"/>
        <v>3493.2141576889176</v>
      </c>
    </row>
    <row r="797" spans="2:11" x14ac:dyDescent="0.2">
      <c r="B797" s="1">
        <v>20502519</v>
      </c>
      <c r="C797" s="1">
        <v>2025</v>
      </c>
      <c r="D797" s="1" t="s">
        <v>270</v>
      </c>
      <c r="E797" s="1">
        <v>1970.959849888287</v>
      </c>
      <c r="F797" s="329">
        <v>53.102711828933828</v>
      </c>
      <c r="G797" s="1">
        <v>0</v>
      </c>
      <c r="H797" s="329">
        <v>0</v>
      </c>
      <c r="I797" s="1">
        <v>1970.959849888287</v>
      </c>
      <c r="J797" s="329">
        <v>3398.2238369358952</v>
      </c>
      <c r="K797" s="329">
        <f t="shared" si="12"/>
        <v>3451.3265487648291</v>
      </c>
    </row>
    <row r="798" spans="2:11" x14ac:dyDescent="0.2">
      <c r="B798" s="1">
        <v>20502519</v>
      </c>
      <c r="C798" s="1">
        <v>2026</v>
      </c>
      <c r="D798" s="1" t="s">
        <v>270</v>
      </c>
      <c r="E798" s="1">
        <v>1970.959849888287</v>
      </c>
      <c r="F798" s="329">
        <v>53.102711828933828</v>
      </c>
      <c r="G798" s="1">
        <v>0</v>
      </c>
      <c r="H798" s="329">
        <v>0</v>
      </c>
      <c r="I798" s="1">
        <v>1970.959849888287</v>
      </c>
      <c r="J798" s="329">
        <v>3398.2238369358952</v>
      </c>
      <c r="K798" s="329">
        <f t="shared" si="12"/>
        <v>3451.3265487648291</v>
      </c>
    </row>
    <row r="799" spans="2:11" x14ac:dyDescent="0.2">
      <c r="B799" s="1">
        <v>20502519</v>
      </c>
      <c r="C799" s="1">
        <v>2027</v>
      </c>
      <c r="D799" s="1" t="s">
        <v>270</v>
      </c>
      <c r="E799" s="1">
        <v>1970.959849888287</v>
      </c>
      <c r="F799" s="329">
        <v>53.102711828933828</v>
      </c>
      <c r="G799" s="1">
        <v>0</v>
      </c>
      <c r="H799" s="329">
        <v>0</v>
      </c>
      <c r="I799" s="1">
        <v>1970.959849888287</v>
      </c>
      <c r="J799" s="329">
        <v>3398.2238369358952</v>
      </c>
      <c r="K799" s="329">
        <f t="shared" si="12"/>
        <v>3451.3265487648291</v>
      </c>
    </row>
    <row r="800" spans="2:11" x14ac:dyDescent="0.2">
      <c r="B800" s="1">
        <v>20502519</v>
      </c>
      <c r="C800" s="1">
        <v>2028</v>
      </c>
      <c r="D800" s="1" t="s">
        <v>270</v>
      </c>
      <c r="E800" s="1">
        <v>1970.959849888287</v>
      </c>
      <c r="F800" s="329">
        <v>53.102711828933828</v>
      </c>
      <c r="G800" s="1">
        <v>0</v>
      </c>
      <c r="H800" s="329">
        <v>0</v>
      </c>
      <c r="I800" s="1">
        <v>1970.959849888287</v>
      </c>
      <c r="J800" s="329">
        <v>3398.2238369358952</v>
      </c>
      <c r="K800" s="329">
        <f t="shared" si="12"/>
        <v>3451.3265487648291</v>
      </c>
    </row>
    <row r="801" spans="2:11" x14ac:dyDescent="0.2">
      <c r="B801" s="1">
        <v>20502519</v>
      </c>
      <c r="C801" s="1">
        <v>2029</v>
      </c>
      <c r="D801" s="1" t="s">
        <v>270</v>
      </c>
      <c r="E801" s="1">
        <v>1970.959849888287</v>
      </c>
      <c r="F801" s="329">
        <v>53.102711828933828</v>
      </c>
      <c r="G801" s="1">
        <v>0</v>
      </c>
      <c r="H801" s="329">
        <v>0</v>
      </c>
      <c r="I801" s="1">
        <v>1970.959849888287</v>
      </c>
      <c r="J801" s="329">
        <v>3398.2238369358952</v>
      </c>
      <c r="K801" s="329">
        <f t="shared" si="12"/>
        <v>3451.3265487648291</v>
      </c>
    </row>
    <row r="802" spans="2:11" x14ac:dyDescent="0.2">
      <c r="B802" s="1">
        <v>20502519</v>
      </c>
      <c r="C802" s="1">
        <v>2030</v>
      </c>
      <c r="D802" s="1" t="s">
        <v>270</v>
      </c>
      <c r="E802" s="1">
        <v>1970.959849888287</v>
      </c>
      <c r="F802" s="329">
        <v>53.102711828933828</v>
      </c>
      <c r="G802" s="1">
        <v>0</v>
      </c>
      <c r="H802" s="329">
        <v>0</v>
      </c>
      <c r="I802" s="1">
        <v>1970.959849888287</v>
      </c>
      <c r="J802" s="329">
        <v>3398.2238369358952</v>
      </c>
      <c r="K802" s="329">
        <f t="shared" si="12"/>
        <v>3451.3265487648291</v>
      </c>
    </row>
    <row r="803" spans="2:11" x14ac:dyDescent="0.2">
      <c r="B803" s="1">
        <v>20502519</v>
      </c>
      <c r="C803" s="1">
        <v>2031</v>
      </c>
      <c r="D803" s="1" t="s">
        <v>270</v>
      </c>
      <c r="E803" s="1">
        <v>1970.959849888287</v>
      </c>
      <c r="F803" s="329">
        <v>53.102711828933828</v>
      </c>
      <c r="G803" s="1">
        <v>0</v>
      </c>
      <c r="H803" s="329">
        <v>0</v>
      </c>
      <c r="I803" s="1">
        <v>1970.959849888287</v>
      </c>
      <c r="J803" s="329">
        <v>3398.2238369358952</v>
      </c>
      <c r="K803" s="329">
        <f t="shared" si="12"/>
        <v>3451.3265487648291</v>
      </c>
    </row>
    <row r="804" spans="2:11" x14ac:dyDescent="0.2">
      <c r="B804" s="1">
        <v>20502519</v>
      </c>
      <c r="C804" s="1">
        <v>2032</v>
      </c>
      <c r="D804" s="1" t="s">
        <v>270</v>
      </c>
      <c r="E804" s="1">
        <v>1970.959849888287</v>
      </c>
      <c r="F804" s="329">
        <v>53.102711828933828</v>
      </c>
      <c r="G804" s="1">
        <v>0</v>
      </c>
      <c r="H804" s="329">
        <v>0</v>
      </c>
      <c r="I804" s="1">
        <v>1970.959849888287</v>
      </c>
      <c r="J804" s="329">
        <v>3398.2238369358952</v>
      </c>
      <c r="K804" s="329">
        <f t="shared" si="12"/>
        <v>3451.3265487648291</v>
      </c>
    </row>
    <row r="805" spans="2:11" x14ac:dyDescent="0.2">
      <c r="B805" s="1">
        <v>20502519</v>
      </c>
      <c r="C805" s="1">
        <v>2033</v>
      </c>
      <c r="D805" s="1" t="s">
        <v>270</v>
      </c>
      <c r="E805" s="1">
        <v>1970.959849888287</v>
      </c>
      <c r="F805" s="329">
        <v>53.102711828933828</v>
      </c>
      <c r="G805" s="1">
        <v>0</v>
      </c>
      <c r="H805" s="329">
        <v>0</v>
      </c>
      <c r="I805" s="1">
        <v>1970.959849888287</v>
      </c>
      <c r="J805" s="329">
        <v>3398.2238369358952</v>
      </c>
      <c r="K805" s="329">
        <f t="shared" si="12"/>
        <v>3451.3265487648291</v>
      </c>
    </row>
    <row r="806" spans="2:11" x14ac:dyDescent="0.2">
      <c r="B806" s="1">
        <v>20502519</v>
      </c>
      <c r="C806" s="1">
        <v>2034</v>
      </c>
      <c r="D806" s="1" t="s">
        <v>270</v>
      </c>
      <c r="E806" s="1">
        <v>1970.959849888287</v>
      </c>
      <c r="F806" s="329">
        <v>53.102711828933828</v>
      </c>
      <c r="G806" s="1">
        <v>0</v>
      </c>
      <c r="H806" s="329">
        <v>0</v>
      </c>
      <c r="I806" s="1">
        <v>1970.959849888287</v>
      </c>
      <c r="J806" s="329">
        <v>3398.2238369358952</v>
      </c>
      <c r="K806" s="329">
        <f t="shared" si="12"/>
        <v>3451.3265487648291</v>
      </c>
    </row>
    <row r="807" spans="2:11" x14ac:dyDescent="0.2">
      <c r="B807" s="1">
        <v>20513936</v>
      </c>
      <c r="C807" s="1">
        <v>2023</v>
      </c>
      <c r="D807" s="1" t="s">
        <v>270</v>
      </c>
      <c r="E807" s="1">
        <v>998.99434637878016</v>
      </c>
      <c r="F807" s="329">
        <v>0</v>
      </c>
      <c r="G807" s="1">
        <v>0</v>
      </c>
      <c r="H807" s="329">
        <v>0</v>
      </c>
      <c r="I807" s="1">
        <v>998.99434637878016</v>
      </c>
      <c r="J807" s="329">
        <v>9899.1521548571509</v>
      </c>
      <c r="K807" s="329">
        <f t="shared" si="12"/>
        <v>9899.1521548571509</v>
      </c>
    </row>
    <row r="808" spans="2:11" x14ac:dyDescent="0.2">
      <c r="B808" s="1">
        <v>20513936</v>
      </c>
      <c r="C808" s="1">
        <v>2024</v>
      </c>
      <c r="D808" s="1" t="s">
        <v>270</v>
      </c>
      <c r="E808" s="1">
        <v>1308.181732320561</v>
      </c>
      <c r="F808" s="329">
        <v>18.565070784885361</v>
      </c>
      <c r="G808" s="1">
        <v>0</v>
      </c>
      <c r="H808" s="329">
        <v>0</v>
      </c>
      <c r="I808" s="1">
        <v>1308.181732320561</v>
      </c>
      <c r="J808" s="329">
        <v>9899.1521548571509</v>
      </c>
      <c r="K808" s="329">
        <f t="shared" si="12"/>
        <v>9917.7172256420363</v>
      </c>
    </row>
    <row r="809" spans="2:11" x14ac:dyDescent="0.2">
      <c r="B809" s="1">
        <v>20513936</v>
      </c>
      <c r="C809" s="1">
        <v>2025</v>
      </c>
      <c r="D809" s="1" t="s">
        <v>270</v>
      </c>
      <c r="E809" s="1">
        <v>247.3159910781807</v>
      </c>
      <c r="F809" s="329">
        <v>3.396738187465782</v>
      </c>
      <c r="G809" s="1">
        <v>5.503593085572307</v>
      </c>
      <c r="H809" s="329">
        <v>235.19503531915191</v>
      </c>
      <c r="I809" s="1">
        <v>252.81958416375301</v>
      </c>
      <c r="J809" s="329">
        <v>9899.1521548571509</v>
      </c>
      <c r="K809" s="329">
        <f t="shared" si="12"/>
        <v>10137.743928363769</v>
      </c>
    </row>
    <row r="810" spans="2:11" x14ac:dyDescent="0.2">
      <c r="B810" s="1">
        <v>20513936</v>
      </c>
      <c r="C810" s="1">
        <v>2026</v>
      </c>
      <c r="D810" s="1" t="s">
        <v>270</v>
      </c>
      <c r="E810" s="1">
        <v>247.3159910781807</v>
      </c>
      <c r="F810" s="329">
        <v>3.396738187465782</v>
      </c>
      <c r="G810" s="1">
        <v>5.503593085572307</v>
      </c>
      <c r="H810" s="329">
        <v>235.19503531915191</v>
      </c>
      <c r="I810" s="1">
        <v>252.81958416375301</v>
      </c>
      <c r="J810" s="329">
        <v>9899.1521548571509</v>
      </c>
      <c r="K810" s="329">
        <f t="shared" si="12"/>
        <v>10137.743928363769</v>
      </c>
    </row>
    <row r="811" spans="2:11" x14ac:dyDescent="0.2">
      <c r="B811" s="1">
        <v>20513936</v>
      </c>
      <c r="C811" s="1">
        <v>2027</v>
      </c>
      <c r="D811" s="1" t="s">
        <v>270</v>
      </c>
      <c r="E811" s="1">
        <v>247.3159910781807</v>
      </c>
      <c r="F811" s="329">
        <v>3.396738187465782</v>
      </c>
      <c r="G811" s="1">
        <v>5.503593085572307</v>
      </c>
      <c r="H811" s="329">
        <v>235.19503531915191</v>
      </c>
      <c r="I811" s="1">
        <v>252.81958416375301</v>
      </c>
      <c r="J811" s="329">
        <v>9899.1521548571509</v>
      </c>
      <c r="K811" s="329">
        <f t="shared" si="12"/>
        <v>10137.743928363769</v>
      </c>
    </row>
    <row r="812" spans="2:11" x14ac:dyDescent="0.2">
      <c r="B812" s="1">
        <v>20513936</v>
      </c>
      <c r="C812" s="1">
        <v>2028</v>
      </c>
      <c r="D812" s="1" t="s">
        <v>270</v>
      </c>
      <c r="E812" s="1">
        <v>247.3159910781807</v>
      </c>
      <c r="F812" s="329">
        <v>3.396738187465782</v>
      </c>
      <c r="G812" s="1">
        <v>5.503593085572307</v>
      </c>
      <c r="H812" s="329">
        <v>235.19503531915191</v>
      </c>
      <c r="I812" s="1">
        <v>252.81958416375301</v>
      </c>
      <c r="J812" s="329">
        <v>9899.1521548571509</v>
      </c>
      <c r="K812" s="329">
        <f t="shared" si="12"/>
        <v>10137.743928363769</v>
      </c>
    </row>
    <row r="813" spans="2:11" x14ac:dyDescent="0.2">
      <c r="B813" s="1">
        <v>20513936</v>
      </c>
      <c r="C813" s="1">
        <v>2029</v>
      </c>
      <c r="D813" s="1" t="s">
        <v>270</v>
      </c>
      <c r="E813" s="1">
        <v>247.3159910781807</v>
      </c>
      <c r="F813" s="329">
        <v>3.396738187465782</v>
      </c>
      <c r="G813" s="1">
        <v>5.503593085572307</v>
      </c>
      <c r="H813" s="329">
        <v>235.19503531915191</v>
      </c>
      <c r="I813" s="1">
        <v>252.81958416375301</v>
      </c>
      <c r="J813" s="329">
        <v>9899.1521548571509</v>
      </c>
      <c r="K813" s="329">
        <f t="shared" si="12"/>
        <v>10137.743928363769</v>
      </c>
    </row>
    <row r="814" spans="2:11" x14ac:dyDescent="0.2">
      <c r="B814" s="1">
        <v>20513936</v>
      </c>
      <c r="C814" s="1">
        <v>2030</v>
      </c>
      <c r="D814" s="1" t="s">
        <v>270</v>
      </c>
      <c r="E814" s="1">
        <v>247.3159910781807</v>
      </c>
      <c r="F814" s="329">
        <v>3.396738187465782</v>
      </c>
      <c r="G814" s="1">
        <v>5.503593085572307</v>
      </c>
      <c r="H814" s="329">
        <v>235.19503531915191</v>
      </c>
      <c r="I814" s="1">
        <v>252.81958416375301</v>
      </c>
      <c r="J814" s="329">
        <v>9899.1521548571509</v>
      </c>
      <c r="K814" s="329">
        <f t="shared" si="12"/>
        <v>10137.743928363769</v>
      </c>
    </row>
    <row r="815" spans="2:11" x14ac:dyDescent="0.2">
      <c r="B815" s="1">
        <v>20513936</v>
      </c>
      <c r="C815" s="1">
        <v>2031</v>
      </c>
      <c r="D815" s="1" t="s">
        <v>270</v>
      </c>
      <c r="E815" s="1">
        <v>247.3159910781807</v>
      </c>
      <c r="F815" s="329">
        <v>3.396738187465782</v>
      </c>
      <c r="G815" s="1">
        <v>5.503593085572307</v>
      </c>
      <c r="H815" s="329">
        <v>235.19503531915191</v>
      </c>
      <c r="I815" s="1">
        <v>252.81958416375301</v>
      </c>
      <c r="J815" s="329">
        <v>9899.1521548571509</v>
      </c>
      <c r="K815" s="329">
        <f t="shared" si="12"/>
        <v>10137.743928363769</v>
      </c>
    </row>
    <row r="816" spans="2:11" x14ac:dyDescent="0.2">
      <c r="B816" s="1">
        <v>20513936</v>
      </c>
      <c r="C816" s="1">
        <v>2032</v>
      </c>
      <c r="D816" s="1" t="s">
        <v>270</v>
      </c>
      <c r="E816" s="1">
        <v>247.3159910781807</v>
      </c>
      <c r="F816" s="329">
        <v>3.396738187465782</v>
      </c>
      <c r="G816" s="1">
        <v>5.503593085572307</v>
      </c>
      <c r="H816" s="329">
        <v>235.19503531915191</v>
      </c>
      <c r="I816" s="1">
        <v>252.81958416375301</v>
      </c>
      <c r="J816" s="329">
        <v>9899.1521548571509</v>
      </c>
      <c r="K816" s="329">
        <f t="shared" si="12"/>
        <v>10137.743928363769</v>
      </c>
    </row>
    <row r="817" spans="2:11" x14ac:dyDescent="0.2">
      <c r="B817" s="1">
        <v>20513936</v>
      </c>
      <c r="C817" s="1">
        <v>2033</v>
      </c>
      <c r="D817" s="1" t="s">
        <v>270</v>
      </c>
      <c r="E817" s="1">
        <v>247.3159910781807</v>
      </c>
      <c r="F817" s="329">
        <v>3.396738187465782</v>
      </c>
      <c r="G817" s="1">
        <v>5.503593085572307</v>
      </c>
      <c r="H817" s="329">
        <v>235.19503531915191</v>
      </c>
      <c r="I817" s="1">
        <v>252.81958416375301</v>
      </c>
      <c r="J817" s="329">
        <v>9899.1521548571509</v>
      </c>
      <c r="K817" s="329">
        <f t="shared" si="12"/>
        <v>10137.743928363769</v>
      </c>
    </row>
    <row r="818" spans="2:11" x14ac:dyDescent="0.2">
      <c r="B818" s="1">
        <v>20513936</v>
      </c>
      <c r="C818" s="1">
        <v>2034</v>
      </c>
      <c r="D818" s="1" t="s">
        <v>270</v>
      </c>
      <c r="E818" s="1">
        <v>247.3159910781807</v>
      </c>
      <c r="F818" s="329">
        <v>3.396738187465782</v>
      </c>
      <c r="G818" s="1">
        <v>5.503593085572307</v>
      </c>
      <c r="H818" s="329">
        <v>235.19503531915191</v>
      </c>
      <c r="I818" s="1">
        <v>252.81958416375301</v>
      </c>
      <c r="J818" s="329">
        <v>9899.1521548571509</v>
      </c>
      <c r="K818" s="329">
        <f t="shared" si="12"/>
        <v>10137.743928363769</v>
      </c>
    </row>
    <row r="819" spans="2:11" x14ac:dyDescent="0.2">
      <c r="B819" s="1">
        <v>20515866</v>
      </c>
      <c r="C819" s="1">
        <v>2023</v>
      </c>
      <c r="D819" s="1" t="s">
        <v>270</v>
      </c>
      <c r="E819" s="1">
        <v>0.79971798276438322</v>
      </c>
      <c r="F819" s="329">
        <v>0</v>
      </c>
      <c r="G819" s="1">
        <v>0.69406175307186546</v>
      </c>
      <c r="H819" s="329">
        <v>29.660600990895201</v>
      </c>
      <c r="I819" s="1">
        <v>1.493779735836249</v>
      </c>
      <c r="J819" s="329">
        <v>6421.1747749901006</v>
      </c>
      <c r="K819" s="329">
        <f t="shared" si="12"/>
        <v>6450.8353759809961</v>
      </c>
    </row>
    <row r="820" spans="2:11" x14ac:dyDescent="0.2">
      <c r="B820" s="1">
        <v>20515866</v>
      </c>
      <c r="C820" s="1">
        <v>2024</v>
      </c>
      <c r="D820" s="1" t="s">
        <v>270</v>
      </c>
      <c r="E820" s="1">
        <v>1.6814347956821041</v>
      </c>
      <c r="F820" s="329">
        <v>2.10418105616836E-2</v>
      </c>
      <c r="G820" s="1">
        <v>0.91329910145256876</v>
      </c>
      <c r="H820" s="329">
        <v>39.02966863342327</v>
      </c>
      <c r="I820" s="1">
        <v>2.594733897134673</v>
      </c>
      <c r="J820" s="329">
        <v>6421.1747749901006</v>
      </c>
      <c r="K820" s="329">
        <f t="shared" si="12"/>
        <v>6460.2254854340854</v>
      </c>
    </row>
    <row r="821" spans="2:11" x14ac:dyDescent="0.2">
      <c r="B821" s="1">
        <v>20515866</v>
      </c>
      <c r="C821" s="1">
        <v>2025</v>
      </c>
      <c r="D821" s="1" t="s">
        <v>270</v>
      </c>
      <c r="E821" s="1">
        <v>0.1163726150357306</v>
      </c>
      <c r="F821" s="329">
        <v>1.8691156949413991E-3</v>
      </c>
      <c r="G821" s="1">
        <v>0.1371842639364069</v>
      </c>
      <c r="H821" s="329">
        <v>5.8625442143130231</v>
      </c>
      <c r="I821" s="1">
        <v>0.25355687897213752</v>
      </c>
      <c r="J821" s="329">
        <v>6421.1747749901006</v>
      </c>
      <c r="K821" s="329">
        <f t="shared" si="12"/>
        <v>6427.0391883201082</v>
      </c>
    </row>
    <row r="822" spans="2:11" x14ac:dyDescent="0.2">
      <c r="B822" s="1">
        <v>20515866</v>
      </c>
      <c r="C822" s="1">
        <v>2026</v>
      </c>
      <c r="D822" s="1" t="s">
        <v>270</v>
      </c>
      <c r="E822" s="1">
        <v>0.1163726150357306</v>
      </c>
      <c r="F822" s="329">
        <v>1.8691156949413991E-3</v>
      </c>
      <c r="G822" s="1">
        <v>0.1371842639364069</v>
      </c>
      <c r="H822" s="329">
        <v>5.8625442143130231</v>
      </c>
      <c r="I822" s="1">
        <v>0.25355687897213752</v>
      </c>
      <c r="J822" s="329">
        <v>6421.1747749901006</v>
      </c>
      <c r="K822" s="329">
        <f t="shared" si="12"/>
        <v>6427.0391883201082</v>
      </c>
    </row>
    <row r="823" spans="2:11" x14ac:dyDescent="0.2">
      <c r="B823" s="1">
        <v>20515866</v>
      </c>
      <c r="C823" s="1">
        <v>2027</v>
      </c>
      <c r="D823" s="1" t="s">
        <v>270</v>
      </c>
      <c r="E823" s="1">
        <v>0.1163726150357306</v>
      </c>
      <c r="F823" s="329">
        <v>1.8691156949413991E-3</v>
      </c>
      <c r="G823" s="1">
        <v>0.1371842639364069</v>
      </c>
      <c r="H823" s="329">
        <v>5.8625442143130231</v>
      </c>
      <c r="I823" s="1">
        <v>0.25355687897213752</v>
      </c>
      <c r="J823" s="329">
        <v>6421.1747749901006</v>
      </c>
      <c r="K823" s="329">
        <f t="shared" si="12"/>
        <v>6427.0391883201082</v>
      </c>
    </row>
    <row r="824" spans="2:11" x14ac:dyDescent="0.2">
      <c r="B824" s="1">
        <v>20515866</v>
      </c>
      <c r="C824" s="1">
        <v>2028</v>
      </c>
      <c r="D824" s="1" t="s">
        <v>270</v>
      </c>
      <c r="E824" s="1">
        <v>0.1163726150357306</v>
      </c>
      <c r="F824" s="329">
        <v>1.8691156949413991E-3</v>
      </c>
      <c r="G824" s="1">
        <v>0.1371842639364069</v>
      </c>
      <c r="H824" s="329">
        <v>5.8625442143130231</v>
      </c>
      <c r="I824" s="1">
        <v>0.25355687897213752</v>
      </c>
      <c r="J824" s="329">
        <v>6421.1747749901006</v>
      </c>
      <c r="K824" s="329">
        <f t="shared" si="12"/>
        <v>6427.0391883201082</v>
      </c>
    </row>
    <row r="825" spans="2:11" x14ac:dyDescent="0.2">
      <c r="B825" s="1">
        <v>20515866</v>
      </c>
      <c r="C825" s="1">
        <v>2029</v>
      </c>
      <c r="D825" s="1" t="s">
        <v>270</v>
      </c>
      <c r="E825" s="1">
        <v>0.1163726150357306</v>
      </c>
      <c r="F825" s="329">
        <v>1.8691156949413991E-3</v>
      </c>
      <c r="G825" s="1">
        <v>0.1371842639364069</v>
      </c>
      <c r="H825" s="329">
        <v>5.8625442143130231</v>
      </c>
      <c r="I825" s="1">
        <v>0.25355687897213752</v>
      </c>
      <c r="J825" s="329">
        <v>6421.1747749901006</v>
      </c>
      <c r="K825" s="329">
        <f t="shared" si="12"/>
        <v>6427.0391883201082</v>
      </c>
    </row>
    <row r="826" spans="2:11" x14ac:dyDescent="0.2">
      <c r="B826" s="1">
        <v>20515866</v>
      </c>
      <c r="C826" s="1">
        <v>2030</v>
      </c>
      <c r="D826" s="1" t="s">
        <v>270</v>
      </c>
      <c r="E826" s="1">
        <v>0.1163726150357306</v>
      </c>
      <c r="F826" s="329">
        <v>1.8691156949413991E-3</v>
      </c>
      <c r="G826" s="1">
        <v>0.1371842639364069</v>
      </c>
      <c r="H826" s="329">
        <v>5.8625442143130231</v>
      </c>
      <c r="I826" s="1">
        <v>0.25355687897213752</v>
      </c>
      <c r="J826" s="329">
        <v>6421.1747749901006</v>
      </c>
      <c r="K826" s="329">
        <f t="shared" si="12"/>
        <v>6427.0391883201082</v>
      </c>
    </row>
    <row r="827" spans="2:11" x14ac:dyDescent="0.2">
      <c r="B827" s="1">
        <v>20515866</v>
      </c>
      <c r="C827" s="1">
        <v>2031</v>
      </c>
      <c r="D827" s="1" t="s">
        <v>270</v>
      </c>
      <c r="E827" s="1">
        <v>0.1163726150357306</v>
      </c>
      <c r="F827" s="329">
        <v>1.8691156949413991E-3</v>
      </c>
      <c r="G827" s="1">
        <v>0.1371842639364069</v>
      </c>
      <c r="H827" s="329">
        <v>5.8625442143130231</v>
      </c>
      <c r="I827" s="1">
        <v>0.25355687897213752</v>
      </c>
      <c r="J827" s="329">
        <v>6421.1747749901006</v>
      </c>
      <c r="K827" s="329">
        <f t="shared" si="12"/>
        <v>6427.0391883201082</v>
      </c>
    </row>
    <row r="828" spans="2:11" x14ac:dyDescent="0.2">
      <c r="B828" s="1">
        <v>20515866</v>
      </c>
      <c r="C828" s="1">
        <v>2032</v>
      </c>
      <c r="D828" s="1" t="s">
        <v>270</v>
      </c>
      <c r="E828" s="1">
        <v>0.1163726150357306</v>
      </c>
      <c r="F828" s="329">
        <v>1.8691156949413991E-3</v>
      </c>
      <c r="G828" s="1">
        <v>0.1371842639364069</v>
      </c>
      <c r="H828" s="329">
        <v>5.8625442143130231</v>
      </c>
      <c r="I828" s="1">
        <v>0.25355687897213752</v>
      </c>
      <c r="J828" s="329">
        <v>6421.1747749901006</v>
      </c>
      <c r="K828" s="329">
        <f t="shared" si="12"/>
        <v>6427.0391883201082</v>
      </c>
    </row>
    <row r="829" spans="2:11" x14ac:dyDescent="0.2">
      <c r="B829" s="1">
        <v>20515866</v>
      </c>
      <c r="C829" s="1">
        <v>2033</v>
      </c>
      <c r="D829" s="1" t="s">
        <v>270</v>
      </c>
      <c r="E829" s="1">
        <v>0.1163726150357306</v>
      </c>
      <c r="F829" s="329">
        <v>1.8691156949413991E-3</v>
      </c>
      <c r="G829" s="1">
        <v>0.1371842639364069</v>
      </c>
      <c r="H829" s="329">
        <v>5.8625442143130231</v>
      </c>
      <c r="I829" s="1">
        <v>0.25355687897213752</v>
      </c>
      <c r="J829" s="329">
        <v>6421.1747749901006</v>
      </c>
      <c r="K829" s="329">
        <f t="shared" si="12"/>
        <v>6427.0391883201082</v>
      </c>
    </row>
    <row r="830" spans="2:11" x14ac:dyDescent="0.2">
      <c r="B830" s="1">
        <v>20515866</v>
      </c>
      <c r="C830" s="1">
        <v>2034</v>
      </c>
      <c r="D830" s="1" t="s">
        <v>270</v>
      </c>
      <c r="E830" s="1">
        <v>0.1163726150357306</v>
      </c>
      <c r="F830" s="329">
        <v>1.8691156949413991E-3</v>
      </c>
      <c r="G830" s="1">
        <v>0.1371842639364069</v>
      </c>
      <c r="H830" s="329">
        <v>5.8625442143130231</v>
      </c>
      <c r="I830" s="1">
        <v>0.25355687897213752</v>
      </c>
      <c r="J830" s="329">
        <v>6421.1747749901006</v>
      </c>
      <c r="K830" s="329">
        <f t="shared" si="12"/>
        <v>6427.0391883201082</v>
      </c>
    </row>
    <row r="831" spans="2:11" x14ac:dyDescent="0.2">
      <c r="B831" s="1">
        <v>20632634</v>
      </c>
      <c r="C831" s="1">
        <v>2023</v>
      </c>
      <c r="D831" s="1" t="s">
        <v>270</v>
      </c>
      <c r="E831" s="1">
        <v>2214.9307379704051</v>
      </c>
      <c r="F831" s="329">
        <v>0</v>
      </c>
      <c r="G831" s="1">
        <v>0</v>
      </c>
      <c r="H831" s="329">
        <v>0</v>
      </c>
      <c r="I831" s="1">
        <v>2214.9307379704051</v>
      </c>
      <c r="J831" s="329">
        <v>10199.34776873579</v>
      </c>
      <c r="K831" s="329">
        <f t="shared" si="12"/>
        <v>10199.34776873579</v>
      </c>
    </row>
    <row r="832" spans="2:11" x14ac:dyDescent="0.2">
      <c r="B832" s="1">
        <v>20632634</v>
      </c>
      <c r="C832" s="1">
        <v>2024</v>
      </c>
      <c r="D832" s="1" t="s">
        <v>270</v>
      </c>
      <c r="E832" s="1">
        <v>4867.3886773099639</v>
      </c>
      <c r="F832" s="329">
        <v>85.775247401041668</v>
      </c>
      <c r="G832" s="1">
        <v>0</v>
      </c>
      <c r="H832" s="329">
        <v>0</v>
      </c>
      <c r="I832" s="1">
        <v>4867.3886773099639</v>
      </c>
      <c r="J832" s="329">
        <v>10199.34776873579</v>
      </c>
      <c r="K832" s="329">
        <f t="shared" si="12"/>
        <v>10285.123016136831</v>
      </c>
    </row>
    <row r="833" spans="2:11" x14ac:dyDescent="0.2">
      <c r="B833" s="1">
        <v>20632634</v>
      </c>
      <c r="C833" s="1">
        <v>2025</v>
      </c>
      <c r="D833" s="1" t="s">
        <v>270</v>
      </c>
      <c r="E833" s="1">
        <v>1964.686079128732</v>
      </c>
      <c r="F833" s="329">
        <v>35.901357330562973</v>
      </c>
      <c r="G833" s="1">
        <v>0.1849232867330538</v>
      </c>
      <c r="H833" s="329">
        <v>7.9026625475875836</v>
      </c>
      <c r="I833" s="1">
        <v>1964.871002415465</v>
      </c>
      <c r="J833" s="329">
        <v>10199.34776873579</v>
      </c>
      <c r="K833" s="329">
        <f t="shared" si="12"/>
        <v>10243.151788613941</v>
      </c>
    </row>
    <row r="834" spans="2:11" x14ac:dyDescent="0.2">
      <c r="B834" s="1">
        <v>20632634</v>
      </c>
      <c r="C834" s="1">
        <v>2026</v>
      </c>
      <c r="D834" s="1" t="s">
        <v>270</v>
      </c>
      <c r="E834" s="1">
        <v>1964.686079128732</v>
      </c>
      <c r="F834" s="329">
        <v>35.901357330562973</v>
      </c>
      <c r="G834" s="1">
        <v>0.1849232867330538</v>
      </c>
      <c r="H834" s="329">
        <v>7.9026625475875836</v>
      </c>
      <c r="I834" s="1">
        <v>1964.871002415465</v>
      </c>
      <c r="J834" s="329">
        <v>10199.34776873579</v>
      </c>
      <c r="K834" s="329">
        <f t="shared" si="12"/>
        <v>10243.151788613941</v>
      </c>
    </row>
    <row r="835" spans="2:11" x14ac:dyDescent="0.2">
      <c r="B835" s="1">
        <v>20632634</v>
      </c>
      <c r="C835" s="1">
        <v>2027</v>
      </c>
      <c r="D835" s="1" t="s">
        <v>270</v>
      </c>
      <c r="E835" s="1">
        <v>1964.686079128732</v>
      </c>
      <c r="F835" s="329">
        <v>35.901357330562973</v>
      </c>
      <c r="G835" s="1">
        <v>0.1849232867330538</v>
      </c>
      <c r="H835" s="329">
        <v>7.9026625475875836</v>
      </c>
      <c r="I835" s="1">
        <v>1964.871002415465</v>
      </c>
      <c r="J835" s="329">
        <v>10199.34776873579</v>
      </c>
      <c r="K835" s="329">
        <f t="shared" si="12"/>
        <v>10243.151788613941</v>
      </c>
    </row>
    <row r="836" spans="2:11" x14ac:dyDescent="0.2">
      <c r="B836" s="1">
        <v>20632634</v>
      </c>
      <c r="C836" s="1">
        <v>2028</v>
      </c>
      <c r="D836" s="1" t="s">
        <v>270</v>
      </c>
      <c r="E836" s="1">
        <v>1964.686079128732</v>
      </c>
      <c r="F836" s="329">
        <v>35.901357330562973</v>
      </c>
      <c r="G836" s="1">
        <v>0.1849232867330538</v>
      </c>
      <c r="H836" s="329">
        <v>7.9026625475875836</v>
      </c>
      <c r="I836" s="1">
        <v>1964.871002415465</v>
      </c>
      <c r="J836" s="329">
        <v>10199.34776873579</v>
      </c>
      <c r="K836" s="329">
        <f t="shared" si="12"/>
        <v>10243.151788613941</v>
      </c>
    </row>
    <row r="837" spans="2:11" x14ac:dyDescent="0.2">
      <c r="B837" s="1">
        <v>20632634</v>
      </c>
      <c r="C837" s="1">
        <v>2029</v>
      </c>
      <c r="D837" s="1" t="s">
        <v>270</v>
      </c>
      <c r="E837" s="1">
        <v>1964.686079128732</v>
      </c>
      <c r="F837" s="329">
        <v>35.901357330562973</v>
      </c>
      <c r="G837" s="1">
        <v>0.1849232867330538</v>
      </c>
      <c r="H837" s="329">
        <v>7.9026625475875836</v>
      </c>
      <c r="I837" s="1">
        <v>1964.871002415465</v>
      </c>
      <c r="J837" s="329">
        <v>10199.34776873579</v>
      </c>
      <c r="K837" s="329">
        <f t="shared" si="12"/>
        <v>10243.151788613941</v>
      </c>
    </row>
    <row r="838" spans="2:11" x14ac:dyDescent="0.2">
      <c r="B838" s="1">
        <v>20632634</v>
      </c>
      <c r="C838" s="1">
        <v>2030</v>
      </c>
      <c r="D838" s="1" t="s">
        <v>270</v>
      </c>
      <c r="E838" s="1">
        <v>1964.686079128732</v>
      </c>
      <c r="F838" s="329">
        <v>35.901357330562973</v>
      </c>
      <c r="G838" s="1">
        <v>0.1849232867330538</v>
      </c>
      <c r="H838" s="329">
        <v>7.9026625475875836</v>
      </c>
      <c r="I838" s="1">
        <v>1964.871002415465</v>
      </c>
      <c r="J838" s="329">
        <v>10199.34776873579</v>
      </c>
      <c r="K838" s="329">
        <f t="shared" si="12"/>
        <v>10243.151788613941</v>
      </c>
    </row>
    <row r="839" spans="2:11" x14ac:dyDescent="0.2">
      <c r="B839" s="1">
        <v>20632634</v>
      </c>
      <c r="C839" s="1">
        <v>2031</v>
      </c>
      <c r="D839" s="1" t="s">
        <v>270</v>
      </c>
      <c r="E839" s="1">
        <v>1964.686079128732</v>
      </c>
      <c r="F839" s="329">
        <v>35.901357330562973</v>
      </c>
      <c r="G839" s="1">
        <v>0.1849232867330538</v>
      </c>
      <c r="H839" s="329">
        <v>7.9026625475875836</v>
      </c>
      <c r="I839" s="1">
        <v>1964.871002415465</v>
      </c>
      <c r="J839" s="329">
        <v>10199.34776873579</v>
      </c>
      <c r="K839" s="329">
        <f t="shared" ref="K839:K902" si="13">J839+H839+F839</f>
        <v>10243.151788613941</v>
      </c>
    </row>
    <row r="840" spans="2:11" x14ac:dyDescent="0.2">
      <c r="B840" s="1">
        <v>20632634</v>
      </c>
      <c r="C840" s="1">
        <v>2032</v>
      </c>
      <c r="D840" s="1" t="s">
        <v>270</v>
      </c>
      <c r="E840" s="1">
        <v>1964.686079128732</v>
      </c>
      <c r="F840" s="329">
        <v>35.901357330562973</v>
      </c>
      <c r="G840" s="1">
        <v>0.1849232867330538</v>
      </c>
      <c r="H840" s="329">
        <v>7.9026625475875836</v>
      </c>
      <c r="I840" s="1">
        <v>1964.871002415465</v>
      </c>
      <c r="J840" s="329">
        <v>10199.34776873579</v>
      </c>
      <c r="K840" s="329">
        <f t="shared" si="13"/>
        <v>10243.151788613941</v>
      </c>
    </row>
    <row r="841" spans="2:11" x14ac:dyDescent="0.2">
      <c r="B841" s="1">
        <v>20632634</v>
      </c>
      <c r="C841" s="1">
        <v>2033</v>
      </c>
      <c r="D841" s="1" t="s">
        <v>270</v>
      </c>
      <c r="E841" s="1">
        <v>1964.686079128732</v>
      </c>
      <c r="F841" s="329">
        <v>35.901357330562973</v>
      </c>
      <c r="G841" s="1">
        <v>0.1849232867330538</v>
      </c>
      <c r="H841" s="329">
        <v>7.9026625475875836</v>
      </c>
      <c r="I841" s="1">
        <v>1964.871002415465</v>
      </c>
      <c r="J841" s="329">
        <v>10199.34776873579</v>
      </c>
      <c r="K841" s="329">
        <f t="shared" si="13"/>
        <v>10243.151788613941</v>
      </c>
    </row>
    <row r="842" spans="2:11" x14ac:dyDescent="0.2">
      <c r="B842" s="1">
        <v>20632634</v>
      </c>
      <c r="C842" s="1">
        <v>2034</v>
      </c>
      <c r="D842" s="1" t="s">
        <v>270</v>
      </c>
      <c r="E842" s="1">
        <v>1964.686079128732</v>
      </c>
      <c r="F842" s="329">
        <v>35.901357330562973</v>
      </c>
      <c r="G842" s="1">
        <v>0.1849232867330538</v>
      </c>
      <c r="H842" s="329">
        <v>7.9026625475875836</v>
      </c>
      <c r="I842" s="1">
        <v>1964.871002415465</v>
      </c>
      <c r="J842" s="329">
        <v>10199.34776873579</v>
      </c>
      <c r="K842" s="329">
        <f t="shared" si="13"/>
        <v>10243.151788613941</v>
      </c>
    </row>
    <row r="843" spans="2:11" x14ac:dyDescent="0.2">
      <c r="B843" s="1">
        <v>76723440</v>
      </c>
      <c r="C843" s="1">
        <v>2023</v>
      </c>
      <c r="D843" s="1" t="s">
        <v>270</v>
      </c>
      <c r="E843" s="1">
        <v>5434.455427821169</v>
      </c>
      <c r="F843" s="329">
        <v>0</v>
      </c>
      <c r="G843" s="1">
        <v>0</v>
      </c>
      <c r="H843" s="329">
        <v>0</v>
      </c>
      <c r="I843" s="1">
        <v>5434.455427821169</v>
      </c>
      <c r="J843" s="329">
        <v>7126.0956828883627</v>
      </c>
      <c r="K843" s="329">
        <f t="shared" si="13"/>
        <v>7126.0956828883627</v>
      </c>
    </row>
    <row r="844" spans="2:11" x14ac:dyDescent="0.2">
      <c r="B844" s="1">
        <v>76723440</v>
      </c>
      <c r="C844" s="1">
        <v>2024</v>
      </c>
      <c r="D844" s="1" t="s">
        <v>270</v>
      </c>
      <c r="E844" s="1">
        <v>13286.703269780161</v>
      </c>
      <c r="F844" s="329">
        <v>301.23332532166103</v>
      </c>
      <c r="G844" s="1">
        <v>0</v>
      </c>
      <c r="H844" s="329">
        <v>0</v>
      </c>
      <c r="I844" s="1">
        <v>13286.703269780161</v>
      </c>
      <c r="J844" s="329">
        <v>7126.0956828883627</v>
      </c>
      <c r="K844" s="329">
        <f t="shared" si="13"/>
        <v>7427.3290082100239</v>
      </c>
    </row>
    <row r="845" spans="2:11" x14ac:dyDescent="0.2">
      <c r="B845" s="1">
        <v>76723440</v>
      </c>
      <c r="C845" s="1">
        <v>2025</v>
      </c>
      <c r="D845" s="1" t="s">
        <v>270</v>
      </c>
      <c r="E845" s="1">
        <v>5056.6803546696219</v>
      </c>
      <c r="F845" s="329">
        <v>123.55512600824591</v>
      </c>
      <c r="G845" s="1">
        <v>0</v>
      </c>
      <c r="H845" s="329">
        <v>0</v>
      </c>
      <c r="I845" s="1">
        <v>5056.6803546696219</v>
      </c>
      <c r="J845" s="329">
        <v>7126.0956828883627</v>
      </c>
      <c r="K845" s="329">
        <f t="shared" si="13"/>
        <v>7249.6508088966084</v>
      </c>
    </row>
    <row r="846" spans="2:11" x14ac:dyDescent="0.2">
      <c r="B846" s="1">
        <v>76723440</v>
      </c>
      <c r="C846" s="1">
        <v>2026</v>
      </c>
      <c r="D846" s="1" t="s">
        <v>270</v>
      </c>
      <c r="E846" s="1">
        <v>5056.6803546696219</v>
      </c>
      <c r="F846" s="329">
        <v>123.55512600824591</v>
      </c>
      <c r="G846" s="1">
        <v>0</v>
      </c>
      <c r="H846" s="329">
        <v>0</v>
      </c>
      <c r="I846" s="1">
        <v>5056.6803546696219</v>
      </c>
      <c r="J846" s="329">
        <v>7126.0956828883627</v>
      </c>
      <c r="K846" s="329">
        <f t="shared" si="13"/>
        <v>7249.6508088966084</v>
      </c>
    </row>
    <row r="847" spans="2:11" x14ac:dyDescent="0.2">
      <c r="B847" s="1">
        <v>76723440</v>
      </c>
      <c r="C847" s="1">
        <v>2027</v>
      </c>
      <c r="D847" s="1" t="s">
        <v>270</v>
      </c>
      <c r="E847" s="1">
        <v>5056.6803546696219</v>
      </c>
      <c r="F847" s="329">
        <v>123.55512600824591</v>
      </c>
      <c r="G847" s="1">
        <v>0</v>
      </c>
      <c r="H847" s="329">
        <v>0</v>
      </c>
      <c r="I847" s="1">
        <v>5056.6803546696219</v>
      </c>
      <c r="J847" s="329">
        <v>7126.0956828883627</v>
      </c>
      <c r="K847" s="329">
        <f t="shared" si="13"/>
        <v>7249.6508088966084</v>
      </c>
    </row>
    <row r="848" spans="2:11" x14ac:dyDescent="0.2">
      <c r="B848" s="1">
        <v>76723440</v>
      </c>
      <c r="C848" s="1">
        <v>2028</v>
      </c>
      <c r="D848" s="1" t="s">
        <v>270</v>
      </c>
      <c r="E848" s="1">
        <v>5056.6803546696219</v>
      </c>
      <c r="F848" s="329">
        <v>123.55512600824591</v>
      </c>
      <c r="G848" s="1">
        <v>0</v>
      </c>
      <c r="H848" s="329">
        <v>0</v>
      </c>
      <c r="I848" s="1">
        <v>5056.6803546696219</v>
      </c>
      <c r="J848" s="329">
        <v>7126.0956828883627</v>
      </c>
      <c r="K848" s="329">
        <f t="shared" si="13"/>
        <v>7249.6508088966084</v>
      </c>
    </row>
    <row r="849" spans="2:11" x14ac:dyDescent="0.2">
      <c r="B849" s="1">
        <v>76723440</v>
      </c>
      <c r="C849" s="1">
        <v>2029</v>
      </c>
      <c r="D849" s="1" t="s">
        <v>270</v>
      </c>
      <c r="E849" s="1">
        <v>5056.6803546696219</v>
      </c>
      <c r="F849" s="329">
        <v>123.55512600824591</v>
      </c>
      <c r="G849" s="1">
        <v>0</v>
      </c>
      <c r="H849" s="329">
        <v>0</v>
      </c>
      <c r="I849" s="1">
        <v>5056.6803546696219</v>
      </c>
      <c r="J849" s="329">
        <v>7126.0956828883627</v>
      </c>
      <c r="K849" s="329">
        <f t="shared" si="13"/>
        <v>7249.6508088966084</v>
      </c>
    </row>
    <row r="850" spans="2:11" x14ac:dyDescent="0.2">
      <c r="B850" s="1">
        <v>76723440</v>
      </c>
      <c r="C850" s="1">
        <v>2030</v>
      </c>
      <c r="D850" s="1" t="s">
        <v>270</v>
      </c>
      <c r="E850" s="1">
        <v>5056.6803546696219</v>
      </c>
      <c r="F850" s="329">
        <v>123.55512600824591</v>
      </c>
      <c r="G850" s="1">
        <v>0</v>
      </c>
      <c r="H850" s="329">
        <v>0</v>
      </c>
      <c r="I850" s="1">
        <v>5056.6803546696219</v>
      </c>
      <c r="J850" s="329">
        <v>7126.0956828883627</v>
      </c>
      <c r="K850" s="329">
        <f t="shared" si="13"/>
        <v>7249.6508088966084</v>
      </c>
    </row>
    <row r="851" spans="2:11" x14ac:dyDescent="0.2">
      <c r="B851" s="1">
        <v>76723440</v>
      </c>
      <c r="C851" s="1">
        <v>2031</v>
      </c>
      <c r="D851" s="1" t="s">
        <v>270</v>
      </c>
      <c r="E851" s="1">
        <v>5056.6803546696219</v>
      </c>
      <c r="F851" s="329">
        <v>123.55512600824591</v>
      </c>
      <c r="G851" s="1">
        <v>0</v>
      </c>
      <c r="H851" s="329">
        <v>0</v>
      </c>
      <c r="I851" s="1">
        <v>5056.6803546696219</v>
      </c>
      <c r="J851" s="329">
        <v>7126.0956828883627</v>
      </c>
      <c r="K851" s="329">
        <f t="shared" si="13"/>
        <v>7249.6508088966084</v>
      </c>
    </row>
    <row r="852" spans="2:11" x14ac:dyDescent="0.2">
      <c r="B852" s="1">
        <v>76723440</v>
      </c>
      <c r="C852" s="1">
        <v>2032</v>
      </c>
      <c r="D852" s="1" t="s">
        <v>270</v>
      </c>
      <c r="E852" s="1">
        <v>5056.6803546696219</v>
      </c>
      <c r="F852" s="329">
        <v>123.55512600824591</v>
      </c>
      <c r="G852" s="1">
        <v>0</v>
      </c>
      <c r="H852" s="329">
        <v>0</v>
      </c>
      <c r="I852" s="1">
        <v>5056.6803546696219</v>
      </c>
      <c r="J852" s="329">
        <v>7126.0956828883627</v>
      </c>
      <c r="K852" s="329">
        <f t="shared" si="13"/>
        <v>7249.6508088966084</v>
      </c>
    </row>
    <row r="853" spans="2:11" x14ac:dyDescent="0.2">
      <c r="B853" s="1">
        <v>76723440</v>
      </c>
      <c r="C853" s="1">
        <v>2033</v>
      </c>
      <c r="D853" s="1" t="s">
        <v>270</v>
      </c>
      <c r="E853" s="1">
        <v>5056.6803546696219</v>
      </c>
      <c r="F853" s="329">
        <v>123.55512600824591</v>
      </c>
      <c r="G853" s="1">
        <v>0</v>
      </c>
      <c r="H853" s="329">
        <v>0</v>
      </c>
      <c r="I853" s="1">
        <v>5056.6803546696219</v>
      </c>
      <c r="J853" s="329">
        <v>7126.0956828883627</v>
      </c>
      <c r="K853" s="329">
        <f t="shared" si="13"/>
        <v>7249.6508088966084</v>
      </c>
    </row>
    <row r="854" spans="2:11" x14ac:dyDescent="0.2">
      <c r="B854" s="1">
        <v>76723440</v>
      </c>
      <c r="C854" s="1">
        <v>2034</v>
      </c>
      <c r="D854" s="1" t="s">
        <v>270</v>
      </c>
      <c r="E854" s="1">
        <v>5056.6803546696219</v>
      </c>
      <c r="F854" s="329">
        <v>123.55512600824591</v>
      </c>
      <c r="G854" s="1">
        <v>0</v>
      </c>
      <c r="H854" s="329">
        <v>0</v>
      </c>
      <c r="I854" s="1">
        <v>5056.6803546696219</v>
      </c>
      <c r="J854" s="329">
        <v>7126.0956828883627</v>
      </c>
      <c r="K854" s="329">
        <f t="shared" si="13"/>
        <v>7249.6508088966084</v>
      </c>
    </row>
    <row r="855" spans="2:11" x14ac:dyDescent="0.2">
      <c r="B855" s="1">
        <v>84633256</v>
      </c>
      <c r="C855" s="1">
        <v>2023</v>
      </c>
      <c r="D855" s="1" t="s">
        <v>270</v>
      </c>
      <c r="E855" s="1">
        <v>0</v>
      </c>
      <c r="F855" s="329">
        <v>0</v>
      </c>
      <c r="G855" s="1">
        <v>0</v>
      </c>
      <c r="H855" s="329">
        <v>0</v>
      </c>
      <c r="I855" s="1">
        <v>0</v>
      </c>
      <c r="J855" s="329">
        <v>3811.8681281419831</v>
      </c>
      <c r="K855" s="329">
        <f t="shared" si="13"/>
        <v>3811.8681281419831</v>
      </c>
    </row>
    <row r="856" spans="2:11" x14ac:dyDescent="0.2">
      <c r="B856" s="1">
        <v>84633256</v>
      </c>
      <c r="C856" s="1">
        <v>2024</v>
      </c>
      <c r="D856" s="1" t="s">
        <v>270</v>
      </c>
      <c r="E856" s="1">
        <v>0</v>
      </c>
      <c r="F856" s="329">
        <v>0</v>
      </c>
      <c r="G856" s="1">
        <v>0</v>
      </c>
      <c r="H856" s="329">
        <v>0</v>
      </c>
      <c r="I856" s="1">
        <v>0</v>
      </c>
      <c r="J856" s="329">
        <v>3811.8681281419831</v>
      </c>
      <c r="K856" s="329">
        <f t="shared" si="13"/>
        <v>3811.8681281419831</v>
      </c>
    </row>
    <row r="857" spans="2:11" x14ac:dyDescent="0.2">
      <c r="B857" s="1">
        <v>84633256</v>
      </c>
      <c r="C857" s="1">
        <v>2025</v>
      </c>
      <c r="D857" s="1" t="s">
        <v>270</v>
      </c>
      <c r="E857" s="1">
        <v>0</v>
      </c>
      <c r="F857" s="329">
        <v>0</v>
      </c>
      <c r="G857" s="1">
        <v>0</v>
      </c>
      <c r="H857" s="329">
        <v>0</v>
      </c>
      <c r="I857" s="1">
        <v>0</v>
      </c>
      <c r="J857" s="329">
        <v>3811.8681281419831</v>
      </c>
      <c r="K857" s="329">
        <f t="shared" si="13"/>
        <v>3811.8681281419831</v>
      </c>
    </row>
    <row r="858" spans="2:11" x14ac:dyDescent="0.2">
      <c r="B858" s="1">
        <v>84633256</v>
      </c>
      <c r="C858" s="1">
        <v>2026</v>
      </c>
      <c r="D858" s="1" t="s">
        <v>270</v>
      </c>
      <c r="E858" s="1">
        <v>0</v>
      </c>
      <c r="F858" s="329">
        <v>0</v>
      </c>
      <c r="G858" s="1">
        <v>0</v>
      </c>
      <c r="H858" s="329">
        <v>0</v>
      </c>
      <c r="I858" s="1">
        <v>0</v>
      </c>
      <c r="J858" s="329">
        <v>3811.8681281419831</v>
      </c>
      <c r="K858" s="329">
        <f t="shared" si="13"/>
        <v>3811.8681281419831</v>
      </c>
    </row>
    <row r="859" spans="2:11" x14ac:dyDescent="0.2">
      <c r="B859" s="1">
        <v>84633256</v>
      </c>
      <c r="C859" s="1">
        <v>2027</v>
      </c>
      <c r="D859" s="1" t="s">
        <v>270</v>
      </c>
      <c r="E859" s="1">
        <v>0</v>
      </c>
      <c r="F859" s="329">
        <v>0</v>
      </c>
      <c r="G859" s="1">
        <v>0</v>
      </c>
      <c r="H859" s="329">
        <v>0</v>
      </c>
      <c r="I859" s="1">
        <v>0</v>
      </c>
      <c r="J859" s="329">
        <v>3811.8681281419831</v>
      </c>
      <c r="K859" s="329">
        <f t="shared" si="13"/>
        <v>3811.8681281419831</v>
      </c>
    </row>
    <row r="860" spans="2:11" x14ac:dyDescent="0.2">
      <c r="B860" s="1">
        <v>84633256</v>
      </c>
      <c r="C860" s="1">
        <v>2028</v>
      </c>
      <c r="D860" s="1" t="s">
        <v>270</v>
      </c>
      <c r="E860" s="1">
        <v>0</v>
      </c>
      <c r="F860" s="329">
        <v>0</v>
      </c>
      <c r="G860" s="1">
        <v>0</v>
      </c>
      <c r="H860" s="329">
        <v>0</v>
      </c>
      <c r="I860" s="1">
        <v>0</v>
      </c>
      <c r="J860" s="329">
        <v>3811.8681281419831</v>
      </c>
      <c r="K860" s="329">
        <f t="shared" si="13"/>
        <v>3811.8681281419831</v>
      </c>
    </row>
    <row r="861" spans="2:11" x14ac:dyDescent="0.2">
      <c r="B861" s="1">
        <v>84633256</v>
      </c>
      <c r="C861" s="1">
        <v>2029</v>
      </c>
      <c r="D861" s="1" t="s">
        <v>270</v>
      </c>
      <c r="E861" s="1">
        <v>0</v>
      </c>
      <c r="F861" s="329">
        <v>0</v>
      </c>
      <c r="G861" s="1">
        <v>0</v>
      </c>
      <c r="H861" s="329">
        <v>0</v>
      </c>
      <c r="I861" s="1">
        <v>0</v>
      </c>
      <c r="J861" s="329">
        <v>3811.8681281419831</v>
      </c>
      <c r="K861" s="329">
        <f t="shared" si="13"/>
        <v>3811.8681281419831</v>
      </c>
    </row>
    <row r="862" spans="2:11" x14ac:dyDescent="0.2">
      <c r="B862" s="1">
        <v>84633256</v>
      </c>
      <c r="C862" s="1">
        <v>2030</v>
      </c>
      <c r="D862" s="1" t="s">
        <v>270</v>
      </c>
      <c r="E862" s="1">
        <v>0</v>
      </c>
      <c r="F862" s="329">
        <v>0</v>
      </c>
      <c r="G862" s="1">
        <v>0</v>
      </c>
      <c r="H862" s="329">
        <v>0</v>
      </c>
      <c r="I862" s="1">
        <v>0</v>
      </c>
      <c r="J862" s="329">
        <v>3811.8681281419831</v>
      </c>
      <c r="K862" s="329">
        <f t="shared" si="13"/>
        <v>3811.8681281419831</v>
      </c>
    </row>
    <row r="863" spans="2:11" x14ac:dyDescent="0.2">
      <c r="B863" s="1">
        <v>84633256</v>
      </c>
      <c r="C863" s="1">
        <v>2031</v>
      </c>
      <c r="D863" s="1" t="s">
        <v>270</v>
      </c>
      <c r="E863" s="1">
        <v>0</v>
      </c>
      <c r="F863" s="329">
        <v>0</v>
      </c>
      <c r="G863" s="1">
        <v>0</v>
      </c>
      <c r="H863" s="329">
        <v>0</v>
      </c>
      <c r="I863" s="1">
        <v>0</v>
      </c>
      <c r="J863" s="329">
        <v>3811.8681281419831</v>
      </c>
      <c r="K863" s="329">
        <f t="shared" si="13"/>
        <v>3811.8681281419831</v>
      </c>
    </row>
    <row r="864" spans="2:11" x14ac:dyDescent="0.2">
      <c r="B864" s="1">
        <v>84633256</v>
      </c>
      <c r="C864" s="1">
        <v>2032</v>
      </c>
      <c r="D864" s="1" t="s">
        <v>270</v>
      </c>
      <c r="E864" s="1">
        <v>0</v>
      </c>
      <c r="F864" s="329">
        <v>0</v>
      </c>
      <c r="G864" s="1">
        <v>0</v>
      </c>
      <c r="H864" s="329">
        <v>0</v>
      </c>
      <c r="I864" s="1">
        <v>0</v>
      </c>
      <c r="J864" s="329">
        <v>3811.8681281419831</v>
      </c>
      <c r="K864" s="329">
        <f t="shared" si="13"/>
        <v>3811.8681281419831</v>
      </c>
    </row>
    <row r="865" spans="2:11" x14ac:dyDescent="0.2">
      <c r="B865" s="1">
        <v>84633256</v>
      </c>
      <c r="C865" s="1">
        <v>2033</v>
      </c>
      <c r="D865" s="1" t="s">
        <v>270</v>
      </c>
      <c r="E865" s="1">
        <v>0</v>
      </c>
      <c r="F865" s="329">
        <v>0</v>
      </c>
      <c r="G865" s="1">
        <v>0</v>
      </c>
      <c r="H865" s="329">
        <v>0</v>
      </c>
      <c r="I865" s="1">
        <v>0</v>
      </c>
      <c r="J865" s="329">
        <v>3811.8681281419831</v>
      </c>
      <c r="K865" s="329">
        <f t="shared" si="13"/>
        <v>3811.8681281419831</v>
      </c>
    </row>
    <row r="866" spans="2:11" x14ac:dyDescent="0.2">
      <c r="B866" s="1">
        <v>84633256</v>
      </c>
      <c r="C866" s="1">
        <v>2034</v>
      </c>
      <c r="D866" s="1" t="s">
        <v>270</v>
      </c>
      <c r="E866" s="1">
        <v>0</v>
      </c>
      <c r="F866" s="329">
        <v>0</v>
      </c>
      <c r="G866" s="1">
        <v>0</v>
      </c>
      <c r="H866" s="329">
        <v>0</v>
      </c>
      <c r="I866" s="1">
        <v>0</v>
      </c>
      <c r="J866" s="329">
        <v>3811.8681281419831</v>
      </c>
      <c r="K866" s="329">
        <f t="shared" si="13"/>
        <v>3811.8681281419831</v>
      </c>
    </row>
    <row r="867" spans="2:11" x14ac:dyDescent="0.2">
      <c r="B867" s="1">
        <v>95621518</v>
      </c>
      <c r="C867" s="1">
        <v>2023</v>
      </c>
      <c r="D867" s="1" t="s">
        <v>270</v>
      </c>
      <c r="E867" s="1">
        <v>0</v>
      </c>
      <c r="F867" s="329">
        <v>0</v>
      </c>
      <c r="G867" s="1">
        <v>0</v>
      </c>
      <c r="H867" s="329">
        <v>0</v>
      </c>
      <c r="I867" s="1">
        <v>0</v>
      </c>
      <c r="J867" s="329">
        <v>501.30505451965632</v>
      </c>
      <c r="K867" s="329">
        <f t="shared" si="13"/>
        <v>501.30505451965632</v>
      </c>
    </row>
    <row r="868" spans="2:11" x14ac:dyDescent="0.2">
      <c r="B868" s="1">
        <v>95621518</v>
      </c>
      <c r="C868" s="1">
        <v>2024</v>
      </c>
      <c r="D868" s="1" t="s">
        <v>270</v>
      </c>
      <c r="E868" s="1">
        <v>0</v>
      </c>
      <c r="F868" s="329">
        <v>0</v>
      </c>
      <c r="G868" s="1">
        <v>0</v>
      </c>
      <c r="H868" s="329">
        <v>0</v>
      </c>
      <c r="I868" s="1">
        <v>0</v>
      </c>
      <c r="J868" s="329">
        <v>501.30505451965632</v>
      </c>
      <c r="K868" s="329">
        <f t="shared" si="13"/>
        <v>501.30505451965632</v>
      </c>
    </row>
    <row r="869" spans="2:11" x14ac:dyDescent="0.2">
      <c r="B869" s="1">
        <v>95621518</v>
      </c>
      <c r="C869" s="1">
        <v>2025</v>
      </c>
      <c r="D869" s="1" t="s">
        <v>270</v>
      </c>
      <c r="E869" s="1">
        <v>0</v>
      </c>
      <c r="F869" s="329">
        <v>0</v>
      </c>
      <c r="G869" s="1">
        <v>0</v>
      </c>
      <c r="H869" s="329">
        <v>0</v>
      </c>
      <c r="I869" s="1">
        <v>0</v>
      </c>
      <c r="J869" s="329">
        <v>501.30505451965632</v>
      </c>
      <c r="K869" s="329">
        <f t="shared" si="13"/>
        <v>501.30505451965632</v>
      </c>
    </row>
    <row r="870" spans="2:11" x14ac:dyDescent="0.2">
      <c r="B870" s="1">
        <v>95621518</v>
      </c>
      <c r="C870" s="1">
        <v>2026</v>
      </c>
      <c r="D870" s="1" t="s">
        <v>270</v>
      </c>
      <c r="E870" s="1">
        <v>0</v>
      </c>
      <c r="F870" s="329">
        <v>0</v>
      </c>
      <c r="G870" s="1">
        <v>0</v>
      </c>
      <c r="H870" s="329">
        <v>0</v>
      </c>
      <c r="I870" s="1">
        <v>0</v>
      </c>
      <c r="J870" s="329">
        <v>501.30505451965632</v>
      </c>
      <c r="K870" s="329">
        <f t="shared" si="13"/>
        <v>501.30505451965632</v>
      </c>
    </row>
    <row r="871" spans="2:11" x14ac:dyDescent="0.2">
      <c r="B871" s="1">
        <v>95621518</v>
      </c>
      <c r="C871" s="1">
        <v>2027</v>
      </c>
      <c r="D871" s="1" t="s">
        <v>270</v>
      </c>
      <c r="E871" s="1">
        <v>0</v>
      </c>
      <c r="F871" s="329">
        <v>0</v>
      </c>
      <c r="G871" s="1">
        <v>0</v>
      </c>
      <c r="H871" s="329">
        <v>0</v>
      </c>
      <c r="I871" s="1">
        <v>0</v>
      </c>
      <c r="J871" s="329">
        <v>501.30505451965632</v>
      </c>
      <c r="K871" s="329">
        <f t="shared" si="13"/>
        <v>501.30505451965632</v>
      </c>
    </row>
    <row r="872" spans="2:11" x14ac:dyDescent="0.2">
      <c r="B872" s="1">
        <v>95621518</v>
      </c>
      <c r="C872" s="1">
        <v>2028</v>
      </c>
      <c r="D872" s="1" t="s">
        <v>270</v>
      </c>
      <c r="E872" s="1">
        <v>0</v>
      </c>
      <c r="F872" s="329">
        <v>0</v>
      </c>
      <c r="G872" s="1">
        <v>0</v>
      </c>
      <c r="H872" s="329">
        <v>0</v>
      </c>
      <c r="I872" s="1">
        <v>0</v>
      </c>
      <c r="J872" s="329">
        <v>501.30505451965632</v>
      </c>
      <c r="K872" s="329">
        <f t="shared" si="13"/>
        <v>501.30505451965632</v>
      </c>
    </row>
    <row r="873" spans="2:11" x14ac:dyDescent="0.2">
      <c r="B873" s="1">
        <v>95621518</v>
      </c>
      <c r="C873" s="1">
        <v>2029</v>
      </c>
      <c r="D873" s="1" t="s">
        <v>270</v>
      </c>
      <c r="E873" s="1">
        <v>0</v>
      </c>
      <c r="F873" s="329">
        <v>0</v>
      </c>
      <c r="G873" s="1">
        <v>0</v>
      </c>
      <c r="H873" s="329">
        <v>0</v>
      </c>
      <c r="I873" s="1">
        <v>0</v>
      </c>
      <c r="J873" s="329">
        <v>501.30505451965632</v>
      </c>
      <c r="K873" s="329">
        <f t="shared" si="13"/>
        <v>501.30505451965632</v>
      </c>
    </row>
    <row r="874" spans="2:11" x14ac:dyDescent="0.2">
      <c r="B874" s="1">
        <v>95621518</v>
      </c>
      <c r="C874" s="1">
        <v>2030</v>
      </c>
      <c r="D874" s="1" t="s">
        <v>270</v>
      </c>
      <c r="E874" s="1">
        <v>0</v>
      </c>
      <c r="F874" s="329">
        <v>0</v>
      </c>
      <c r="G874" s="1">
        <v>0</v>
      </c>
      <c r="H874" s="329">
        <v>0</v>
      </c>
      <c r="I874" s="1">
        <v>0</v>
      </c>
      <c r="J874" s="329">
        <v>501.30505451965632</v>
      </c>
      <c r="K874" s="329">
        <f t="shared" si="13"/>
        <v>501.30505451965632</v>
      </c>
    </row>
    <row r="875" spans="2:11" x14ac:dyDescent="0.2">
      <c r="B875" s="1">
        <v>95621518</v>
      </c>
      <c r="C875" s="1">
        <v>2031</v>
      </c>
      <c r="D875" s="1" t="s">
        <v>270</v>
      </c>
      <c r="E875" s="1">
        <v>0</v>
      </c>
      <c r="F875" s="329">
        <v>0</v>
      </c>
      <c r="G875" s="1">
        <v>0</v>
      </c>
      <c r="H875" s="329">
        <v>0</v>
      </c>
      <c r="I875" s="1">
        <v>0</v>
      </c>
      <c r="J875" s="329">
        <v>501.30505451965632</v>
      </c>
      <c r="K875" s="329">
        <f t="shared" si="13"/>
        <v>501.30505451965632</v>
      </c>
    </row>
    <row r="876" spans="2:11" x14ac:dyDescent="0.2">
      <c r="B876" s="1">
        <v>95621518</v>
      </c>
      <c r="C876" s="1">
        <v>2032</v>
      </c>
      <c r="D876" s="1" t="s">
        <v>270</v>
      </c>
      <c r="E876" s="1">
        <v>0</v>
      </c>
      <c r="F876" s="329">
        <v>0</v>
      </c>
      <c r="G876" s="1">
        <v>0</v>
      </c>
      <c r="H876" s="329">
        <v>0</v>
      </c>
      <c r="I876" s="1">
        <v>0</v>
      </c>
      <c r="J876" s="329">
        <v>501.30505451965632</v>
      </c>
      <c r="K876" s="329">
        <f t="shared" si="13"/>
        <v>501.30505451965632</v>
      </c>
    </row>
    <row r="877" spans="2:11" x14ac:dyDescent="0.2">
      <c r="B877" s="1">
        <v>95621518</v>
      </c>
      <c r="C877" s="1">
        <v>2033</v>
      </c>
      <c r="D877" s="1" t="s">
        <v>270</v>
      </c>
      <c r="E877" s="1">
        <v>0</v>
      </c>
      <c r="F877" s="329">
        <v>0</v>
      </c>
      <c r="G877" s="1">
        <v>0</v>
      </c>
      <c r="H877" s="329">
        <v>0</v>
      </c>
      <c r="I877" s="1">
        <v>0</v>
      </c>
      <c r="J877" s="329">
        <v>501.30505451965632</v>
      </c>
      <c r="K877" s="329">
        <f t="shared" si="13"/>
        <v>501.30505451965632</v>
      </c>
    </row>
    <row r="878" spans="2:11" x14ac:dyDescent="0.2">
      <c r="B878" s="1">
        <v>95621518</v>
      </c>
      <c r="C878" s="1">
        <v>2034</v>
      </c>
      <c r="D878" s="1" t="s">
        <v>270</v>
      </c>
      <c r="E878" s="1">
        <v>0</v>
      </c>
      <c r="F878" s="329">
        <v>0</v>
      </c>
      <c r="G878" s="1">
        <v>0</v>
      </c>
      <c r="H878" s="329">
        <v>0</v>
      </c>
      <c r="I878" s="1">
        <v>0</v>
      </c>
      <c r="J878" s="329">
        <v>501.30505451965632</v>
      </c>
      <c r="K878" s="329">
        <f t="shared" si="13"/>
        <v>501.30505451965632</v>
      </c>
    </row>
    <row r="879" spans="2:11" x14ac:dyDescent="0.2">
      <c r="B879" s="1">
        <v>182432574</v>
      </c>
      <c r="C879" s="1">
        <v>2023</v>
      </c>
      <c r="D879" s="1" t="s">
        <v>270</v>
      </c>
      <c r="E879" s="1">
        <v>0</v>
      </c>
      <c r="F879" s="329">
        <v>0</v>
      </c>
      <c r="G879" s="1">
        <v>0</v>
      </c>
      <c r="H879" s="329">
        <v>0</v>
      </c>
      <c r="I879" s="1">
        <v>0</v>
      </c>
      <c r="J879" s="329">
        <v>2662.834253414665</v>
      </c>
      <c r="K879" s="329">
        <f t="shared" si="13"/>
        <v>2662.834253414665</v>
      </c>
    </row>
    <row r="880" spans="2:11" x14ac:dyDescent="0.2">
      <c r="B880" s="1">
        <v>182432574</v>
      </c>
      <c r="C880" s="1">
        <v>2024</v>
      </c>
      <c r="D880" s="1" t="s">
        <v>270</v>
      </c>
      <c r="E880" s="1">
        <v>0</v>
      </c>
      <c r="F880" s="329">
        <v>0</v>
      </c>
      <c r="G880" s="1">
        <v>0</v>
      </c>
      <c r="H880" s="329">
        <v>0</v>
      </c>
      <c r="I880" s="1">
        <v>0</v>
      </c>
      <c r="J880" s="329">
        <v>2662.834253414665</v>
      </c>
      <c r="K880" s="329">
        <f t="shared" si="13"/>
        <v>2662.834253414665</v>
      </c>
    </row>
    <row r="881" spans="2:11" x14ac:dyDescent="0.2">
      <c r="B881" s="1">
        <v>182432574</v>
      </c>
      <c r="C881" s="1">
        <v>2025</v>
      </c>
      <c r="D881" s="1" t="s">
        <v>270</v>
      </c>
      <c r="E881" s="1">
        <v>0</v>
      </c>
      <c r="F881" s="329">
        <v>0</v>
      </c>
      <c r="G881" s="1">
        <v>0</v>
      </c>
      <c r="H881" s="329">
        <v>0</v>
      </c>
      <c r="I881" s="1">
        <v>0</v>
      </c>
      <c r="J881" s="329">
        <v>2662.834253414665</v>
      </c>
      <c r="K881" s="329">
        <f t="shared" si="13"/>
        <v>2662.834253414665</v>
      </c>
    </row>
    <row r="882" spans="2:11" x14ac:dyDescent="0.2">
      <c r="B882" s="1">
        <v>182432574</v>
      </c>
      <c r="C882" s="1">
        <v>2026</v>
      </c>
      <c r="D882" s="1" t="s">
        <v>270</v>
      </c>
      <c r="E882" s="1">
        <v>0</v>
      </c>
      <c r="F882" s="329">
        <v>0</v>
      </c>
      <c r="G882" s="1">
        <v>0</v>
      </c>
      <c r="H882" s="329">
        <v>0</v>
      </c>
      <c r="I882" s="1">
        <v>0</v>
      </c>
      <c r="J882" s="329">
        <v>2662.834253414665</v>
      </c>
      <c r="K882" s="329">
        <f t="shared" si="13"/>
        <v>2662.834253414665</v>
      </c>
    </row>
    <row r="883" spans="2:11" x14ac:dyDescent="0.2">
      <c r="B883" s="1">
        <v>182432574</v>
      </c>
      <c r="C883" s="1">
        <v>2027</v>
      </c>
      <c r="D883" s="1" t="s">
        <v>270</v>
      </c>
      <c r="E883" s="1">
        <v>0</v>
      </c>
      <c r="F883" s="329">
        <v>0</v>
      </c>
      <c r="G883" s="1">
        <v>0</v>
      </c>
      <c r="H883" s="329">
        <v>0</v>
      </c>
      <c r="I883" s="1">
        <v>0</v>
      </c>
      <c r="J883" s="329">
        <v>2662.834253414665</v>
      </c>
      <c r="K883" s="329">
        <f t="shared" si="13"/>
        <v>2662.834253414665</v>
      </c>
    </row>
    <row r="884" spans="2:11" x14ac:dyDescent="0.2">
      <c r="B884" s="1">
        <v>182432574</v>
      </c>
      <c r="C884" s="1">
        <v>2028</v>
      </c>
      <c r="D884" s="1" t="s">
        <v>270</v>
      </c>
      <c r="E884" s="1">
        <v>0</v>
      </c>
      <c r="F884" s="329">
        <v>0</v>
      </c>
      <c r="G884" s="1">
        <v>0</v>
      </c>
      <c r="H884" s="329">
        <v>0</v>
      </c>
      <c r="I884" s="1">
        <v>0</v>
      </c>
      <c r="J884" s="329">
        <v>2662.834253414665</v>
      </c>
      <c r="K884" s="329">
        <f t="shared" si="13"/>
        <v>2662.834253414665</v>
      </c>
    </row>
    <row r="885" spans="2:11" x14ac:dyDescent="0.2">
      <c r="B885" s="1">
        <v>182432574</v>
      </c>
      <c r="C885" s="1">
        <v>2029</v>
      </c>
      <c r="D885" s="1" t="s">
        <v>270</v>
      </c>
      <c r="E885" s="1">
        <v>0</v>
      </c>
      <c r="F885" s="329">
        <v>0</v>
      </c>
      <c r="G885" s="1">
        <v>0</v>
      </c>
      <c r="H885" s="329">
        <v>0</v>
      </c>
      <c r="I885" s="1">
        <v>0</v>
      </c>
      <c r="J885" s="329">
        <v>2662.834253414665</v>
      </c>
      <c r="K885" s="329">
        <f t="shared" si="13"/>
        <v>2662.834253414665</v>
      </c>
    </row>
    <row r="886" spans="2:11" x14ac:dyDescent="0.2">
      <c r="B886" s="1">
        <v>182432574</v>
      </c>
      <c r="C886" s="1">
        <v>2030</v>
      </c>
      <c r="D886" s="1" t="s">
        <v>270</v>
      </c>
      <c r="E886" s="1">
        <v>0</v>
      </c>
      <c r="F886" s="329">
        <v>0</v>
      </c>
      <c r="G886" s="1">
        <v>0</v>
      </c>
      <c r="H886" s="329">
        <v>0</v>
      </c>
      <c r="I886" s="1">
        <v>0</v>
      </c>
      <c r="J886" s="329">
        <v>2662.834253414665</v>
      </c>
      <c r="K886" s="329">
        <f t="shared" si="13"/>
        <v>2662.834253414665</v>
      </c>
    </row>
    <row r="887" spans="2:11" x14ac:dyDescent="0.2">
      <c r="B887" s="1">
        <v>182432574</v>
      </c>
      <c r="C887" s="1">
        <v>2031</v>
      </c>
      <c r="D887" s="1" t="s">
        <v>270</v>
      </c>
      <c r="E887" s="1">
        <v>0</v>
      </c>
      <c r="F887" s="329">
        <v>0</v>
      </c>
      <c r="G887" s="1">
        <v>0</v>
      </c>
      <c r="H887" s="329">
        <v>0</v>
      </c>
      <c r="I887" s="1">
        <v>0</v>
      </c>
      <c r="J887" s="329">
        <v>2662.834253414665</v>
      </c>
      <c r="K887" s="329">
        <f t="shared" si="13"/>
        <v>2662.834253414665</v>
      </c>
    </row>
    <row r="888" spans="2:11" x14ac:dyDescent="0.2">
      <c r="B888" s="1">
        <v>182432574</v>
      </c>
      <c r="C888" s="1">
        <v>2032</v>
      </c>
      <c r="D888" s="1" t="s">
        <v>270</v>
      </c>
      <c r="E888" s="1">
        <v>0</v>
      </c>
      <c r="F888" s="329">
        <v>0</v>
      </c>
      <c r="G888" s="1">
        <v>0</v>
      </c>
      <c r="H888" s="329">
        <v>0</v>
      </c>
      <c r="I888" s="1">
        <v>0</v>
      </c>
      <c r="J888" s="329">
        <v>2662.834253414665</v>
      </c>
      <c r="K888" s="329">
        <f t="shared" si="13"/>
        <v>2662.834253414665</v>
      </c>
    </row>
    <row r="889" spans="2:11" x14ac:dyDescent="0.2">
      <c r="B889" s="1">
        <v>182432574</v>
      </c>
      <c r="C889" s="1">
        <v>2033</v>
      </c>
      <c r="D889" s="1" t="s">
        <v>270</v>
      </c>
      <c r="E889" s="1">
        <v>0</v>
      </c>
      <c r="F889" s="329">
        <v>0</v>
      </c>
      <c r="G889" s="1">
        <v>0</v>
      </c>
      <c r="H889" s="329">
        <v>0</v>
      </c>
      <c r="I889" s="1">
        <v>0</v>
      </c>
      <c r="J889" s="329">
        <v>2662.834253414665</v>
      </c>
      <c r="K889" s="329">
        <f t="shared" si="13"/>
        <v>2662.834253414665</v>
      </c>
    </row>
    <row r="890" spans="2:11" x14ac:dyDescent="0.2">
      <c r="B890" s="1">
        <v>182432574</v>
      </c>
      <c r="C890" s="1">
        <v>2034</v>
      </c>
      <c r="D890" s="1" t="s">
        <v>270</v>
      </c>
      <c r="E890" s="1">
        <v>0</v>
      </c>
      <c r="F890" s="329">
        <v>0</v>
      </c>
      <c r="G890" s="1">
        <v>0</v>
      </c>
      <c r="H890" s="329">
        <v>0</v>
      </c>
      <c r="I890" s="1">
        <v>0</v>
      </c>
      <c r="J890" s="329">
        <v>2662.834253414665</v>
      </c>
      <c r="K890" s="329">
        <f t="shared" si="13"/>
        <v>2662.834253414665</v>
      </c>
    </row>
    <row r="891" spans="2:11" x14ac:dyDescent="0.2">
      <c r="B891" s="1">
        <v>19998982</v>
      </c>
      <c r="C891" s="1">
        <v>2023</v>
      </c>
      <c r="D891" s="1" t="s">
        <v>271</v>
      </c>
      <c r="E891" s="1">
        <v>0</v>
      </c>
      <c r="F891" s="329">
        <v>0</v>
      </c>
      <c r="G891" s="1">
        <v>0</v>
      </c>
      <c r="H891" s="329">
        <v>0</v>
      </c>
      <c r="I891" s="1">
        <v>0</v>
      </c>
      <c r="J891" s="329">
        <v>937.9518964070744</v>
      </c>
      <c r="K891" s="329">
        <f t="shared" si="13"/>
        <v>937.9518964070744</v>
      </c>
    </row>
    <row r="892" spans="2:11" x14ac:dyDescent="0.2">
      <c r="B892" s="1">
        <v>19998982</v>
      </c>
      <c r="C892" s="1">
        <v>2024</v>
      </c>
      <c r="D892" s="1" t="s">
        <v>271</v>
      </c>
      <c r="E892" s="1">
        <v>0</v>
      </c>
      <c r="F892" s="329">
        <v>0</v>
      </c>
      <c r="G892" s="1">
        <v>0</v>
      </c>
      <c r="H892" s="329">
        <v>0</v>
      </c>
      <c r="I892" s="1">
        <v>0</v>
      </c>
      <c r="J892" s="329">
        <v>937.9518964070744</v>
      </c>
      <c r="K892" s="329">
        <f t="shared" si="13"/>
        <v>937.9518964070744</v>
      </c>
    </row>
    <row r="893" spans="2:11" x14ac:dyDescent="0.2">
      <c r="B893" s="1">
        <v>19998982</v>
      </c>
      <c r="C893" s="1">
        <v>2025</v>
      </c>
      <c r="D893" s="1" t="s">
        <v>271</v>
      </c>
      <c r="E893" s="1">
        <v>0</v>
      </c>
      <c r="F893" s="329">
        <v>0</v>
      </c>
      <c r="G893" s="1">
        <v>0</v>
      </c>
      <c r="H893" s="329">
        <v>0</v>
      </c>
      <c r="I893" s="1">
        <v>0</v>
      </c>
      <c r="J893" s="329">
        <v>937.9518964070744</v>
      </c>
      <c r="K893" s="329">
        <f t="shared" si="13"/>
        <v>937.9518964070744</v>
      </c>
    </row>
    <row r="894" spans="2:11" x14ac:dyDescent="0.2">
      <c r="B894" s="1">
        <v>19998982</v>
      </c>
      <c r="C894" s="1">
        <v>2026</v>
      </c>
      <c r="D894" s="1" t="s">
        <v>271</v>
      </c>
      <c r="E894" s="1">
        <v>0</v>
      </c>
      <c r="F894" s="329">
        <v>0</v>
      </c>
      <c r="G894" s="1">
        <v>0</v>
      </c>
      <c r="H894" s="329">
        <v>0</v>
      </c>
      <c r="I894" s="1">
        <v>0</v>
      </c>
      <c r="J894" s="329">
        <v>937.9518964070744</v>
      </c>
      <c r="K894" s="329">
        <f t="shared" si="13"/>
        <v>937.9518964070744</v>
      </c>
    </row>
    <row r="895" spans="2:11" x14ac:dyDescent="0.2">
      <c r="B895" s="1">
        <v>19998982</v>
      </c>
      <c r="C895" s="1">
        <v>2027</v>
      </c>
      <c r="D895" s="1" t="s">
        <v>271</v>
      </c>
      <c r="E895" s="1">
        <v>0</v>
      </c>
      <c r="F895" s="329">
        <v>0</v>
      </c>
      <c r="G895" s="1">
        <v>0</v>
      </c>
      <c r="H895" s="329">
        <v>0</v>
      </c>
      <c r="I895" s="1">
        <v>0</v>
      </c>
      <c r="J895" s="329">
        <v>937.9518964070744</v>
      </c>
      <c r="K895" s="329">
        <f t="shared" si="13"/>
        <v>937.9518964070744</v>
      </c>
    </row>
    <row r="896" spans="2:11" x14ac:dyDescent="0.2">
      <c r="B896" s="1">
        <v>19998982</v>
      </c>
      <c r="C896" s="1">
        <v>2028</v>
      </c>
      <c r="D896" s="1" t="s">
        <v>271</v>
      </c>
      <c r="E896" s="1">
        <v>0</v>
      </c>
      <c r="F896" s="329">
        <v>0</v>
      </c>
      <c r="G896" s="1">
        <v>0</v>
      </c>
      <c r="H896" s="329">
        <v>0</v>
      </c>
      <c r="I896" s="1">
        <v>0</v>
      </c>
      <c r="J896" s="329">
        <v>937.9518964070744</v>
      </c>
      <c r="K896" s="329">
        <f t="shared" si="13"/>
        <v>937.9518964070744</v>
      </c>
    </row>
    <row r="897" spans="2:11" x14ac:dyDescent="0.2">
      <c r="B897" s="1">
        <v>19998982</v>
      </c>
      <c r="C897" s="1">
        <v>2029</v>
      </c>
      <c r="D897" s="1" t="s">
        <v>271</v>
      </c>
      <c r="E897" s="1">
        <v>0</v>
      </c>
      <c r="F897" s="329">
        <v>0</v>
      </c>
      <c r="G897" s="1">
        <v>0</v>
      </c>
      <c r="H897" s="329">
        <v>0</v>
      </c>
      <c r="I897" s="1">
        <v>0</v>
      </c>
      <c r="J897" s="329">
        <v>937.9518964070744</v>
      </c>
      <c r="K897" s="329">
        <f t="shared" si="13"/>
        <v>937.9518964070744</v>
      </c>
    </row>
    <row r="898" spans="2:11" x14ac:dyDescent="0.2">
      <c r="B898" s="1">
        <v>19998982</v>
      </c>
      <c r="C898" s="1">
        <v>2030</v>
      </c>
      <c r="D898" s="1" t="s">
        <v>271</v>
      </c>
      <c r="E898" s="1">
        <v>0</v>
      </c>
      <c r="F898" s="329">
        <v>0</v>
      </c>
      <c r="G898" s="1">
        <v>0</v>
      </c>
      <c r="H898" s="329">
        <v>0</v>
      </c>
      <c r="I898" s="1">
        <v>0</v>
      </c>
      <c r="J898" s="329">
        <v>937.9518964070744</v>
      </c>
      <c r="K898" s="329">
        <f t="shared" si="13"/>
        <v>937.9518964070744</v>
      </c>
    </row>
    <row r="899" spans="2:11" x14ac:dyDescent="0.2">
      <c r="B899" s="1">
        <v>19998982</v>
      </c>
      <c r="C899" s="1">
        <v>2031</v>
      </c>
      <c r="D899" s="1" t="s">
        <v>271</v>
      </c>
      <c r="E899" s="1">
        <v>0</v>
      </c>
      <c r="F899" s="329">
        <v>0</v>
      </c>
      <c r="G899" s="1">
        <v>0</v>
      </c>
      <c r="H899" s="329">
        <v>0</v>
      </c>
      <c r="I899" s="1">
        <v>0</v>
      </c>
      <c r="J899" s="329">
        <v>937.9518964070744</v>
      </c>
      <c r="K899" s="329">
        <f t="shared" si="13"/>
        <v>937.9518964070744</v>
      </c>
    </row>
    <row r="900" spans="2:11" x14ac:dyDescent="0.2">
      <c r="B900" s="1">
        <v>19998982</v>
      </c>
      <c r="C900" s="1">
        <v>2032</v>
      </c>
      <c r="D900" s="1" t="s">
        <v>271</v>
      </c>
      <c r="E900" s="1">
        <v>0</v>
      </c>
      <c r="F900" s="329">
        <v>0</v>
      </c>
      <c r="G900" s="1">
        <v>0</v>
      </c>
      <c r="H900" s="329">
        <v>0</v>
      </c>
      <c r="I900" s="1">
        <v>0</v>
      </c>
      <c r="J900" s="329">
        <v>937.9518964070744</v>
      </c>
      <c r="K900" s="329">
        <f t="shared" si="13"/>
        <v>937.9518964070744</v>
      </c>
    </row>
    <row r="901" spans="2:11" x14ac:dyDescent="0.2">
      <c r="B901" s="1">
        <v>19998982</v>
      </c>
      <c r="C901" s="1">
        <v>2033</v>
      </c>
      <c r="D901" s="1" t="s">
        <v>271</v>
      </c>
      <c r="E901" s="1">
        <v>0</v>
      </c>
      <c r="F901" s="329">
        <v>0</v>
      </c>
      <c r="G901" s="1">
        <v>0</v>
      </c>
      <c r="H901" s="329">
        <v>0</v>
      </c>
      <c r="I901" s="1">
        <v>0</v>
      </c>
      <c r="J901" s="329">
        <v>937.9518964070744</v>
      </c>
      <c r="K901" s="329">
        <f t="shared" si="13"/>
        <v>937.9518964070744</v>
      </c>
    </row>
    <row r="902" spans="2:11" x14ac:dyDescent="0.2">
      <c r="B902" s="1">
        <v>19998982</v>
      </c>
      <c r="C902" s="1">
        <v>2034</v>
      </c>
      <c r="D902" s="1" t="s">
        <v>271</v>
      </c>
      <c r="E902" s="1">
        <v>0</v>
      </c>
      <c r="F902" s="329">
        <v>0</v>
      </c>
      <c r="G902" s="1">
        <v>0</v>
      </c>
      <c r="H902" s="329">
        <v>0</v>
      </c>
      <c r="I902" s="1">
        <v>0</v>
      </c>
      <c r="J902" s="329">
        <v>937.9518964070744</v>
      </c>
      <c r="K902" s="329">
        <f t="shared" si="13"/>
        <v>937.9518964070744</v>
      </c>
    </row>
    <row r="903" spans="2:11" x14ac:dyDescent="0.2">
      <c r="B903" s="1">
        <v>19999269</v>
      </c>
      <c r="C903" s="1">
        <v>2023</v>
      </c>
      <c r="D903" s="1" t="s">
        <v>271</v>
      </c>
      <c r="E903" s="1">
        <v>0</v>
      </c>
      <c r="F903" s="329">
        <v>0</v>
      </c>
      <c r="G903" s="1">
        <v>0</v>
      </c>
      <c r="H903" s="329">
        <v>0</v>
      </c>
      <c r="I903" s="1">
        <v>0</v>
      </c>
      <c r="J903" s="329">
        <v>461.55749458879131</v>
      </c>
      <c r="K903" s="329">
        <f t="shared" ref="K903:K966" si="14">J903+H903+F903</f>
        <v>461.55749458879131</v>
      </c>
    </row>
    <row r="904" spans="2:11" x14ac:dyDescent="0.2">
      <c r="B904" s="1">
        <v>19999269</v>
      </c>
      <c r="C904" s="1">
        <v>2024</v>
      </c>
      <c r="D904" s="1" t="s">
        <v>271</v>
      </c>
      <c r="E904" s="1">
        <v>0</v>
      </c>
      <c r="F904" s="329">
        <v>0</v>
      </c>
      <c r="G904" s="1">
        <v>0</v>
      </c>
      <c r="H904" s="329">
        <v>0</v>
      </c>
      <c r="I904" s="1">
        <v>0</v>
      </c>
      <c r="J904" s="329">
        <v>461.55749458879131</v>
      </c>
      <c r="K904" s="329">
        <f t="shared" si="14"/>
        <v>461.55749458879131</v>
      </c>
    </row>
    <row r="905" spans="2:11" x14ac:dyDescent="0.2">
      <c r="B905" s="1">
        <v>19999269</v>
      </c>
      <c r="C905" s="1">
        <v>2025</v>
      </c>
      <c r="D905" s="1" t="s">
        <v>271</v>
      </c>
      <c r="E905" s="1">
        <v>0</v>
      </c>
      <c r="F905" s="329">
        <v>0</v>
      </c>
      <c r="G905" s="1">
        <v>0</v>
      </c>
      <c r="H905" s="329">
        <v>0</v>
      </c>
      <c r="I905" s="1">
        <v>0</v>
      </c>
      <c r="J905" s="329">
        <v>461.55749458879131</v>
      </c>
      <c r="K905" s="329">
        <f t="shared" si="14"/>
        <v>461.55749458879131</v>
      </c>
    </row>
    <row r="906" spans="2:11" x14ac:dyDescent="0.2">
      <c r="B906" s="1">
        <v>19999269</v>
      </c>
      <c r="C906" s="1">
        <v>2026</v>
      </c>
      <c r="D906" s="1" t="s">
        <v>271</v>
      </c>
      <c r="E906" s="1">
        <v>0</v>
      </c>
      <c r="F906" s="329">
        <v>0</v>
      </c>
      <c r="G906" s="1">
        <v>0</v>
      </c>
      <c r="H906" s="329">
        <v>0</v>
      </c>
      <c r="I906" s="1">
        <v>0</v>
      </c>
      <c r="J906" s="329">
        <v>461.55749458879131</v>
      </c>
      <c r="K906" s="329">
        <f t="shared" si="14"/>
        <v>461.55749458879131</v>
      </c>
    </row>
    <row r="907" spans="2:11" x14ac:dyDescent="0.2">
      <c r="B907" s="1">
        <v>19999269</v>
      </c>
      <c r="C907" s="1">
        <v>2027</v>
      </c>
      <c r="D907" s="1" t="s">
        <v>271</v>
      </c>
      <c r="E907" s="1">
        <v>0</v>
      </c>
      <c r="F907" s="329">
        <v>0</v>
      </c>
      <c r="G907" s="1">
        <v>0</v>
      </c>
      <c r="H907" s="329">
        <v>0</v>
      </c>
      <c r="I907" s="1">
        <v>0</v>
      </c>
      <c r="J907" s="329">
        <v>461.55749458879131</v>
      </c>
      <c r="K907" s="329">
        <f t="shared" si="14"/>
        <v>461.55749458879131</v>
      </c>
    </row>
    <row r="908" spans="2:11" x14ac:dyDescent="0.2">
      <c r="B908" s="1">
        <v>19999269</v>
      </c>
      <c r="C908" s="1">
        <v>2028</v>
      </c>
      <c r="D908" s="1" t="s">
        <v>271</v>
      </c>
      <c r="E908" s="1">
        <v>0</v>
      </c>
      <c r="F908" s="329">
        <v>0</v>
      </c>
      <c r="G908" s="1">
        <v>0</v>
      </c>
      <c r="H908" s="329">
        <v>0</v>
      </c>
      <c r="I908" s="1">
        <v>0</v>
      </c>
      <c r="J908" s="329">
        <v>461.55749458879131</v>
      </c>
      <c r="K908" s="329">
        <f t="shared" si="14"/>
        <v>461.55749458879131</v>
      </c>
    </row>
    <row r="909" spans="2:11" x14ac:dyDescent="0.2">
      <c r="B909" s="1">
        <v>19999269</v>
      </c>
      <c r="C909" s="1">
        <v>2029</v>
      </c>
      <c r="D909" s="1" t="s">
        <v>271</v>
      </c>
      <c r="E909" s="1">
        <v>0</v>
      </c>
      <c r="F909" s="329">
        <v>0</v>
      </c>
      <c r="G909" s="1">
        <v>0</v>
      </c>
      <c r="H909" s="329">
        <v>0</v>
      </c>
      <c r="I909" s="1">
        <v>0</v>
      </c>
      <c r="J909" s="329">
        <v>461.55749458879131</v>
      </c>
      <c r="K909" s="329">
        <f t="shared" si="14"/>
        <v>461.55749458879131</v>
      </c>
    </row>
    <row r="910" spans="2:11" x14ac:dyDescent="0.2">
      <c r="B910" s="1">
        <v>19999269</v>
      </c>
      <c r="C910" s="1">
        <v>2030</v>
      </c>
      <c r="D910" s="1" t="s">
        <v>271</v>
      </c>
      <c r="E910" s="1">
        <v>0</v>
      </c>
      <c r="F910" s="329">
        <v>0</v>
      </c>
      <c r="G910" s="1">
        <v>0</v>
      </c>
      <c r="H910" s="329">
        <v>0</v>
      </c>
      <c r="I910" s="1">
        <v>0</v>
      </c>
      <c r="J910" s="329">
        <v>461.55749458879131</v>
      </c>
      <c r="K910" s="329">
        <f t="shared" si="14"/>
        <v>461.55749458879131</v>
      </c>
    </row>
    <row r="911" spans="2:11" x14ac:dyDescent="0.2">
      <c r="B911" s="1">
        <v>19999269</v>
      </c>
      <c r="C911" s="1">
        <v>2031</v>
      </c>
      <c r="D911" s="1" t="s">
        <v>271</v>
      </c>
      <c r="E911" s="1">
        <v>0</v>
      </c>
      <c r="F911" s="329">
        <v>0</v>
      </c>
      <c r="G911" s="1">
        <v>0</v>
      </c>
      <c r="H911" s="329">
        <v>0</v>
      </c>
      <c r="I911" s="1">
        <v>0</v>
      </c>
      <c r="J911" s="329">
        <v>461.55749458879131</v>
      </c>
      <c r="K911" s="329">
        <f t="shared" si="14"/>
        <v>461.55749458879131</v>
      </c>
    </row>
    <row r="912" spans="2:11" x14ac:dyDescent="0.2">
      <c r="B912" s="1">
        <v>19999269</v>
      </c>
      <c r="C912" s="1">
        <v>2032</v>
      </c>
      <c r="D912" s="1" t="s">
        <v>271</v>
      </c>
      <c r="E912" s="1">
        <v>0</v>
      </c>
      <c r="F912" s="329">
        <v>0</v>
      </c>
      <c r="G912" s="1">
        <v>0</v>
      </c>
      <c r="H912" s="329">
        <v>0</v>
      </c>
      <c r="I912" s="1">
        <v>0</v>
      </c>
      <c r="J912" s="329">
        <v>461.55749458879131</v>
      </c>
      <c r="K912" s="329">
        <f t="shared" si="14"/>
        <v>461.55749458879131</v>
      </c>
    </row>
    <row r="913" spans="2:11" x14ac:dyDescent="0.2">
      <c r="B913" s="1">
        <v>19999269</v>
      </c>
      <c r="C913" s="1">
        <v>2033</v>
      </c>
      <c r="D913" s="1" t="s">
        <v>271</v>
      </c>
      <c r="E913" s="1">
        <v>0</v>
      </c>
      <c r="F913" s="329">
        <v>0</v>
      </c>
      <c r="G913" s="1">
        <v>0</v>
      </c>
      <c r="H913" s="329">
        <v>0</v>
      </c>
      <c r="I913" s="1">
        <v>0</v>
      </c>
      <c r="J913" s="329">
        <v>461.55749458879131</v>
      </c>
      <c r="K913" s="329">
        <f t="shared" si="14"/>
        <v>461.55749458879131</v>
      </c>
    </row>
    <row r="914" spans="2:11" x14ac:dyDescent="0.2">
      <c r="B914" s="1">
        <v>19999269</v>
      </c>
      <c r="C914" s="1">
        <v>2034</v>
      </c>
      <c r="D914" s="1" t="s">
        <v>271</v>
      </c>
      <c r="E914" s="1">
        <v>0</v>
      </c>
      <c r="F914" s="329">
        <v>0</v>
      </c>
      <c r="G914" s="1">
        <v>0</v>
      </c>
      <c r="H914" s="329">
        <v>0</v>
      </c>
      <c r="I914" s="1">
        <v>0</v>
      </c>
      <c r="J914" s="329">
        <v>461.55749458879131</v>
      </c>
      <c r="K914" s="329">
        <f t="shared" si="14"/>
        <v>461.55749458879131</v>
      </c>
    </row>
    <row r="915" spans="2:11" x14ac:dyDescent="0.2">
      <c r="B915" s="1">
        <v>20384235</v>
      </c>
      <c r="C915" s="1">
        <v>2023</v>
      </c>
      <c r="D915" s="1" t="s">
        <v>271</v>
      </c>
      <c r="E915" s="1">
        <v>649.45374622379813</v>
      </c>
      <c r="F915" s="329">
        <v>0</v>
      </c>
      <c r="G915" s="1">
        <v>0</v>
      </c>
      <c r="H915" s="329">
        <v>0</v>
      </c>
      <c r="I915" s="1">
        <v>649.45374622379813</v>
      </c>
      <c r="J915" s="329">
        <v>3263.6180528428331</v>
      </c>
      <c r="K915" s="329">
        <f t="shared" si="14"/>
        <v>3263.6180528428331</v>
      </c>
    </row>
    <row r="916" spans="2:11" x14ac:dyDescent="0.2">
      <c r="B916" s="1">
        <v>20384235</v>
      </c>
      <c r="C916" s="1">
        <v>2024</v>
      </c>
      <c r="D916" s="1" t="s">
        <v>271</v>
      </c>
      <c r="E916" s="1">
        <v>557.9940256009952</v>
      </c>
      <c r="F916" s="329">
        <v>11.602573618046989</v>
      </c>
      <c r="G916" s="1">
        <v>0</v>
      </c>
      <c r="H916" s="329">
        <v>0</v>
      </c>
      <c r="I916" s="1">
        <v>557.9940256009952</v>
      </c>
      <c r="J916" s="329">
        <v>3263.6180528428331</v>
      </c>
      <c r="K916" s="329">
        <f t="shared" si="14"/>
        <v>3275.2206264608799</v>
      </c>
    </row>
    <row r="917" spans="2:11" x14ac:dyDescent="0.2">
      <c r="B917" s="1">
        <v>20384235</v>
      </c>
      <c r="C917" s="1">
        <v>2025</v>
      </c>
      <c r="D917" s="1" t="s">
        <v>271</v>
      </c>
      <c r="E917" s="1">
        <v>559.41794957916147</v>
      </c>
      <c r="F917" s="329">
        <v>11.04254644554152</v>
      </c>
      <c r="G917" s="1">
        <v>0</v>
      </c>
      <c r="H917" s="329">
        <v>0</v>
      </c>
      <c r="I917" s="1">
        <v>559.41794957916147</v>
      </c>
      <c r="J917" s="329">
        <v>3263.6180528428331</v>
      </c>
      <c r="K917" s="329">
        <f t="shared" si="14"/>
        <v>3274.6605992883747</v>
      </c>
    </row>
    <row r="918" spans="2:11" x14ac:dyDescent="0.2">
      <c r="B918" s="1">
        <v>20384235</v>
      </c>
      <c r="C918" s="1">
        <v>2026</v>
      </c>
      <c r="D918" s="1" t="s">
        <v>271</v>
      </c>
      <c r="E918" s="1">
        <v>391.87958699801828</v>
      </c>
      <c r="F918" s="329">
        <v>4.2376570453422922</v>
      </c>
      <c r="G918" s="1">
        <v>0</v>
      </c>
      <c r="H918" s="329">
        <v>0</v>
      </c>
      <c r="I918" s="1">
        <v>391.87958699801828</v>
      </c>
      <c r="J918" s="329">
        <v>3263.6180528428331</v>
      </c>
      <c r="K918" s="329">
        <f t="shared" si="14"/>
        <v>3267.8557098881752</v>
      </c>
    </row>
    <row r="919" spans="2:11" x14ac:dyDescent="0.2">
      <c r="B919" s="1">
        <v>20384235</v>
      </c>
      <c r="C919" s="1">
        <v>2027</v>
      </c>
      <c r="D919" s="1" t="s">
        <v>271</v>
      </c>
      <c r="E919" s="1">
        <v>391.87958699801828</v>
      </c>
      <c r="F919" s="329">
        <v>4.2376570453422922</v>
      </c>
      <c r="G919" s="1">
        <v>0</v>
      </c>
      <c r="H919" s="329">
        <v>0</v>
      </c>
      <c r="I919" s="1">
        <v>391.87958699801828</v>
      </c>
      <c r="J919" s="329">
        <v>3263.6180528428331</v>
      </c>
      <c r="K919" s="329">
        <f t="shared" si="14"/>
        <v>3267.8557098881752</v>
      </c>
    </row>
    <row r="920" spans="2:11" x14ac:dyDescent="0.2">
      <c r="B920" s="1">
        <v>20384235</v>
      </c>
      <c r="C920" s="1">
        <v>2028</v>
      </c>
      <c r="D920" s="1" t="s">
        <v>271</v>
      </c>
      <c r="E920" s="1">
        <v>391.87958699801828</v>
      </c>
      <c r="F920" s="329">
        <v>4.2376570453422922</v>
      </c>
      <c r="G920" s="1">
        <v>0</v>
      </c>
      <c r="H920" s="329">
        <v>0</v>
      </c>
      <c r="I920" s="1">
        <v>391.87958699801828</v>
      </c>
      <c r="J920" s="329">
        <v>3263.6180528428331</v>
      </c>
      <c r="K920" s="329">
        <f t="shared" si="14"/>
        <v>3267.8557098881752</v>
      </c>
    </row>
    <row r="921" spans="2:11" x14ac:dyDescent="0.2">
      <c r="B921" s="1">
        <v>20384235</v>
      </c>
      <c r="C921" s="1">
        <v>2029</v>
      </c>
      <c r="D921" s="1" t="s">
        <v>271</v>
      </c>
      <c r="E921" s="1">
        <v>391.87958699801828</v>
      </c>
      <c r="F921" s="329">
        <v>4.2376570453422922</v>
      </c>
      <c r="G921" s="1">
        <v>0</v>
      </c>
      <c r="H921" s="329">
        <v>0</v>
      </c>
      <c r="I921" s="1">
        <v>391.87958699801828</v>
      </c>
      <c r="J921" s="329">
        <v>3263.6180528428331</v>
      </c>
      <c r="K921" s="329">
        <f t="shared" si="14"/>
        <v>3267.8557098881752</v>
      </c>
    </row>
    <row r="922" spans="2:11" x14ac:dyDescent="0.2">
      <c r="B922" s="1">
        <v>20384235</v>
      </c>
      <c r="C922" s="1">
        <v>2030</v>
      </c>
      <c r="D922" s="1" t="s">
        <v>271</v>
      </c>
      <c r="E922" s="1">
        <v>391.87958699801828</v>
      </c>
      <c r="F922" s="329">
        <v>4.2376570453422922</v>
      </c>
      <c r="G922" s="1">
        <v>0</v>
      </c>
      <c r="H922" s="329">
        <v>0</v>
      </c>
      <c r="I922" s="1">
        <v>391.87958699801828</v>
      </c>
      <c r="J922" s="329">
        <v>3263.6180528428331</v>
      </c>
      <c r="K922" s="329">
        <f t="shared" si="14"/>
        <v>3267.8557098881752</v>
      </c>
    </row>
    <row r="923" spans="2:11" x14ac:dyDescent="0.2">
      <c r="B923" s="1">
        <v>20384235</v>
      </c>
      <c r="C923" s="1">
        <v>2031</v>
      </c>
      <c r="D923" s="1" t="s">
        <v>271</v>
      </c>
      <c r="E923" s="1">
        <v>391.87958699801828</v>
      </c>
      <c r="F923" s="329">
        <v>4.2376570453422922</v>
      </c>
      <c r="G923" s="1">
        <v>0</v>
      </c>
      <c r="H923" s="329">
        <v>0</v>
      </c>
      <c r="I923" s="1">
        <v>391.87958699801828</v>
      </c>
      <c r="J923" s="329">
        <v>3263.6180528428331</v>
      </c>
      <c r="K923" s="329">
        <f t="shared" si="14"/>
        <v>3267.8557098881752</v>
      </c>
    </row>
    <row r="924" spans="2:11" x14ac:dyDescent="0.2">
      <c r="B924" s="1">
        <v>20384235</v>
      </c>
      <c r="C924" s="1">
        <v>2032</v>
      </c>
      <c r="D924" s="1" t="s">
        <v>271</v>
      </c>
      <c r="E924" s="1">
        <v>391.87958699801828</v>
      </c>
      <c r="F924" s="329">
        <v>4.2376570453422922</v>
      </c>
      <c r="G924" s="1">
        <v>0</v>
      </c>
      <c r="H924" s="329">
        <v>0</v>
      </c>
      <c r="I924" s="1">
        <v>391.87958699801828</v>
      </c>
      <c r="J924" s="329">
        <v>3263.6180528428331</v>
      </c>
      <c r="K924" s="329">
        <f t="shared" si="14"/>
        <v>3267.8557098881752</v>
      </c>
    </row>
    <row r="925" spans="2:11" x14ac:dyDescent="0.2">
      <c r="B925" s="1">
        <v>20384235</v>
      </c>
      <c r="C925" s="1">
        <v>2033</v>
      </c>
      <c r="D925" s="1" t="s">
        <v>271</v>
      </c>
      <c r="E925" s="1">
        <v>391.87958699801828</v>
      </c>
      <c r="F925" s="329">
        <v>4.2376570453422922</v>
      </c>
      <c r="G925" s="1">
        <v>0</v>
      </c>
      <c r="H925" s="329">
        <v>0</v>
      </c>
      <c r="I925" s="1">
        <v>391.87958699801828</v>
      </c>
      <c r="J925" s="329">
        <v>3263.6180528428331</v>
      </c>
      <c r="K925" s="329">
        <f t="shared" si="14"/>
        <v>3267.8557098881752</v>
      </c>
    </row>
    <row r="926" spans="2:11" x14ac:dyDescent="0.2">
      <c r="B926" s="1">
        <v>20384235</v>
      </c>
      <c r="C926" s="1">
        <v>2034</v>
      </c>
      <c r="D926" s="1" t="s">
        <v>271</v>
      </c>
      <c r="E926" s="1">
        <v>391.87958699801828</v>
      </c>
      <c r="F926" s="329">
        <v>4.2376570453422922</v>
      </c>
      <c r="G926" s="1">
        <v>0</v>
      </c>
      <c r="H926" s="329">
        <v>0</v>
      </c>
      <c r="I926" s="1">
        <v>391.87958699801828</v>
      </c>
      <c r="J926" s="329">
        <v>3263.6180528428331</v>
      </c>
      <c r="K926" s="329">
        <f t="shared" si="14"/>
        <v>3267.8557098881752</v>
      </c>
    </row>
    <row r="927" spans="2:11" x14ac:dyDescent="0.2">
      <c r="B927" s="1">
        <v>20516744</v>
      </c>
      <c r="C927" s="1">
        <v>2023</v>
      </c>
      <c r="D927" s="1" t="s">
        <v>271</v>
      </c>
      <c r="E927" s="1">
        <v>10627.364966272031</v>
      </c>
      <c r="F927" s="329">
        <v>0</v>
      </c>
      <c r="G927" s="1">
        <v>0</v>
      </c>
      <c r="H927" s="329">
        <v>0</v>
      </c>
      <c r="I927" s="1">
        <v>10627.364966272031</v>
      </c>
      <c r="J927" s="329">
        <v>3231.7047891400321</v>
      </c>
      <c r="K927" s="329">
        <f t="shared" si="14"/>
        <v>3231.7047891400321</v>
      </c>
    </row>
    <row r="928" spans="2:11" x14ac:dyDescent="0.2">
      <c r="B928" s="1">
        <v>20516744</v>
      </c>
      <c r="C928" s="1">
        <v>2024</v>
      </c>
      <c r="D928" s="1" t="s">
        <v>271</v>
      </c>
      <c r="E928" s="1">
        <v>10744.08205688524</v>
      </c>
      <c r="F928" s="329">
        <v>258.11316035963569</v>
      </c>
      <c r="G928" s="1">
        <v>0</v>
      </c>
      <c r="H928" s="329">
        <v>0</v>
      </c>
      <c r="I928" s="1">
        <v>10744.08205688524</v>
      </c>
      <c r="J928" s="329">
        <v>3231.7047891400321</v>
      </c>
      <c r="K928" s="329">
        <f t="shared" si="14"/>
        <v>3489.8179494996675</v>
      </c>
    </row>
    <row r="929" spans="2:11" x14ac:dyDescent="0.2">
      <c r="B929" s="1">
        <v>20516744</v>
      </c>
      <c r="C929" s="1">
        <v>2025</v>
      </c>
      <c r="D929" s="1" t="s">
        <v>271</v>
      </c>
      <c r="E929" s="1">
        <v>10705.0014608086</v>
      </c>
      <c r="F929" s="329">
        <v>271.86231193459321</v>
      </c>
      <c r="G929" s="1">
        <v>0</v>
      </c>
      <c r="H929" s="329">
        <v>0</v>
      </c>
      <c r="I929" s="1">
        <v>10705.0014608086</v>
      </c>
      <c r="J929" s="329">
        <v>3231.7047891400321</v>
      </c>
      <c r="K929" s="329">
        <f t="shared" si="14"/>
        <v>3503.5671010746255</v>
      </c>
    </row>
    <row r="930" spans="2:11" x14ac:dyDescent="0.2">
      <c r="B930" s="1">
        <v>20516744</v>
      </c>
      <c r="C930" s="1">
        <v>2026</v>
      </c>
      <c r="D930" s="1" t="s">
        <v>271</v>
      </c>
      <c r="E930" s="1">
        <v>14651.838947543059</v>
      </c>
      <c r="F930" s="329">
        <v>217.61471481432849</v>
      </c>
      <c r="G930" s="1">
        <v>0</v>
      </c>
      <c r="H930" s="329">
        <v>0</v>
      </c>
      <c r="I930" s="1">
        <v>14651.838947543059</v>
      </c>
      <c r="J930" s="329">
        <v>3231.7047891400321</v>
      </c>
      <c r="K930" s="329">
        <f t="shared" si="14"/>
        <v>3449.3195039543607</v>
      </c>
    </row>
    <row r="931" spans="2:11" x14ac:dyDescent="0.2">
      <c r="B931" s="1">
        <v>20516744</v>
      </c>
      <c r="C931" s="1">
        <v>2027</v>
      </c>
      <c r="D931" s="1" t="s">
        <v>271</v>
      </c>
      <c r="E931" s="1">
        <v>14651.838947543059</v>
      </c>
      <c r="F931" s="329">
        <v>217.61471481432849</v>
      </c>
      <c r="G931" s="1">
        <v>0</v>
      </c>
      <c r="H931" s="329">
        <v>0</v>
      </c>
      <c r="I931" s="1">
        <v>14651.838947543059</v>
      </c>
      <c r="J931" s="329">
        <v>3231.7047891400321</v>
      </c>
      <c r="K931" s="329">
        <f t="shared" si="14"/>
        <v>3449.3195039543607</v>
      </c>
    </row>
    <row r="932" spans="2:11" x14ac:dyDescent="0.2">
      <c r="B932" s="1">
        <v>20516744</v>
      </c>
      <c r="C932" s="1">
        <v>2028</v>
      </c>
      <c r="D932" s="1" t="s">
        <v>271</v>
      </c>
      <c r="E932" s="1">
        <v>14651.838947543059</v>
      </c>
      <c r="F932" s="329">
        <v>217.61471481432849</v>
      </c>
      <c r="G932" s="1">
        <v>0</v>
      </c>
      <c r="H932" s="329">
        <v>0</v>
      </c>
      <c r="I932" s="1">
        <v>14651.838947543059</v>
      </c>
      <c r="J932" s="329">
        <v>3231.7047891400321</v>
      </c>
      <c r="K932" s="329">
        <f t="shared" si="14"/>
        <v>3449.3195039543607</v>
      </c>
    </row>
    <row r="933" spans="2:11" x14ac:dyDescent="0.2">
      <c r="B933" s="1">
        <v>20516744</v>
      </c>
      <c r="C933" s="1">
        <v>2029</v>
      </c>
      <c r="D933" s="1" t="s">
        <v>271</v>
      </c>
      <c r="E933" s="1">
        <v>14651.838947543059</v>
      </c>
      <c r="F933" s="329">
        <v>217.61471481432849</v>
      </c>
      <c r="G933" s="1">
        <v>0</v>
      </c>
      <c r="H933" s="329">
        <v>0</v>
      </c>
      <c r="I933" s="1">
        <v>14651.838947543059</v>
      </c>
      <c r="J933" s="329">
        <v>3231.7047891400321</v>
      </c>
      <c r="K933" s="329">
        <f t="shared" si="14"/>
        <v>3449.3195039543607</v>
      </c>
    </row>
    <row r="934" spans="2:11" x14ac:dyDescent="0.2">
      <c r="B934" s="1">
        <v>20516744</v>
      </c>
      <c r="C934" s="1">
        <v>2030</v>
      </c>
      <c r="D934" s="1" t="s">
        <v>271</v>
      </c>
      <c r="E934" s="1">
        <v>14651.838947543059</v>
      </c>
      <c r="F934" s="329">
        <v>217.61471481432849</v>
      </c>
      <c r="G934" s="1">
        <v>0</v>
      </c>
      <c r="H934" s="329">
        <v>0</v>
      </c>
      <c r="I934" s="1">
        <v>14651.838947543059</v>
      </c>
      <c r="J934" s="329">
        <v>3231.7047891400321</v>
      </c>
      <c r="K934" s="329">
        <f t="shared" si="14"/>
        <v>3449.3195039543607</v>
      </c>
    </row>
    <row r="935" spans="2:11" x14ac:dyDescent="0.2">
      <c r="B935" s="1">
        <v>20516744</v>
      </c>
      <c r="C935" s="1">
        <v>2031</v>
      </c>
      <c r="D935" s="1" t="s">
        <v>271</v>
      </c>
      <c r="E935" s="1">
        <v>14651.838947543059</v>
      </c>
      <c r="F935" s="329">
        <v>217.61471481432849</v>
      </c>
      <c r="G935" s="1">
        <v>0</v>
      </c>
      <c r="H935" s="329">
        <v>0</v>
      </c>
      <c r="I935" s="1">
        <v>14651.838947543059</v>
      </c>
      <c r="J935" s="329">
        <v>3231.7047891400321</v>
      </c>
      <c r="K935" s="329">
        <f t="shared" si="14"/>
        <v>3449.3195039543607</v>
      </c>
    </row>
    <row r="936" spans="2:11" x14ac:dyDescent="0.2">
      <c r="B936" s="1">
        <v>20516744</v>
      </c>
      <c r="C936" s="1">
        <v>2032</v>
      </c>
      <c r="D936" s="1" t="s">
        <v>271</v>
      </c>
      <c r="E936" s="1">
        <v>14651.838947543059</v>
      </c>
      <c r="F936" s="329">
        <v>217.61471481432849</v>
      </c>
      <c r="G936" s="1">
        <v>0</v>
      </c>
      <c r="H936" s="329">
        <v>0</v>
      </c>
      <c r="I936" s="1">
        <v>14651.838947543059</v>
      </c>
      <c r="J936" s="329">
        <v>3231.7047891400321</v>
      </c>
      <c r="K936" s="329">
        <f t="shared" si="14"/>
        <v>3449.3195039543607</v>
      </c>
    </row>
    <row r="937" spans="2:11" x14ac:dyDescent="0.2">
      <c r="B937" s="1">
        <v>20516744</v>
      </c>
      <c r="C937" s="1">
        <v>2033</v>
      </c>
      <c r="D937" s="1" t="s">
        <v>271</v>
      </c>
      <c r="E937" s="1">
        <v>14651.838947543059</v>
      </c>
      <c r="F937" s="329">
        <v>217.61471481432849</v>
      </c>
      <c r="G937" s="1">
        <v>0</v>
      </c>
      <c r="H937" s="329">
        <v>0</v>
      </c>
      <c r="I937" s="1">
        <v>14651.838947543059</v>
      </c>
      <c r="J937" s="329">
        <v>3231.7047891400321</v>
      </c>
      <c r="K937" s="329">
        <f t="shared" si="14"/>
        <v>3449.3195039543607</v>
      </c>
    </row>
    <row r="938" spans="2:11" x14ac:dyDescent="0.2">
      <c r="B938" s="1">
        <v>20516744</v>
      </c>
      <c r="C938" s="1">
        <v>2034</v>
      </c>
      <c r="D938" s="1" t="s">
        <v>271</v>
      </c>
      <c r="E938" s="1">
        <v>14651.838947543059</v>
      </c>
      <c r="F938" s="329">
        <v>217.61471481432849</v>
      </c>
      <c r="G938" s="1">
        <v>0</v>
      </c>
      <c r="H938" s="329">
        <v>0</v>
      </c>
      <c r="I938" s="1">
        <v>14651.838947543059</v>
      </c>
      <c r="J938" s="329">
        <v>3231.7047891400321</v>
      </c>
      <c r="K938" s="329">
        <f t="shared" si="14"/>
        <v>3449.3195039543607</v>
      </c>
    </row>
    <row r="939" spans="2:11" x14ac:dyDescent="0.2">
      <c r="B939" s="1">
        <v>20654511</v>
      </c>
      <c r="C939" s="1">
        <v>2023</v>
      </c>
      <c r="D939" s="1" t="s">
        <v>271</v>
      </c>
      <c r="E939" s="1">
        <v>2849.0000251965412</v>
      </c>
      <c r="F939" s="329">
        <v>0</v>
      </c>
      <c r="G939" s="1">
        <v>0</v>
      </c>
      <c r="H939" s="329">
        <v>0</v>
      </c>
      <c r="I939" s="1">
        <v>2849.0000251965412</v>
      </c>
      <c r="J939" s="329">
        <v>3288.596732221692</v>
      </c>
      <c r="K939" s="329">
        <f t="shared" si="14"/>
        <v>3288.596732221692</v>
      </c>
    </row>
    <row r="940" spans="2:11" x14ac:dyDescent="0.2">
      <c r="B940" s="1">
        <v>20654511</v>
      </c>
      <c r="C940" s="1">
        <v>2024</v>
      </c>
      <c r="D940" s="1" t="s">
        <v>271</v>
      </c>
      <c r="E940" s="1">
        <v>2933.8625700702842</v>
      </c>
      <c r="F940" s="329">
        <v>53.718994791128303</v>
      </c>
      <c r="G940" s="1">
        <v>0</v>
      </c>
      <c r="H940" s="329">
        <v>0</v>
      </c>
      <c r="I940" s="1">
        <v>2933.8625700702842</v>
      </c>
      <c r="J940" s="329">
        <v>3288.596732221692</v>
      </c>
      <c r="K940" s="329">
        <f t="shared" si="14"/>
        <v>3342.3157270128204</v>
      </c>
    </row>
    <row r="941" spans="2:11" x14ac:dyDescent="0.2">
      <c r="B941" s="1">
        <v>20654511</v>
      </c>
      <c r="C941" s="1">
        <v>2025</v>
      </c>
      <c r="D941" s="1" t="s">
        <v>271</v>
      </c>
      <c r="E941" s="1">
        <v>2989.7745354453091</v>
      </c>
      <c r="F941" s="329">
        <v>62.025484305568007</v>
      </c>
      <c r="G941" s="1">
        <v>0</v>
      </c>
      <c r="H941" s="329">
        <v>0</v>
      </c>
      <c r="I941" s="1">
        <v>2989.7745354453091</v>
      </c>
      <c r="J941" s="329">
        <v>3288.596732221692</v>
      </c>
      <c r="K941" s="329">
        <f t="shared" si="14"/>
        <v>3350.6222165272602</v>
      </c>
    </row>
    <row r="942" spans="2:11" x14ac:dyDescent="0.2">
      <c r="B942" s="1">
        <v>20654511</v>
      </c>
      <c r="C942" s="1">
        <v>2026</v>
      </c>
      <c r="D942" s="1" t="s">
        <v>271</v>
      </c>
      <c r="E942" s="1">
        <v>3105.9728808771001</v>
      </c>
      <c r="F942" s="329">
        <v>37.096263591597634</v>
      </c>
      <c r="G942" s="1">
        <v>0</v>
      </c>
      <c r="H942" s="329">
        <v>0</v>
      </c>
      <c r="I942" s="1">
        <v>3105.9728808771001</v>
      </c>
      <c r="J942" s="329">
        <v>3288.596732221692</v>
      </c>
      <c r="K942" s="329">
        <f t="shared" si="14"/>
        <v>3325.6929958132896</v>
      </c>
    </row>
    <row r="943" spans="2:11" x14ac:dyDescent="0.2">
      <c r="B943" s="1">
        <v>20654511</v>
      </c>
      <c r="C943" s="1">
        <v>2027</v>
      </c>
      <c r="D943" s="1" t="s">
        <v>271</v>
      </c>
      <c r="E943" s="1">
        <v>3105.9728808771001</v>
      </c>
      <c r="F943" s="329">
        <v>37.096263591597634</v>
      </c>
      <c r="G943" s="1">
        <v>0</v>
      </c>
      <c r="H943" s="329">
        <v>0</v>
      </c>
      <c r="I943" s="1">
        <v>3105.9728808771001</v>
      </c>
      <c r="J943" s="329">
        <v>3288.596732221692</v>
      </c>
      <c r="K943" s="329">
        <f t="shared" si="14"/>
        <v>3325.6929958132896</v>
      </c>
    </row>
    <row r="944" spans="2:11" x14ac:dyDescent="0.2">
      <c r="B944" s="1">
        <v>20654511</v>
      </c>
      <c r="C944" s="1">
        <v>2028</v>
      </c>
      <c r="D944" s="1" t="s">
        <v>271</v>
      </c>
      <c r="E944" s="1">
        <v>3105.9728808771001</v>
      </c>
      <c r="F944" s="329">
        <v>37.096263591597634</v>
      </c>
      <c r="G944" s="1">
        <v>0</v>
      </c>
      <c r="H944" s="329">
        <v>0</v>
      </c>
      <c r="I944" s="1">
        <v>3105.9728808771001</v>
      </c>
      <c r="J944" s="329">
        <v>3288.596732221692</v>
      </c>
      <c r="K944" s="329">
        <f t="shared" si="14"/>
        <v>3325.6929958132896</v>
      </c>
    </row>
    <row r="945" spans="2:11" x14ac:dyDescent="0.2">
      <c r="B945" s="1">
        <v>20654511</v>
      </c>
      <c r="C945" s="1">
        <v>2029</v>
      </c>
      <c r="D945" s="1" t="s">
        <v>271</v>
      </c>
      <c r="E945" s="1">
        <v>3105.9728808771001</v>
      </c>
      <c r="F945" s="329">
        <v>37.096263591597634</v>
      </c>
      <c r="G945" s="1">
        <v>0</v>
      </c>
      <c r="H945" s="329">
        <v>0</v>
      </c>
      <c r="I945" s="1">
        <v>3105.9728808771001</v>
      </c>
      <c r="J945" s="329">
        <v>3288.596732221692</v>
      </c>
      <c r="K945" s="329">
        <f t="shared" si="14"/>
        <v>3325.6929958132896</v>
      </c>
    </row>
    <row r="946" spans="2:11" x14ac:dyDescent="0.2">
      <c r="B946" s="1">
        <v>20654511</v>
      </c>
      <c r="C946" s="1">
        <v>2030</v>
      </c>
      <c r="D946" s="1" t="s">
        <v>271</v>
      </c>
      <c r="E946" s="1">
        <v>3105.9728808771001</v>
      </c>
      <c r="F946" s="329">
        <v>37.096263591597634</v>
      </c>
      <c r="G946" s="1">
        <v>0</v>
      </c>
      <c r="H946" s="329">
        <v>0</v>
      </c>
      <c r="I946" s="1">
        <v>3105.9728808771001</v>
      </c>
      <c r="J946" s="329">
        <v>3288.596732221692</v>
      </c>
      <c r="K946" s="329">
        <f t="shared" si="14"/>
        <v>3325.6929958132896</v>
      </c>
    </row>
    <row r="947" spans="2:11" x14ac:dyDescent="0.2">
      <c r="B947" s="1">
        <v>20654511</v>
      </c>
      <c r="C947" s="1">
        <v>2031</v>
      </c>
      <c r="D947" s="1" t="s">
        <v>271</v>
      </c>
      <c r="E947" s="1">
        <v>3105.9728808771001</v>
      </c>
      <c r="F947" s="329">
        <v>37.096263591597634</v>
      </c>
      <c r="G947" s="1">
        <v>0</v>
      </c>
      <c r="H947" s="329">
        <v>0</v>
      </c>
      <c r="I947" s="1">
        <v>3105.9728808771001</v>
      </c>
      <c r="J947" s="329">
        <v>3288.596732221692</v>
      </c>
      <c r="K947" s="329">
        <f t="shared" si="14"/>
        <v>3325.6929958132896</v>
      </c>
    </row>
    <row r="948" spans="2:11" x14ac:dyDescent="0.2">
      <c r="B948" s="1">
        <v>20654511</v>
      </c>
      <c r="C948" s="1">
        <v>2032</v>
      </c>
      <c r="D948" s="1" t="s">
        <v>271</v>
      </c>
      <c r="E948" s="1">
        <v>3105.9728808771001</v>
      </c>
      <c r="F948" s="329">
        <v>37.096263591597634</v>
      </c>
      <c r="G948" s="1">
        <v>0</v>
      </c>
      <c r="H948" s="329">
        <v>0</v>
      </c>
      <c r="I948" s="1">
        <v>3105.9728808771001</v>
      </c>
      <c r="J948" s="329">
        <v>3288.596732221692</v>
      </c>
      <c r="K948" s="329">
        <f t="shared" si="14"/>
        <v>3325.6929958132896</v>
      </c>
    </row>
    <row r="949" spans="2:11" x14ac:dyDescent="0.2">
      <c r="B949" s="1">
        <v>20654511</v>
      </c>
      <c r="C949" s="1">
        <v>2033</v>
      </c>
      <c r="D949" s="1" t="s">
        <v>271</v>
      </c>
      <c r="E949" s="1">
        <v>3105.9728808771001</v>
      </c>
      <c r="F949" s="329">
        <v>37.096263591597634</v>
      </c>
      <c r="G949" s="1">
        <v>0</v>
      </c>
      <c r="H949" s="329">
        <v>0</v>
      </c>
      <c r="I949" s="1">
        <v>3105.9728808771001</v>
      </c>
      <c r="J949" s="329">
        <v>3288.596732221692</v>
      </c>
      <c r="K949" s="329">
        <f t="shared" si="14"/>
        <v>3325.6929958132896</v>
      </c>
    </row>
    <row r="950" spans="2:11" x14ac:dyDescent="0.2">
      <c r="B950" s="1">
        <v>20654511</v>
      </c>
      <c r="C950" s="1">
        <v>2034</v>
      </c>
      <c r="D950" s="1" t="s">
        <v>271</v>
      </c>
      <c r="E950" s="1">
        <v>3105.9728808771001</v>
      </c>
      <c r="F950" s="329">
        <v>37.096263591597634</v>
      </c>
      <c r="G950" s="1">
        <v>0</v>
      </c>
      <c r="H950" s="329">
        <v>0</v>
      </c>
      <c r="I950" s="1">
        <v>3105.9728808771001</v>
      </c>
      <c r="J950" s="329">
        <v>3288.596732221692</v>
      </c>
      <c r="K950" s="329">
        <f t="shared" si="14"/>
        <v>3325.6929958132896</v>
      </c>
    </row>
    <row r="951" spans="2:11" x14ac:dyDescent="0.2">
      <c r="B951" s="1">
        <v>20705668</v>
      </c>
      <c r="C951" s="1">
        <v>2023</v>
      </c>
      <c r="D951" s="1" t="s">
        <v>271</v>
      </c>
      <c r="E951" s="1">
        <v>0</v>
      </c>
      <c r="F951" s="329">
        <v>0</v>
      </c>
      <c r="G951" s="1">
        <v>0</v>
      </c>
      <c r="H951" s="329">
        <v>0</v>
      </c>
      <c r="I951" s="1">
        <v>0</v>
      </c>
      <c r="J951" s="329">
        <v>2852.624079366461</v>
      </c>
      <c r="K951" s="329">
        <f t="shared" si="14"/>
        <v>2852.624079366461</v>
      </c>
    </row>
    <row r="952" spans="2:11" x14ac:dyDescent="0.2">
      <c r="B952" s="1">
        <v>20705668</v>
      </c>
      <c r="C952" s="1">
        <v>2024</v>
      </c>
      <c r="D952" s="1" t="s">
        <v>271</v>
      </c>
      <c r="E952" s="1">
        <v>1028.3118581790129</v>
      </c>
      <c r="F952" s="329">
        <v>17.450266990268211</v>
      </c>
      <c r="G952" s="1">
        <v>0</v>
      </c>
      <c r="H952" s="329">
        <v>0</v>
      </c>
      <c r="I952" s="1">
        <v>1028.3118581790129</v>
      </c>
      <c r="J952" s="329">
        <v>2852.624079366461</v>
      </c>
      <c r="K952" s="329">
        <f t="shared" si="14"/>
        <v>2870.0743463567292</v>
      </c>
    </row>
    <row r="953" spans="2:11" x14ac:dyDescent="0.2">
      <c r="B953" s="1">
        <v>20705668</v>
      </c>
      <c r="C953" s="1">
        <v>2025</v>
      </c>
      <c r="D953" s="1" t="s">
        <v>271</v>
      </c>
      <c r="E953" s="1">
        <v>1052.892973117828</v>
      </c>
      <c r="F953" s="329">
        <v>21.41791740249257</v>
      </c>
      <c r="G953" s="1">
        <v>0</v>
      </c>
      <c r="H953" s="329">
        <v>0</v>
      </c>
      <c r="I953" s="1">
        <v>1052.892973117828</v>
      </c>
      <c r="J953" s="329">
        <v>2852.624079366461</v>
      </c>
      <c r="K953" s="329">
        <f t="shared" si="14"/>
        <v>2874.0419967689536</v>
      </c>
    </row>
    <row r="954" spans="2:11" x14ac:dyDescent="0.2">
      <c r="B954" s="1">
        <v>20705668</v>
      </c>
      <c r="C954" s="1">
        <v>2026</v>
      </c>
      <c r="D954" s="1" t="s">
        <v>271</v>
      </c>
      <c r="E954" s="1">
        <v>1146.378822839702</v>
      </c>
      <c r="F954" s="329">
        <v>13.61847051891149</v>
      </c>
      <c r="G954" s="1">
        <v>0</v>
      </c>
      <c r="H954" s="329">
        <v>0</v>
      </c>
      <c r="I954" s="1">
        <v>1146.378822839702</v>
      </c>
      <c r="J954" s="329">
        <v>2852.624079366461</v>
      </c>
      <c r="K954" s="329">
        <f t="shared" si="14"/>
        <v>2866.2425498853727</v>
      </c>
    </row>
    <row r="955" spans="2:11" x14ac:dyDescent="0.2">
      <c r="B955" s="1">
        <v>20705668</v>
      </c>
      <c r="C955" s="1">
        <v>2027</v>
      </c>
      <c r="D955" s="1" t="s">
        <v>271</v>
      </c>
      <c r="E955" s="1">
        <v>1146.378822839702</v>
      </c>
      <c r="F955" s="329">
        <v>13.61847051891149</v>
      </c>
      <c r="G955" s="1">
        <v>0</v>
      </c>
      <c r="H955" s="329">
        <v>0</v>
      </c>
      <c r="I955" s="1">
        <v>1146.378822839702</v>
      </c>
      <c r="J955" s="329">
        <v>2852.624079366461</v>
      </c>
      <c r="K955" s="329">
        <f t="shared" si="14"/>
        <v>2866.2425498853727</v>
      </c>
    </row>
    <row r="956" spans="2:11" x14ac:dyDescent="0.2">
      <c r="B956" s="1">
        <v>20705668</v>
      </c>
      <c r="C956" s="1">
        <v>2028</v>
      </c>
      <c r="D956" s="1" t="s">
        <v>271</v>
      </c>
      <c r="E956" s="1">
        <v>1146.378822839702</v>
      </c>
      <c r="F956" s="329">
        <v>13.61847051891149</v>
      </c>
      <c r="G956" s="1">
        <v>0</v>
      </c>
      <c r="H956" s="329">
        <v>0</v>
      </c>
      <c r="I956" s="1">
        <v>1146.378822839702</v>
      </c>
      <c r="J956" s="329">
        <v>2852.624079366461</v>
      </c>
      <c r="K956" s="329">
        <f t="shared" si="14"/>
        <v>2866.2425498853727</v>
      </c>
    </row>
    <row r="957" spans="2:11" x14ac:dyDescent="0.2">
      <c r="B957" s="1">
        <v>20705668</v>
      </c>
      <c r="C957" s="1">
        <v>2029</v>
      </c>
      <c r="D957" s="1" t="s">
        <v>271</v>
      </c>
      <c r="E957" s="1">
        <v>1146.378822839702</v>
      </c>
      <c r="F957" s="329">
        <v>13.61847051891149</v>
      </c>
      <c r="G957" s="1">
        <v>0</v>
      </c>
      <c r="H957" s="329">
        <v>0</v>
      </c>
      <c r="I957" s="1">
        <v>1146.378822839702</v>
      </c>
      <c r="J957" s="329">
        <v>2852.624079366461</v>
      </c>
      <c r="K957" s="329">
        <f t="shared" si="14"/>
        <v>2866.2425498853727</v>
      </c>
    </row>
    <row r="958" spans="2:11" x14ac:dyDescent="0.2">
      <c r="B958" s="1">
        <v>20705668</v>
      </c>
      <c r="C958" s="1">
        <v>2030</v>
      </c>
      <c r="D958" s="1" t="s">
        <v>271</v>
      </c>
      <c r="E958" s="1">
        <v>1146.378822839702</v>
      </c>
      <c r="F958" s="329">
        <v>13.61847051891149</v>
      </c>
      <c r="G958" s="1">
        <v>0</v>
      </c>
      <c r="H958" s="329">
        <v>0</v>
      </c>
      <c r="I958" s="1">
        <v>1146.378822839702</v>
      </c>
      <c r="J958" s="329">
        <v>2852.624079366461</v>
      </c>
      <c r="K958" s="329">
        <f t="shared" si="14"/>
        <v>2866.2425498853727</v>
      </c>
    </row>
    <row r="959" spans="2:11" x14ac:dyDescent="0.2">
      <c r="B959" s="1">
        <v>20705668</v>
      </c>
      <c r="C959" s="1">
        <v>2031</v>
      </c>
      <c r="D959" s="1" t="s">
        <v>271</v>
      </c>
      <c r="E959" s="1">
        <v>1146.378822839702</v>
      </c>
      <c r="F959" s="329">
        <v>13.61847051891149</v>
      </c>
      <c r="G959" s="1">
        <v>0</v>
      </c>
      <c r="H959" s="329">
        <v>0</v>
      </c>
      <c r="I959" s="1">
        <v>1146.378822839702</v>
      </c>
      <c r="J959" s="329">
        <v>2852.624079366461</v>
      </c>
      <c r="K959" s="329">
        <f t="shared" si="14"/>
        <v>2866.2425498853727</v>
      </c>
    </row>
    <row r="960" spans="2:11" x14ac:dyDescent="0.2">
      <c r="B960" s="1">
        <v>20705668</v>
      </c>
      <c r="C960" s="1">
        <v>2032</v>
      </c>
      <c r="D960" s="1" t="s">
        <v>271</v>
      </c>
      <c r="E960" s="1">
        <v>1146.378822839702</v>
      </c>
      <c r="F960" s="329">
        <v>13.61847051891149</v>
      </c>
      <c r="G960" s="1">
        <v>0</v>
      </c>
      <c r="H960" s="329">
        <v>0</v>
      </c>
      <c r="I960" s="1">
        <v>1146.378822839702</v>
      </c>
      <c r="J960" s="329">
        <v>2852.624079366461</v>
      </c>
      <c r="K960" s="329">
        <f t="shared" si="14"/>
        <v>2866.2425498853727</v>
      </c>
    </row>
    <row r="961" spans="2:11" x14ac:dyDescent="0.2">
      <c r="B961" s="1">
        <v>20705668</v>
      </c>
      <c r="C961" s="1">
        <v>2033</v>
      </c>
      <c r="D961" s="1" t="s">
        <v>271</v>
      </c>
      <c r="E961" s="1">
        <v>1146.378822839702</v>
      </c>
      <c r="F961" s="329">
        <v>13.61847051891149</v>
      </c>
      <c r="G961" s="1">
        <v>0</v>
      </c>
      <c r="H961" s="329">
        <v>0</v>
      </c>
      <c r="I961" s="1">
        <v>1146.378822839702</v>
      </c>
      <c r="J961" s="329">
        <v>2852.624079366461</v>
      </c>
      <c r="K961" s="329">
        <f t="shared" si="14"/>
        <v>2866.2425498853727</v>
      </c>
    </row>
    <row r="962" spans="2:11" x14ac:dyDescent="0.2">
      <c r="B962" s="1">
        <v>20705668</v>
      </c>
      <c r="C962" s="1">
        <v>2034</v>
      </c>
      <c r="D962" s="1" t="s">
        <v>271</v>
      </c>
      <c r="E962" s="1">
        <v>1146.378822839702</v>
      </c>
      <c r="F962" s="329">
        <v>13.61847051891149</v>
      </c>
      <c r="G962" s="1">
        <v>0</v>
      </c>
      <c r="H962" s="329">
        <v>0</v>
      </c>
      <c r="I962" s="1">
        <v>1146.378822839702</v>
      </c>
      <c r="J962" s="329">
        <v>2852.624079366461</v>
      </c>
      <c r="K962" s="329">
        <f t="shared" si="14"/>
        <v>2866.2425498853727</v>
      </c>
    </row>
    <row r="963" spans="2:11" x14ac:dyDescent="0.2">
      <c r="B963" s="1">
        <v>41475395</v>
      </c>
      <c r="C963" s="1">
        <v>2023</v>
      </c>
      <c r="D963" s="1" t="s">
        <v>271</v>
      </c>
      <c r="E963" s="1">
        <v>0</v>
      </c>
      <c r="F963" s="329">
        <v>0</v>
      </c>
      <c r="G963" s="1">
        <v>0</v>
      </c>
      <c r="H963" s="329">
        <v>0</v>
      </c>
      <c r="I963" s="1">
        <v>0</v>
      </c>
      <c r="J963" s="329">
        <v>1586.1731303140691</v>
      </c>
      <c r="K963" s="329">
        <f t="shared" si="14"/>
        <v>1586.1731303140691</v>
      </c>
    </row>
    <row r="964" spans="2:11" x14ac:dyDescent="0.2">
      <c r="B964" s="1">
        <v>41475395</v>
      </c>
      <c r="C964" s="1">
        <v>2024</v>
      </c>
      <c r="D964" s="1" t="s">
        <v>271</v>
      </c>
      <c r="E964" s="1">
        <v>840.87446530529155</v>
      </c>
      <c r="F964" s="329">
        <v>14.60648333137004</v>
      </c>
      <c r="G964" s="1">
        <v>0</v>
      </c>
      <c r="H964" s="329">
        <v>0</v>
      </c>
      <c r="I964" s="1">
        <v>840.87446530529155</v>
      </c>
      <c r="J964" s="329">
        <v>1586.1731303140691</v>
      </c>
      <c r="K964" s="329">
        <f t="shared" si="14"/>
        <v>1600.7796136454392</v>
      </c>
    </row>
    <row r="965" spans="2:11" x14ac:dyDescent="0.2">
      <c r="B965" s="1">
        <v>41475395</v>
      </c>
      <c r="C965" s="1">
        <v>2025</v>
      </c>
      <c r="D965" s="1" t="s">
        <v>271</v>
      </c>
      <c r="E965" s="1">
        <v>1064.6505228045401</v>
      </c>
      <c r="F965" s="329">
        <v>20.74615654774033</v>
      </c>
      <c r="G965" s="1">
        <v>0</v>
      </c>
      <c r="H965" s="329">
        <v>0</v>
      </c>
      <c r="I965" s="1">
        <v>1064.6505228045401</v>
      </c>
      <c r="J965" s="329">
        <v>1586.1731303140691</v>
      </c>
      <c r="K965" s="329">
        <f t="shared" si="14"/>
        <v>1606.9192868618095</v>
      </c>
    </row>
    <row r="966" spans="2:11" x14ac:dyDescent="0.2">
      <c r="B966" s="1">
        <v>41475395</v>
      </c>
      <c r="C966" s="1">
        <v>2026</v>
      </c>
      <c r="D966" s="1" t="s">
        <v>271</v>
      </c>
      <c r="E966" s="1">
        <v>1028.8763014504709</v>
      </c>
      <c r="F966" s="329">
        <v>11.51636852118231</v>
      </c>
      <c r="G966" s="1">
        <v>0</v>
      </c>
      <c r="H966" s="329">
        <v>0</v>
      </c>
      <c r="I966" s="1">
        <v>1028.8763014504709</v>
      </c>
      <c r="J966" s="329">
        <v>1586.1731303140691</v>
      </c>
      <c r="K966" s="329">
        <f t="shared" si="14"/>
        <v>1597.6894988352515</v>
      </c>
    </row>
    <row r="967" spans="2:11" x14ac:dyDescent="0.2">
      <c r="B967" s="1">
        <v>41475395</v>
      </c>
      <c r="C967" s="1">
        <v>2027</v>
      </c>
      <c r="D967" s="1" t="s">
        <v>271</v>
      </c>
      <c r="E967" s="1">
        <v>1028.8763014504709</v>
      </c>
      <c r="F967" s="329">
        <v>11.51636852118231</v>
      </c>
      <c r="G967" s="1">
        <v>0</v>
      </c>
      <c r="H967" s="329">
        <v>0</v>
      </c>
      <c r="I967" s="1">
        <v>1028.8763014504709</v>
      </c>
      <c r="J967" s="329">
        <v>1586.1731303140691</v>
      </c>
      <c r="K967" s="329">
        <f t="shared" ref="K967:K1030" si="15">J967+H967+F967</f>
        <v>1597.6894988352515</v>
      </c>
    </row>
    <row r="968" spans="2:11" x14ac:dyDescent="0.2">
      <c r="B968" s="1">
        <v>41475395</v>
      </c>
      <c r="C968" s="1">
        <v>2028</v>
      </c>
      <c r="D968" s="1" t="s">
        <v>271</v>
      </c>
      <c r="E968" s="1">
        <v>1028.8763014504709</v>
      </c>
      <c r="F968" s="329">
        <v>11.51636852118231</v>
      </c>
      <c r="G968" s="1">
        <v>0</v>
      </c>
      <c r="H968" s="329">
        <v>0</v>
      </c>
      <c r="I968" s="1">
        <v>1028.8763014504709</v>
      </c>
      <c r="J968" s="329">
        <v>1586.1731303140691</v>
      </c>
      <c r="K968" s="329">
        <f t="shared" si="15"/>
        <v>1597.6894988352515</v>
      </c>
    </row>
    <row r="969" spans="2:11" x14ac:dyDescent="0.2">
      <c r="B969" s="1">
        <v>41475395</v>
      </c>
      <c r="C969" s="1">
        <v>2029</v>
      </c>
      <c r="D969" s="1" t="s">
        <v>271</v>
      </c>
      <c r="E969" s="1">
        <v>1028.8763014504709</v>
      </c>
      <c r="F969" s="329">
        <v>11.51636852118231</v>
      </c>
      <c r="G969" s="1">
        <v>0</v>
      </c>
      <c r="H969" s="329">
        <v>0</v>
      </c>
      <c r="I969" s="1">
        <v>1028.8763014504709</v>
      </c>
      <c r="J969" s="329">
        <v>1586.1731303140691</v>
      </c>
      <c r="K969" s="329">
        <f t="shared" si="15"/>
        <v>1597.6894988352515</v>
      </c>
    </row>
    <row r="970" spans="2:11" x14ac:dyDescent="0.2">
      <c r="B970" s="1">
        <v>41475395</v>
      </c>
      <c r="C970" s="1">
        <v>2030</v>
      </c>
      <c r="D970" s="1" t="s">
        <v>271</v>
      </c>
      <c r="E970" s="1">
        <v>1028.8763014504709</v>
      </c>
      <c r="F970" s="329">
        <v>11.51636852118231</v>
      </c>
      <c r="G970" s="1">
        <v>0</v>
      </c>
      <c r="H970" s="329">
        <v>0</v>
      </c>
      <c r="I970" s="1">
        <v>1028.8763014504709</v>
      </c>
      <c r="J970" s="329">
        <v>1586.1731303140691</v>
      </c>
      <c r="K970" s="329">
        <f t="shared" si="15"/>
        <v>1597.6894988352515</v>
      </c>
    </row>
    <row r="971" spans="2:11" x14ac:dyDescent="0.2">
      <c r="B971" s="1">
        <v>41475395</v>
      </c>
      <c r="C971" s="1">
        <v>2031</v>
      </c>
      <c r="D971" s="1" t="s">
        <v>271</v>
      </c>
      <c r="E971" s="1">
        <v>1028.8763014504709</v>
      </c>
      <c r="F971" s="329">
        <v>11.51636852118231</v>
      </c>
      <c r="G971" s="1">
        <v>0</v>
      </c>
      <c r="H971" s="329">
        <v>0</v>
      </c>
      <c r="I971" s="1">
        <v>1028.8763014504709</v>
      </c>
      <c r="J971" s="329">
        <v>1586.1731303140691</v>
      </c>
      <c r="K971" s="329">
        <f t="shared" si="15"/>
        <v>1597.6894988352515</v>
      </c>
    </row>
    <row r="972" spans="2:11" x14ac:dyDescent="0.2">
      <c r="B972" s="1">
        <v>41475395</v>
      </c>
      <c r="C972" s="1">
        <v>2032</v>
      </c>
      <c r="D972" s="1" t="s">
        <v>271</v>
      </c>
      <c r="E972" s="1">
        <v>1028.8763014504709</v>
      </c>
      <c r="F972" s="329">
        <v>11.51636852118231</v>
      </c>
      <c r="G972" s="1">
        <v>0</v>
      </c>
      <c r="H972" s="329">
        <v>0</v>
      </c>
      <c r="I972" s="1">
        <v>1028.8763014504709</v>
      </c>
      <c r="J972" s="329">
        <v>1586.1731303140691</v>
      </c>
      <c r="K972" s="329">
        <f t="shared" si="15"/>
        <v>1597.6894988352515</v>
      </c>
    </row>
    <row r="973" spans="2:11" x14ac:dyDescent="0.2">
      <c r="B973" s="1">
        <v>41475395</v>
      </c>
      <c r="C973" s="1">
        <v>2033</v>
      </c>
      <c r="D973" s="1" t="s">
        <v>271</v>
      </c>
      <c r="E973" s="1">
        <v>1028.8763014504709</v>
      </c>
      <c r="F973" s="329">
        <v>11.51636852118231</v>
      </c>
      <c r="G973" s="1">
        <v>0</v>
      </c>
      <c r="H973" s="329">
        <v>0</v>
      </c>
      <c r="I973" s="1">
        <v>1028.8763014504709</v>
      </c>
      <c r="J973" s="329">
        <v>1586.1731303140691</v>
      </c>
      <c r="K973" s="329">
        <f t="shared" si="15"/>
        <v>1597.6894988352515</v>
      </c>
    </row>
    <row r="974" spans="2:11" x14ac:dyDescent="0.2">
      <c r="B974" s="1">
        <v>41475395</v>
      </c>
      <c r="C974" s="1">
        <v>2034</v>
      </c>
      <c r="D974" s="1" t="s">
        <v>271</v>
      </c>
      <c r="E974" s="1">
        <v>1028.8763014504709</v>
      </c>
      <c r="F974" s="329">
        <v>11.51636852118231</v>
      </c>
      <c r="G974" s="1">
        <v>0</v>
      </c>
      <c r="H974" s="329">
        <v>0</v>
      </c>
      <c r="I974" s="1">
        <v>1028.8763014504709</v>
      </c>
      <c r="J974" s="329">
        <v>1586.1731303140691</v>
      </c>
      <c r="K974" s="329">
        <f t="shared" si="15"/>
        <v>1597.6894988352515</v>
      </c>
    </row>
    <row r="975" spans="2:11" x14ac:dyDescent="0.2">
      <c r="B975" s="1">
        <v>42433190</v>
      </c>
      <c r="C975" s="1">
        <v>2023</v>
      </c>
      <c r="D975" s="1" t="s">
        <v>271</v>
      </c>
      <c r="E975" s="1">
        <v>0</v>
      </c>
      <c r="F975" s="329">
        <v>0</v>
      </c>
      <c r="G975" s="1">
        <v>0</v>
      </c>
      <c r="H975" s="329">
        <v>0</v>
      </c>
      <c r="I975" s="1">
        <v>0</v>
      </c>
      <c r="J975" s="329">
        <v>1258.1432025778549</v>
      </c>
      <c r="K975" s="329">
        <f t="shared" si="15"/>
        <v>1258.1432025778549</v>
      </c>
    </row>
    <row r="976" spans="2:11" x14ac:dyDescent="0.2">
      <c r="B976" s="1">
        <v>42433190</v>
      </c>
      <c r="C976" s="1">
        <v>2024</v>
      </c>
      <c r="D976" s="1" t="s">
        <v>271</v>
      </c>
      <c r="E976" s="1">
        <v>0</v>
      </c>
      <c r="F976" s="329">
        <v>0</v>
      </c>
      <c r="G976" s="1">
        <v>0</v>
      </c>
      <c r="H976" s="329">
        <v>0</v>
      </c>
      <c r="I976" s="1">
        <v>0</v>
      </c>
      <c r="J976" s="329">
        <v>1258.1432025778549</v>
      </c>
      <c r="K976" s="329">
        <f t="shared" si="15"/>
        <v>1258.1432025778549</v>
      </c>
    </row>
    <row r="977" spans="2:11" x14ac:dyDescent="0.2">
      <c r="B977" s="1">
        <v>42433190</v>
      </c>
      <c r="C977" s="1">
        <v>2025</v>
      </c>
      <c r="D977" s="1" t="s">
        <v>271</v>
      </c>
      <c r="E977" s="1">
        <v>0</v>
      </c>
      <c r="F977" s="329">
        <v>0</v>
      </c>
      <c r="G977" s="1">
        <v>0</v>
      </c>
      <c r="H977" s="329">
        <v>0</v>
      </c>
      <c r="I977" s="1">
        <v>0</v>
      </c>
      <c r="J977" s="329">
        <v>1258.1432025778549</v>
      </c>
      <c r="K977" s="329">
        <f t="shared" si="15"/>
        <v>1258.1432025778549</v>
      </c>
    </row>
    <row r="978" spans="2:11" x14ac:dyDescent="0.2">
      <c r="B978" s="1">
        <v>42433190</v>
      </c>
      <c r="C978" s="1">
        <v>2026</v>
      </c>
      <c r="D978" s="1" t="s">
        <v>271</v>
      </c>
      <c r="E978" s="1">
        <v>0</v>
      </c>
      <c r="F978" s="329">
        <v>0</v>
      </c>
      <c r="G978" s="1">
        <v>0</v>
      </c>
      <c r="H978" s="329">
        <v>0</v>
      </c>
      <c r="I978" s="1">
        <v>0</v>
      </c>
      <c r="J978" s="329">
        <v>1258.1432025778549</v>
      </c>
      <c r="K978" s="329">
        <f t="shared" si="15"/>
        <v>1258.1432025778549</v>
      </c>
    </row>
    <row r="979" spans="2:11" x14ac:dyDescent="0.2">
      <c r="B979" s="1">
        <v>42433190</v>
      </c>
      <c r="C979" s="1">
        <v>2027</v>
      </c>
      <c r="D979" s="1" t="s">
        <v>271</v>
      </c>
      <c r="E979" s="1">
        <v>0</v>
      </c>
      <c r="F979" s="329">
        <v>0</v>
      </c>
      <c r="G979" s="1">
        <v>0</v>
      </c>
      <c r="H979" s="329">
        <v>0</v>
      </c>
      <c r="I979" s="1">
        <v>0</v>
      </c>
      <c r="J979" s="329">
        <v>1258.1432025778549</v>
      </c>
      <c r="K979" s="329">
        <f t="shared" si="15"/>
        <v>1258.1432025778549</v>
      </c>
    </row>
    <row r="980" spans="2:11" x14ac:dyDescent="0.2">
      <c r="B980" s="1">
        <v>42433190</v>
      </c>
      <c r="C980" s="1">
        <v>2028</v>
      </c>
      <c r="D980" s="1" t="s">
        <v>271</v>
      </c>
      <c r="E980" s="1">
        <v>0</v>
      </c>
      <c r="F980" s="329">
        <v>0</v>
      </c>
      <c r="G980" s="1">
        <v>0</v>
      </c>
      <c r="H980" s="329">
        <v>0</v>
      </c>
      <c r="I980" s="1">
        <v>0</v>
      </c>
      <c r="J980" s="329">
        <v>1258.1432025778549</v>
      </c>
      <c r="K980" s="329">
        <f t="shared" si="15"/>
        <v>1258.1432025778549</v>
      </c>
    </row>
    <row r="981" spans="2:11" x14ac:dyDescent="0.2">
      <c r="B981" s="1">
        <v>42433190</v>
      </c>
      <c r="C981" s="1">
        <v>2029</v>
      </c>
      <c r="D981" s="1" t="s">
        <v>271</v>
      </c>
      <c r="E981" s="1">
        <v>0</v>
      </c>
      <c r="F981" s="329">
        <v>0</v>
      </c>
      <c r="G981" s="1">
        <v>0</v>
      </c>
      <c r="H981" s="329">
        <v>0</v>
      </c>
      <c r="I981" s="1">
        <v>0</v>
      </c>
      <c r="J981" s="329">
        <v>1258.1432025778549</v>
      </c>
      <c r="K981" s="329">
        <f t="shared" si="15"/>
        <v>1258.1432025778549</v>
      </c>
    </row>
    <row r="982" spans="2:11" x14ac:dyDescent="0.2">
      <c r="B982" s="1">
        <v>42433190</v>
      </c>
      <c r="C982" s="1">
        <v>2030</v>
      </c>
      <c r="D982" s="1" t="s">
        <v>271</v>
      </c>
      <c r="E982" s="1">
        <v>0</v>
      </c>
      <c r="F982" s="329">
        <v>0</v>
      </c>
      <c r="G982" s="1">
        <v>0</v>
      </c>
      <c r="H982" s="329">
        <v>0</v>
      </c>
      <c r="I982" s="1">
        <v>0</v>
      </c>
      <c r="J982" s="329">
        <v>1258.1432025778549</v>
      </c>
      <c r="K982" s="329">
        <f t="shared" si="15"/>
        <v>1258.1432025778549</v>
      </c>
    </row>
    <row r="983" spans="2:11" x14ac:dyDescent="0.2">
      <c r="B983" s="1">
        <v>42433190</v>
      </c>
      <c r="C983" s="1">
        <v>2031</v>
      </c>
      <c r="D983" s="1" t="s">
        <v>271</v>
      </c>
      <c r="E983" s="1">
        <v>0</v>
      </c>
      <c r="F983" s="329">
        <v>0</v>
      </c>
      <c r="G983" s="1">
        <v>0</v>
      </c>
      <c r="H983" s="329">
        <v>0</v>
      </c>
      <c r="I983" s="1">
        <v>0</v>
      </c>
      <c r="J983" s="329">
        <v>1258.1432025778549</v>
      </c>
      <c r="K983" s="329">
        <f t="shared" si="15"/>
        <v>1258.1432025778549</v>
      </c>
    </row>
    <row r="984" spans="2:11" x14ac:dyDescent="0.2">
      <c r="B984" s="1">
        <v>42433190</v>
      </c>
      <c r="C984" s="1">
        <v>2032</v>
      </c>
      <c r="D984" s="1" t="s">
        <v>271</v>
      </c>
      <c r="E984" s="1">
        <v>0</v>
      </c>
      <c r="F984" s="329">
        <v>0</v>
      </c>
      <c r="G984" s="1">
        <v>0</v>
      </c>
      <c r="H984" s="329">
        <v>0</v>
      </c>
      <c r="I984" s="1">
        <v>0</v>
      </c>
      <c r="J984" s="329">
        <v>1258.1432025778549</v>
      </c>
      <c r="K984" s="329">
        <f t="shared" si="15"/>
        <v>1258.1432025778549</v>
      </c>
    </row>
    <row r="985" spans="2:11" x14ac:dyDescent="0.2">
      <c r="B985" s="1">
        <v>42433190</v>
      </c>
      <c r="C985" s="1">
        <v>2033</v>
      </c>
      <c r="D985" s="1" t="s">
        <v>271</v>
      </c>
      <c r="E985" s="1">
        <v>0</v>
      </c>
      <c r="F985" s="329">
        <v>0</v>
      </c>
      <c r="G985" s="1">
        <v>0</v>
      </c>
      <c r="H985" s="329">
        <v>0</v>
      </c>
      <c r="I985" s="1">
        <v>0</v>
      </c>
      <c r="J985" s="329">
        <v>1258.1432025778549</v>
      </c>
      <c r="K985" s="329">
        <f t="shared" si="15"/>
        <v>1258.1432025778549</v>
      </c>
    </row>
    <row r="986" spans="2:11" x14ac:dyDescent="0.2">
      <c r="B986" s="1">
        <v>42433190</v>
      </c>
      <c r="C986" s="1">
        <v>2034</v>
      </c>
      <c r="D986" s="1" t="s">
        <v>271</v>
      </c>
      <c r="E986" s="1">
        <v>0</v>
      </c>
      <c r="F986" s="329">
        <v>0</v>
      </c>
      <c r="G986" s="1">
        <v>0</v>
      </c>
      <c r="H986" s="329">
        <v>0</v>
      </c>
      <c r="I986" s="1">
        <v>0</v>
      </c>
      <c r="J986" s="329">
        <v>1258.1432025778549</v>
      </c>
      <c r="K986" s="329">
        <f t="shared" si="15"/>
        <v>1258.1432025778549</v>
      </c>
    </row>
    <row r="987" spans="2:11" x14ac:dyDescent="0.2">
      <c r="B987" s="1">
        <v>147434264</v>
      </c>
      <c r="C987" s="1">
        <v>2023</v>
      </c>
      <c r="D987" s="1" t="s">
        <v>271</v>
      </c>
      <c r="E987" s="1">
        <v>512.91354636407334</v>
      </c>
      <c r="F987" s="329">
        <v>0</v>
      </c>
      <c r="G987" s="1">
        <v>0</v>
      </c>
      <c r="H987" s="329">
        <v>0</v>
      </c>
      <c r="I987" s="1">
        <v>512.91354636407334</v>
      </c>
      <c r="J987" s="329">
        <v>832.5131354995774</v>
      </c>
      <c r="K987" s="329">
        <f t="shared" si="15"/>
        <v>832.5131354995774</v>
      </c>
    </row>
    <row r="988" spans="2:11" x14ac:dyDescent="0.2">
      <c r="B988" s="1">
        <v>147434264</v>
      </c>
      <c r="C988" s="1">
        <v>2024</v>
      </c>
      <c r="D988" s="1" t="s">
        <v>271</v>
      </c>
      <c r="E988" s="1">
        <v>557.24512206529835</v>
      </c>
      <c r="F988" s="329">
        <v>9.7218255455665314</v>
      </c>
      <c r="G988" s="1">
        <v>0</v>
      </c>
      <c r="H988" s="329">
        <v>0</v>
      </c>
      <c r="I988" s="1">
        <v>557.24512206529835</v>
      </c>
      <c r="J988" s="329">
        <v>832.5131354995774</v>
      </c>
      <c r="K988" s="329">
        <f t="shared" si="15"/>
        <v>842.2349610451439</v>
      </c>
    </row>
    <row r="989" spans="2:11" x14ac:dyDescent="0.2">
      <c r="B989" s="1">
        <v>147434264</v>
      </c>
      <c r="C989" s="1">
        <v>2025</v>
      </c>
      <c r="D989" s="1" t="s">
        <v>271</v>
      </c>
      <c r="E989" s="1">
        <v>540.48496953481867</v>
      </c>
      <c r="F989" s="329">
        <v>9.6598344961024107</v>
      </c>
      <c r="G989" s="1">
        <v>0</v>
      </c>
      <c r="H989" s="329">
        <v>0</v>
      </c>
      <c r="I989" s="1">
        <v>540.48496953481867</v>
      </c>
      <c r="J989" s="329">
        <v>832.5131354995774</v>
      </c>
      <c r="K989" s="329">
        <f t="shared" si="15"/>
        <v>842.17296999567986</v>
      </c>
    </row>
    <row r="990" spans="2:11" x14ac:dyDescent="0.2">
      <c r="B990" s="1">
        <v>147434264</v>
      </c>
      <c r="C990" s="1">
        <v>2026</v>
      </c>
      <c r="D990" s="1" t="s">
        <v>271</v>
      </c>
      <c r="E990" s="1">
        <v>549.89486130860541</v>
      </c>
      <c r="F990" s="329">
        <v>5.1380170059435439</v>
      </c>
      <c r="G990" s="1">
        <v>0</v>
      </c>
      <c r="H990" s="329">
        <v>0</v>
      </c>
      <c r="I990" s="1">
        <v>549.89486130860541</v>
      </c>
      <c r="J990" s="329">
        <v>832.5131354995774</v>
      </c>
      <c r="K990" s="329">
        <f t="shared" si="15"/>
        <v>837.65115250552094</v>
      </c>
    </row>
    <row r="991" spans="2:11" x14ac:dyDescent="0.2">
      <c r="B991" s="1">
        <v>147434264</v>
      </c>
      <c r="C991" s="1">
        <v>2027</v>
      </c>
      <c r="D991" s="1" t="s">
        <v>271</v>
      </c>
      <c r="E991" s="1">
        <v>549.89486130860541</v>
      </c>
      <c r="F991" s="329">
        <v>5.1380170059435439</v>
      </c>
      <c r="G991" s="1">
        <v>0</v>
      </c>
      <c r="H991" s="329">
        <v>0</v>
      </c>
      <c r="I991" s="1">
        <v>549.89486130860541</v>
      </c>
      <c r="J991" s="329">
        <v>832.5131354995774</v>
      </c>
      <c r="K991" s="329">
        <f t="shared" si="15"/>
        <v>837.65115250552094</v>
      </c>
    </row>
    <row r="992" spans="2:11" x14ac:dyDescent="0.2">
      <c r="B992" s="1">
        <v>147434264</v>
      </c>
      <c r="C992" s="1">
        <v>2028</v>
      </c>
      <c r="D992" s="1" t="s">
        <v>271</v>
      </c>
      <c r="E992" s="1">
        <v>549.89486130860541</v>
      </c>
      <c r="F992" s="329">
        <v>5.1380170059435439</v>
      </c>
      <c r="G992" s="1">
        <v>0</v>
      </c>
      <c r="H992" s="329">
        <v>0</v>
      </c>
      <c r="I992" s="1">
        <v>549.89486130860541</v>
      </c>
      <c r="J992" s="329">
        <v>832.5131354995774</v>
      </c>
      <c r="K992" s="329">
        <f t="shared" si="15"/>
        <v>837.65115250552094</v>
      </c>
    </row>
    <row r="993" spans="2:11" x14ac:dyDescent="0.2">
      <c r="B993" s="1">
        <v>147434264</v>
      </c>
      <c r="C993" s="1">
        <v>2029</v>
      </c>
      <c r="D993" s="1" t="s">
        <v>271</v>
      </c>
      <c r="E993" s="1">
        <v>549.89486130860541</v>
      </c>
      <c r="F993" s="329">
        <v>5.1380170059435439</v>
      </c>
      <c r="G993" s="1">
        <v>0</v>
      </c>
      <c r="H993" s="329">
        <v>0</v>
      </c>
      <c r="I993" s="1">
        <v>549.89486130860541</v>
      </c>
      <c r="J993" s="329">
        <v>832.5131354995774</v>
      </c>
      <c r="K993" s="329">
        <f t="shared" si="15"/>
        <v>837.65115250552094</v>
      </c>
    </row>
    <row r="994" spans="2:11" x14ac:dyDescent="0.2">
      <c r="B994" s="1">
        <v>147434264</v>
      </c>
      <c r="C994" s="1">
        <v>2030</v>
      </c>
      <c r="D994" s="1" t="s">
        <v>271</v>
      </c>
      <c r="E994" s="1">
        <v>549.89486130860541</v>
      </c>
      <c r="F994" s="329">
        <v>5.1380170059435439</v>
      </c>
      <c r="G994" s="1">
        <v>0</v>
      </c>
      <c r="H994" s="329">
        <v>0</v>
      </c>
      <c r="I994" s="1">
        <v>549.89486130860541</v>
      </c>
      <c r="J994" s="329">
        <v>832.5131354995774</v>
      </c>
      <c r="K994" s="329">
        <f t="shared" si="15"/>
        <v>837.65115250552094</v>
      </c>
    </row>
    <row r="995" spans="2:11" x14ac:dyDescent="0.2">
      <c r="B995" s="1">
        <v>147434264</v>
      </c>
      <c r="C995" s="1">
        <v>2031</v>
      </c>
      <c r="D995" s="1" t="s">
        <v>271</v>
      </c>
      <c r="E995" s="1">
        <v>549.89486130860541</v>
      </c>
      <c r="F995" s="329">
        <v>5.1380170059435439</v>
      </c>
      <c r="G995" s="1">
        <v>0</v>
      </c>
      <c r="H995" s="329">
        <v>0</v>
      </c>
      <c r="I995" s="1">
        <v>549.89486130860541</v>
      </c>
      <c r="J995" s="329">
        <v>832.5131354995774</v>
      </c>
      <c r="K995" s="329">
        <f t="shared" si="15"/>
        <v>837.65115250552094</v>
      </c>
    </row>
    <row r="996" spans="2:11" x14ac:dyDescent="0.2">
      <c r="B996" s="1">
        <v>147434264</v>
      </c>
      <c r="C996" s="1">
        <v>2032</v>
      </c>
      <c r="D996" s="1" t="s">
        <v>271</v>
      </c>
      <c r="E996" s="1">
        <v>549.89486130860541</v>
      </c>
      <c r="F996" s="329">
        <v>5.1380170059435439</v>
      </c>
      <c r="G996" s="1">
        <v>0</v>
      </c>
      <c r="H996" s="329">
        <v>0</v>
      </c>
      <c r="I996" s="1">
        <v>549.89486130860541</v>
      </c>
      <c r="J996" s="329">
        <v>832.5131354995774</v>
      </c>
      <c r="K996" s="329">
        <f t="shared" si="15"/>
        <v>837.65115250552094</v>
      </c>
    </row>
    <row r="997" spans="2:11" x14ac:dyDescent="0.2">
      <c r="B997" s="1">
        <v>147434264</v>
      </c>
      <c r="C997" s="1">
        <v>2033</v>
      </c>
      <c r="D997" s="1" t="s">
        <v>271</v>
      </c>
      <c r="E997" s="1">
        <v>549.89486130860541</v>
      </c>
      <c r="F997" s="329">
        <v>5.1380170059435439</v>
      </c>
      <c r="G997" s="1">
        <v>0</v>
      </c>
      <c r="H997" s="329">
        <v>0</v>
      </c>
      <c r="I997" s="1">
        <v>549.89486130860541</v>
      </c>
      <c r="J997" s="329">
        <v>832.5131354995774</v>
      </c>
      <c r="K997" s="329">
        <f t="shared" si="15"/>
        <v>837.65115250552094</v>
      </c>
    </row>
    <row r="998" spans="2:11" x14ac:dyDescent="0.2">
      <c r="B998" s="1">
        <v>147434264</v>
      </c>
      <c r="C998" s="1">
        <v>2034</v>
      </c>
      <c r="D998" s="1" t="s">
        <v>271</v>
      </c>
      <c r="E998" s="1">
        <v>549.89486130860541</v>
      </c>
      <c r="F998" s="329">
        <v>5.1380170059435439</v>
      </c>
      <c r="G998" s="1">
        <v>0</v>
      </c>
      <c r="H998" s="329">
        <v>0</v>
      </c>
      <c r="I998" s="1">
        <v>549.89486130860541</v>
      </c>
      <c r="J998" s="329">
        <v>832.5131354995774</v>
      </c>
      <c r="K998" s="329">
        <f t="shared" si="15"/>
        <v>837.65115250552094</v>
      </c>
    </row>
    <row r="999" spans="2:11" x14ac:dyDescent="0.2">
      <c r="B999" s="1">
        <v>20271477</v>
      </c>
      <c r="C999" s="1">
        <v>2023</v>
      </c>
      <c r="D999" s="1" t="s">
        <v>272</v>
      </c>
      <c r="E999" s="1">
        <v>0</v>
      </c>
      <c r="F999" s="329">
        <v>0</v>
      </c>
      <c r="G999" s="1">
        <v>0</v>
      </c>
      <c r="H999" s="329">
        <v>0</v>
      </c>
      <c r="I999" s="1">
        <v>0</v>
      </c>
      <c r="J999" s="329">
        <v>740.57643304859744</v>
      </c>
      <c r="K999" s="329">
        <f t="shared" si="15"/>
        <v>740.57643304859744</v>
      </c>
    </row>
    <row r="1000" spans="2:11" x14ac:dyDescent="0.2">
      <c r="B1000" s="1">
        <v>20271477</v>
      </c>
      <c r="C1000" s="1">
        <v>2024</v>
      </c>
      <c r="D1000" s="1" t="s">
        <v>272</v>
      </c>
      <c r="E1000" s="1">
        <v>0</v>
      </c>
      <c r="F1000" s="329">
        <v>0</v>
      </c>
      <c r="G1000" s="1">
        <v>0</v>
      </c>
      <c r="H1000" s="329">
        <v>0</v>
      </c>
      <c r="I1000" s="1">
        <v>0</v>
      </c>
      <c r="J1000" s="329">
        <v>740.57643304859744</v>
      </c>
      <c r="K1000" s="329">
        <f t="shared" si="15"/>
        <v>740.57643304859744</v>
      </c>
    </row>
    <row r="1001" spans="2:11" x14ac:dyDescent="0.2">
      <c r="B1001" s="1">
        <v>20271477</v>
      </c>
      <c r="C1001" s="1">
        <v>2025</v>
      </c>
      <c r="D1001" s="1" t="s">
        <v>272</v>
      </c>
      <c r="E1001" s="1">
        <v>0</v>
      </c>
      <c r="F1001" s="329">
        <v>0</v>
      </c>
      <c r="G1001" s="1">
        <v>0</v>
      </c>
      <c r="H1001" s="329">
        <v>0</v>
      </c>
      <c r="I1001" s="1">
        <v>0</v>
      </c>
      <c r="J1001" s="329">
        <v>740.57643304859744</v>
      </c>
      <c r="K1001" s="329">
        <f t="shared" si="15"/>
        <v>740.57643304859744</v>
      </c>
    </row>
    <row r="1002" spans="2:11" x14ac:dyDescent="0.2">
      <c r="B1002" s="1">
        <v>20271477</v>
      </c>
      <c r="C1002" s="1">
        <v>2026</v>
      </c>
      <c r="D1002" s="1" t="s">
        <v>272</v>
      </c>
      <c r="E1002" s="1">
        <v>0</v>
      </c>
      <c r="F1002" s="329">
        <v>0</v>
      </c>
      <c r="G1002" s="1">
        <v>0</v>
      </c>
      <c r="H1002" s="329">
        <v>0</v>
      </c>
      <c r="I1002" s="1">
        <v>0</v>
      </c>
      <c r="J1002" s="329">
        <v>740.57643304859744</v>
      </c>
      <c r="K1002" s="329">
        <f t="shared" si="15"/>
        <v>740.57643304859744</v>
      </c>
    </row>
    <row r="1003" spans="2:11" x14ac:dyDescent="0.2">
      <c r="B1003" s="1">
        <v>20271477</v>
      </c>
      <c r="C1003" s="1">
        <v>2027</v>
      </c>
      <c r="D1003" s="1" t="s">
        <v>272</v>
      </c>
      <c r="E1003" s="1">
        <v>0</v>
      </c>
      <c r="F1003" s="329">
        <v>0</v>
      </c>
      <c r="G1003" s="1">
        <v>0</v>
      </c>
      <c r="H1003" s="329">
        <v>0</v>
      </c>
      <c r="I1003" s="1">
        <v>0</v>
      </c>
      <c r="J1003" s="329">
        <v>740.57643304859744</v>
      </c>
      <c r="K1003" s="329">
        <f t="shared" si="15"/>
        <v>740.57643304859744</v>
      </c>
    </row>
    <row r="1004" spans="2:11" x14ac:dyDescent="0.2">
      <c r="B1004" s="1">
        <v>20271477</v>
      </c>
      <c r="C1004" s="1">
        <v>2028</v>
      </c>
      <c r="D1004" s="1" t="s">
        <v>272</v>
      </c>
      <c r="E1004" s="1">
        <v>0</v>
      </c>
      <c r="F1004" s="329">
        <v>0</v>
      </c>
      <c r="G1004" s="1">
        <v>0</v>
      </c>
      <c r="H1004" s="329">
        <v>0</v>
      </c>
      <c r="I1004" s="1">
        <v>0</v>
      </c>
      <c r="J1004" s="329">
        <v>740.57643304859744</v>
      </c>
      <c r="K1004" s="329">
        <f t="shared" si="15"/>
        <v>740.57643304859744</v>
      </c>
    </row>
    <row r="1005" spans="2:11" x14ac:dyDescent="0.2">
      <c r="B1005" s="1">
        <v>20271477</v>
      </c>
      <c r="C1005" s="1">
        <v>2029</v>
      </c>
      <c r="D1005" s="1" t="s">
        <v>272</v>
      </c>
      <c r="E1005" s="1">
        <v>0</v>
      </c>
      <c r="F1005" s="329">
        <v>0</v>
      </c>
      <c r="G1005" s="1">
        <v>0</v>
      </c>
      <c r="H1005" s="329">
        <v>0</v>
      </c>
      <c r="I1005" s="1">
        <v>0</v>
      </c>
      <c r="J1005" s="329">
        <v>740.57643304859744</v>
      </c>
      <c r="K1005" s="329">
        <f t="shared" si="15"/>
        <v>740.57643304859744</v>
      </c>
    </row>
    <row r="1006" spans="2:11" x14ac:dyDescent="0.2">
      <c r="B1006" s="1">
        <v>20271477</v>
      </c>
      <c r="C1006" s="1">
        <v>2030</v>
      </c>
      <c r="D1006" s="1" t="s">
        <v>272</v>
      </c>
      <c r="E1006" s="1">
        <v>0</v>
      </c>
      <c r="F1006" s="329">
        <v>0</v>
      </c>
      <c r="G1006" s="1">
        <v>0</v>
      </c>
      <c r="H1006" s="329">
        <v>0</v>
      </c>
      <c r="I1006" s="1">
        <v>0</v>
      </c>
      <c r="J1006" s="329">
        <v>740.57643304859744</v>
      </c>
      <c r="K1006" s="329">
        <f t="shared" si="15"/>
        <v>740.57643304859744</v>
      </c>
    </row>
    <row r="1007" spans="2:11" x14ac:dyDescent="0.2">
      <c r="B1007" s="1">
        <v>20271477</v>
      </c>
      <c r="C1007" s="1">
        <v>2031</v>
      </c>
      <c r="D1007" s="1" t="s">
        <v>272</v>
      </c>
      <c r="E1007" s="1">
        <v>0</v>
      </c>
      <c r="F1007" s="329">
        <v>0</v>
      </c>
      <c r="G1007" s="1">
        <v>0</v>
      </c>
      <c r="H1007" s="329">
        <v>0</v>
      </c>
      <c r="I1007" s="1">
        <v>0</v>
      </c>
      <c r="J1007" s="329">
        <v>740.57643304859744</v>
      </c>
      <c r="K1007" s="329">
        <f t="shared" si="15"/>
        <v>740.57643304859744</v>
      </c>
    </row>
    <row r="1008" spans="2:11" x14ac:dyDescent="0.2">
      <c r="B1008" s="1">
        <v>20271477</v>
      </c>
      <c r="C1008" s="1">
        <v>2032</v>
      </c>
      <c r="D1008" s="1" t="s">
        <v>272</v>
      </c>
      <c r="E1008" s="1">
        <v>0</v>
      </c>
      <c r="F1008" s="329">
        <v>0</v>
      </c>
      <c r="G1008" s="1">
        <v>0</v>
      </c>
      <c r="H1008" s="329">
        <v>0</v>
      </c>
      <c r="I1008" s="1">
        <v>0</v>
      </c>
      <c r="J1008" s="329">
        <v>740.57643304859744</v>
      </c>
      <c r="K1008" s="329">
        <f t="shared" si="15"/>
        <v>740.57643304859744</v>
      </c>
    </row>
    <row r="1009" spans="2:11" x14ac:dyDescent="0.2">
      <c r="B1009" s="1">
        <v>20271477</v>
      </c>
      <c r="C1009" s="1">
        <v>2033</v>
      </c>
      <c r="D1009" s="1" t="s">
        <v>272</v>
      </c>
      <c r="E1009" s="1">
        <v>0</v>
      </c>
      <c r="F1009" s="329">
        <v>0</v>
      </c>
      <c r="G1009" s="1">
        <v>0</v>
      </c>
      <c r="H1009" s="329">
        <v>0</v>
      </c>
      <c r="I1009" s="1">
        <v>0</v>
      </c>
      <c r="J1009" s="329">
        <v>740.57643304859744</v>
      </c>
      <c r="K1009" s="329">
        <f t="shared" si="15"/>
        <v>740.57643304859744</v>
      </c>
    </row>
    <row r="1010" spans="2:11" x14ac:dyDescent="0.2">
      <c r="B1010" s="1">
        <v>20271477</v>
      </c>
      <c r="C1010" s="1">
        <v>2034</v>
      </c>
      <c r="D1010" s="1" t="s">
        <v>272</v>
      </c>
      <c r="E1010" s="1">
        <v>0</v>
      </c>
      <c r="F1010" s="329">
        <v>0</v>
      </c>
      <c r="G1010" s="1">
        <v>0</v>
      </c>
      <c r="H1010" s="329">
        <v>0</v>
      </c>
      <c r="I1010" s="1">
        <v>0</v>
      </c>
      <c r="J1010" s="329">
        <v>740.57643304859744</v>
      </c>
      <c r="K1010" s="329">
        <f t="shared" si="15"/>
        <v>740.57643304859744</v>
      </c>
    </row>
    <row r="1011" spans="2:11" x14ac:dyDescent="0.2">
      <c r="B1011" s="1">
        <v>20566468</v>
      </c>
      <c r="C1011" s="1">
        <v>2023</v>
      </c>
      <c r="D1011" s="1" t="s">
        <v>272</v>
      </c>
      <c r="E1011" s="1">
        <v>0</v>
      </c>
      <c r="F1011" s="329">
        <v>0</v>
      </c>
      <c r="G1011" s="1">
        <v>0</v>
      </c>
      <c r="H1011" s="329">
        <v>0</v>
      </c>
      <c r="I1011" s="1">
        <v>0</v>
      </c>
      <c r="J1011" s="329">
        <v>354.52693273156717</v>
      </c>
      <c r="K1011" s="329">
        <f t="shared" si="15"/>
        <v>354.52693273156717</v>
      </c>
    </row>
    <row r="1012" spans="2:11" x14ac:dyDescent="0.2">
      <c r="B1012" s="1">
        <v>20566468</v>
      </c>
      <c r="C1012" s="1">
        <v>2024</v>
      </c>
      <c r="D1012" s="1" t="s">
        <v>272</v>
      </c>
      <c r="E1012" s="1">
        <v>0</v>
      </c>
      <c r="F1012" s="329">
        <v>0</v>
      </c>
      <c r="G1012" s="1">
        <v>0</v>
      </c>
      <c r="H1012" s="329">
        <v>0</v>
      </c>
      <c r="I1012" s="1">
        <v>0</v>
      </c>
      <c r="J1012" s="329">
        <v>354.52693273156717</v>
      </c>
      <c r="K1012" s="329">
        <f t="shared" si="15"/>
        <v>354.52693273156717</v>
      </c>
    </row>
    <row r="1013" spans="2:11" x14ac:dyDescent="0.2">
      <c r="B1013" s="1">
        <v>20566468</v>
      </c>
      <c r="C1013" s="1">
        <v>2025</v>
      </c>
      <c r="D1013" s="1" t="s">
        <v>272</v>
      </c>
      <c r="E1013" s="1">
        <v>0</v>
      </c>
      <c r="F1013" s="329">
        <v>0</v>
      </c>
      <c r="G1013" s="1">
        <v>0</v>
      </c>
      <c r="H1013" s="329">
        <v>0</v>
      </c>
      <c r="I1013" s="1">
        <v>0</v>
      </c>
      <c r="J1013" s="329">
        <v>354.52693273156717</v>
      </c>
      <c r="K1013" s="329">
        <f t="shared" si="15"/>
        <v>354.52693273156717</v>
      </c>
    </row>
    <row r="1014" spans="2:11" x14ac:dyDescent="0.2">
      <c r="B1014" s="1">
        <v>20566468</v>
      </c>
      <c r="C1014" s="1">
        <v>2026</v>
      </c>
      <c r="D1014" s="1" t="s">
        <v>272</v>
      </c>
      <c r="E1014" s="1">
        <v>0</v>
      </c>
      <c r="F1014" s="329">
        <v>0</v>
      </c>
      <c r="G1014" s="1">
        <v>0</v>
      </c>
      <c r="H1014" s="329">
        <v>0</v>
      </c>
      <c r="I1014" s="1">
        <v>0</v>
      </c>
      <c r="J1014" s="329">
        <v>354.52693273156717</v>
      </c>
      <c r="K1014" s="329">
        <f t="shared" si="15"/>
        <v>354.52693273156717</v>
      </c>
    </row>
    <row r="1015" spans="2:11" x14ac:dyDescent="0.2">
      <c r="B1015" s="1">
        <v>20566468</v>
      </c>
      <c r="C1015" s="1">
        <v>2027</v>
      </c>
      <c r="D1015" s="1" t="s">
        <v>272</v>
      </c>
      <c r="E1015" s="1">
        <v>0</v>
      </c>
      <c r="F1015" s="329">
        <v>0</v>
      </c>
      <c r="G1015" s="1">
        <v>96102.143429411342</v>
      </c>
      <c r="H1015" s="329">
        <v>4365849.1037655259</v>
      </c>
      <c r="I1015" s="1">
        <v>96102.143429411342</v>
      </c>
      <c r="J1015" s="329">
        <v>354.52693273156717</v>
      </c>
      <c r="K1015" s="329">
        <f t="shared" si="15"/>
        <v>4366203.6306982571</v>
      </c>
    </row>
    <row r="1016" spans="2:11" x14ac:dyDescent="0.2">
      <c r="B1016" s="1">
        <v>20566468</v>
      </c>
      <c r="C1016" s="1">
        <v>2028</v>
      </c>
      <c r="D1016" s="1" t="s">
        <v>272</v>
      </c>
      <c r="E1016" s="1">
        <v>0</v>
      </c>
      <c r="F1016" s="329">
        <v>0</v>
      </c>
      <c r="G1016" s="1">
        <v>97708.099894006067</v>
      </c>
      <c r="H1016" s="329">
        <v>4438806.5149265695</v>
      </c>
      <c r="I1016" s="1">
        <v>97708.099894006067</v>
      </c>
      <c r="J1016" s="329">
        <v>354.52693273156717</v>
      </c>
      <c r="K1016" s="329">
        <f t="shared" si="15"/>
        <v>4439161.0418593008</v>
      </c>
    </row>
    <row r="1017" spans="2:11" x14ac:dyDescent="0.2">
      <c r="B1017" s="1">
        <v>20566468</v>
      </c>
      <c r="C1017" s="1">
        <v>2029</v>
      </c>
      <c r="D1017" s="1" t="s">
        <v>272</v>
      </c>
      <c r="E1017" s="1">
        <v>0</v>
      </c>
      <c r="F1017" s="329">
        <v>0</v>
      </c>
      <c r="G1017" s="1">
        <v>97708.099894006067</v>
      </c>
      <c r="H1017" s="329">
        <v>4438806.5149265695</v>
      </c>
      <c r="I1017" s="1">
        <v>97708.099894006067</v>
      </c>
      <c r="J1017" s="329">
        <v>354.52693273156717</v>
      </c>
      <c r="K1017" s="329">
        <f t="shared" si="15"/>
        <v>4439161.0418593008</v>
      </c>
    </row>
    <row r="1018" spans="2:11" x14ac:dyDescent="0.2">
      <c r="B1018" s="1">
        <v>20566468</v>
      </c>
      <c r="C1018" s="1">
        <v>2030</v>
      </c>
      <c r="D1018" s="1" t="s">
        <v>272</v>
      </c>
      <c r="E1018" s="1">
        <v>0</v>
      </c>
      <c r="F1018" s="329">
        <v>0</v>
      </c>
      <c r="G1018" s="1">
        <v>97708.099894006067</v>
      </c>
      <c r="H1018" s="329">
        <v>4438806.5149265695</v>
      </c>
      <c r="I1018" s="1">
        <v>97708.099894006067</v>
      </c>
      <c r="J1018" s="329">
        <v>354.52693273156717</v>
      </c>
      <c r="K1018" s="329">
        <f t="shared" si="15"/>
        <v>4439161.0418593008</v>
      </c>
    </row>
    <row r="1019" spans="2:11" x14ac:dyDescent="0.2">
      <c r="B1019" s="1">
        <v>20566468</v>
      </c>
      <c r="C1019" s="1">
        <v>2031</v>
      </c>
      <c r="D1019" s="1" t="s">
        <v>272</v>
      </c>
      <c r="E1019" s="1">
        <v>0</v>
      </c>
      <c r="F1019" s="329">
        <v>0</v>
      </c>
      <c r="G1019" s="1">
        <v>97708.099894006067</v>
      </c>
      <c r="H1019" s="329">
        <v>4438806.5149265695</v>
      </c>
      <c r="I1019" s="1">
        <v>97708.099894006067</v>
      </c>
      <c r="J1019" s="329">
        <v>354.52693273156717</v>
      </c>
      <c r="K1019" s="329">
        <f t="shared" si="15"/>
        <v>4439161.0418593008</v>
      </c>
    </row>
    <row r="1020" spans="2:11" x14ac:dyDescent="0.2">
      <c r="B1020" s="1">
        <v>20566468</v>
      </c>
      <c r="C1020" s="1">
        <v>2032</v>
      </c>
      <c r="D1020" s="1" t="s">
        <v>272</v>
      </c>
      <c r="E1020" s="1">
        <v>0</v>
      </c>
      <c r="F1020" s="329">
        <v>0</v>
      </c>
      <c r="G1020" s="1">
        <v>97708.099894006067</v>
      </c>
      <c r="H1020" s="329">
        <v>4438806.5149265695</v>
      </c>
      <c r="I1020" s="1">
        <v>97708.099894006067</v>
      </c>
      <c r="J1020" s="329">
        <v>354.52693273156717</v>
      </c>
      <c r="K1020" s="329">
        <f t="shared" si="15"/>
        <v>4439161.0418593008</v>
      </c>
    </row>
    <row r="1021" spans="2:11" x14ac:dyDescent="0.2">
      <c r="B1021" s="1">
        <v>20566468</v>
      </c>
      <c r="C1021" s="1">
        <v>2033</v>
      </c>
      <c r="D1021" s="1" t="s">
        <v>272</v>
      </c>
      <c r="E1021" s="1">
        <v>0</v>
      </c>
      <c r="F1021" s="329">
        <v>0</v>
      </c>
      <c r="G1021" s="1">
        <v>97708.099894006067</v>
      </c>
      <c r="H1021" s="329">
        <v>4438806.5149265695</v>
      </c>
      <c r="I1021" s="1">
        <v>97708.099894006067</v>
      </c>
      <c r="J1021" s="329">
        <v>354.52693273156717</v>
      </c>
      <c r="K1021" s="329">
        <f t="shared" si="15"/>
        <v>4439161.0418593008</v>
      </c>
    </row>
    <row r="1022" spans="2:11" x14ac:dyDescent="0.2">
      <c r="B1022" s="1">
        <v>20566468</v>
      </c>
      <c r="C1022" s="1">
        <v>2034</v>
      </c>
      <c r="D1022" s="1" t="s">
        <v>272</v>
      </c>
      <c r="E1022" s="1">
        <v>0</v>
      </c>
      <c r="F1022" s="329">
        <v>0</v>
      </c>
      <c r="G1022" s="1">
        <v>97708.099894006067</v>
      </c>
      <c r="H1022" s="329">
        <v>4438806.5149265695</v>
      </c>
      <c r="I1022" s="1">
        <v>97708.099894006067</v>
      </c>
      <c r="J1022" s="329">
        <v>354.52693273156717</v>
      </c>
      <c r="K1022" s="329">
        <f t="shared" si="15"/>
        <v>4439161.0418593008</v>
      </c>
    </row>
    <row r="1023" spans="2:11" x14ac:dyDescent="0.2">
      <c r="B1023" s="1">
        <v>158379622</v>
      </c>
      <c r="C1023" s="1">
        <v>2023</v>
      </c>
      <c r="D1023" s="1" t="s">
        <v>272</v>
      </c>
      <c r="E1023" s="1">
        <v>0</v>
      </c>
      <c r="F1023" s="329">
        <v>0</v>
      </c>
      <c r="G1023" s="1">
        <v>0</v>
      </c>
      <c r="H1023" s="329">
        <v>0</v>
      </c>
      <c r="I1023" s="1">
        <v>0</v>
      </c>
      <c r="J1023" s="329">
        <v>2135.5988858335459</v>
      </c>
      <c r="K1023" s="329">
        <f t="shared" si="15"/>
        <v>2135.5988858335459</v>
      </c>
    </row>
    <row r="1024" spans="2:11" x14ac:dyDescent="0.2">
      <c r="B1024" s="1">
        <v>158379622</v>
      </c>
      <c r="C1024" s="1">
        <v>2024</v>
      </c>
      <c r="D1024" s="1" t="s">
        <v>272</v>
      </c>
      <c r="E1024" s="1">
        <v>0</v>
      </c>
      <c r="F1024" s="329">
        <v>0</v>
      </c>
      <c r="G1024" s="1">
        <v>0</v>
      </c>
      <c r="H1024" s="329">
        <v>0</v>
      </c>
      <c r="I1024" s="1">
        <v>0</v>
      </c>
      <c r="J1024" s="329">
        <v>2135.5988858335459</v>
      </c>
      <c r="K1024" s="329">
        <f t="shared" si="15"/>
        <v>2135.5988858335459</v>
      </c>
    </row>
    <row r="1025" spans="2:11" x14ac:dyDescent="0.2">
      <c r="B1025" s="1">
        <v>158379622</v>
      </c>
      <c r="C1025" s="1">
        <v>2025</v>
      </c>
      <c r="D1025" s="1" t="s">
        <v>272</v>
      </c>
      <c r="E1025" s="1">
        <v>0</v>
      </c>
      <c r="F1025" s="329">
        <v>0</v>
      </c>
      <c r="G1025" s="1">
        <v>0</v>
      </c>
      <c r="H1025" s="329">
        <v>0</v>
      </c>
      <c r="I1025" s="1">
        <v>0</v>
      </c>
      <c r="J1025" s="329">
        <v>2135.5988858335459</v>
      </c>
      <c r="K1025" s="329">
        <f t="shared" si="15"/>
        <v>2135.5988858335459</v>
      </c>
    </row>
    <row r="1026" spans="2:11" x14ac:dyDescent="0.2">
      <c r="B1026" s="1">
        <v>158379622</v>
      </c>
      <c r="C1026" s="1">
        <v>2026</v>
      </c>
      <c r="D1026" s="1" t="s">
        <v>272</v>
      </c>
      <c r="E1026" s="1">
        <v>0</v>
      </c>
      <c r="F1026" s="329">
        <v>0</v>
      </c>
      <c r="G1026" s="1">
        <v>0</v>
      </c>
      <c r="H1026" s="329">
        <v>0</v>
      </c>
      <c r="I1026" s="1">
        <v>0</v>
      </c>
      <c r="J1026" s="329">
        <v>2135.5988858335459</v>
      </c>
      <c r="K1026" s="329">
        <f t="shared" si="15"/>
        <v>2135.5988858335459</v>
      </c>
    </row>
    <row r="1027" spans="2:11" x14ac:dyDescent="0.2">
      <c r="B1027" s="1">
        <v>158379622</v>
      </c>
      <c r="C1027" s="1">
        <v>2027</v>
      </c>
      <c r="D1027" s="1" t="s">
        <v>272</v>
      </c>
      <c r="E1027" s="1">
        <v>6.2897709841231091</v>
      </c>
      <c r="F1027" s="329">
        <v>1.3179035562052801E-2</v>
      </c>
      <c r="G1027" s="1">
        <v>0</v>
      </c>
      <c r="H1027" s="329">
        <v>0</v>
      </c>
      <c r="I1027" s="1">
        <v>6.2897709841231091</v>
      </c>
      <c r="J1027" s="329">
        <v>2135.5988858335459</v>
      </c>
      <c r="K1027" s="329">
        <f t="shared" si="15"/>
        <v>2135.6120648691081</v>
      </c>
    </row>
    <row r="1028" spans="2:11" x14ac:dyDescent="0.2">
      <c r="B1028" s="1">
        <v>158379622</v>
      </c>
      <c r="C1028" s="1">
        <v>2028</v>
      </c>
      <c r="D1028" s="1" t="s">
        <v>272</v>
      </c>
      <c r="E1028" s="1">
        <v>107.9268318662476</v>
      </c>
      <c r="F1028" s="329">
        <v>0.71411508409700475</v>
      </c>
      <c r="G1028" s="1">
        <v>0</v>
      </c>
      <c r="H1028" s="329">
        <v>0</v>
      </c>
      <c r="I1028" s="1">
        <v>107.9268318662476</v>
      </c>
      <c r="J1028" s="329">
        <v>2135.5988858335459</v>
      </c>
      <c r="K1028" s="329">
        <f t="shared" si="15"/>
        <v>2136.313000917643</v>
      </c>
    </row>
    <row r="1029" spans="2:11" x14ac:dyDescent="0.2">
      <c r="B1029" s="1">
        <v>158379622</v>
      </c>
      <c r="C1029" s="1">
        <v>2029</v>
      </c>
      <c r="D1029" s="1" t="s">
        <v>272</v>
      </c>
      <c r="E1029" s="1">
        <v>107.9268318662476</v>
      </c>
      <c r="F1029" s="329">
        <v>0.71411508409700475</v>
      </c>
      <c r="G1029" s="1">
        <v>0</v>
      </c>
      <c r="H1029" s="329">
        <v>0</v>
      </c>
      <c r="I1029" s="1">
        <v>107.9268318662476</v>
      </c>
      <c r="J1029" s="329">
        <v>2135.5988858335459</v>
      </c>
      <c r="K1029" s="329">
        <f t="shared" si="15"/>
        <v>2136.313000917643</v>
      </c>
    </row>
    <row r="1030" spans="2:11" x14ac:dyDescent="0.2">
      <c r="B1030" s="1">
        <v>158379622</v>
      </c>
      <c r="C1030" s="1">
        <v>2030</v>
      </c>
      <c r="D1030" s="1" t="s">
        <v>272</v>
      </c>
      <c r="E1030" s="1">
        <v>107.9268318662476</v>
      </c>
      <c r="F1030" s="329">
        <v>0.71411508409700475</v>
      </c>
      <c r="G1030" s="1">
        <v>0</v>
      </c>
      <c r="H1030" s="329">
        <v>0</v>
      </c>
      <c r="I1030" s="1">
        <v>107.9268318662476</v>
      </c>
      <c r="J1030" s="329">
        <v>2135.5988858335459</v>
      </c>
      <c r="K1030" s="329">
        <f t="shared" si="15"/>
        <v>2136.313000917643</v>
      </c>
    </row>
    <row r="1031" spans="2:11" x14ac:dyDescent="0.2">
      <c r="B1031" s="1">
        <v>158379622</v>
      </c>
      <c r="C1031" s="1">
        <v>2031</v>
      </c>
      <c r="D1031" s="1" t="s">
        <v>272</v>
      </c>
      <c r="E1031" s="1">
        <v>107.9268318662476</v>
      </c>
      <c r="F1031" s="329">
        <v>0.71411508409700475</v>
      </c>
      <c r="G1031" s="1">
        <v>0</v>
      </c>
      <c r="H1031" s="329">
        <v>0</v>
      </c>
      <c r="I1031" s="1">
        <v>107.9268318662476</v>
      </c>
      <c r="J1031" s="329">
        <v>2135.5988858335459</v>
      </c>
      <c r="K1031" s="329">
        <f t="shared" ref="K1031:K1094" si="16">J1031+H1031+F1031</f>
        <v>2136.313000917643</v>
      </c>
    </row>
    <row r="1032" spans="2:11" x14ac:dyDescent="0.2">
      <c r="B1032" s="1">
        <v>158379622</v>
      </c>
      <c r="C1032" s="1">
        <v>2032</v>
      </c>
      <c r="D1032" s="1" t="s">
        <v>272</v>
      </c>
      <c r="E1032" s="1">
        <v>107.9268318662476</v>
      </c>
      <c r="F1032" s="329">
        <v>0.71411508409700475</v>
      </c>
      <c r="G1032" s="1">
        <v>0</v>
      </c>
      <c r="H1032" s="329">
        <v>0</v>
      </c>
      <c r="I1032" s="1">
        <v>107.9268318662476</v>
      </c>
      <c r="J1032" s="329">
        <v>2135.5988858335459</v>
      </c>
      <c r="K1032" s="329">
        <f t="shared" si="16"/>
        <v>2136.313000917643</v>
      </c>
    </row>
    <row r="1033" spans="2:11" x14ac:dyDescent="0.2">
      <c r="B1033" s="1">
        <v>158379622</v>
      </c>
      <c r="C1033" s="1">
        <v>2033</v>
      </c>
      <c r="D1033" s="1" t="s">
        <v>272</v>
      </c>
      <c r="E1033" s="1">
        <v>107.9268318662476</v>
      </c>
      <c r="F1033" s="329">
        <v>0.71411508409700475</v>
      </c>
      <c r="G1033" s="1">
        <v>0</v>
      </c>
      <c r="H1033" s="329">
        <v>0</v>
      </c>
      <c r="I1033" s="1">
        <v>107.9268318662476</v>
      </c>
      <c r="J1033" s="329">
        <v>2135.5988858335459</v>
      </c>
      <c r="K1033" s="329">
        <f t="shared" si="16"/>
        <v>2136.313000917643</v>
      </c>
    </row>
    <row r="1034" spans="2:11" x14ac:dyDescent="0.2">
      <c r="B1034" s="1">
        <v>158379622</v>
      </c>
      <c r="C1034" s="1">
        <v>2034</v>
      </c>
      <c r="D1034" s="1" t="s">
        <v>272</v>
      </c>
      <c r="E1034" s="1">
        <v>107.9268318662476</v>
      </c>
      <c r="F1034" s="329">
        <v>0.71411508409700475</v>
      </c>
      <c r="G1034" s="1">
        <v>0</v>
      </c>
      <c r="H1034" s="329">
        <v>0</v>
      </c>
      <c r="I1034" s="1">
        <v>107.9268318662476</v>
      </c>
      <c r="J1034" s="329">
        <v>2135.5988858335459</v>
      </c>
      <c r="K1034" s="329">
        <f t="shared" si="16"/>
        <v>2136.313000917643</v>
      </c>
    </row>
    <row r="1035" spans="2:11" x14ac:dyDescent="0.2">
      <c r="B1035" s="1">
        <v>160253147</v>
      </c>
      <c r="C1035" s="1">
        <v>2023</v>
      </c>
      <c r="D1035" s="1" t="s">
        <v>272</v>
      </c>
      <c r="E1035" s="1">
        <v>0</v>
      </c>
      <c r="F1035" s="329">
        <v>0</v>
      </c>
      <c r="G1035" s="1">
        <v>0</v>
      </c>
      <c r="H1035" s="329">
        <v>0</v>
      </c>
      <c r="I1035" s="1">
        <v>0</v>
      </c>
      <c r="J1035" s="329">
        <v>1229.6875176534811</v>
      </c>
      <c r="K1035" s="329">
        <f t="shared" si="16"/>
        <v>1229.6875176534811</v>
      </c>
    </row>
    <row r="1036" spans="2:11" x14ac:dyDescent="0.2">
      <c r="B1036" s="1">
        <v>160253147</v>
      </c>
      <c r="C1036" s="1">
        <v>2024</v>
      </c>
      <c r="D1036" s="1" t="s">
        <v>272</v>
      </c>
      <c r="E1036" s="1">
        <v>0</v>
      </c>
      <c r="F1036" s="329">
        <v>0</v>
      </c>
      <c r="G1036" s="1">
        <v>0</v>
      </c>
      <c r="H1036" s="329">
        <v>0</v>
      </c>
      <c r="I1036" s="1">
        <v>0</v>
      </c>
      <c r="J1036" s="329">
        <v>1229.6875176534811</v>
      </c>
      <c r="K1036" s="329">
        <f t="shared" si="16"/>
        <v>1229.6875176534811</v>
      </c>
    </row>
    <row r="1037" spans="2:11" x14ac:dyDescent="0.2">
      <c r="B1037" s="1">
        <v>160253147</v>
      </c>
      <c r="C1037" s="1">
        <v>2025</v>
      </c>
      <c r="D1037" s="1" t="s">
        <v>272</v>
      </c>
      <c r="E1037" s="1">
        <v>0</v>
      </c>
      <c r="F1037" s="329">
        <v>0</v>
      </c>
      <c r="G1037" s="1">
        <v>0</v>
      </c>
      <c r="H1037" s="329">
        <v>0</v>
      </c>
      <c r="I1037" s="1">
        <v>0</v>
      </c>
      <c r="J1037" s="329">
        <v>1229.6875176534811</v>
      </c>
      <c r="K1037" s="329">
        <f t="shared" si="16"/>
        <v>1229.6875176534811</v>
      </c>
    </row>
    <row r="1038" spans="2:11" x14ac:dyDescent="0.2">
      <c r="B1038" s="1">
        <v>160253147</v>
      </c>
      <c r="C1038" s="1">
        <v>2026</v>
      </c>
      <c r="D1038" s="1" t="s">
        <v>272</v>
      </c>
      <c r="E1038" s="1">
        <v>0</v>
      </c>
      <c r="F1038" s="329">
        <v>0</v>
      </c>
      <c r="G1038" s="1">
        <v>0</v>
      </c>
      <c r="H1038" s="329">
        <v>0</v>
      </c>
      <c r="I1038" s="1">
        <v>0</v>
      </c>
      <c r="J1038" s="329">
        <v>1229.6875176534811</v>
      </c>
      <c r="K1038" s="329">
        <f t="shared" si="16"/>
        <v>1229.6875176534811</v>
      </c>
    </row>
    <row r="1039" spans="2:11" x14ac:dyDescent="0.2">
      <c r="B1039" s="1">
        <v>160253147</v>
      </c>
      <c r="C1039" s="1">
        <v>2027</v>
      </c>
      <c r="D1039" s="1" t="s">
        <v>272</v>
      </c>
      <c r="E1039" s="1">
        <v>337.81473116958381</v>
      </c>
      <c r="F1039" s="329">
        <v>2.3154963870157919</v>
      </c>
      <c r="G1039" s="1">
        <v>0</v>
      </c>
      <c r="H1039" s="329">
        <v>0</v>
      </c>
      <c r="I1039" s="1">
        <v>337.81473116958381</v>
      </c>
      <c r="J1039" s="329">
        <v>1229.6875176534811</v>
      </c>
      <c r="K1039" s="329">
        <f t="shared" si="16"/>
        <v>1232.003014040497</v>
      </c>
    </row>
    <row r="1040" spans="2:11" x14ac:dyDescent="0.2">
      <c r="B1040" s="1">
        <v>160253147</v>
      </c>
      <c r="C1040" s="1">
        <v>2028</v>
      </c>
      <c r="D1040" s="1" t="s">
        <v>272</v>
      </c>
      <c r="E1040" s="1">
        <v>780.11813454493529</v>
      </c>
      <c r="F1040" s="329">
        <v>7.1654211481760663</v>
      </c>
      <c r="G1040" s="1">
        <v>0</v>
      </c>
      <c r="H1040" s="329">
        <v>0</v>
      </c>
      <c r="I1040" s="1">
        <v>780.11813454493529</v>
      </c>
      <c r="J1040" s="329">
        <v>1229.6875176534811</v>
      </c>
      <c r="K1040" s="329">
        <f t="shared" si="16"/>
        <v>1236.8529388016573</v>
      </c>
    </row>
    <row r="1041" spans="2:11" x14ac:dyDescent="0.2">
      <c r="B1041" s="1">
        <v>160253147</v>
      </c>
      <c r="C1041" s="1">
        <v>2029</v>
      </c>
      <c r="D1041" s="1" t="s">
        <v>272</v>
      </c>
      <c r="E1041" s="1">
        <v>780.11813454493529</v>
      </c>
      <c r="F1041" s="329">
        <v>7.1654211481760663</v>
      </c>
      <c r="G1041" s="1">
        <v>0</v>
      </c>
      <c r="H1041" s="329">
        <v>0</v>
      </c>
      <c r="I1041" s="1">
        <v>780.11813454493529</v>
      </c>
      <c r="J1041" s="329">
        <v>1229.6875176534811</v>
      </c>
      <c r="K1041" s="329">
        <f t="shared" si="16"/>
        <v>1236.8529388016573</v>
      </c>
    </row>
    <row r="1042" spans="2:11" x14ac:dyDescent="0.2">
      <c r="B1042" s="1">
        <v>160253147</v>
      </c>
      <c r="C1042" s="1">
        <v>2030</v>
      </c>
      <c r="D1042" s="1" t="s">
        <v>272</v>
      </c>
      <c r="E1042" s="1">
        <v>780.11813454493529</v>
      </c>
      <c r="F1042" s="329">
        <v>7.1654211481760663</v>
      </c>
      <c r="G1042" s="1">
        <v>0</v>
      </c>
      <c r="H1042" s="329">
        <v>0</v>
      </c>
      <c r="I1042" s="1">
        <v>780.11813454493529</v>
      </c>
      <c r="J1042" s="329">
        <v>1229.6875176534811</v>
      </c>
      <c r="K1042" s="329">
        <f t="shared" si="16"/>
        <v>1236.8529388016573</v>
      </c>
    </row>
    <row r="1043" spans="2:11" x14ac:dyDescent="0.2">
      <c r="B1043" s="1">
        <v>160253147</v>
      </c>
      <c r="C1043" s="1">
        <v>2031</v>
      </c>
      <c r="D1043" s="1" t="s">
        <v>272</v>
      </c>
      <c r="E1043" s="1">
        <v>780.11813454493529</v>
      </c>
      <c r="F1043" s="329">
        <v>7.1654211481760663</v>
      </c>
      <c r="G1043" s="1">
        <v>0</v>
      </c>
      <c r="H1043" s="329">
        <v>0</v>
      </c>
      <c r="I1043" s="1">
        <v>780.11813454493529</v>
      </c>
      <c r="J1043" s="329">
        <v>1229.6875176534811</v>
      </c>
      <c r="K1043" s="329">
        <f t="shared" si="16"/>
        <v>1236.8529388016573</v>
      </c>
    </row>
    <row r="1044" spans="2:11" x14ac:dyDescent="0.2">
      <c r="B1044" s="1">
        <v>160253147</v>
      </c>
      <c r="C1044" s="1">
        <v>2032</v>
      </c>
      <c r="D1044" s="1" t="s">
        <v>272</v>
      </c>
      <c r="E1044" s="1">
        <v>780.11813454493529</v>
      </c>
      <c r="F1044" s="329">
        <v>7.1654211481760663</v>
      </c>
      <c r="G1044" s="1">
        <v>0</v>
      </c>
      <c r="H1044" s="329">
        <v>0</v>
      </c>
      <c r="I1044" s="1">
        <v>780.11813454493529</v>
      </c>
      <c r="J1044" s="329">
        <v>1229.6875176534811</v>
      </c>
      <c r="K1044" s="329">
        <f t="shared" si="16"/>
        <v>1236.8529388016573</v>
      </c>
    </row>
    <row r="1045" spans="2:11" x14ac:dyDescent="0.2">
      <c r="B1045" s="1">
        <v>160253147</v>
      </c>
      <c r="C1045" s="1">
        <v>2033</v>
      </c>
      <c r="D1045" s="1" t="s">
        <v>272</v>
      </c>
      <c r="E1045" s="1">
        <v>780.11813454493529</v>
      </c>
      <c r="F1045" s="329">
        <v>7.1654211481760663</v>
      </c>
      <c r="G1045" s="1">
        <v>0</v>
      </c>
      <c r="H1045" s="329">
        <v>0</v>
      </c>
      <c r="I1045" s="1">
        <v>780.11813454493529</v>
      </c>
      <c r="J1045" s="329">
        <v>1229.6875176534811</v>
      </c>
      <c r="K1045" s="329">
        <f t="shared" si="16"/>
        <v>1236.8529388016573</v>
      </c>
    </row>
    <row r="1046" spans="2:11" x14ac:dyDescent="0.2">
      <c r="B1046" s="1">
        <v>160253147</v>
      </c>
      <c r="C1046" s="1">
        <v>2034</v>
      </c>
      <c r="D1046" s="1" t="s">
        <v>272</v>
      </c>
      <c r="E1046" s="1">
        <v>780.11813454493529</v>
      </c>
      <c r="F1046" s="329">
        <v>7.1654211481760663</v>
      </c>
      <c r="G1046" s="1">
        <v>0</v>
      </c>
      <c r="H1046" s="329">
        <v>0</v>
      </c>
      <c r="I1046" s="1">
        <v>780.11813454493529</v>
      </c>
      <c r="J1046" s="329">
        <v>1229.6875176534811</v>
      </c>
      <c r="K1046" s="329">
        <f t="shared" si="16"/>
        <v>1236.8529388016573</v>
      </c>
    </row>
    <row r="1047" spans="2:11" x14ac:dyDescent="0.2">
      <c r="B1047" s="1">
        <v>200307352</v>
      </c>
      <c r="C1047" s="1">
        <v>2023</v>
      </c>
      <c r="D1047" s="1" t="s">
        <v>272</v>
      </c>
      <c r="E1047" s="1">
        <v>0</v>
      </c>
      <c r="F1047" s="329">
        <v>0</v>
      </c>
      <c r="G1047" s="1">
        <v>0</v>
      </c>
      <c r="H1047" s="329">
        <v>0</v>
      </c>
      <c r="I1047" s="1">
        <v>0</v>
      </c>
      <c r="J1047" s="329">
        <v>190.99575792719449</v>
      </c>
      <c r="K1047" s="329">
        <f t="shared" si="16"/>
        <v>190.99575792719449</v>
      </c>
    </row>
    <row r="1048" spans="2:11" x14ac:dyDescent="0.2">
      <c r="B1048" s="1">
        <v>200307352</v>
      </c>
      <c r="C1048" s="1">
        <v>2024</v>
      </c>
      <c r="D1048" s="1" t="s">
        <v>272</v>
      </c>
      <c r="E1048" s="1">
        <v>1661.9796703585021</v>
      </c>
      <c r="F1048" s="329">
        <v>27.172318149127161</v>
      </c>
      <c r="G1048" s="1">
        <v>0</v>
      </c>
      <c r="H1048" s="329">
        <v>0</v>
      </c>
      <c r="I1048" s="1">
        <v>1661.9796703585021</v>
      </c>
      <c r="J1048" s="329">
        <v>190.99575792719449</v>
      </c>
      <c r="K1048" s="329">
        <f t="shared" si="16"/>
        <v>218.16807607632165</v>
      </c>
    </row>
    <row r="1049" spans="2:11" x14ac:dyDescent="0.2">
      <c r="B1049" s="1">
        <v>200307352</v>
      </c>
      <c r="C1049" s="1">
        <v>2025</v>
      </c>
      <c r="D1049" s="1" t="s">
        <v>272</v>
      </c>
      <c r="E1049" s="1">
        <v>1656.34429506118</v>
      </c>
      <c r="F1049" s="329">
        <v>32.926696905043428</v>
      </c>
      <c r="G1049" s="1">
        <v>0</v>
      </c>
      <c r="H1049" s="329">
        <v>0</v>
      </c>
      <c r="I1049" s="1">
        <v>1656.34429506118</v>
      </c>
      <c r="J1049" s="329">
        <v>190.99575792719449</v>
      </c>
      <c r="K1049" s="329">
        <f t="shared" si="16"/>
        <v>223.92245483223792</v>
      </c>
    </row>
    <row r="1050" spans="2:11" x14ac:dyDescent="0.2">
      <c r="B1050" s="1">
        <v>200307352</v>
      </c>
      <c r="C1050" s="1">
        <v>2026</v>
      </c>
      <c r="D1050" s="1" t="s">
        <v>272</v>
      </c>
      <c r="E1050" s="1">
        <v>1644.5582612790579</v>
      </c>
      <c r="F1050" s="329">
        <v>19.974890773172781</v>
      </c>
      <c r="G1050" s="1">
        <v>0</v>
      </c>
      <c r="H1050" s="329">
        <v>0</v>
      </c>
      <c r="I1050" s="1">
        <v>1644.5582612790579</v>
      </c>
      <c r="J1050" s="329">
        <v>190.99575792719449</v>
      </c>
      <c r="K1050" s="329">
        <f t="shared" si="16"/>
        <v>210.97064870036726</v>
      </c>
    </row>
    <row r="1051" spans="2:11" x14ac:dyDescent="0.2">
      <c r="B1051" s="1">
        <v>200307352</v>
      </c>
      <c r="C1051" s="1">
        <v>2027</v>
      </c>
      <c r="D1051" s="1" t="s">
        <v>272</v>
      </c>
      <c r="E1051" s="1">
        <v>3455.7324859589521</v>
      </c>
      <c r="F1051" s="329">
        <v>36.419251752760552</v>
      </c>
      <c r="G1051" s="1">
        <v>0</v>
      </c>
      <c r="H1051" s="329">
        <v>0</v>
      </c>
      <c r="I1051" s="1">
        <v>3455.7324859589521</v>
      </c>
      <c r="J1051" s="329">
        <v>190.99575792719449</v>
      </c>
      <c r="K1051" s="329">
        <f t="shared" si="16"/>
        <v>227.41500967995503</v>
      </c>
    </row>
    <row r="1052" spans="2:11" x14ac:dyDescent="0.2">
      <c r="B1052" s="1">
        <v>200307352</v>
      </c>
      <c r="C1052" s="1">
        <v>2028</v>
      </c>
      <c r="D1052" s="1" t="s">
        <v>272</v>
      </c>
      <c r="E1052" s="1">
        <v>5358.7755727917774</v>
      </c>
      <c r="F1052" s="329">
        <v>72.126077782454686</v>
      </c>
      <c r="G1052" s="1">
        <v>0</v>
      </c>
      <c r="H1052" s="329">
        <v>0</v>
      </c>
      <c r="I1052" s="1">
        <v>5358.7755727917774</v>
      </c>
      <c r="J1052" s="329">
        <v>190.99575792719449</v>
      </c>
      <c r="K1052" s="329">
        <f t="shared" si="16"/>
        <v>263.12183570964919</v>
      </c>
    </row>
    <row r="1053" spans="2:11" x14ac:dyDescent="0.2">
      <c r="B1053" s="1">
        <v>200307352</v>
      </c>
      <c r="C1053" s="1">
        <v>2029</v>
      </c>
      <c r="D1053" s="1" t="s">
        <v>272</v>
      </c>
      <c r="E1053" s="1">
        <v>5358.7755727917774</v>
      </c>
      <c r="F1053" s="329">
        <v>72.126077782454686</v>
      </c>
      <c r="G1053" s="1">
        <v>0</v>
      </c>
      <c r="H1053" s="329">
        <v>0</v>
      </c>
      <c r="I1053" s="1">
        <v>5358.7755727917774</v>
      </c>
      <c r="J1053" s="329">
        <v>190.99575792719449</v>
      </c>
      <c r="K1053" s="329">
        <f t="shared" si="16"/>
        <v>263.12183570964919</v>
      </c>
    </row>
    <row r="1054" spans="2:11" x14ac:dyDescent="0.2">
      <c r="B1054" s="1">
        <v>200307352</v>
      </c>
      <c r="C1054" s="1">
        <v>2030</v>
      </c>
      <c r="D1054" s="1" t="s">
        <v>272</v>
      </c>
      <c r="E1054" s="1">
        <v>5358.7755727917774</v>
      </c>
      <c r="F1054" s="329">
        <v>72.126077782454686</v>
      </c>
      <c r="G1054" s="1">
        <v>0</v>
      </c>
      <c r="H1054" s="329">
        <v>0</v>
      </c>
      <c r="I1054" s="1">
        <v>5358.7755727917774</v>
      </c>
      <c r="J1054" s="329">
        <v>190.99575792719449</v>
      </c>
      <c r="K1054" s="329">
        <f t="shared" si="16"/>
        <v>263.12183570964919</v>
      </c>
    </row>
    <row r="1055" spans="2:11" x14ac:dyDescent="0.2">
      <c r="B1055" s="1">
        <v>200307352</v>
      </c>
      <c r="C1055" s="1">
        <v>2031</v>
      </c>
      <c r="D1055" s="1" t="s">
        <v>272</v>
      </c>
      <c r="E1055" s="1">
        <v>5358.7755727917774</v>
      </c>
      <c r="F1055" s="329">
        <v>72.126077782454686</v>
      </c>
      <c r="G1055" s="1">
        <v>0</v>
      </c>
      <c r="H1055" s="329">
        <v>0</v>
      </c>
      <c r="I1055" s="1">
        <v>5358.7755727917774</v>
      </c>
      <c r="J1055" s="329">
        <v>190.99575792719449</v>
      </c>
      <c r="K1055" s="329">
        <f t="shared" si="16"/>
        <v>263.12183570964919</v>
      </c>
    </row>
    <row r="1056" spans="2:11" x14ac:dyDescent="0.2">
      <c r="B1056" s="1">
        <v>200307352</v>
      </c>
      <c r="C1056" s="1">
        <v>2032</v>
      </c>
      <c r="D1056" s="1" t="s">
        <v>272</v>
      </c>
      <c r="E1056" s="1">
        <v>5358.7755727917774</v>
      </c>
      <c r="F1056" s="329">
        <v>72.126077782454686</v>
      </c>
      <c r="G1056" s="1">
        <v>0</v>
      </c>
      <c r="H1056" s="329">
        <v>0</v>
      </c>
      <c r="I1056" s="1">
        <v>5358.7755727917774</v>
      </c>
      <c r="J1056" s="329">
        <v>190.99575792719449</v>
      </c>
      <c r="K1056" s="329">
        <f t="shared" si="16"/>
        <v>263.12183570964919</v>
      </c>
    </row>
    <row r="1057" spans="2:11" x14ac:dyDescent="0.2">
      <c r="B1057" s="1">
        <v>200307352</v>
      </c>
      <c r="C1057" s="1">
        <v>2033</v>
      </c>
      <c r="D1057" s="1" t="s">
        <v>272</v>
      </c>
      <c r="E1057" s="1">
        <v>5358.7755727917774</v>
      </c>
      <c r="F1057" s="329">
        <v>72.126077782454686</v>
      </c>
      <c r="G1057" s="1">
        <v>0</v>
      </c>
      <c r="H1057" s="329">
        <v>0</v>
      </c>
      <c r="I1057" s="1">
        <v>5358.7755727917774</v>
      </c>
      <c r="J1057" s="329">
        <v>190.99575792719449</v>
      </c>
      <c r="K1057" s="329">
        <f t="shared" si="16"/>
        <v>263.12183570964919</v>
      </c>
    </row>
    <row r="1058" spans="2:11" x14ac:dyDescent="0.2">
      <c r="B1058" s="1">
        <v>200307352</v>
      </c>
      <c r="C1058" s="1">
        <v>2034</v>
      </c>
      <c r="D1058" s="1" t="s">
        <v>272</v>
      </c>
      <c r="E1058" s="1">
        <v>5358.7755727917774</v>
      </c>
      <c r="F1058" s="329">
        <v>72.126077782454686</v>
      </c>
      <c r="G1058" s="1">
        <v>0</v>
      </c>
      <c r="H1058" s="329">
        <v>0</v>
      </c>
      <c r="I1058" s="1">
        <v>5358.7755727917774</v>
      </c>
      <c r="J1058" s="329">
        <v>190.99575792719449</v>
      </c>
      <c r="K1058" s="329">
        <f t="shared" si="16"/>
        <v>263.12183570964919</v>
      </c>
    </row>
    <row r="1059" spans="2:11" x14ac:dyDescent="0.2">
      <c r="B1059" s="1">
        <v>20271737</v>
      </c>
      <c r="C1059" s="1">
        <v>2023</v>
      </c>
      <c r="D1059" s="1" t="s">
        <v>273</v>
      </c>
      <c r="E1059" s="1">
        <v>0</v>
      </c>
      <c r="F1059" s="329">
        <v>0</v>
      </c>
      <c r="G1059" s="1">
        <v>0</v>
      </c>
      <c r="H1059" s="329">
        <v>0</v>
      </c>
      <c r="I1059" s="1">
        <v>0</v>
      </c>
      <c r="J1059" s="329">
        <v>970.37075653850764</v>
      </c>
      <c r="K1059" s="329">
        <f t="shared" si="16"/>
        <v>970.37075653850764</v>
      </c>
    </row>
    <row r="1060" spans="2:11" x14ac:dyDescent="0.2">
      <c r="B1060" s="1">
        <v>20271737</v>
      </c>
      <c r="C1060" s="1">
        <v>2024</v>
      </c>
      <c r="D1060" s="1" t="s">
        <v>273</v>
      </c>
      <c r="E1060" s="1">
        <v>0</v>
      </c>
      <c r="F1060" s="329">
        <v>0</v>
      </c>
      <c r="G1060" s="1">
        <v>0</v>
      </c>
      <c r="H1060" s="329">
        <v>0</v>
      </c>
      <c r="I1060" s="1">
        <v>0</v>
      </c>
      <c r="J1060" s="329">
        <v>970.37075653850764</v>
      </c>
      <c r="K1060" s="329">
        <f t="shared" si="16"/>
        <v>970.37075653850764</v>
      </c>
    </row>
    <row r="1061" spans="2:11" x14ac:dyDescent="0.2">
      <c r="B1061" s="1">
        <v>20271737</v>
      </c>
      <c r="C1061" s="1">
        <v>2025</v>
      </c>
      <c r="D1061" s="1" t="s">
        <v>273</v>
      </c>
      <c r="E1061" s="1">
        <v>0</v>
      </c>
      <c r="F1061" s="329">
        <v>0</v>
      </c>
      <c r="G1061" s="1">
        <v>0</v>
      </c>
      <c r="H1061" s="329">
        <v>0</v>
      </c>
      <c r="I1061" s="1">
        <v>0</v>
      </c>
      <c r="J1061" s="329">
        <v>970.37075653850764</v>
      </c>
      <c r="K1061" s="329">
        <f t="shared" si="16"/>
        <v>970.37075653850764</v>
      </c>
    </row>
    <row r="1062" spans="2:11" x14ac:dyDescent="0.2">
      <c r="B1062" s="1">
        <v>20271737</v>
      </c>
      <c r="C1062" s="1">
        <v>2026</v>
      </c>
      <c r="D1062" s="1" t="s">
        <v>273</v>
      </c>
      <c r="E1062" s="1">
        <v>0</v>
      </c>
      <c r="F1062" s="329">
        <v>0</v>
      </c>
      <c r="G1062" s="1">
        <v>0</v>
      </c>
      <c r="H1062" s="329">
        <v>0</v>
      </c>
      <c r="I1062" s="1">
        <v>0</v>
      </c>
      <c r="J1062" s="329">
        <v>970.37075653850764</v>
      </c>
      <c r="K1062" s="329">
        <f t="shared" si="16"/>
        <v>970.37075653850764</v>
      </c>
    </row>
    <row r="1063" spans="2:11" x14ac:dyDescent="0.2">
      <c r="B1063" s="1">
        <v>20271737</v>
      </c>
      <c r="C1063" s="1">
        <v>2027</v>
      </c>
      <c r="D1063" s="1" t="s">
        <v>273</v>
      </c>
      <c r="E1063" s="1">
        <v>0</v>
      </c>
      <c r="F1063" s="329">
        <v>0</v>
      </c>
      <c r="G1063" s="1">
        <v>0</v>
      </c>
      <c r="H1063" s="329">
        <v>0</v>
      </c>
      <c r="I1063" s="1">
        <v>0</v>
      </c>
      <c r="J1063" s="329">
        <v>970.37075653850764</v>
      </c>
      <c r="K1063" s="329">
        <f t="shared" si="16"/>
        <v>970.37075653850764</v>
      </c>
    </row>
    <row r="1064" spans="2:11" x14ac:dyDescent="0.2">
      <c r="B1064" s="1">
        <v>20271737</v>
      </c>
      <c r="C1064" s="1">
        <v>2028</v>
      </c>
      <c r="D1064" s="1" t="s">
        <v>273</v>
      </c>
      <c r="E1064" s="1">
        <v>0</v>
      </c>
      <c r="F1064" s="329">
        <v>0</v>
      </c>
      <c r="G1064" s="1">
        <v>0</v>
      </c>
      <c r="H1064" s="329">
        <v>0</v>
      </c>
      <c r="I1064" s="1">
        <v>0</v>
      </c>
      <c r="J1064" s="329">
        <v>970.37075653850764</v>
      </c>
      <c r="K1064" s="329">
        <f t="shared" si="16"/>
        <v>970.37075653850764</v>
      </c>
    </row>
    <row r="1065" spans="2:11" x14ac:dyDescent="0.2">
      <c r="B1065" s="1">
        <v>20271737</v>
      </c>
      <c r="C1065" s="1">
        <v>2029</v>
      </c>
      <c r="D1065" s="1" t="s">
        <v>273</v>
      </c>
      <c r="E1065" s="1">
        <v>0</v>
      </c>
      <c r="F1065" s="329">
        <v>0</v>
      </c>
      <c r="G1065" s="1">
        <v>0</v>
      </c>
      <c r="H1065" s="329">
        <v>0</v>
      </c>
      <c r="I1065" s="1">
        <v>0</v>
      </c>
      <c r="J1065" s="329">
        <v>970.37075653850764</v>
      </c>
      <c r="K1065" s="329">
        <f t="shared" si="16"/>
        <v>970.37075653850764</v>
      </c>
    </row>
    <row r="1066" spans="2:11" x14ac:dyDescent="0.2">
      <c r="B1066" s="1">
        <v>20271737</v>
      </c>
      <c r="C1066" s="1">
        <v>2030</v>
      </c>
      <c r="D1066" s="1" t="s">
        <v>273</v>
      </c>
      <c r="E1066" s="1">
        <v>0</v>
      </c>
      <c r="F1066" s="329">
        <v>0</v>
      </c>
      <c r="G1066" s="1">
        <v>0</v>
      </c>
      <c r="H1066" s="329">
        <v>0</v>
      </c>
      <c r="I1066" s="1">
        <v>0</v>
      </c>
      <c r="J1066" s="329">
        <v>970.37075653850764</v>
      </c>
      <c r="K1066" s="329">
        <f t="shared" si="16"/>
        <v>970.37075653850764</v>
      </c>
    </row>
    <row r="1067" spans="2:11" x14ac:dyDescent="0.2">
      <c r="B1067" s="1">
        <v>20271737</v>
      </c>
      <c r="C1067" s="1">
        <v>2031</v>
      </c>
      <c r="D1067" s="1" t="s">
        <v>273</v>
      </c>
      <c r="E1067" s="1">
        <v>0</v>
      </c>
      <c r="F1067" s="329">
        <v>0</v>
      </c>
      <c r="G1067" s="1">
        <v>0</v>
      </c>
      <c r="H1067" s="329">
        <v>0</v>
      </c>
      <c r="I1067" s="1">
        <v>0</v>
      </c>
      <c r="J1067" s="329">
        <v>970.37075653850764</v>
      </c>
      <c r="K1067" s="329">
        <f t="shared" si="16"/>
        <v>970.37075653850764</v>
      </c>
    </row>
    <row r="1068" spans="2:11" x14ac:dyDescent="0.2">
      <c r="B1068" s="1">
        <v>20271737</v>
      </c>
      <c r="C1068" s="1">
        <v>2032</v>
      </c>
      <c r="D1068" s="1" t="s">
        <v>273</v>
      </c>
      <c r="E1068" s="1">
        <v>0</v>
      </c>
      <c r="F1068" s="329">
        <v>0</v>
      </c>
      <c r="G1068" s="1">
        <v>0</v>
      </c>
      <c r="H1068" s="329">
        <v>0</v>
      </c>
      <c r="I1068" s="1">
        <v>0</v>
      </c>
      <c r="J1068" s="329">
        <v>970.37075653850764</v>
      </c>
      <c r="K1068" s="329">
        <f t="shared" si="16"/>
        <v>970.37075653850764</v>
      </c>
    </row>
    <row r="1069" spans="2:11" x14ac:dyDescent="0.2">
      <c r="B1069" s="1">
        <v>20271737</v>
      </c>
      <c r="C1069" s="1">
        <v>2033</v>
      </c>
      <c r="D1069" s="1" t="s">
        <v>273</v>
      </c>
      <c r="E1069" s="1">
        <v>0</v>
      </c>
      <c r="F1069" s="329">
        <v>0</v>
      </c>
      <c r="G1069" s="1">
        <v>0</v>
      </c>
      <c r="H1069" s="329">
        <v>0</v>
      </c>
      <c r="I1069" s="1">
        <v>0</v>
      </c>
      <c r="J1069" s="329">
        <v>970.37075653850764</v>
      </c>
      <c r="K1069" s="329">
        <f t="shared" si="16"/>
        <v>970.37075653850764</v>
      </c>
    </row>
    <row r="1070" spans="2:11" x14ac:dyDescent="0.2">
      <c r="B1070" s="1">
        <v>20271737</v>
      </c>
      <c r="C1070" s="1">
        <v>2034</v>
      </c>
      <c r="D1070" s="1" t="s">
        <v>273</v>
      </c>
      <c r="E1070" s="1">
        <v>0</v>
      </c>
      <c r="F1070" s="329">
        <v>0</v>
      </c>
      <c r="G1070" s="1">
        <v>0</v>
      </c>
      <c r="H1070" s="329">
        <v>0</v>
      </c>
      <c r="I1070" s="1">
        <v>0</v>
      </c>
      <c r="J1070" s="329">
        <v>970.37075653850764</v>
      </c>
      <c r="K1070" s="329">
        <f t="shared" si="16"/>
        <v>970.37075653850764</v>
      </c>
    </row>
    <row r="1071" spans="2:11" x14ac:dyDescent="0.2">
      <c r="B1071" s="1">
        <v>20278855</v>
      </c>
      <c r="C1071" s="1">
        <v>2023</v>
      </c>
      <c r="D1071" s="1" t="s">
        <v>273</v>
      </c>
      <c r="E1071" s="1">
        <v>0</v>
      </c>
      <c r="F1071" s="329">
        <v>0</v>
      </c>
      <c r="G1071" s="1">
        <v>0</v>
      </c>
      <c r="H1071" s="329">
        <v>0</v>
      </c>
      <c r="I1071" s="1">
        <v>0</v>
      </c>
      <c r="J1071" s="329">
        <v>360.65784579803437</v>
      </c>
      <c r="K1071" s="329">
        <f t="shared" si="16"/>
        <v>360.65784579803437</v>
      </c>
    </row>
    <row r="1072" spans="2:11" x14ac:dyDescent="0.2">
      <c r="B1072" s="1">
        <v>20278855</v>
      </c>
      <c r="C1072" s="1">
        <v>2024</v>
      </c>
      <c r="D1072" s="1" t="s">
        <v>273</v>
      </c>
      <c r="E1072" s="1">
        <v>0</v>
      </c>
      <c r="F1072" s="329">
        <v>0</v>
      </c>
      <c r="G1072" s="1">
        <v>0</v>
      </c>
      <c r="H1072" s="329">
        <v>0</v>
      </c>
      <c r="I1072" s="1">
        <v>0</v>
      </c>
      <c r="J1072" s="329">
        <v>360.65784579803437</v>
      </c>
      <c r="K1072" s="329">
        <f t="shared" si="16"/>
        <v>360.65784579803437</v>
      </c>
    </row>
    <row r="1073" spans="2:11" x14ac:dyDescent="0.2">
      <c r="B1073" s="1">
        <v>20278855</v>
      </c>
      <c r="C1073" s="1">
        <v>2025</v>
      </c>
      <c r="D1073" s="1" t="s">
        <v>273</v>
      </c>
      <c r="E1073" s="1">
        <v>0</v>
      </c>
      <c r="F1073" s="329">
        <v>0</v>
      </c>
      <c r="G1073" s="1">
        <v>0</v>
      </c>
      <c r="H1073" s="329">
        <v>0</v>
      </c>
      <c r="I1073" s="1">
        <v>0</v>
      </c>
      <c r="J1073" s="329">
        <v>360.65784579803437</v>
      </c>
      <c r="K1073" s="329">
        <f t="shared" si="16"/>
        <v>360.65784579803437</v>
      </c>
    </row>
    <row r="1074" spans="2:11" x14ac:dyDescent="0.2">
      <c r="B1074" s="1">
        <v>20278855</v>
      </c>
      <c r="C1074" s="1">
        <v>2026</v>
      </c>
      <c r="D1074" s="1" t="s">
        <v>273</v>
      </c>
      <c r="E1074" s="1">
        <v>0</v>
      </c>
      <c r="F1074" s="329">
        <v>0</v>
      </c>
      <c r="G1074" s="1">
        <v>0</v>
      </c>
      <c r="H1074" s="329">
        <v>0</v>
      </c>
      <c r="I1074" s="1">
        <v>0</v>
      </c>
      <c r="J1074" s="329">
        <v>360.65784579803437</v>
      </c>
      <c r="K1074" s="329">
        <f t="shared" si="16"/>
        <v>360.65784579803437</v>
      </c>
    </row>
    <row r="1075" spans="2:11" x14ac:dyDescent="0.2">
      <c r="B1075" s="1">
        <v>20278855</v>
      </c>
      <c r="C1075" s="1">
        <v>2027</v>
      </c>
      <c r="D1075" s="1" t="s">
        <v>273</v>
      </c>
      <c r="E1075" s="1">
        <v>0</v>
      </c>
      <c r="F1075" s="329">
        <v>0</v>
      </c>
      <c r="G1075" s="1">
        <v>0</v>
      </c>
      <c r="H1075" s="329">
        <v>0</v>
      </c>
      <c r="I1075" s="1">
        <v>0</v>
      </c>
      <c r="J1075" s="329">
        <v>360.65784579803437</v>
      </c>
      <c r="K1075" s="329">
        <f t="shared" si="16"/>
        <v>360.65784579803437</v>
      </c>
    </row>
    <row r="1076" spans="2:11" x14ac:dyDescent="0.2">
      <c r="B1076" s="1">
        <v>20278855</v>
      </c>
      <c r="C1076" s="1">
        <v>2028</v>
      </c>
      <c r="D1076" s="1" t="s">
        <v>273</v>
      </c>
      <c r="E1076" s="1">
        <v>0</v>
      </c>
      <c r="F1076" s="329">
        <v>0</v>
      </c>
      <c r="G1076" s="1">
        <v>0</v>
      </c>
      <c r="H1076" s="329">
        <v>0</v>
      </c>
      <c r="I1076" s="1">
        <v>0</v>
      </c>
      <c r="J1076" s="329">
        <v>360.65784579803437</v>
      </c>
      <c r="K1076" s="329">
        <f t="shared" si="16"/>
        <v>360.65784579803437</v>
      </c>
    </row>
    <row r="1077" spans="2:11" x14ac:dyDescent="0.2">
      <c r="B1077" s="1">
        <v>20278855</v>
      </c>
      <c r="C1077" s="1">
        <v>2029</v>
      </c>
      <c r="D1077" s="1" t="s">
        <v>273</v>
      </c>
      <c r="E1077" s="1">
        <v>0</v>
      </c>
      <c r="F1077" s="329">
        <v>0</v>
      </c>
      <c r="G1077" s="1">
        <v>0</v>
      </c>
      <c r="H1077" s="329">
        <v>0</v>
      </c>
      <c r="I1077" s="1">
        <v>0</v>
      </c>
      <c r="J1077" s="329">
        <v>360.65784579803437</v>
      </c>
      <c r="K1077" s="329">
        <f t="shared" si="16"/>
        <v>360.65784579803437</v>
      </c>
    </row>
    <row r="1078" spans="2:11" x14ac:dyDescent="0.2">
      <c r="B1078" s="1">
        <v>20278855</v>
      </c>
      <c r="C1078" s="1">
        <v>2030</v>
      </c>
      <c r="D1078" s="1" t="s">
        <v>273</v>
      </c>
      <c r="E1078" s="1">
        <v>0</v>
      </c>
      <c r="F1078" s="329">
        <v>0</v>
      </c>
      <c r="G1078" s="1">
        <v>0</v>
      </c>
      <c r="H1078" s="329">
        <v>0</v>
      </c>
      <c r="I1078" s="1">
        <v>0</v>
      </c>
      <c r="J1078" s="329">
        <v>360.65784579803437</v>
      </c>
      <c r="K1078" s="329">
        <f t="shared" si="16"/>
        <v>360.65784579803437</v>
      </c>
    </row>
    <row r="1079" spans="2:11" x14ac:dyDescent="0.2">
      <c r="B1079" s="1">
        <v>20278855</v>
      </c>
      <c r="C1079" s="1">
        <v>2031</v>
      </c>
      <c r="D1079" s="1" t="s">
        <v>273</v>
      </c>
      <c r="E1079" s="1">
        <v>0</v>
      </c>
      <c r="F1079" s="329">
        <v>0</v>
      </c>
      <c r="G1079" s="1">
        <v>0</v>
      </c>
      <c r="H1079" s="329">
        <v>0</v>
      </c>
      <c r="I1079" s="1">
        <v>0</v>
      </c>
      <c r="J1079" s="329">
        <v>360.65784579803437</v>
      </c>
      <c r="K1079" s="329">
        <f t="shared" si="16"/>
        <v>360.65784579803437</v>
      </c>
    </row>
    <row r="1080" spans="2:11" x14ac:dyDescent="0.2">
      <c r="B1080" s="1">
        <v>20278855</v>
      </c>
      <c r="C1080" s="1">
        <v>2032</v>
      </c>
      <c r="D1080" s="1" t="s">
        <v>273</v>
      </c>
      <c r="E1080" s="1">
        <v>0</v>
      </c>
      <c r="F1080" s="329">
        <v>0</v>
      </c>
      <c r="G1080" s="1">
        <v>0</v>
      </c>
      <c r="H1080" s="329">
        <v>0</v>
      </c>
      <c r="I1080" s="1">
        <v>0</v>
      </c>
      <c r="J1080" s="329">
        <v>360.65784579803437</v>
      </c>
      <c r="K1080" s="329">
        <f t="shared" si="16"/>
        <v>360.65784579803437</v>
      </c>
    </row>
    <row r="1081" spans="2:11" x14ac:dyDescent="0.2">
      <c r="B1081" s="1">
        <v>20278855</v>
      </c>
      <c r="C1081" s="1">
        <v>2033</v>
      </c>
      <c r="D1081" s="1" t="s">
        <v>273</v>
      </c>
      <c r="E1081" s="1">
        <v>0</v>
      </c>
      <c r="F1081" s="329">
        <v>0</v>
      </c>
      <c r="G1081" s="1">
        <v>0</v>
      </c>
      <c r="H1081" s="329">
        <v>0</v>
      </c>
      <c r="I1081" s="1">
        <v>0</v>
      </c>
      <c r="J1081" s="329">
        <v>360.65784579803437</v>
      </c>
      <c r="K1081" s="329">
        <f t="shared" si="16"/>
        <v>360.65784579803437</v>
      </c>
    </row>
    <row r="1082" spans="2:11" x14ac:dyDescent="0.2">
      <c r="B1082" s="1">
        <v>20278855</v>
      </c>
      <c r="C1082" s="1">
        <v>2034</v>
      </c>
      <c r="D1082" s="1" t="s">
        <v>273</v>
      </c>
      <c r="E1082" s="1">
        <v>0</v>
      </c>
      <c r="F1082" s="329">
        <v>0</v>
      </c>
      <c r="G1082" s="1">
        <v>0</v>
      </c>
      <c r="H1082" s="329">
        <v>0</v>
      </c>
      <c r="I1082" s="1">
        <v>0</v>
      </c>
      <c r="J1082" s="329">
        <v>360.65784579803437</v>
      </c>
      <c r="K1082" s="329">
        <f t="shared" si="16"/>
        <v>360.65784579803437</v>
      </c>
    </row>
    <row r="1083" spans="2:11" x14ac:dyDescent="0.2">
      <c r="B1083" s="1">
        <v>20464331</v>
      </c>
      <c r="C1083" s="1">
        <v>2023</v>
      </c>
      <c r="D1083" s="1" t="s">
        <v>273</v>
      </c>
      <c r="E1083" s="1">
        <v>0</v>
      </c>
      <c r="F1083" s="329">
        <v>0</v>
      </c>
      <c r="G1083" s="1">
        <v>0</v>
      </c>
      <c r="H1083" s="329">
        <v>0</v>
      </c>
      <c r="I1083" s="1">
        <v>0</v>
      </c>
      <c r="J1083" s="329">
        <v>2559.1941320575311</v>
      </c>
      <c r="K1083" s="329">
        <f t="shared" si="16"/>
        <v>2559.1941320575311</v>
      </c>
    </row>
    <row r="1084" spans="2:11" x14ac:dyDescent="0.2">
      <c r="B1084" s="1">
        <v>20464331</v>
      </c>
      <c r="C1084" s="1">
        <v>2024</v>
      </c>
      <c r="D1084" s="1" t="s">
        <v>273</v>
      </c>
      <c r="E1084" s="1">
        <v>0</v>
      </c>
      <c r="F1084" s="329">
        <v>0</v>
      </c>
      <c r="G1084" s="1">
        <v>0</v>
      </c>
      <c r="H1084" s="329">
        <v>0</v>
      </c>
      <c r="I1084" s="1">
        <v>0</v>
      </c>
      <c r="J1084" s="329">
        <v>2559.1941320575311</v>
      </c>
      <c r="K1084" s="329">
        <f t="shared" si="16"/>
        <v>2559.1941320575311</v>
      </c>
    </row>
    <row r="1085" spans="2:11" x14ac:dyDescent="0.2">
      <c r="B1085" s="1">
        <v>20464331</v>
      </c>
      <c r="C1085" s="1">
        <v>2025</v>
      </c>
      <c r="D1085" s="1" t="s">
        <v>273</v>
      </c>
      <c r="E1085" s="1">
        <v>0</v>
      </c>
      <c r="F1085" s="329">
        <v>0</v>
      </c>
      <c r="G1085" s="1">
        <v>0</v>
      </c>
      <c r="H1085" s="329">
        <v>0</v>
      </c>
      <c r="I1085" s="1">
        <v>0</v>
      </c>
      <c r="J1085" s="329">
        <v>2559.1941320575311</v>
      </c>
      <c r="K1085" s="329">
        <f t="shared" si="16"/>
        <v>2559.1941320575311</v>
      </c>
    </row>
    <row r="1086" spans="2:11" x14ac:dyDescent="0.2">
      <c r="B1086" s="1">
        <v>20464331</v>
      </c>
      <c r="C1086" s="1">
        <v>2026</v>
      </c>
      <c r="D1086" s="1" t="s">
        <v>273</v>
      </c>
      <c r="E1086" s="1">
        <v>0</v>
      </c>
      <c r="F1086" s="329">
        <v>0</v>
      </c>
      <c r="G1086" s="1">
        <v>0</v>
      </c>
      <c r="H1086" s="329">
        <v>0</v>
      </c>
      <c r="I1086" s="1">
        <v>0</v>
      </c>
      <c r="J1086" s="329">
        <v>2559.1941320575311</v>
      </c>
      <c r="K1086" s="329">
        <f t="shared" si="16"/>
        <v>2559.1941320575311</v>
      </c>
    </row>
    <row r="1087" spans="2:11" x14ac:dyDescent="0.2">
      <c r="B1087" s="1">
        <v>20464331</v>
      </c>
      <c r="C1087" s="1">
        <v>2027</v>
      </c>
      <c r="D1087" s="1" t="s">
        <v>273</v>
      </c>
      <c r="E1087" s="1">
        <v>0</v>
      </c>
      <c r="F1087" s="329">
        <v>0</v>
      </c>
      <c r="G1087" s="1">
        <v>0</v>
      </c>
      <c r="H1087" s="329">
        <v>0</v>
      </c>
      <c r="I1087" s="1">
        <v>0</v>
      </c>
      <c r="J1087" s="329">
        <v>2559.1941320575311</v>
      </c>
      <c r="K1087" s="329">
        <f t="shared" si="16"/>
        <v>2559.1941320575311</v>
      </c>
    </row>
    <row r="1088" spans="2:11" x14ac:dyDescent="0.2">
      <c r="B1088" s="1">
        <v>20464331</v>
      </c>
      <c r="C1088" s="1">
        <v>2028</v>
      </c>
      <c r="D1088" s="1" t="s">
        <v>273</v>
      </c>
      <c r="E1088" s="1">
        <v>0</v>
      </c>
      <c r="F1088" s="329">
        <v>0</v>
      </c>
      <c r="G1088" s="1">
        <v>0</v>
      </c>
      <c r="H1088" s="329">
        <v>0</v>
      </c>
      <c r="I1088" s="1">
        <v>0</v>
      </c>
      <c r="J1088" s="329">
        <v>2559.1941320575311</v>
      </c>
      <c r="K1088" s="329">
        <f t="shared" si="16"/>
        <v>2559.1941320575311</v>
      </c>
    </row>
    <row r="1089" spans="2:11" x14ac:dyDescent="0.2">
      <c r="B1089" s="1">
        <v>20464331</v>
      </c>
      <c r="C1089" s="1">
        <v>2029</v>
      </c>
      <c r="D1089" s="1" t="s">
        <v>273</v>
      </c>
      <c r="E1089" s="1">
        <v>0</v>
      </c>
      <c r="F1089" s="329">
        <v>0</v>
      </c>
      <c r="G1089" s="1">
        <v>0</v>
      </c>
      <c r="H1089" s="329">
        <v>0</v>
      </c>
      <c r="I1089" s="1">
        <v>0</v>
      </c>
      <c r="J1089" s="329">
        <v>2559.1941320575311</v>
      </c>
      <c r="K1089" s="329">
        <f t="shared" si="16"/>
        <v>2559.1941320575311</v>
      </c>
    </row>
    <row r="1090" spans="2:11" x14ac:dyDescent="0.2">
      <c r="B1090" s="1">
        <v>20464331</v>
      </c>
      <c r="C1090" s="1">
        <v>2030</v>
      </c>
      <c r="D1090" s="1" t="s">
        <v>273</v>
      </c>
      <c r="E1090" s="1">
        <v>0</v>
      </c>
      <c r="F1090" s="329">
        <v>0</v>
      </c>
      <c r="G1090" s="1">
        <v>0</v>
      </c>
      <c r="H1090" s="329">
        <v>0</v>
      </c>
      <c r="I1090" s="1">
        <v>0</v>
      </c>
      <c r="J1090" s="329">
        <v>2559.1941320575311</v>
      </c>
      <c r="K1090" s="329">
        <f t="shared" si="16"/>
        <v>2559.1941320575311</v>
      </c>
    </row>
    <row r="1091" spans="2:11" x14ac:dyDescent="0.2">
      <c r="B1091" s="1">
        <v>20464331</v>
      </c>
      <c r="C1091" s="1">
        <v>2031</v>
      </c>
      <c r="D1091" s="1" t="s">
        <v>273</v>
      </c>
      <c r="E1091" s="1">
        <v>0</v>
      </c>
      <c r="F1091" s="329">
        <v>0</v>
      </c>
      <c r="G1091" s="1">
        <v>0</v>
      </c>
      <c r="H1091" s="329">
        <v>0</v>
      </c>
      <c r="I1091" s="1">
        <v>0</v>
      </c>
      <c r="J1091" s="329">
        <v>2559.1941320575311</v>
      </c>
      <c r="K1091" s="329">
        <f t="shared" si="16"/>
        <v>2559.1941320575311</v>
      </c>
    </row>
    <row r="1092" spans="2:11" x14ac:dyDescent="0.2">
      <c r="B1092" s="1">
        <v>20464331</v>
      </c>
      <c r="C1092" s="1">
        <v>2032</v>
      </c>
      <c r="D1092" s="1" t="s">
        <v>273</v>
      </c>
      <c r="E1092" s="1">
        <v>0</v>
      </c>
      <c r="F1092" s="329">
        <v>0</v>
      </c>
      <c r="G1092" s="1">
        <v>0</v>
      </c>
      <c r="H1092" s="329">
        <v>0</v>
      </c>
      <c r="I1092" s="1">
        <v>0</v>
      </c>
      <c r="J1092" s="329">
        <v>2559.1941320575311</v>
      </c>
      <c r="K1092" s="329">
        <f t="shared" si="16"/>
        <v>2559.1941320575311</v>
      </c>
    </row>
    <row r="1093" spans="2:11" x14ac:dyDescent="0.2">
      <c r="B1093" s="1">
        <v>20464331</v>
      </c>
      <c r="C1093" s="1">
        <v>2033</v>
      </c>
      <c r="D1093" s="1" t="s">
        <v>273</v>
      </c>
      <c r="E1093" s="1">
        <v>0</v>
      </c>
      <c r="F1093" s="329">
        <v>0</v>
      </c>
      <c r="G1093" s="1">
        <v>0</v>
      </c>
      <c r="H1093" s="329">
        <v>0</v>
      </c>
      <c r="I1093" s="1">
        <v>0</v>
      </c>
      <c r="J1093" s="329">
        <v>2559.1941320575311</v>
      </c>
      <c r="K1093" s="329">
        <f t="shared" si="16"/>
        <v>2559.1941320575311</v>
      </c>
    </row>
    <row r="1094" spans="2:11" x14ac:dyDescent="0.2">
      <c r="B1094" s="1">
        <v>20464331</v>
      </c>
      <c r="C1094" s="1">
        <v>2034</v>
      </c>
      <c r="D1094" s="1" t="s">
        <v>273</v>
      </c>
      <c r="E1094" s="1">
        <v>0</v>
      </c>
      <c r="F1094" s="329">
        <v>0</v>
      </c>
      <c r="G1094" s="1">
        <v>0</v>
      </c>
      <c r="H1094" s="329">
        <v>0</v>
      </c>
      <c r="I1094" s="1">
        <v>0</v>
      </c>
      <c r="J1094" s="329">
        <v>2559.1941320575311</v>
      </c>
      <c r="K1094" s="329">
        <f t="shared" si="16"/>
        <v>2559.1941320575311</v>
      </c>
    </row>
    <row r="1095" spans="2:11" x14ac:dyDescent="0.2">
      <c r="B1095" s="1">
        <v>20464349</v>
      </c>
      <c r="C1095" s="1">
        <v>2023</v>
      </c>
      <c r="D1095" s="1" t="s">
        <v>273</v>
      </c>
      <c r="E1095" s="1">
        <v>0</v>
      </c>
      <c r="F1095" s="329">
        <v>0</v>
      </c>
      <c r="G1095" s="1">
        <v>0</v>
      </c>
      <c r="H1095" s="329">
        <v>0</v>
      </c>
      <c r="I1095" s="1">
        <v>0</v>
      </c>
      <c r="J1095" s="329">
        <v>289.24099198052198</v>
      </c>
      <c r="K1095" s="329">
        <f t="shared" ref="K1095:K1158" si="17">J1095+H1095+F1095</f>
        <v>289.24099198052198</v>
      </c>
    </row>
    <row r="1096" spans="2:11" x14ac:dyDescent="0.2">
      <c r="B1096" s="1">
        <v>20464349</v>
      </c>
      <c r="C1096" s="1">
        <v>2024</v>
      </c>
      <c r="D1096" s="1" t="s">
        <v>273</v>
      </c>
      <c r="E1096" s="1">
        <v>0</v>
      </c>
      <c r="F1096" s="329">
        <v>0</v>
      </c>
      <c r="G1096" s="1">
        <v>0</v>
      </c>
      <c r="H1096" s="329">
        <v>0</v>
      </c>
      <c r="I1096" s="1">
        <v>0</v>
      </c>
      <c r="J1096" s="329">
        <v>289.24099198052198</v>
      </c>
      <c r="K1096" s="329">
        <f t="shared" si="17"/>
        <v>289.24099198052198</v>
      </c>
    </row>
    <row r="1097" spans="2:11" x14ac:dyDescent="0.2">
      <c r="B1097" s="1">
        <v>20464349</v>
      </c>
      <c r="C1097" s="1">
        <v>2025</v>
      </c>
      <c r="D1097" s="1" t="s">
        <v>273</v>
      </c>
      <c r="E1097" s="1">
        <v>0</v>
      </c>
      <c r="F1097" s="329">
        <v>0</v>
      </c>
      <c r="G1097" s="1">
        <v>0</v>
      </c>
      <c r="H1097" s="329">
        <v>0</v>
      </c>
      <c r="I1097" s="1">
        <v>0</v>
      </c>
      <c r="J1097" s="329">
        <v>289.24099198052198</v>
      </c>
      <c r="K1097" s="329">
        <f t="shared" si="17"/>
        <v>289.24099198052198</v>
      </c>
    </row>
    <row r="1098" spans="2:11" x14ac:dyDescent="0.2">
      <c r="B1098" s="1">
        <v>20464349</v>
      </c>
      <c r="C1098" s="1">
        <v>2026</v>
      </c>
      <c r="D1098" s="1" t="s">
        <v>273</v>
      </c>
      <c r="E1098" s="1">
        <v>0</v>
      </c>
      <c r="F1098" s="329">
        <v>0</v>
      </c>
      <c r="G1098" s="1">
        <v>0</v>
      </c>
      <c r="H1098" s="329">
        <v>0</v>
      </c>
      <c r="I1098" s="1">
        <v>0</v>
      </c>
      <c r="J1098" s="329">
        <v>289.24099198052198</v>
      </c>
      <c r="K1098" s="329">
        <f t="shared" si="17"/>
        <v>289.24099198052198</v>
      </c>
    </row>
    <row r="1099" spans="2:11" x14ac:dyDescent="0.2">
      <c r="B1099" s="1">
        <v>20464349</v>
      </c>
      <c r="C1099" s="1">
        <v>2027</v>
      </c>
      <c r="D1099" s="1" t="s">
        <v>273</v>
      </c>
      <c r="E1099" s="1">
        <v>0</v>
      </c>
      <c r="F1099" s="329">
        <v>0</v>
      </c>
      <c r="G1099" s="1">
        <v>0</v>
      </c>
      <c r="H1099" s="329">
        <v>0</v>
      </c>
      <c r="I1099" s="1">
        <v>0</v>
      </c>
      <c r="J1099" s="329">
        <v>289.24099198052198</v>
      </c>
      <c r="K1099" s="329">
        <f t="shared" si="17"/>
        <v>289.24099198052198</v>
      </c>
    </row>
    <row r="1100" spans="2:11" x14ac:dyDescent="0.2">
      <c r="B1100" s="1">
        <v>20464349</v>
      </c>
      <c r="C1100" s="1">
        <v>2028</v>
      </c>
      <c r="D1100" s="1" t="s">
        <v>273</v>
      </c>
      <c r="E1100" s="1">
        <v>0</v>
      </c>
      <c r="F1100" s="329">
        <v>0</v>
      </c>
      <c r="G1100" s="1">
        <v>0</v>
      </c>
      <c r="H1100" s="329">
        <v>0</v>
      </c>
      <c r="I1100" s="1">
        <v>0</v>
      </c>
      <c r="J1100" s="329">
        <v>289.24099198052198</v>
      </c>
      <c r="K1100" s="329">
        <f t="shared" si="17"/>
        <v>289.24099198052198</v>
      </c>
    </row>
    <row r="1101" spans="2:11" x14ac:dyDescent="0.2">
      <c r="B1101" s="1">
        <v>20464349</v>
      </c>
      <c r="C1101" s="1">
        <v>2029</v>
      </c>
      <c r="D1101" s="1" t="s">
        <v>273</v>
      </c>
      <c r="E1101" s="1">
        <v>0</v>
      </c>
      <c r="F1101" s="329">
        <v>0</v>
      </c>
      <c r="G1101" s="1">
        <v>0</v>
      </c>
      <c r="H1101" s="329">
        <v>0</v>
      </c>
      <c r="I1101" s="1">
        <v>0</v>
      </c>
      <c r="J1101" s="329">
        <v>289.24099198052198</v>
      </c>
      <c r="K1101" s="329">
        <f t="shared" si="17"/>
        <v>289.24099198052198</v>
      </c>
    </row>
    <row r="1102" spans="2:11" x14ac:dyDescent="0.2">
      <c r="B1102" s="1">
        <v>20464349</v>
      </c>
      <c r="C1102" s="1">
        <v>2030</v>
      </c>
      <c r="D1102" s="1" t="s">
        <v>273</v>
      </c>
      <c r="E1102" s="1">
        <v>0</v>
      </c>
      <c r="F1102" s="329">
        <v>0</v>
      </c>
      <c r="G1102" s="1">
        <v>0</v>
      </c>
      <c r="H1102" s="329">
        <v>0</v>
      </c>
      <c r="I1102" s="1">
        <v>0</v>
      </c>
      <c r="J1102" s="329">
        <v>289.24099198052198</v>
      </c>
      <c r="K1102" s="329">
        <f t="shared" si="17"/>
        <v>289.24099198052198</v>
      </c>
    </row>
    <row r="1103" spans="2:11" x14ac:dyDescent="0.2">
      <c r="B1103" s="1">
        <v>20464349</v>
      </c>
      <c r="C1103" s="1">
        <v>2031</v>
      </c>
      <c r="D1103" s="1" t="s">
        <v>273</v>
      </c>
      <c r="E1103" s="1">
        <v>0</v>
      </c>
      <c r="F1103" s="329">
        <v>0</v>
      </c>
      <c r="G1103" s="1">
        <v>0</v>
      </c>
      <c r="H1103" s="329">
        <v>0</v>
      </c>
      <c r="I1103" s="1">
        <v>0</v>
      </c>
      <c r="J1103" s="329">
        <v>289.24099198052198</v>
      </c>
      <c r="K1103" s="329">
        <f t="shared" si="17"/>
        <v>289.24099198052198</v>
      </c>
    </row>
    <row r="1104" spans="2:11" x14ac:dyDescent="0.2">
      <c r="B1104" s="1">
        <v>20464349</v>
      </c>
      <c r="C1104" s="1">
        <v>2032</v>
      </c>
      <c r="D1104" s="1" t="s">
        <v>273</v>
      </c>
      <c r="E1104" s="1">
        <v>0</v>
      </c>
      <c r="F1104" s="329">
        <v>0</v>
      </c>
      <c r="G1104" s="1">
        <v>0</v>
      </c>
      <c r="H1104" s="329">
        <v>0</v>
      </c>
      <c r="I1104" s="1">
        <v>0</v>
      </c>
      <c r="J1104" s="329">
        <v>289.24099198052198</v>
      </c>
      <c r="K1104" s="329">
        <f t="shared" si="17"/>
        <v>289.24099198052198</v>
      </c>
    </row>
    <row r="1105" spans="2:11" x14ac:dyDescent="0.2">
      <c r="B1105" s="1">
        <v>20464349</v>
      </c>
      <c r="C1105" s="1">
        <v>2033</v>
      </c>
      <c r="D1105" s="1" t="s">
        <v>273</v>
      </c>
      <c r="E1105" s="1">
        <v>0</v>
      </c>
      <c r="F1105" s="329">
        <v>0</v>
      </c>
      <c r="G1105" s="1">
        <v>0</v>
      </c>
      <c r="H1105" s="329">
        <v>0</v>
      </c>
      <c r="I1105" s="1">
        <v>0</v>
      </c>
      <c r="J1105" s="329">
        <v>289.24099198052198</v>
      </c>
      <c r="K1105" s="329">
        <f t="shared" si="17"/>
        <v>289.24099198052198</v>
      </c>
    </row>
    <row r="1106" spans="2:11" x14ac:dyDescent="0.2">
      <c r="B1106" s="1">
        <v>20464349</v>
      </c>
      <c r="C1106" s="1">
        <v>2034</v>
      </c>
      <c r="D1106" s="1" t="s">
        <v>273</v>
      </c>
      <c r="E1106" s="1">
        <v>0</v>
      </c>
      <c r="F1106" s="329">
        <v>0</v>
      </c>
      <c r="G1106" s="1">
        <v>0</v>
      </c>
      <c r="H1106" s="329">
        <v>0</v>
      </c>
      <c r="I1106" s="1">
        <v>0</v>
      </c>
      <c r="J1106" s="329">
        <v>289.24099198052198</v>
      </c>
      <c r="K1106" s="329">
        <f t="shared" si="17"/>
        <v>289.24099198052198</v>
      </c>
    </row>
    <row r="1107" spans="2:11" x14ac:dyDescent="0.2">
      <c r="B1107" s="1">
        <v>20464367</v>
      </c>
      <c r="C1107" s="1">
        <v>2023</v>
      </c>
      <c r="D1107" s="1" t="s">
        <v>273</v>
      </c>
      <c r="E1107" s="1">
        <v>0</v>
      </c>
      <c r="F1107" s="329">
        <v>0</v>
      </c>
      <c r="G1107" s="1">
        <v>0</v>
      </c>
      <c r="H1107" s="329">
        <v>0</v>
      </c>
      <c r="I1107" s="1">
        <v>0</v>
      </c>
      <c r="J1107" s="329">
        <v>30.79127483374825</v>
      </c>
      <c r="K1107" s="329">
        <f t="shared" si="17"/>
        <v>30.79127483374825</v>
      </c>
    </row>
    <row r="1108" spans="2:11" x14ac:dyDescent="0.2">
      <c r="B1108" s="1">
        <v>20464367</v>
      </c>
      <c r="C1108" s="1">
        <v>2024</v>
      </c>
      <c r="D1108" s="1" t="s">
        <v>273</v>
      </c>
      <c r="E1108" s="1">
        <v>0</v>
      </c>
      <c r="F1108" s="329">
        <v>0</v>
      </c>
      <c r="G1108" s="1">
        <v>0</v>
      </c>
      <c r="H1108" s="329">
        <v>0</v>
      </c>
      <c r="I1108" s="1">
        <v>0</v>
      </c>
      <c r="J1108" s="329">
        <v>30.79127483374825</v>
      </c>
      <c r="K1108" s="329">
        <f t="shared" si="17"/>
        <v>30.79127483374825</v>
      </c>
    </row>
    <row r="1109" spans="2:11" x14ac:dyDescent="0.2">
      <c r="B1109" s="1">
        <v>20464367</v>
      </c>
      <c r="C1109" s="1">
        <v>2025</v>
      </c>
      <c r="D1109" s="1" t="s">
        <v>273</v>
      </c>
      <c r="E1109" s="1">
        <v>0</v>
      </c>
      <c r="F1109" s="329">
        <v>0</v>
      </c>
      <c r="G1109" s="1">
        <v>0</v>
      </c>
      <c r="H1109" s="329">
        <v>0</v>
      </c>
      <c r="I1109" s="1">
        <v>0</v>
      </c>
      <c r="J1109" s="329">
        <v>30.79127483374825</v>
      </c>
      <c r="K1109" s="329">
        <f t="shared" si="17"/>
        <v>30.79127483374825</v>
      </c>
    </row>
    <row r="1110" spans="2:11" x14ac:dyDescent="0.2">
      <c r="B1110" s="1">
        <v>20464367</v>
      </c>
      <c r="C1110" s="1">
        <v>2026</v>
      </c>
      <c r="D1110" s="1" t="s">
        <v>273</v>
      </c>
      <c r="E1110" s="1">
        <v>0</v>
      </c>
      <c r="F1110" s="329">
        <v>0</v>
      </c>
      <c r="G1110" s="1">
        <v>0</v>
      </c>
      <c r="H1110" s="329">
        <v>0</v>
      </c>
      <c r="I1110" s="1">
        <v>0</v>
      </c>
      <c r="J1110" s="329">
        <v>30.79127483374825</v>
      </c>
      <c r="K1110" s="329">
        <f t="shared" si="17"/>
        <v>30.79127483374825</v>
      </c>
    </row>
    <row r="1111" spans="2:11" x14ac:dyDescent="0.2">
      <c r="B1111" s="1">
        <v>20464367</v>
      </c>
      <c r="C1111" s="1">
        <v>2027</v>
      </c>
      <c r="D1111" s="1" t="s">
        <v>273</v>
      </c>
      <c r="E1111" s="1">
        <v>0</v>
      </c>
      <c r="F1111" s="329">
        <v>0</v>
      </c>
      <c r="G1111" s="1">
        <v>0</v>
      </c>
      <c r="H1111" s="329">
        <v>0</v>
      </c>
      <c r="I1111" s="1">
        <v>0</v>
      </c>
      <c r="J1111" s="329">
        <v>30.79127483374825</v>
      </c>
      <c r="K1111" s="329">
        <f t="shared" si="17"/>
        <v>30.79127483374825</v>
      </c>
    </row>
    <row r="1112" spans="2:11" x14ac:dyDescent="0.2">
      <c r="B1112" s="1">
        <v>20464367</v>
      </c>
      <c r="C1112" s="1">
        <v>2028</v>
      </c>
      <c r="D1112" s="1" t="s">
        <v>273</v>
      </c>
      <c r="E1112" s="1">
        <v>0</v>
      </c>
      <c r="F1112" s="329">
        <v>0</v>
      </c>
      <c r="G1112" s="1">
        <v>0</v>
      </c>
      <c r="H1112" s="329">
        <v>0</v>
      </c>
      <c r="I1112" s="1">
        <v>0</v>
      </c>
      <c r="J1112" s="329">
        <v>30.79127483374825</v>
      </c>
      <c r="K1112" s="329">
        <f t="shared" si="17"/>
        <v>30.79127483374825</v>
      </c>
    </row>
    <row r="1113" spans="2:11" x14ac:dyDescent="0.2">
      <c r="B1113" s="1">
        <v>20464367</v>
      </c>
      <c r="C1113" s="1">
        <v>2029</v>
      </c>
      <c r="D1113" s="1" t="s">
        <v>273</v>
      </c>
      <c r="E1113" s="1">
        <v>0</v>
      </c>
      <c r="F1113" s="329">
        <v>0</v>
      </c>
      <c r="G1113" s="1">
        <v>0</v>
      </c>
      <c r="H1113" s="329">
        <v>0</v>
      </c>
      <c r="I1113" s="1">
        <v>0</v>
      </c>
      <c r="J1113" s="329">
        <v>30.79127483374825</v>
      </c>
      <c r="K1113" s="329">
        <f t="shared" si="17"/>
        <v>30.79127483374825</v>
      </c>
    </row>
    <row r="1114" spans="2:11" x14ac:dyDescent="0.2">
      <c r="B1114" s="1">
        <v>20464367</v>
      </c>
      <c r="C1114" s="1">
        <v>2030</v>
      </c>
      <c r="D1114" s="1" t="s">
        <v>273</v>
      </c>
      <c r="E1114" s="1">
        <v>0</v>
      </c>
      <c r="F1114" s="329">
        <v>0</v>
      </c>
      <c r="G1114" s="1">
        <v>0</v>
      </c>
      <c r="H1114" s="329">
        <v>0</v>
      </c>
      <c r="I1114" s="1">
        <v>0</v>
      </c>
      <c r="J1114" s="329">
        <v>30.79127483374825</v>
      </c>
      <c r="K1114" s="329">
        <f t="shared" si="17"/>
        <v>30.79127483374825</v>
      </c>
    </row>
    <row r="1115" spans="2:11" x14ac:dyDescent="0.2">
      <c r="B1115" s="1">
        <v>20464367</v>
      </c>
      <c r="C1115" s="1">
        <v>2031</v>
      </c>
      <c r="D1115" s="1" t="s">
        <v>273</v>
      </c>
      <c r="E1115" s="1">
        <v>0</v>
      </c>
      <c r="F1115" s="329">
        <v>0</v>
      </c>
      <c r="G1115" s="1">
        <v>0</v>
      </c>
      <c r="H1115" s="329">
        <v>0</v>
      </c>
      <c r="I1115" s="1">
        <v>0</v>
      </c>
      <c r="J1115" s="329">
        <v>30.79127483374825</v>
      </c>
      <c r="K1115" s="329">
        <f t="shared" si="17"/>
        <v>30.79127483374825</v>
      </c>
    </row>
    <row r="1116" spans="2:11" x14ac:dyDescent="0.2">
      <c r="B1116" s="1">
        <v>20464367</v>
      </c>
      <c r="C1116" s="1">
        <v>2032</v>
      </c>
      <c r="D1116" s="1" t="s">
        <v>273</v>
      </c>
      <c r="E1116" s="1">
        <v>0</v>
      </c>
      <c r="F1116" s="329">
        <v>0</v>
      </c>
      <c r="G1116" s="1">
        <v>0</v>
      </c>
      <c r="H1116" s="329">
        <v>0</v>
      </c>
      <c r="I1116" s="1">
        <v>0</v>
      </c>
      <c r="J1116" s="329">
        <v>30.79127483374825</v>
      </c>
      <c r="K1116" s="329">
        <f t="shared" si="17"/>
        <v>30.79127483374825</v>
      </c>
    </row>
    <row r="1117" spans="2:11" x14ac:dyDescent="0.2">
      <c r="B1117" s="1">
        <v>20464367</v>
      </c>
      <c r="C1117" s="1">
        <v>2033</v>
      </c>
      <c r="D1117" s="1" t="s">
        <v>273</v>
      </c>
      <c r="E1117" s="1">
        <v>0</v>
      </c>
      <c r="F1117" s="329">
        <v>0</v>
      </c>
      <c r="G1117" s="1">
        <v>0</v>
      </c>
      <c r="H1117" s="329">
        <v>0</v>
      </c>
      <c r="I1117" s="1">
        <v>0</v>
      </c>
      <c r="J1117" s="329">
        <v>30.79127483374825</v>
      </c>
      <c r="K1117" s="329">
        <f t="shared" si="17"/>
        <v>30.79127483374825</v>
      </c>
    </row>
    <row r="1118" spans="2:11" x14ac:dyDescent="0.2">
      <c r="B1118" s="1">
        <v>20464367</v>
      </c>
      <c r="C1118" s="1">
        <v>2034</v>
      </c>
      <c r="D1118" s="1" t="s">
        <v>273</v>
      </c>
      <c r="E1118" s="1">
        <v>0</v>
      </c>
      <c r="F1118" s="329">
        <v>0</v>
      </c>
      <c r="G1118" s="1">
        <v>0</v>
      </c>
      <c r="H1118" s="329">
        <v>0</v>
      </c>
      <c r="I1118" s="1">
        <v>0</v>
      </c>
      <c r="J1118" s="329">
        <v>30.79127483374825</v>
      </c>
      <c r="K1118" s="329">
        <f t="shared" si="17"/>
        <v>30.79127483374825</v>
      </c>
    </row>
    <row r="1119" spans="2:11" x14ac:dyDescent="0.2">
      <c r="B1119" s="1">
        <v>20504979</v>
      </c>
      <c r="C1119" s="1">
        <v>2023</v>
      </c>
      <c r="D1119" s="1" t="s">
        <v>273</v>
      </c>
      <c r="E1119" s="1">
        <v>0</v>
      </c>
      <c r="F1119" s="329">
        <v>0</v>
      </c>
      <c r="G1119" s="1">
        <v>0</v>
      </c>
      <c r="H1119" s="329">
        <v>0</v>
      </c>
      <c r="I1119" s="1">
        <v>0</v>
      </c>
      <c r="J1119" s="329">
        <v>187.12066551653541</v>
      </c>
      <c r="K1119" s="329">
        <f t="shared" si="17"/>
        <v>187.12066551653541</v>
      </c>
    </row>
    <row r="1120" spans="2:11" x14ac:dyDescent="0.2">
      <c r="B1120" s="1">
        <v>20504979</v>
      </c>
      <c r="C1120" s="1">
        <v>2024</v>
      </c>
      <c r="D1120" s="1" t="s">
        <v>273</v>
      </c>
      <c r="E1120" s="1">
        <v>0</v>
      </c>
      <c r="F1120" s="329">
        <v>0</v>
      </c>
      <c r="G1120" s="1">
        <v>0</v>
      </c>
      <c r="H1120" s="329">
        <v>0</v>
      </c>
      <c r="I1120" s="1">
        <v>0</v>
      </c>
      <c r="J1120" s="329">
        <v>187.12066551653541</v>
      </c>
      <c r="K1120" s="329">
        <f t="shared" si="17"/>
        <v>187.12066551653541</v>
      </c>
    </row>
    <row r="1121" spans="2:11" x14ac:dyDescent="0.2">
      <c r="B1121" s="1">
        <v>20504979</v>
      </c>
      <c r="C1121" s="1">
        <v>2025</v>
      </c>
      <c r="D1121" s="1" t="s">
        <v>273</v>
      </c>
      <c r="E1121" s="1">
        <v>0</v>
      </c>
      <c r="F1121" s="329">
        <v>0</v>
      </c>
      <c r="G1121" s="1">
        <v>0</v>
      </c>
      <c r="H1121" s="329">
        <v>0</v>
      </c>
      <c r="I1121" s="1">
        <v>0</v>
      </c>
      <c r="J1121" s="329">
        <v>187.12066551653541</v>
      </c>
      <c r="K1121" s="329">
        <f t="shared" si="17"/>
        <v>187.12066551653541</v>
      </c>
    </row>
    <row r="1122" spans="2:11" x14ac:dyDescent="0.2">
      <c r="B1122" s="1">
        <v>20504979</v>
      </c>
      <c r="C1122" s="1">
        <v>2026</v>
      </c>
      <c r="D1122" s="1" t="s">
        <v>273</v>
      </c>
      <c r="E1122" s="1">
        <v>0</v>
      </c>
      <c r="F1122" s="329">
        <v>0</v>
      </c>
      <c r="G1122" s="1">
        <v>0</v>
      </c>
      <c r="H1122" s="329">
        <v>0</v>
      </c>
      <c r="I1122" s="1">
        <v>0</v>
      </c>
      <c r="J1122" s="329">
        <v>187.12066551653541</v>
      </c>
      <c r="K1122" s="329">
        <f t="shared" si="17"/>
        <v>187.12066551653541</v>
      </c>
    </row>
    <row r="1123" spans="2:11" x14ac:dyDescent="0.2">
      <c r="B1123" s="1">
        <v>20504979</v>
      </c>
      <c r="C1123" s="1">
        <v>2027</v>
      </c>
      <c r="D1123" s="1" t="s">
        <v>273</v>
      </c>
      <c r="E1123" s="1">
        <v>0</v>
      </c>
      <c r="F1123" s="329">
        <v>0</v>
      </c>
      <c r="G1123" s="1">
        <v>0</v>
      </c>
      <c r="H1123" s="329">
        <v>0</v>
      </c>
      <c r="I1123" s="1">
        <v>0</v>
      </c>
      <c r="J1123" s="329">
        <v>187.12066551653541</v>
      </c>
      <c r="K1123" s="329">
        <f t="shared" si="17"/>
        <v>187.12066551653541</v>
      </c>
    </row>
    <row r="1124" spans="2:11" x14ac:dyDescent="0.2">
      <c r="B1124" s="1">
        <v>20504979</v>
      </c>
      <c r="C1124" s="1">
        <v>2028</v>
      </c>
      <c r="D1124" s="1" t="s">
        <v>273</v>
      </c>
      <c r="E1124" s="1">
        <v>0</v>
      </c>
      <c r="F1124" s="329">
        <v>0</v>
      </c>
      <c r="G1124" s="1">
        <v>0</v>
      </c>
      <c r="H1124" s="329">
        <v>0</v>
      </c>
      <c r="I1124" s="1">
        <v>0</v>
      </c>
      <c r="J1124" s="329">
        <v>187.12066551653541</v>
      </c>
      <c r="K1124" s="329">
        <f t="shared" si="17"/>
        <v>187.12066551653541</v>
      </c>
    </row>
    <row r="1125" spans="2:11" x14ac:dyDescent="0.2">
      <c r="B1125" s="1">
        <v>20504979</v>
      </c>
      <c r="C1125" s="1">
        <v>2029</v>
      </c>
      <c r="D1125" s="1" t="s">
        <v>273</v>
      </c>
      <c r="E1125" s="1">
        <v>0</v>
      </c>
      <c r="F1125" s="329">
        <v>0</v>
      </c>
      <c r="G1125" s="1">
        <v>0</v>
      </c>
      <c r="H1125" s="329">
        <v>0</v>
      </c>
      <c r="I1125" s="1">
        <v>0</v>
      </c>
      <c r="J1125" s="329">
        <v>187.12066551653541</v>
      </c>
      <c r="K1125" s="329">
        <f t="shared" si="17"/>
        <v>187.12066551653541</v>
      </c>
    </row>
    <row r="1126" spans="2:11" x14ac:dyDescent="0.2">
      <c r="B1126" s="1">
        <v>20504979</v>
      </c>
      <c r="C1126" s="1">
        <v>2030</v>
      </c>
      <c r="D1126" s="1" t="s">
        <v>273</v>
      </c>
      <c r="E1126" s="1">
        <v>0</v>
      </c>
      <c r="F1126" s="329">
        <v>0</v>
      </c>
      <c r="G1126" s="1">
        <v>0</v>
      </c>
      <c r="H1126" s="329">
        <v>0</v>
      </c>
      <c r="I1126" s="1">
        <v>0</v>
      </c>
      <c r="J1126" s="329">
        <v>187.12066551653541</v>
      </c>
      <c r="K1126" s="329">
        <f t="shared" si="17"/>
        <v>187.12066551653541</v>
      </c>
    </row>
    <row r="1127" spans="2:11" x14ac:dyDescent="0.2">
      <c r="B1127" s="1">
        <v>20504979</v>
      </c>
      <c r="C1127" s="1">
        <v>2031</v>
      </c>
      <c r="D1127" s="1" t="s">
        <v>273</v>
      </c>
      <c r="E1127" s="1">
        <v>0</v>
      </c>
      <c r="F1127" s="329">
        <v>0</v>
      </c>
      <c r="G1127" s="1">
        <v>0</v>
      </c>
      <c r="H1127" s="329">
        <v>0</v>
      </c>
      <c r="I1127" s="1">
        <v>0</v>
      </c>
      <c r="J1127" s="329">
        <v>187.12066551653541</v>
      </c>
      <c r="K1127" s="329">
        <f t="shared" si="17"/>
        <v>187.12066551653541</v>
      </c>
    </row>
    <row r="1128" spans="2:11" x14ac:dyDescent="0.2">
      <c r="B1128" s="1">
        <v>20504979</v>
      </c>
      <c r="C1128" s="1">
        <v>2032</v>
      </c>
      <c r="D1128" s="1" t="s">
        <v>273</v>
      </c>
      <c r="E1128" s="1">
        <v>0</v>
      </c>
      <c r="F1128" s="329">
        <v>0</v>
      </c>
      <c r="G1128" s="1">
        <v>0</v>
      </c>
      <c r="H1128" s="329">
        <v>0</v>
      </c>
      <c r="I1128" s="1">
        <v>0</v>
      </c>
      <c r="J1128" s="329">
        <v>187.12066551653541</v>
      </c>
      <c r="K1128" s="329">
        <f t="shared" si="17"/>
        <v>187.12066551653541</v>
      </c>
    </row>
    <row r="1129" spans="2:11" x14ac:dyDescent="0.2">
      <c r="B1129" s="1">
        <v>20504979</v>
      </c>
      <c r="C1129" s="1">
        <v>2033</v>
      </c>
      <c r="D1129" s="1" t="s">
        <v>273</v>
      </c>
      <c r="E1129" s="1">
        <v>0</v>
      </c>
      <c r="F1129" s="329">
        <v>0</v>
      </c>
      <c r="G1129" s="1">
        <v>0</v>
      </c>
      <c r="H1129" s="329">
        <v>0</v>
      </c>
      <c r="I1129" s="1">
        <v>0</v>
      </c>
      <c r="J1129" s="329">
        <v>187.12066551653541</v>
      </c>
      <c r="K1129" s="329">
        <f t="shared" si="17"/>
        <v>187.12066551653541</v>
      </c>
    </row>
    <row r="1130" spans="2:11" x14ac:dyDescent="0.2">
      <c r="B1130" s="1">
        <v>20504979</v>
      </c>
      <c r="C1130" s="1">
        <v>2034</v>
      </c>
      <c r="D1130" s="1" t="s">
        <v>273</v>
      </c>
      <c r="E1130" s="1">
        <v>0</v>
      </c>
      <c r="F1130" s="329">
        <v>0</v>
      </c>
      <c r="G1130" s="1">
        <v>0</v>
      </c>
      <c r="H1130" s="329">
        <v>0</v>
      </c>
      <c r="I1130" s="1">
        <v>0</v>
      </c>
      <c r="J1130" s="329">
        <v>187.12066551653541</v>
      </c>
      <c r="K1130" s="329">
        <f t="shared" si="17"/>
        <v>187.12066551653541</v>
      </c>
    </row>
    <row r="1131" spans="2:11" x14ac:dyDescent="0.2">
      <c r="B1131" s="1">
        <v>20051784</v>
      </c>
      <c r="C1131" s="1">
        <v>2023</v>
      </c>
      <c r="D1131" s="1" t="s">
        <v>274</v>
      </c>
      <c r="E1131" s="1">
        <v>0</v>
      </c>
      <c r="F1131" s="329">
        <v>0</v>
      </c>
      <c r="G1131" s="1">
        <v>0</v>
      </c>
      <c r="H1131" s="329">
        <v>0</v>
      </c>
      <c r="I1131" s="1">
        <v>0</v>
      </c>
      <c r="J1131" s="329">
        <v>927.69601321284176</v>
      </c>
      <c r="K1131" s="329">
        <f t="shared" si="17"/>
        <v>927.69601321284176</v>
      </c>
    </row>
    <row r="1132" spans="2:11" x14ac:dyDescent="0.2">
      <c r="B1132" s="1">
        <v>20051784</v>
      </c>
      <c r="C1132" s="1">
        <v>2024</v>
      </c>
      <c r="D1132" s="1" t="s">
        <v>274</v>
      </c>
      <c r="E1132" s="1">
        <v>0</v>
      </c>
      <c r="F1132" s="329">
        <v>0</v>
      </c>
      <c r="G1132" s="1">
        <v>0</v>
      </c>
      <c r="H1132" s="329">
        <v>0</v>
      </c>
      <c r="I1132" s="1">
        <v>0</v>
      </c>
      <c r="J1132" s="329">
        <v>927.69601321284176</v>
      </c>
      <c r="K1132" s="329">
        <f t="shared" si="17"/>
        <v>927.69601321284176</v>
      </c>
    </row>
    <row r="1133" spans="2:11" x14ac:dyDescent="0.2">
      <c r="B1133" s="1">
        <v>20051784</v>
      </c>
      <c r="C1133" s="1">
        <v>2025</v>
      </c>
      <c r="D1133" s="1" t="s">
        <v>274</v>
      </c>
      <c r="E1133" s="1">
        <v>0</v>
      </c>
      <c r="F1133" s="329">
        <v>0</v>
      </c>
      <c r="G1133" s="1">
        <v>0</v>
      </c>
      <c r="H1133" s="329">
        <v>0</v>
      </c>
      <c r="I1133" s="1">
        <v>0</v>
      </c>
      <c r="J1133" s="329">
        <v>927.69601321284176</v>
      </c>
      <c r="K1133" s="329">
        <f t="shared" si="17"/>
        <v>927.69601321284176</v>
      </c>
    </row>
    <row r="1134" spans="2:11" x14ac:dyDescent="0.2">
      <c r="B1134" s="1">
        <v>20051784</v>
      </c>
      <c r="C1134" s="1">
        <v>2026</v>
      </c>
      <c r="D1134" s="1" t="s">
        <v>274</v>
      </c>
      <c r="E1134" s="1">
        <v>0</v>
      </c>
      <c r="F1134" s="329">
        <v>0</v>
      </c>
      <c r="G1134" s="1">
        <v>0</v>
      </c>
      <c r="H1134" s="329">
        <v>0</v>
      </c>
      <c r="I1134" s="1">
        <v>0</v>
      </c>
      <c r="J1134" s="329">
        <v>927.69601321284176</v>
      </c>
      <c r="K1134" s="329">
        <f t="shared" si="17"/>
        <v>927.69601321284176</v>
      </c>
    </row>
    <row r="1135" spans="2:11" x14ac:dyDescent="0.2">
      <c r="B1135" s="1">
        <v>20051784</v>
      </c>
      <c r="C1135" s="1">
        <v>2027</v>
      </c>
      <c r="D1135" s="1" t="s">
        <v>274</v>
      </c>
      <c r="E1135" s="1">
        <v>0</v>
      </c>
      <c r="F1135" s="329">
        <v>0</v>
      </c>
      <c r="G1135" s="1">
        <v>0</v>
      </c>
      <c r="H1135" s="329">
        <v>0</v>
      </c>
      <c r="I1135" s="1">
        <v>0</v>
      </c>
      <c r="J1135" s="329">
        <v>927.69601321284176</v>
      </c>
      <c r="K1135" s="329">
        <f t="shared" si="17"/>
        <v>927.69601321284176</v>
      </c>
    </row>
    <row r="1136" spans="2:11" x14ac:dyDescent="0.2">
      <c r="B1136" s="1">
        <v>20051784</v>
      </c>
      <c r="C1136" s="1">
        <v>2028</v>
      </c>
      <c r="D1136" s="1" t="s">
        <v>274</v>
      </c>
      <c r="E1136" s="1">
        <v>0</v>
      </c>
      <c r="F1136" s="329">
        <v>0</v>
      </c>
      <c r="G1136" s="1">
        <v>0</v>
      </c>
      <c r="H1136" s="329">
        <v>0</v>
      </c>
      <c r="I1136" s="1">
        <v>0</v>
      </c>
      <c r="J1136" s="329">
        <v>927.69601321284176</v>
      </c>
      <c r="K1136" s="329">
        <f t="shared" si="17"/>
        <v>927.69601321284176</v>
      </c>
    </row>
    <row r="1137" spans="2:11" x14ac:dyDescent="0.2">
      <c r="B1137" s="1">
        <v>20051784</v>
      </c>
      <c r="C1137" s="1">
        <v>2029</v>
      </c>
      <c r="D1137" s="1" t="s">
        <v>274</v>
      </c>
      <c r="E1137" s="1">
        <v>0</v>
      </c>
      <c r="F1137" s="329">
        <v>0</v>
      </c>
      <c r="G1137" s="1">
        <v>0</v>
      </c>
      <c r="H1137" s="329">
        <v>0</v>
      </c>
      <c r="I1137" s="1">
        <v>0</v>
      </c>
      <c r="J1137" s="329">
        <v>927.69601321284176</v>
      </c>
      <c r="K1137" s="329">
        <f t="shared" si="17"/>
        <v>927.69601321284176</v>
      </c>
    </row>
    <row r="1138" spans="2:11" x14ac:dyDescent="0.2">
      <c r="B1138" s="1">
        <v>20051784</v>
      </c>
      <c r="C1138" s="1">
        <v>2030</v>
      </c>
      <c r="D1138" s="1" t="s">
        <v>274</v>
      </c>
      <c r="E1138" s="1">
        <v>0</v>
      </c>
      <c r="F1138" s="329">
        <v>0</v>
      </c>
      <c r="G1138" s="1">
        <v>0</v>
      </c>
      <c r="H1138" s="329">
        <v>0</v>
      </c>
      <c r="I1138" s="1">
        <v>0</v>
      </c>
      <c r="J1138" s="329">
        <v>927.69601321284176</v>
      </c>
      <c r="K1138" s="329">
        <f t="shared" si="17"/>
        <v>927.69601321284176</v>
      </c>
    </row>
    <row r="1139" spans="2:11" x14ac:dyDescent="0.2">
      <c r="B1139" s="1">
        <v>20051784</v>
      </c>
      <c r="C1139" s="1">
        <v>2031</v>
      </c>
      <c r="D1139" s="1" t="s">
        <v>274</v>
      </c>
      <c r="E1139" s="1">
        <v>0</v>
      </c>
      <c r="F1139" s="329">
        <v>0</v>
      </c>
      <c r="G1139" s="1">
        <v>0</v>
      </c>
      <c r="H1139" s="329">
        <v>0</v>
      </c>
      <c r="I1139" s="1">
        <v>0</v>
      </c>
      <c r="J1139" s="329">
        <v>927.69601321284176</v>
      </c>
      <c r="K1139" s="329">
        <f t="shared" si="17"/>
        <v>927.69601321284176</v>
      </c>
    </row>
    <row r="1140" spans="2:11" x14ac:dyDescent="0.2">
      <c r="B1140" s="1">
        <v>20051784</v>
      </c>
      <c r="C1140" s="1">
        <v>2032</v>
      </c>
      <c r="D1140" s="1" t="s">
        <v>274</v>
      </c>
      <c r="E1140" s="1">
        <v>0</v>
      </c>
      <c r="F1140" s="329">
        <v>0</v>
      </c>
      <c r="G1140" s="1">
        <v>0</v>
      </c>
      <c r="H1140" s="329">
        <v>0</v>
      </c>
      <c r="I1140" s="1">
        <v>0</v>
      </c>
      <c r="J1140" s="329">
        <v>927.69601321284176</v>
      </c>
      <c r="K1140" s="329">
        <f t="shared" si="17"/>
        <v>927.69601321284176</v>
      </c>
    </row>
    <row r="1141" spans="2:11" x14ac:dyDescent="0.2">
      <c r="B1141" s="1">
        <v>20051784</v>
      </c>
      <c r="C1141" s="1">
        <v>2033</v>
      </c>
      <c r="D1141" s="1" t="s">
        <v>274</v>
      </c>
      <c r="E1141" s="1">
        <v>0</v>
      </c>
      <c r="F1141" s="329">
        <v>0</v>
      </c>
      <c r="G1141" s="1">
        <v>0</v>
      </c>
      <c r="H1141" s="329">
        <v>0</v>
      </c>
      <c r="I1141" s="1">
        <v>0</v>
      </c>
      <c r="J1141" s="329">
        <v>927.69601321284176</v>
      </c>
      <c r="K1141" s="329">
        <f t="shared" si="17"/>
        <v>927.69601321284176</v>
      </c>
    </row>
    <row r="1142" spans="2:11" x14ac:dyDescent="0.2">
      <c r="B1142" s="1">
        <v>20051784</v>
      </c>
      <c r="C1142" s="1">
        <v>2034</v>
      </c>
      <c r="D1142" s="1" t="s">
        <v>274</v>
      </c>
      <c r="E1142" s="1">
        <v>0</v>
      </c>
      <c r="F1142" s="329">
        <v>0</v>
      </c>
      <c r="G1142" s="1">
        <v>0</v>
      </c>
      <c r="H1142" s="329">
        <v>0</v>
      </c>
      <c r="I1142" s="1">
        <v>0</v>
      </c>
      <c r="J1142" s="329">
        <v>927.69601321284176</v>
      </c>
      <c r="K1142" s="329">
        <f t="shared" si="17"/>
        <v>927.69601321284176</v>
      </c>
    </row>
    <row r="1143" spans="2:11" x14ac:dyDescent="0.2">
      <c r="B1143" s="1">
        <v>20497940</v>
      </c>
      <c r="C1143" s="1">
        <v>2023</v>
      </c>
      <c r="D1143" s="1" t="s">
        <v>274</v>
      </c>
      <c r="E1143" s="1">
        <v>0</v>
      </c>
      <c r="F1143" s="329">
        <v>0</v>
      </c>
      <c r="G1143" s="1">
        <v>0</v>
      </c>
      <c r="H1143" s="329">
        <v>0</v>
      </c>
      <c r="I1143" s="1">
        <v>0</v>
      </c>
      <c r="J1143" s="329">
        <v>1102.5455254595861</v>
      </c>
      <c r="K1143" s="329">
        <f t="shared" si="17"/>
        <v>1102.5455254595861</v>
      </c>
    </row>
    <row r="1144" spans="2:11" x14ac:dyDescent="0.2">
      <c r="B1144" s="1">
        <v>20497940</v>
      </c>
      <c r="C1144" s="1">
        <v>2024</v>
      </c>
      <c r="D1144" s="1" t="s">
        <v>274</v>
      </c>
      <c r="E1144" s="1">
        <v>0</v>
      </c>
      <c r="F1144" s="329">
        <v>0</v>
      </c>
      <c r="G1144" s="1">
        <v>0</v>
      </c>
      <c r="H1144" s="329">
        <v>0</v>
      </c>
      <c r="I1144" s="1">
        <v>0</v>
      </c>
      <c r="J1144" s="329">
        <v>1102.5455254595861</v>
      </c>
      <c r="K1144" s="329">
        <f t="shared" si="17"/>
        <v>1102.5455254595861</v>
      </c>
    </row>
    <row r="1145" spans="2:11" x14ac:dyDescent="0.2">
      <c r="B1145" s="1">
        <v>20497940</v>
      </c>
      <c r="C1145" s="1">
        <v>2025</v>
      </c>
      <c r="D1145" s="1" t="s">
        <v>274</v>
      </c>
      <c r="E1145" s="1">
        <v>0</v>
      </c>
      <c r="F1145" s="329">
        <v>0</v>
      </c>
      <c r="G1145" s="1">
        <v>0</v>
      </c>
      <c r="H1145" s="329">
        <v>0</v>
      </c>
      <c r="I1145" s="1">
        <v>0</v>
      </c>
      <c r="J1145" s="329">
        <v>1102.5455254595861</v>
      </c>
      <c r="K1145" s="329">
        <f t="shared" si="17"/>
        <v>1102.5455254595861</v>
      </c>
    </row>
    <row r="1146" spans="2:11" x14ac:dyDescent="0.2">
      <c r="B1146" s="1">
        <v>20497940</v>
      </c>
      <c r="C1146" s="1">
        <v>2026</v>
      </c>
      <c r="D1146" s="1" t="s">
        <v>274</v>
      </c>
      <c r="E1146" s="1">
        <v>0</v>
      </c>
      <c r="F1146" s="329">
        <v>0</v>
      </c>
      <c r="G1146" s="1">
        <v>0</v>
      </c>
      <c r="H1146" s="329">
        <v>0</v>
      </c>
      <c r="I1146" s="1">
        <v>0</v>
      </c>
      <c r="J1146" s="329">
        <v>1102.5455254595861</v>
      </c>
      <c r="K1146" s="329">
        <f t="shared" si="17"/>
        <v>1102.5455254595861</v>
      </c>
    </row>
    <row r="1147" spans="2:11" x14ac:dyDescent="0.2">
      <c r="B1147" s="1">
        <v>20497940</v>
      </c>
      <c r="C1147" s="1">
        <v>2027</v>
      </c>
      <c r="D1147" s="1" t="s">
        <v>274</v>
      </c>
      <c r="E1147" s="1">
        <v>0</v>
      </c>
      <c r="F1147" s="329">
        <v>0</v>
      </c>
      <c r="G1147" s="1">
        <v>0</v>
      </c>
      <c r="H1147" s="329">
        <v>0</v>
      </c>
      <c r="I1147" s="1">
        <v>0</v>
      </c>
      <c r="J1147" s="329">
        <v>1102.5455254595861</v>
      </c>
      <c r="K1147" s="329">
        <f t="shared" si="17"/>
        <v>1102.5455254595861</v>
      </c>
    </row>
    <row r="1148" spans="2:11" x14ac:dyDescent="0.2">
      <c r="B1148" s="1">
        <v>20497940</v>
      </c>
      <c r="C1148" s="1">
        <v>2028</v>
      </c>
      <c r="D1148" s="1" t="s">
        <v>274</v>
      </c>
      <c r="E1148" s="1">
        <v>0</v>
      </c>
      <c r="F1148" s="329">
        <v>0</v>
      </c>
      <c r="G1148" s="1">
        <v>0</v>
      </c>
      <c r="H1148" s="329">
        <v>0</v>
      </c>
      <c r="I1148" s="1">
        <v>0</v>
      </c>
      <c r="J1148" s="329">
        <v>1102.5455254595861</v>
      </c>
      <c r="K1148" s="329">
        <f t="shared" si="17"/>
        <v>1102.5455254595861</v>
      </c>
    </row>
    <row r="1149" spans="2:11" x14ac:dyDescent="0.2">
      <c r="B1149" s="1">
        <v>20497940</v>
      </c>
      <c r="C1149" s="1">
        <v>2029</v>
      </c>
      <c r="D1149" s="1" t="s">
        <v>274</v>
      </c>
      <c r="E1149" s="1">
        <v>0</v>
      </c>
      <c r="F1149" s="329">
        <v>0</v>
      </c>
      <c r="G1149" s="1">
        <v>0</v>
      </c>
      <c r="H1149" s="329">
        <v>0</v>
      </c>
      <c r="I1149" s="1">
        <v>0</v>
      </c>
      <c r="J1149" s="329">
        <v>1102.5455254595861</v>
      </c>
      <c r="K1149" s="329">
        <f t="shared" si="17"/>
        <v>1102.5455254595861</v>
      </c>
    </row>
    <row r="1150" spans="2:11" x14ac:dyDescent="0.2">
      <c r="B1150" s="1">
        <v>20497940</v>
      </c>
      <c r="C1150" s="1">
        <v>2030</v>
      </c>
      <c r="D1150" s="1" t="s">
        <v>274</v>
      </c>
      <c r="E1150" s="1">
        <v>0</v>
      </c>
      <c r="F1150" s="329">
        <v>0</v>
      </c>
      <c r="G1150" s="1">
        <v>0</v>
      </c>
      <c r="H1150" s="329">
        <v>0</v>
      </c>
      <c r="I1150" s="1">
        <v>0</v>
      </c>
      <c r="J1150" s="329">
        <v>1102.5455254595861</v>
      </c>
      <c r="K1150" s="329">
        <f t="shared" si="17"/>
        <v>1102.5455254595861</v>
      </c>
    </row>
    <row r="1151" spans="2:11" x14ac:dyDescent="0.2">
      <c r="B1151" s="1">
        <v>20497940</v>
      </c>
      <c r="C1151" s="1">
        <v>2031</v>
      </c>
      <c r="D1151" s="1" t="s">
        <v>274</v>
      </c>
      <c r="E1151" s="1">
        <v>0</v>
      </c>
      <c r="F1151" s="329">
        <v>0</v>
      </c>
      <c r="G1151" s="1">
        <v>0</v>
      </c>
      <c r="H1151" s="329">
        <v>0</v>
      </c>
      <c r="I1151" s="1">
        <v>0</v>
      </c>
      <c r="J1151" s="329">
        <v>1102.5455254595861</v>
      </c>
      <c r="K1151" s="329">
        <f t="shared" si="17"/>
        <v>1102.5455254595861</v>
      </c>
    </row>
    <row r="1152" spans="2:11" x14ac:dyDescent="0.2">
      <c r="B1152" s="1">
        <v>20497940</v>
      </c>
      <c r="C1152" s="1">
        <v>2032</v>
      </c>
      <c r="D1152" s="1" t="s">
        <v>274</v>
      </c>
      <c r="E1152" s="1">
        <v>34.636167446081338</v>
      </c>
      <c r="F1152" s="329">
        <v>0.2163936293943006</v>
      </c>
      <c r="G1152" s="1">
        <v>0</v>
      </c>
      <c r="H1152" s="329">
        <v>0</v>
      </c>
      <c r="I1152" s="1">
        <v>34.636167446081338</v>
      </c>
      <c r="J1152" s="329">
        <v>1102.5455254595861</v>
      </c>
      <c r="K1152" s="329">
        <f t="shared" si="17"/>
        <v>1102.7619190889804</v>
      </c>
    </row>
    <row r="1153" spans="2:11" x14ac:dyDescent="0.2">
      <c r="B1153" s="1">
        <v>20497940</v>
      </c>
      <c r="C1153" s="1">
        <v>2033</v>
      </c>
      <c r="D1153" s="1" t="s">
        <v>274</v>
      </c>
      <c r="E1153" s="1">
        <v>87.460055898707552</v>
      </c>
      <c r="F1153" s="329">
        <v>2.4501439988838611</v>
      </c>
      <c r="G1153" s="1">
        <v>0</v>
      </c>
      <c r="H1153" s="329">
        <v>0</v>
      </c>
      <c r="I1153" s="1">
        <v>87.460055898707552</v>
      </c>
      <c r="J1153" s="329">
        <v>1102.5455254595861</v>
      </c>
      <c r="K1153" s="329">
        <f t="shared" si="17"/>
        <v>1104.99566945847</v>
      </c>
    </row>
    <row r="1154" spans="2:11" x14ac:dyDescent="0.2">
      <c r="B1154" s="1">
        <v>20497940</v>
      </c>
      <c r="C1154" s="1">
        <v>2034</v>
      </c>
      <c r="D1154" s="1" t="s">
        <v>274</v>
      </c>
      <c r="E1154" s="1">
        <v>166.35889688118871</v>
      </c>
      <c r="F1154" s="329">
        <v>3.449416786195342</v>
      </c>
      <c r="G1154" s="1">
        <v>0</v>
      </c>
      <c r="H1154" s="329">
        <v>0</v>
      </c>
      <c r="I1154" s="1">
        <v>166.35889688118871</v>
      </c>
      <c r="J1154" s="329">
        <v>1102.5455254595861</v>
      </c>
      <c r="K1154" s="329">
        <f t="shared" si="17"/>
        <v>1105.9949422457814</v>
      </c>
    </row>
    <row r="1155" spans="2:11" x14ac:dyDescent="0.2">
      <c r="B1155" s="1">
        <v>19919777</v>
      </c>
      <c r="C1155" s="1">
        <v>2023</v>
      </c>
      <c r="D1155" s="1" t="s">
        <v>275</v>
      </c>
      <c r="E1155" s="1">
        <v>0</v>
      </c>
      <c r="F1155" s="329">
        <v>0</v>
      </c>
      <c r="G1155" s="1">
        <v>0</v>
      </c>
      <c r="H1155" s="329">
        <v>0</v>
      </c>
      <c r="I1155" s="1">
        <v>0</v>
      </c>
      <c r="J1155" s="329">
        <v>3771.0289385382021</v>
      </c>
      <c r="K1155" s="329">
        <f t="shared" si="17"/>
        <v>3771.0289385382021</v>
      </c>
    </row>
    <row r="1156" spans="2:11" x14ac:dyDescent="0.2">
      <c r="B1156" s="1">
        <v>19919777</v>
      </c>
      <c r="C1156" s="1">
        <v>2024</v>
      </c>
      <c r="D1156" s="1" t="s">
        <v>275</v>
      </c>
      <c r="E1156" s="1">
        <v>0</v>
      </c>
      <c r="F1156" s="329">
        <v>0</v>
      </c>
      <c r="G1156" s="1">
        <v>0</v>
      </c>
      <c r="H1156" s="329">
        <v>0</v>
      </c>
      <c r="I1156" s="1">
        <v>0</v>
      </c>
      <c r="J1156" s="329">
        <v>3771.0289385382021</v>
      </c>
      <c r="K1156" s="329">
        <f t="shared" si="17"/>
        <v>3771.0289385382021</v>
      </c>
    </row>
    <row r="1157" spans="2:11" x14ac:dyDescent="0.2">
      <c r="B1157" s="1">
        <v>19919777</v>
      </c>
      <c r="C1157" s="1">
        <v>2025</v>
      </c>
      <c r="D1157" s="1" t="s">
        <v>275</v>
      </c>
      <c r="E1157" s="1">
        <v>0</v>
      </c>
      <c r="F1157" s="329">
        <v>0</v>
      </c>
      <c r="G1157" s="1">
        <v>0</v>
      </c>
      <c r="H1157" s="329">
        <v>0</v>
      </c>
      <c r="I1157" s="1">
        <v>0</v>
      </c>
      <c r="J1157" s="329">
        <v>3771.0289385382021</v>
      </c>
      <c r="K1157" s="329">
        <f t="shared" si="17"/>
        <v>3771.0289385382021</v>
      </c>
    </row>
    <row r="1158" spans="2:11" x14ac:dyDescent="0.2">
      <c r="B1158" s="1">
        <v>19919777</v>
      </c>
      <c r="C1158" s="1">
        <v>2026</v>
      </c>
      <c r="D1158" s="1" t="s">
        <v>275</v>
      </c>
      <c r="E1158" s="1">
        <v>0</v>
      </c>
      <c r="F1158" s="329">
        <v>0</v>
      </c>
      <c r="G1158" s="1">
        <v>0</v>
      </c>
      <c r="H1158" s="329">
        <v>0</v>
      </c>
      <c r="I1158" s="1">
        <v>0</v>
      </c>
      <c r="J1158" s="329">
        <v>3771.0289385382021</v>
      </c>
      <c r="K1158" s="329">
        <f t="shared" si="17"/>
        <v>3771.0289385382021</v>
      </c>
    </row>
    <row r="1159" spans="2:11" x14ac:dyDescent="0.2">
      <c r="B1159" s="1">
        <v>19919777</v>
      </c>
      <c r="C1159" s="1">
        <v>2027</v>
      </c>
      <c r="D1159" s="1" t="s">
        <v>275</v>
      </c>
      <c r="E1159" s="1">
        <v>0</v>
      </c>
      <c r="F1159" s="329">
        <v>0</v>
      </c>
      <c r="G1159" s="1">
        <v>0</v>
      </c>
      <c r="H1159" s="329">
        <v>0</v>
      </c>
      <c r="I1159" s="1">
        <v>0</v>
      </c>
      <c r="J1159" s="329">
        <v>3771.0289385382021</v>
      </c>
      <c r="K1159" s="329">
        <f t="shared" ref="K1159:K1222" si="18">J1159+H1159+F1159</f>
        <v>3771.0289385382021</v>
      </c>
    </row>
    <row r="1160" spans="2:11" x14ac:dyDescent="0.2">
      <c r="B1160" s="1">
        <v>19919777</v>
      </c>
      <c r="C1160" s="1">
        <v>2028</v>
      </c>
      <c r="D1160" s="1" t="s">
        <v>275</v>
      </c>
      <c r="E1160" s="1">
        <v>0</v>
      </c>
      <c r="F1160" s="329">
        <v>0</v>
      </c>
      <c r="G1160" s="1">
        <v>0</v>
      </c>
      <c r="H1160" s="329">
        <v>0</v>
      </c>
      <c r="I1160" s="1">
        <v>0</v>
      </c>
      <c r="J1160" s="329">
        <v>3771.0289385382021</v>
      </c>
      <c r="K1160" s="329">
        <f t="shared" si="18"/>
        <v>3771.0289385382021</v>
      </c>
    </row>
    <row r="1161" spans="2:11" x14ac:dyDescent="0.2">
      <c r="B1161" s="1">
        <v>19919777</v>
      </c>
      <c r="C1161" s="1">
        <v>2029</v>
      </c>
      <c r="D1161" s="1" t="s">
        <v>275</v>
      </c>
      <c r="E1161" s="1">
        <v>0</v>
      </c>
      <c r="F1161" s="329">
        <v>0</v>
      </c>
      <c r="G1161" s="1">
        <v>0</v>
      </c>
      <c r="H1161" s="329">
        <v>0</v>
      </c>
      <c r="I1161" s="1">
        <v>0</v>
      </c>
      <c r="J1161" s="329">
        <v>3771.0289385382021</v>
      </c>
      <c r="K1161" s="329">
        <f t="shared" si="18"/>
        <v>3771.0289385382021</v>
      </c>
    </row>
    <row r="1162" spans="2:11" x14ac:dyDescent="0.2">
      <c r="B1162" s="1">
        <v>19919777</v>
      </c>
      <c r="C1162" s="1">
        <v>2030</v>
      </c>
      <c r="D1162" s="1" t="s">
        <v>275</v>
      </c>
      <c r="E1162" s="1">
        <v>0</v>
      </c>
      <c r="F1162" s="329">
        <v>0</v>
      </c>
      <c r="G1162" s="1">
        <v>0</v>
      </c>
      <c r="H1162" s="329">
        <v>0</v>
      </c>
      <c r="I1162" s="1">
        <v>0</v>
      </c>
      <c r="J1162" s="329">
        <v>3771.0289385382021</v>
      </c>
      <c r="K1162" s="329">
        <f t="shared" si="18"/>
        <v>3771.0289385382021</v>
      </c>
    </row>
    <row r="1163" spans="2:11" x14ac:dyDescent="0.2">
      <c r="B1163" s="1">
        <v>19919777</v>
      </c>
      <c r="C1163" s="1">
        <v>2031</v>
      </c>
      <c r="D1163" s="1" t="s">
        <v>275</v>
      </c>
      <c r="E1163" s="1">
        <v>0</v>
      </c>
      <c r="F1163" s="329">
        <v>0</v>
      </c>
      <c r="G1163" s="1">
        <v>0</v>
      </c>
      <c r="H1163" s="329">
        <v>0</v>
      </c>
      <c r="I1163" s="1">
        <v>0</v>
      </c>
      <c r="J1163" s="329">
        <v>3771.0289385382021</v>
      </c>
      <c r="K1163" s="329">
        <f t="shared" si="18"/>
        <v>3771.0289385382021</v>
      </c>
    </row>
    <row r="1164" spans="2:11" x14ac:dyDescent="0.2">
      <c r="B1164" s="1">
        <v>19919777</v>
      </c>
      <c r="C1164" s="1">
        <v>2032</v>
      </c>
      <c r="D1164" s="1" t="s">
        <v>275</v>
      </c>
      <c r="E1164" s="1">
        <v>0</v>
      </c>
      <c r="F1164" s="329">
        <v>0</v>
      </c>
      <c r="G1164" s="1">
        <v>0</v>
      </c>
      <c r="H1164" s="329">
        <v>0</v>
      </c>
      <c r="I1164" s="1">
        <v>0</v>
      </c>
      <c r="J1164" s="329">
        <v>3771.0289385382021</v>
      </c>
      <c r="K1164" s="329">
        <f t="shared" si="18"/>
        <v>3771.0289385382021</v>
      </c>
    </row>
    <row r="1165" spans="2:11" x14ac:dyDescent="0.2">
      <c r="B1165" s="1">
        <v>19919777</v>
      </c>
      <c r="C1165" s="1">
        <v>2033</v>
      </c>
      <c r="D1165" s="1" t="s">
        <v>275</v>
      </c>
      <c r="E1165" s="1">
        <v>0</v>
      </c>
      <c r="F1165" s="329">
        <v>0</v>
      </c>
      <c r="G1165" s="1">
        <v>0</v>
      </c>
      <c r="H1165" s="329">
        <v>0</v>
      </c>
      <c r="I1165" s="1">
        <v>0</v>
      </c>
      <c r="J1165" s="329">
        <v>3771.0289385382021</v>
      </c>
      <c r="K1165" s="329">
        <f t="shared" si="18"/>
        <v>3771.0289385382021</v>
      </c>
    </row>
    <row r="1166" spans="2:11" x14ac:dyDescent="0.2">
      <c r="B1166" s="1">
        <v>19919777</v>
      </c>
      <c r="C1166" s="1">
        <v>2034</v>
      </c>
      <c r="D1166" s="1" t="s">
        <v>275</v>
      </c>
      <c r="E1166" s="1">
        <v>0</v>
      </c>
      <c r="F1166" s="329">
        <v>0</v>
      </c>
      <c r="G1166" s="1">
        <v>0</v>
      </c>
      <c r="H1166" s="329">
        <v>0</v>
      </c>
      <c r="I1166" s="1">
        <v>0</v>
      </c>
      <c r="J1166" s="329">
        <v>3771.0289385382021</v>
      </c>
      <c r="K1166" s="329">
        <f t="shared" si="18"/>
        <v>3771.0289385382021</v>
      </c>
    </row>
    <row r="1167" spans="2:11" x14ac:dyDescent="0.2">
      <c r="B1167" s="1">
        <v>19919905</v>
      </c>
      <c r="C1167" s="1">
        <v>2023</v>
      </c>
      <c r="D1167" s="1" t="s">
        <v>275</v>
      </c>
      <c r="E1167" s="1">
        <v>0</v>
      </c>
      <c r="F1167" s="329">
        <v>0</v>
      </c>
      <c r="G1167" s="1">
        <v>0</v>
      </c>
      <c r="H1167" s="329">
        <v>0</v>
      </c>
      <c r="I1167" s="1">
        <v>0</v>
      </c>
      <c r="J1167" s="329">
        <v>8481.6041675014058</v>
      </c>
      <c r="K1167" s="329">
        <f t="shared" si="18"/>
        <v>8481.6041675014058</v>
      </c>
    </row>
    <row r="1168" spans="2:11" x14ac:dyDescent="0.2">
      <c r="B1168" s="1">
        <v>19919905</v>
      </c>
      <c r="C1168" s="1">
        <v>2024</v>
      </c>
      <c r="D1168" s="1" t="s">
        <v>275</v>
      </c>
      <c r="E1168" s="1">
        <v>0</v>
      </c>
      <c r="F1168" s="329">
        <v>0</v>
      </c>
      <c r="G1168" s="1">
        <v>0</v>
      </c>
      <c r="H1168" s="329">
        <v>0</v>
      </c>
      <c r="I1168" s="1">
        <v>0</v>
      </c>
      <c r="J1168" s="329">
        <v>8481.6041675014058</v>
      </c>
      <c r="K1168" s="329">
        <f t="shared" si="18"/>
        <v>8481.6041675014058</v>
      </c>
    </row>
    <row r="1169" spans="2:11" x14ac:dyDescent="0.2">
      <c r="B1169" s="1">
        <v>19919905</v>
      </c>
      <c r="C1169" s="1">
        <v>2025</v>
      </c>
      <c r="D1169" s="1" t="s">
        <v>275</v>
      </c>
      <c r="E1169" s="1">
        <v>0</v>
      </c>
      <c r="F1169" s="329">
        <v>0</v>
      </c>
      <c r="G1169" s="1">
        <v>0</v>
      </c>
      <c r="H1169" s="329">
        <v>0</v>
      </c>
      <c r="I1169" s="1">
        <v>0</v>
      </c>
      <c r="J1169" s="329">
        <v>8481.6041675014058</v>
      </c>
      <c r="K1169" s="329">
        <f t="shared" si="18"/>
        <v>8481.6041675014058</v>
      </c>
    </row>
    <row r="1170" spans="2:11" x14ac:dyDescent="0.2">
      <c r="B1170" s="1">
        <v>19919905</v>
      </c>
      <c r="C1170" s="1">
        <v>2026</v>
      </c>
      <c r="D1170" s="1" t="s">
        <v>275</v>
      </c>
      <c r="E1170" s="1">
        <v>0</v>
      </c>
      <c r="F1170" s="329">
        <v>0</v>
      </c>
      <c r="G1170" s="1">
        <v>0</v>
      </c>
      <c r="H1170" s="329">
        <v>0</v>
      </c>
      <c r="I1170" s="1">
        <v>0</v>
      </c>
      <c r="J1170" s="329">
        <v>8481.6041675014058</v>
      </c>
      <c r="K1170" s="329">
        <f t="shared" si="18"/>
        <v>8481.6041675014058</v>
      </c>
    </row>
    <row r="1171" spans="2:11" x14ac:dyDescent="0.2">
      <c r="B1171" s="1">
        <v>19919905</v>
      </c>
      <c r="C1171" s="1">
        <v>2027</v>
      </c>
      <c r="D1171" s="1" t="s">
        <v>275</v>
      </c>
      <c r="E1171" s="1">
        <v>0</v>
      </c>
      <c r="F1171" s="329">
        <v>0</v>
      </c>
      <c r="G1171" s="1">
        <v>4082.1820751261121</v>
      </c>
      <c r="H1171" s="329">
        <v>179306.99106136381</v>
      </c>
      <c r="I1171" s="1">
        <v>4082.1820751261121</v>
      </c>
      <c r="J1171" s="329">
        <v>8481.6041675014058</v>
      </c>
      <c r="K1171" s="329">
        <f t="shared" si="18"/>
        <v>187788.59522886522</v>
      </c>
    </row>
    <row r="1172" spans="2:11" x14ac:dyDescent="0.2">
      <c r="B1172" s="1">
        <v>19919905</v>
      </c>
      <c r="C1172" s="1">
        <v>2028</v>
      </c>
      <c r="D1172" s="1" t="s">
        <v>275</v>
      </c>
      <c r="E1172" s="1">
        <v>0</v>
      </c>
      <c r="F1172" s="329">
        <v>0</v>
      </c>
      <c r="G1172" s="1">
        <v>4082.1820751261121</v>
      </c>
      <c r="H1172" s="329">
        <v>179306.99106136381</v>
      </c>
      <c r="I1172" s="1">
        <v>4082.1820751261121</v>
      </c>
      <c r="J1172" s="329">
        <v>8481.6041675014058</v>
      </c>
      <c r="K1172" s="329">
        <f t="shared" si="18"/>
        <v>187788.59522886522</v>
      </c>
    </row>
    <row r="1173" spans="2:11" x14ac:dyDescent="0.2">
      <c r="B1173" s="1">
        <v>19919905</v>
      </c>
      <c r="C1173" s="1">
        <v>2029</v>
      </c>
      <c r="D1173" s="1" t="s">
        <v>275</v>
      </c>
      <c r="E1173" s="1">
        <v>0</v>
      </c>
      <c r="F1173" s="329">
        <v>0</v>
      </c>
      <c r="G1173" s="1">
        <v>4082.1820751261121</v>
      </c>
      <c r="H1173" s="329">
        <v>179306.99106136381</v>
      </c>
      <c r="I1173" s="1">
        <v>4082.1820751261121</v>
      </c>
      <c r="J1173" s="329">
        <v>8481.6041675014058</v>
      </c>
      <c r="K1173" s="329">
        <f t="shared" si="18"/>
        <v>187788.59522886522</v>
      </c>
    </row>
    <row r="1174" spans="2:11" x14ac:dyDescent="0.2">
      <c r="B1174" s="1">
        <v>19919905</v>
      </c>
      <c r="C1174" s="1">
        <v>2030</v>
      </c>
      <c r="D1174" s="1" t="s">
        <v>275</v>
      </c>
      <c r="E1174" s="1">
        <v>0</v>
      </c>
      <c r="F1174" s="329">
        <v>0</v>
      </c>
      <c r="G1174" s="1">
        <v>4082.1820751261121</v>
      </c>
      <c r="H1174" s="329">
        <v>179306.99106136381</v>
      </c>
      <c r="I1174" s="1">
        <v>4082.1820751261121</v>
      </c>
      <c r="J1174" s="329">
        <v>8481.6041675014058</v>
      </c>
      <c r="K1174" s="329">
        <f t="shared" si="18"/>
        <v>187788.59522886522</v>
      </c>
    </row>
    <row r="1175" spans="2:11" x14ac:dyDescent="0.2">
      <c r="B1175" s="1">
        <v>19919905</v>
      </c>
      <c r="C1175" s="1">
        <v>2031</v>
      </c>
      <c r="D1175" s="1" t="s">
        <v>275</v>
      </c>
      <c r="E1175" s="1">
        <v>0</v>
      </c>
      <c r="F1175" s="329">
        <v>0</v>
      </c>
      <c r="G1175" s="1">
        <v>4082.1820751261121</v>
      </c>
      <c r="H1175" s="329">
        <v>179306.99106136381</v>
      </c>
      <c r="I1175" s="1">
        <v>4082.1820751261121</v>
      </c>
      <c r="J1175" s="329">
        <v>8481.6041675014058</v>
      </c>
      <c r="K1175" s="329">
        <f t="shared" si="18"/>
        <v>187788.59522886522</v>
      </c>
    </row>
    <row r="1176" spans="2:11" x14ac:dyDescent="0.2">
      <c r="B1176" s="1">
        <v>19919905</v>
      </c>
      <c r="C1176" s="1">
        <v>2032</v>
      </c>
      <c r="D1176" s="1" t="s">
        <v>275</v>
      </c>
      <c r="E1176" s="1">
        <v>0</v>
      </c>
      <c r="F1176" s="329">
        <v>0</v>
      </c>
      <c r="G1176" s="1">
        <v>4082.1820751261121</v>
      </c>
      <c r="H1176" s="329">
        <v>179306.99106136381</v>
      </c>
      <c r="I1176" s="1">
        <v>4082.1820751261121</v>
      </c>
      <c r="J1176" s="329">
        <v>8481.6041675014058</v>
      </c>
      <c r="K1176" s="329">
        <f t="shared" si="18"/>
        <v>187788.59522886522</v>
      </c>
    </row>
    <row r="1177" spans="2:11" x14ac:dyDescent="0.2">
      <c r="B1177" s="1">
        <v>19919905</v>
      </c>
      <c r="C1177" s="1">
        <v>2033</v>
      </c>
      <c r="D1177" s="1" t="s">
        <v>275</v>
      </c>
      <c r="E1177" s="1">
        <v>0</v>
      </c>
      <c r="F1177" s="329">
        <v>0</v>
      </c>
      <c r="G1177" s="1">
        <v>4082.1820751261121</v>
      </c>
      <c r="H1177" s="329">
        <v>179306.99106136381</v>
      </c>
      <c r="I1177" s="1">
        <v>4082.1820751261121</v>
      </c>
      <c r="J1177" s="329">
        <v>8481.6041675014058</v>
      </c>
      <c r="K1177" s="329">
        <f t="shared" si="18"/>
        <v>187788.59522886522</v>
      </c>
    </row>
    <row r="1178" spans="2:11" x14ac:dyDescent="0.2">
      <c r="B1178" s="1">
        <v>19919905</v>
      </c>
      <c r="C1178" s="1">
        <v>2034</v>
      </c>
      <c r="D1178" s="1" t="s">
        <v>275</v>
      </c>
      <c r="E1178" s="1">
        <v>0</v>
      </c>
      <c r="F1178" s="329">
        <v>0</v>
      </c>
      <c r="G1178" s="1">
        <v>4082.1820751261121</v>
      </c>
      <c r="H1178" s="329">
        <v>179306.99106136381</v>
      </c>
      <c r="I1178" s="1">
        <v>4082.1820751261121</v>
      </c>
      <c r="J1178" s="329">
        <v>8481.6041675014058</v>
      </c>
      <c r="K1178" s="329">
        <f t="shared" si="18"/>
        <v>187788.59522886522</v>
      </c>
    </row>
    <row r="1179" spans="2:11" x14ac:dyDescent="0.2">
      <c r="B1179" s="1">
        <v>20024176</v>
      </c>
      <c r="C1179" s="1">
        <v>2027</v>
      </c>
      <c r="D1179" s="1" t="s">
        <v>275</v>
      </c>
      <c r="E1179" s="1">
        <v>33334.311105957233</v>
      </c>
      <c r="F1179" s="329">
        <v>777.4539016386575</v>
      </c>
      <c r="G1179" s="1">
        <v>0</v>
      </c>
      <c r="H1179" s="329">
        <v>0</v>
      </c>
      <c r="I1179" s="1">
        <v>33334.311105957233</v>
      </c>
      <c r="J1179" s="329">
        <v>4786.4301262781246</v>
      </c>
      <c r="K1179" s="329">
        <f t="shared" si="18"/>
        <v>5563.8840279167816</v>
      </c>
    </row>
    <row r="1180" spans="2:11" x14ac:dyDescent="0.2">
      <c r="B1180" s="1">
        <v>20024176</v>
      </c>
      <c r="C1180" s="1">
        <v>2028</v>
      </c>
      <c r="D1180" s="1" t="s">
        <v>275</v>
      </c>
      <c r="E1180" s="1">
        <v>33334.311105957233</v>
      </c>
      <c r="F1180" s="329">
        <v>777.4539016386575</v>
      </c>
      <c r="G1180" s="1">
        <v>0</v>
      </c>
      <c r="H1180" s="329">
        <v>0</v>
      </c>
      <c r="I1180" s="1">
        <v>33334.311105957233</v>
      </c>
      <c r="J1180" s="329">
        <v>4786.4301262781246</v>
      </c>
      <c r="K1180" s="329">
        <f t="shared" si="18"/>
        <v>5563.8840279167816</v>
      </c>
    </row>
    <row r="1181" spans="2:11" x14ac:dyDescent="0.2">
      <c r="B1181" s="1">
        <v>20024176</v>
      </c>
      <c r="C1181" s="1">
        <v>2029</v>
      </c>
      <c r="D1181" s="1" t="s">
        <v>275</v>
      </c>
      <c r="E1181" s="1">
        <v>33334.311105957233</v>
      </c>
      <c r="F1181" s="329">
        <v>777.4539016386575</v>
      </c>
      <c r="G1181" s="1">
        <v>0</v>
      </c>
      <c r="H1181" s="329">
        <v>0</v>
      </c>
      <c r="I1181" s="1">
        <v>33334.311105957233</v>
      </c>
      <c r="J1181" s="329">
        <v>4786.4301262781246</v>
      </c>
      <c r="K1181" s="329">
        <f t="shared" si="18"/>
        <v>5563.8840279167816</v>
      </c>
    </row>
    <row r="1182" spans="2:11" x14ac:dyDescent="0.2">
      <c r="B1182" s="1">
        <v>20024176</v>
      </c>
      <c r="C1182" s="1">
        <v>2030</v>
      </c>
      <c r="D1182" s="1" t="s">
        <v>275</v>
      </c>
      <c r="E1182" s="1">
        <v>33334.311105957233</v>
      </c>
      <c r="F1182" s="329">
        <v>777.4539016386575</v>
      </c>
      <c r="G1182" s="1">
        <v>0</v>
      </c>
      <c r="H1182" s="329">
        <v>0</v>
      </c>
      <c r="I1182" s="1">
        <v>33334.311105957233</v>
      </c>
      <c r="J1182" s="329">
        <v>4786.4301262781246</v>
      </c>
      <c r="K1182" s="329">
        <f t="shared" si="18"/>
        <v>5563.8840279167816</v>
      </c>
    </row>
    <row r="1183" spans="2:11" x14ac:dyDescent="0.2">
      <c r="B1183" s="1">
        <v>20024176</v>
      </c>
      <c r="C1183" s="1">
        <v>2031</v>
      </c>
      <c r="D1183" s="1" t="s">
        <v>275</v>
      </c>
      <c r="E1183" s="1">
        <v>33334.311105957233</v>
      </c>
      <c r="F1183" s="329">
        <v>777.4539016386575</v>
      </c>
      <c r="G1183" s="1">
        <v>0</v>
      </c>
      <c r="H1183" s="329">
        <v>0</v>
      </c>
      <c r="I1183" s="1">
        <v>33334.311105957233</v>
      </c>
      <c r="J1183" s="329">
        <v>4786.4301262781246</v>
      </c>
      <c r="K1183" s="329">
        <f t="shared" si="18"/>
        <v>5563.8840279167816</v>
      </c>
    </row>
    <row r="1184" spans="2:11" x14ac:dyDescent="0.2">
      <c r="B1184" s="1">
        <v>20024176</v>
      </c>
      <c r="C1184" s="1">
        <v>2032</v>
      </c>
      <c r="D1184" s="1" t="s">
        <v>275</v>
      </c>
      <c r="E1184" s="1">
        <v>33334.311105957233</v>
      </c>
      <c r="F1184" s="329">
        <v>777.4539016386575</v>
      </c>
      <c r="G1184" s="1">
        <v>0</v>
      </c>
      <c r="H1184" s="329">
        <v>0</v>
      </c>
      <c r="I1184" s="1">
        <v>33334.311105957233</v>
      </c>
      <c r="J1184" s="329">
        <v>4786.4301262781246</v>
      </c>
      <c r="K1184" s="329">
        <f t="shared" si="18"/>
        <v>5563.8840279167816</v>
      </c>
    </row>
    <row r="1185" spans="2:11" x14ac:dyDescent="0.2">
      <c r="B1185" s="1">
        <v>20024176</v>
      </c>
      <c r="C1185" s="1">
        <v>2033</v>
      </c>
      <c r="D1185" s="1" t="s">
        <v>275</v>
      </c>
      <c r="E1185" s="1">
        <v>33334.311105957233</v>
      </c>
      <c r="F1185" s="329">
        <v>777.4539016386575</v>
      </c>
      <c r="G1185" s="1">
        <v>0</v>
      </c>
      <c r="H1185" s="329">
        <v>0</v>
      </c>
      <c r="I1185" s="1">
        <v>33334.311105957233</v>
      </c>
      <c r="J1185" s="329">
        <v>4786.4301262781246</v>
      </c>
      <c r="K1185" s="329">
        <f t="shared" si="18"/>
        <v>5563.8840279167816</v>
      </c>
    </row>
    <row r="1186" spans="2:11" x14ac:dyDescent="0.2">
      <c r="B1186" s="1">
        <v>20024176</v>
      </c>
      <c r="C1186" s="1">
        <v>2034</v>
      </c>
      <c r="D1186" s="1" t="s">
        <v>275</v>
      </c>
      <c r="E1186" s="1">
        <v>33334.311105957233</v>
      </c>
      <c r="F1186" s="329">
        <v>777.4539016386575</v>
      </c>
      <c r="G1186" s="1">
        <v>0</v>
      </c>
      <c r="H1186" s="329">
        <v>0</v>
      </c>
      <c r="I1186" s="1">
        <v>33334.311105957233</v>
      </c>
      <c r="J1186" s="329">
        <v>4786.4301262781246</v>
      </c>
      <c r="K1186" s="329">
        <f t="shared" si="18"/>
        <v>5563.8840279167816</v>
      </c>
    </row>
    <row r="1187" spans="2:11" x14ac:dyDescent="0.2">
      <c r="B1187" s="1">
        <v>20024833</v>
      </c>
      <c r="C1187" s="1">
        <v>2023</v>
      </c>
      <c r="D1187" s="1" t="s">
        <v>275</v>
      </c>
      <c r="E1187" s="1">
        <v>0</v>
      </c>
      <c r="F1187" s="329">
        <v>0</v>
      </c>
      <c r="G1187" s="1">
        <v>0</v>
      </c>
      <c r="H1187" s="329">
        <v>0</v>
      </c>
      <c r="I1187" s="1">
        <v>0</v>
      </c>
      <c r="J1187" s="329">
        <v>1274.389355179497</v>
      </c>
      <c r="K1187" s="329">
        <f t="shared" si="18"/>
        <v>1274.389355179497</v>
      </c>
    </row>
    <row r="1188" spans="2:11" x14ac:dyDescent="0.2">
      <c r="B1188" s="1">
        <v>20024833</v>
      </c>
      <c r="C1188" s="1">
        <v>2024</v>
      </c>
      <c r="D1188" s="1" t="s">
        <v>275</v>
      </c>
      <c r="E1188" s="1">
        <v>0</v>
      </c>
      <c r="F1188" s="329">
        <v>0</v>
      </c>
      <c r="G1188" s="1">
        <v>0</v>
      </c>
      <c r="H1188" s="329">
        <v>0</v>
      </c>
      <c r="I1188" s="1">
        <v>0</v>
      </c>
      <c r="J1188" s="329">
        <v>1274.389355179497</v>
      </c>
      <c r="K1188" s="329">
        <f t="shared" si="18"/>
        <v>1274.389355179497</v>
      </c>
    </row>
    <row r="1189" spans="2:11" x14ac:dyDescent="0.2">
      <c r="B1189" s="1">
        <v>20024833</v>
      </c>
      <c r="C1189" s="1">
        <v>2025</v>
      </c>
      <c r="D1189" s="1" t="s">
        <v>275</v>
      </c>
      <c r="E1189" s="1">
        <v>0</v>
      </c>
      <c r="F1189" s="329">
        <v>0</v>
      </c>
      <c r="G1189" s="1">
        <v>0</v>
      </c>
      <c r="H1189" s="329">
        <v>0</v>
      </c>
      <c r="I1189" s="1">
        <v>0</v>
      </c>
      <c r="J1189" s="329">
        <v>1274.389355179497</v>
      </c>
      <c r="K1189" s="329">
        <f t="shared" si="18"/>
        <v>1274.389355179497</v>
      </c>
    </row>
    <row r="1190" spans="2:11" x14ac:dyDescent="0.2">
      <c r="B1190" s="1">
        <v>20024833</v>
      </c>
      <c r="C1190" s="1">
        <v>2026</v>
      </c>
      <c r="D1190" s="1" t="s">
        <v>275</v>
      </c>
      <c r="E1190" s="1">
        <v>0</v>
      </c>
      <c r="F1190" s="329">
        <v>0</v>
      </c>
      <c r="G1190" s="1">
        <v>0</v>
      </c>
      <c r="H1190" s="329">
        <v>0</v>
      </c>
      <c r="I1190" s="1">
        <v>0</v>
      </c>
      <c r="J1190" s="329">
        <v>1274.389355179497</v>
      </c>
      <c r="K1190" s="329">
        <f t="shared" si="18"/>
        <v>1274.389355179497</v>
      </c>
    </row>
    <row r="1191" spans="2:11" x14ac:dyDescent="0.2">
      <c r="B1191" s="1">
        <v>20024833</v>
      </c>
      <c r="C1191" s="1">
        <v>2027</v>
      </c>
      <c r="D1191" s="1" t="s">
        <v>275</v>
      </c>
      <c r="E1191" s="1">
        <v>43.517665701498281</v>
      </c>
      <c r="F1191" s="329">
        <v>0.1151552011763556</v>
      </c>
      <c r="G1191" s="1">
        <v>1.2067685861722961</v>
      </c>
      <c r="H1191" s="329">
        <v>53.006465687164543</v>
      </c>
      <c r="I1191" s="1">
        <v>44.724434287670583</v>
      </c>
      <c r="J1191" s="329">
        <v>1274.389355179497</v>
      </c>
      <c r="K1191" s="329">
        <f t="shared" si="18"/>
        <v>1327.5109760678379</v>
      </c>
    </row>
    <row r="1192" spans="2:11" x14ac:dyDescent="0.2">
      <c r="B1192" s="1">
        <v>20024833</v>
      </c>
      <c r="C1192" s="1">
        <v>2028</v>
      </c>
      <c r="D1192" s="1" t="s">
        <v>275</v>
      </c>
      <c r="E1192" s="1">
        <v>43.517665701498281</v>
      </c>
      <c r="F1192" s="329">
        <v>0.1151552011763556</v>
      </c>
      <c r="G1192" s="1">
        <v>1.2067685861722961</v>
      </c>
      <c r="H1192" s="329">
        <v>53.006465687164543</v>
      </c>
      <c r="I1192" s="1">
        <v>44.724434287670583</v>
      </c>
      <c r="J1192" s="329">
        <v>1274.389355179497</v>
      </c>
      <c r="K1192" s="329">
        <f t="shared" si="18"/>
        <v>1327.5109760678379</v>
      </c>
    </row>
    <row r="1193" spans="2:11" x14ac:dyDescent="0.2">
      <c r="B1193" s="1">
        <v>20024833</v>
      </c>
      <c r="C1193" s="1">
        <v>2029</v>
      </c>
      <c r="D1193" s="1" t="s">
        <v>275</v>
      </c>
      <c r="E1193" s="1">
        <v>43.517665701498281</v>
      </c>
      <c r="F1193" s="329">
        <v>0.1151552011763556</v>
      </c>
      <c r="G1193" s="1">
        <v>1.2067685861722961</v>
      </c>
      <c r="H1193" s="329">
        <v>53.006465687164543</v>
      </c>
      <c r="I1193" s="1">
        <v>44.724434287670583</v>
      </c>
      <c r="J1193" s="329">
        <v>1274.389355179497</v>
      </c>
      <c r="K1193" s="329">
        <f t="shared" si="18"/>
        <v>1327.5109760678379</v>
      </c>
    </row>
    <row r="1194" spans="2:11" x14ac:dyDescent="0.2">
      <c r="B1194" s="1">
        <v>20024833</v>
      </c>
      <c r="C1194" s="1">
        <v>2030</v>
      </c>
      <c r="D1194" s="1" t="s">
        <v>275</v>
      </c>
      <c r="E1194" s="1">
        <v>43.517665701498281</v>
      </c>
      <c r="F1194" s="329">
        <v>0.1151552011763556</v>
      </c>
      <c r="G1194" s="1">
        <v>1.2067685861722961</v>
      </c>
      <c r="H1194" s="329">
        <v>53.006465687164543</v>
      </c>
      <c r="I1194" s="1">
        <v>44.724434287670583</v>
      </c>
      <c r="J1194" s="329">
        <v>1274.389355179497</v>
      </c>
      <c r="K1194" s="329">
        <f t="shared" si="18"/>
        <v>1327.5109760678379</v>
      </c>
    </row>
    <row r="1195" spans="2:11" x14ac:dyDescent="0.2">
      <c r="B1195" s="1">
        <v>20024833</v>
      </c>
      <c r="C1195" s="1">
        <v>2031</v>
      </c>
      <c r="D1195" s="1" t="s">
        <v>275</v>
      </c>
      <c r="E1195" s="1">
        <v>43.517665701498281</v>
      </c>
      <c r="F1195" s="329">
        <v>0.1151552011763556</v>
      </c>
      <c r="G1195" s="1">
        <v>1.2067685861722961</v>
      </c>
      <c r="H1195" s="329">
        <v>53.006465687164543</v>
      </c>
      <c r="I1195" s="1">
        <v>44.724434287670583</v>
      </c>
      <c r="J1195" s="329">
        <v>1274.389355179497</v>
      </c>
      <c r="K1195" s="329">
        <f t="shared" si="18"/>
        <v>1327.5109760678379</v>
      </c>
    </row>
    <row r="1196" spans="2:11" x14ac:dyDescent="0.2">
      <c r="B1196" s="1">
        <v>20024833</v>
      </c>
      <c r="C1196" s="1">
        <v>2032</v>
      </c>
      <c r="D1196" s="1" t="s">
        <v>275</v>
      </c>
      <c r="E1196" s="1">
        <v>43.517665701498281</v>
      </c>
      <c r="F1196" s="329">
        <v>0.1151552011763556</v>
      </c>
      <c r="G1196" s="1">
        <v>1.2067685861722961</v>
      </c>
      <c r="H1196" s="329">
        <v>53.006465687164543</v>
      </c>
      <c r="I1196" s="1">
        <v>44.724434287670583</v>
      </c>
      <c r="J1196" s="329">
        <v>1274.389355179497</v>
      </c>
      <c r="K1196" s="329">
        <f t="shared" si="18"/>
        <v>1327.5109760678379</v>
      </c>
    </row>
    <row r="1197" spans="2:11" x14ac:dyDescent="0.2">
      <c r="B1197" s="1">
        <v>20024833</v>
      </c>
      <c r="C1197" s="1">
        <v>2033</v>
      </c>
      <c r="D1197" s="1" t="s">
        <v>275</v>
      </c>
      <c r="E1197" s="1">
        <v>43.517665701498281</v>
      </c>
      <c r="F1197" s="329">
        <v>0.1151552011763556</v>
      </c>
      <c r="G1197" s="1">
        <v>1.2067685861722961</v>
      </c>
      <c r="H1197" s="329">
        <v>53.006465687164543</v>
      </c>
      <c r="I1197" s="1">
        <v>44.724434287670583</v>
      </c>
      <c r="J1197" s="329">
        <v>1274.389355179497</v>
      </c>
      <c r="K1197" s="329">
        <f t="shared" si="18"/>
        <v>1327.5109760678379</v>
      </c>
    </row>
    <row r="1198" spans="2:11" x14ac:dyDescent="0.2">
      <c r="B1198" s="1">
        <v>20024833</v>
      </c>
      <c r="C1198" s="1">
        <v>2034</v>
      </c>
      <c r="D1198" s="1" t="s">
        <v>275</v>
      </c>
      <c r="E1198" s="1">
        <v>43.517665701498281</v>
      </c>
      <c r="F1198" s="329">
        <v>0.1151552011763556</v>
      </c>
      <c r="G1198" s="1">
        <v>1.2067685861722961</v>
      </c>
      <c r="H1198" s="329">
        <v>53.006465687164543</v>
      </c>
      <c r="I1198" s="1">
        <v>44.724434287670583</v>
      </c>
      <c r="J1198" s="329">
        <v>1274.389355179497</v>
      </c>
      <c r="K1198" s="329">
        <f t="shared" si="18"/>
        <v>1327.5109760678379</v>
      </c>
    </row>
    <row r="1199" spans="2:11" x14ac:dyDescent="0.2">
      <c r="B1199" s="1">
        <v>20027247</v>
      </c>
      <c r="C1199" s="1">
        <v>2023</v>
      </c>
      <c r="D1199" s="1" t="s">
        <v>275</v>
      </c>
      <c r="E1199" s="1">
        <v>0</v>
      </c>
      <c r="F1199" s="329">
        <v>0</v>
      </c>
      <c r="G1199" s="1">
        <v>0</v>
      </c>
      <c r="H1199" s="329">
        <v>0</v>
      </c>
      <c r="I1199" s="1">
        <v>0</v>
      </c>
      <c r="J1199" s="329">
        <v>9235.6048405985093</v>
      </c>
      <c r="K1199" s="329">
        <f t="shared" si="18"/>
        <v>9235.6048405985093</v>
      </c>
    </row>
    <row r="1200" spans="2:11" x14ac:dyDescent="0.2">
      <c r="B1200" s="1">
        <v>20027247</v>
      </c>
      <c r="C1200" s="1">
        <v>2024</v>
      </c>
      <c r="D1200" s="1" t="s">
        <v>275</v>
      </c>
      <c r="E1200" s="1">
        <v>0</v>
      </c>
      <c r="F1200" s="329">
        <v>0</v>
      </c>
      <c r="G1200" s="1">
        <v>0</v>
      </c>
      <c r="H1200" s="329">
        <v>0</v>
      </c>
      <c r="I1200" s="1">
        <v>0</v>
      </c>
      <c r="J1200" s="329">
        <v>9235.6048405985093</v>
      </c>
      <c r="K1200" s="329">
        <f t="shared" si="18"/>
        <v>9235.6048405985093</v>
      </c>
    </row>
    <row r="1201" spans="2:11" x14ac:dyDescent="0.2">
      <c r="B1201" s="1">
        <v>20027247</v>
      </c>
      <c r="C1201" s="1">
        <v>2025</v>
      </c>
      <c r="D1201" s="1" t="s">
        <v>275</v>
      </c>
      <c r="E1201" s="1">
        <v>0</v>
      </c>
      <c r="F1201" s="329">
        <v>0</v>
      </c>
      <c r="G1201" s="1">
        <v>0</v>
      </c>
      <c r="H1201" s="329">
        <v>0</v>
      </c>
      <c r="I1201" s="1">
        <v>0</v>
      </c>
      <c r="J1201" s="329">
        <v>9235.6048405985093</v>
      </c>
      <c r="K1201" s="329">
        <f t="shared" si="18"/>
        <v>9235.6048405985093</v>
      </c>
    </row>
    <row r="1202" spans="2:11" x14ac:dyDescent="0.2">
      <c r="B1202" s="1">
        <v>20027247</v>
      </c>
      <c r="C1202" s="1">
        <v>2026</v>
      </c>
      <c r="D1202" s="1" t="s">
        <v>275</v>
      </c>
      <c r="E1202" s="1">
        <v>0</v>
      </c>
      <c r="F1202" s="329">
        <v>0</v>
      </c>
      <c r="G1202" s="1">
        <v>0</v>
      </c>
      <c r="H1202" s="329">
        <v>0</v>
      </c>
      <c r="I1202" s="1">
        <v>0</v>
      </c>
      <c r="J1202" s="329">
        <v>9235.6048405985093</v>
      </c>
      <c r="K1202" s="329">
        <f t="shared" si="18"/>
        <v>9235.6048405985093</v>
      </c>
    </row>
    <row r="1203" spans="2:11" x14ac:dyDescent="0.2">
      <c r="B1203" s="1">
        <v>20027247</v>
      </c>
      <c r="C1203" s="1">
        <v>2027</v>
      </c>
      <c r="D1203" s="1" t="s">
        <v>275</v>
      </c>
      <c r="E1203" s="1">
        <v>0</v>
      </c>
      <c r="F1203" s="329">
        <v>0</v>
      </c>
      <c r="G1203" s="1">
        <v>231.9810053151711</v>
      </c>
      <c r="H1203" s="329">
        <v>10189.603325120799</v>
      </c>
      <c r="I1203" s="1">
        <v>231.9810053151711</v>
      </c>
      <c r="J1203" s="329">
        <v>9235.6048405985093</v>
      </c>
      <c r="K1203" s="329">
        <f t="shared" si="18"/>
        <v>19425.208165719308</v>
      </c>
    </row>
    <row r="1204" spans="2:11" x14ac:dyDescent="0.2">
      <c r="B1204" s="1">
        <v>20027247</v>
      </c>
      <c r="C1204" s="1">
        <v>2028</v>
      </c>
      <c r="D1204" s="1" t="s">
        <v>275</v>
      </c>
      <c r="E1204" s="1">
        <v>0</v>
      </c>
      <c r="F1204" s="329">
        <v>0</v>
      </c>
      <c r="G1204" s="1">
        <v>231.9810053151711</v>
      </c>
      <c r="H1204" s="329">
        <v>10189.603325120799</v>
      </c>
      <c r="I1204" s="1">
        <v>231.9810053151711</v>
      </c>
      <c r="J1204" s="329">
        <v>9235.6048405985093</v>
      </c>
      <c r="K1204" s="329">
        <f t="shared" si="18"/>
        <v>19425.208165719308</v>
      </c>
    </row>
    <row r="1205" spans="2:11" x14ac:dyDescent="0.2">
      <c r="B1205" s="1">
        <v>20027247</v>
      </c>
      <c r="C1205" s="1">
        <v>2029</v>
      </c>
      <c r="D1205" s="1" t="s">
        <v>275</v>
      </c>
      <c r="E1205" s="1">
        <v>0</v>
      </c>
      <c r="F1205" s="329">
        <v>0</v>
      </c>
      <c r="G1205" s="1">
        <v>231.9810053151711</v>
      </c>
      <c r="H1205" s="329">
        <v>10189.603325120799</v>
      </c>
      <c r="I1205" s="1">
        <v>231.9810053151711</v>
      </c>
      <c r="J1205" s="329">
        <v>9235.6048405985093</v>
      </c>
      <c r="K1205" s="329">
        <f t="shared" si="18"/>
        <v>19425.208165719308</v>
      </c>
    </row>
    <row r="1206" spans="2:11" x14ac:dyDescent="0.2">
      <c r="B1206" s="1">
        <v>20027247</v>
      </c>
      <c r="C1206" s="1">
        <v>2030</v>
      </c>
      <c r="D1206" s="1" t="s">
        <v>275</v>
      </c>
      <c r="E1206" s="1">
        <v>0</v>
      </c>
      <c r="F1206" s="329">
        <v>0</v>
      </c>
      <c r="G1206" s="1">
        <v>231.9810053151711</v>
      </c>
      <c r="H1206" s="329">
        <v>10189.603325120799</v>
      </c>
      <c r="I1206" s="1">
        <v>231.9810053151711</v>
      </c>
      <c r="J1206" s="329">
        <v>9235.6048405985093</v>
      </c>
      <c r="K1206" s="329">
        <f t="shared" si="18"/>
        <v>19425.208165719308</v>
      </c>
    </row>
    <row r="1207" spans="2:11" x14ac:dyDescent="0.2">
      <c r="B1207" s="1">
        <v>20027247</v>
      </c>
      <c r="C1207" s="1">
        <v>2031</v>
      </c>
      <c r="D1207" s="1" t="s">
        <v>275</v>
      </c>
      <c r="E1207" s="1">
        <v>0</v>
      </c>
      <c r="F1207" s="329">
        <v>0</v>
      </c>
      <c r="G1207" s="1">
        <v>231.9810053151711</v>
      </c>
      <c r="H1207" s="329">
        <v>10189.603325120799</v>
      </c>
      <c r="I1207" s="1">
        <v>231.9810053151711</v>
      </c>
      <c r="J1207" s="329">
        <v>9235.6048405985093</v>
      </c>
      <c r="K1207" s="329">
        <f t="shared" si="18"/>
        <v>19425.208165719308</v>
      </c>
    </row>
    <row r="1208" spans="2:11" x14ac:dyDescent="0.2">
      <c r="B1208" s="1">
        <v>20027247</v>
      </c>
      <c r="C1208" s="1">
        <v>2032</v>
      </c>
      <c r="D1208" s="1" t="s">
        <v>275</v>
      </c>
      <c r="E1208" s="1">
        <v>0</v>
      </c>
      <c r="F1208" s="329">
        <v>0</v>
      </c>
      <c r="G1208" s="1">
        <v>231.9810053151711</v>
      </c>
      <c r="H1208" s="329">
        <v>10189.603325120799</v>
      </c>
      <c r="I1208" s="1">
        <v>231.9810053151711</v>
      </c>
      <c r="J1208" s="329">
        <v>9235.6048405985093</v>
      </c>
      <c r="K1208" s="329">
        <f t="shared" si="18"/>
        <v>19425.208165719308</v>
      </c>
    </row>
    <row r="1209" spans="2:11" x14ac:dyDescent="0.2">
      <c r="B1209" s="1">
        <v>20027247</v>
      </c>
      <c r="C1209" s="1">
        <v>2033</v>
      </c>
      <c r="D1209" s="1" t="s">
        <v>275</v>
      </c>
      <c r="E1209" s="1">
        <v>0</v>
      </c>
      <c r="F1209" s="329">
        <v>0</v>
      </c>
      <c r="G1209" s="1">
        <v>231.9810053151711</v>
      </c>
      <c r="H1209" s="329">
        <v>10189.603325120799</v>
      </c>
      <c r="I1209" s="1">
        <v>231.9810053151711</v>
      </c>
      <c r="J1209" s="329">
        <v>9235.6048405985093</v>
      </c>
      <c r="K1209" s="329">
        <f t="shared" si="18"/>
        <v>19425.208165719308</v>
      </c>
    </row>
    <row r="1210" spans="2:11" x14ac:dyDescent="0.2">
      <c r="B1210" s="1">
        <v>20027247</v>
      </c>
      <c r="C1210" s="1">
        <v>2034</v>
      </c>
      <c r="D1210" s="1" t="s">
        <v>275</v>
      </c>
      <c r="E1210" s="1">
        <v>0</v>
      </c>
      <c r="F1210" s="329">
        <v>0</v>
      </c>
      <c r="G1210" s="1">
        <v>231.9810053151711</v>
      </c>
      <c r="H1210" s="329">
        <v>10189.603325120799</v>
      </c>
      <c r="I1210" s="1">
        <v>231.9810053151711</v>
      </c>
      <c r="J1210" s="329">
        <v>9235.6048405985093</v>
      </c>
      <c r="K1210" s="329">
        <f t="shared" si="18"/>
        <v>19425.208165719308</v>
      </c>
    </row>
    <row r="1211" spans="2:11" x14ac:dyDescent="0.2">
      <c r="B1211" s="1">
        <v>20027738</v>
      </c>
      <c r="C1211" s="1">
        <v>2023</v>
      </c>
      <c r="D1211" s="1" t="s">
        <v>275</v>
      </c>
      <c r="E1211" s="1">
        <v>0</v>
      </c>
      <c r="F1211" s="329">
        <v>0</v>
      </c>
      <c r="G1211" s="1">
        <v>0</v>
      </c>
      <c r="H1211" s="329">
        <v>0</v>
      </c>
      <c r="I1211" s="1">
        <v>0</v>
      </c>
      <c r="J1211" s="329">
        <v>923.21970120506762</v>
      </c>
      <c r="K1211" s="329">
        <f t="shared" si="18"/>
        <v>923.21970120506762</v>
      </c>
    </row>
    <row r="1212" spans="2:11" x14ac:dyDescent="0.2">
      <c r="B1212" s="1">
        <v>20027738</v>
      </c>
      <c r="C1212" s="1">
        <v>2024</v>
      </c>
      <c r="D1212" s="1" t="s">
        <v>275</v>
      </c>
      <c r="E1212" s="1">
        <v>0</v>
      </c>
      <c r="F1212" s="329">
        <v>0</v>
      </c>
      <c r="G1212" s="1">
        <v>0</v>
      </c>
      <c r="H1212" s="329">
        <v>0</v>
      </c>
      <c r="I1212" s="1">
        <v>0</v>
      </c>
      <c r="J1212" s="329">
        <v>923.21970120506762</v>
      </c>
      <c r="K1212" s="329">
        <f t="shared" si="18"/>
        <v>923.21970120506762</v>
      </c>
    </row>
    <row r="1213" spans="2:11" x14ac:dyDescent="0.2">
      <c r="B1213" s="1">
        <v>20027738</v>
      </c>
      <c r="C1213" s="1">
        <v>2025</v>
      </c>
      <c r="D1213" s="1" t="s">
        <v>275</v>
      </c>
      <c r="E1213" s="1">
        <v>0</v>
      </c>
      <c r="F1213" s="329">
        <v>0</v>
      </c>
      <c r="G1213" s="1">
        <v>0</v>
      </c>
      <c r="H1213" s="329">
        <v>0</v>
      </c>
      <c r="I1213" s="1">
        <v>0</v>
      </c>
      <c r="J1213" s="329">
        <v>923.21970120506762</v>
      </c>
      <c r="K1213" s="329">
        <f t="shared" si="18"/>
        <v>923.21970120506762</v>
      </c>
    </row>
    <row r="1214" spans="2:11" x14ac:dyDescent="0.2">
      <c r="B1214" s="1">
        <v>20027738</v>
      </c>
      <c r="C1214" s="1">
        <v>2026</v>
      </c>
      <c r="D1214" s="1" t="s">
        <v>275</v>
      </c>
      <c r="E1214" s="1">
        <v>0</v>
      </c>
      <c r="F1214" s="329">
        <v>0</v>
      </c>
      <c r="G1214" s="1">
        <v>0</v>
      </c>
      <c r="H1214" s="329">
        <v>0</v>
      </c>
      <c r="I1214" s="1">
        <v>0</v>
      </c>
      <c r="J1214" s="329">
        <v>923.21970120506762</v>
      </c>
      <c r="K1214" s="329">
        <f t="shared" si="18"/>
        <v>923.21970120506762</v>
      </c>
    </row>
    <row r="1215" spans="2:11" x14ac:dyDescent="0.2">
      <c r="B1215" s="1">
        <v>20027738</v>
      </c>
      <c r="C1215" s="1">
        <v>2027</v>
      </c>
      <c r="D1215" s="1" t="s">
        <v>275</v>
      </c>
      <c r="E1215" s="1">
        <v>0</v>
      </c>
      <c r="F1215" s="329">
        <v>0</v>
      </c>
      <c r="G1215" s="1">
        <v>4.0205728923572703</v>
      </c>
      <c r="H1215" s="329">
        <v>176.6008508205002</v>
      </c>
      <c r="I1215" s="1">
        <v>4.0205728923572703</v>
      </c>
      <c r="J1215" s="329">
        <v>923.21970120506762</v>
      </c>
      <c r="K1215" s="329">
        <f t="shared" si="18"/>
        <v>1099.8205520255678</v>
      </c>
    </row>
    <row r="1216" spans="2:11" x14ac:dyDescent="0.2">
      <c r="B1216" s="1">
        <v>20027738</v>
      </c>
      <c r="C1216" s="1">
        <v>2028</v>
      </c>
      <c r="D1216" s="1" t="s">
        <v>275</v>
      </c>
      <c r="E1216" s="1">
        <v>0</v>
      </c>
      <c r="F1216" s="329">
        <v>0</v>
      </c>
      <c r="G1216" s="1">
        <v>4.0205728923572703</v>
      </c>
      <c r="H1216" s="329">
        <v>176.6008508205002</v>
      </c>
      <c r="I1216" s="1">
        <v>4.0205728923572703</v>
      </c>
      <c r="J1216" s="329">
        <v>923.21970120506762</v>
      </c>
      <c r="K1216" s="329">
        <f t="shared" si="18"/>
        <v>1099.8205520255678</v>
      </c>
    </row>
    <row r="1217" spans="2:11" x14ac:dyDescent="0.2">
      <c r="B1217" s="1">
        <v>20027738</v>
      </c>
      <c r="C1217" s="1">
        <v>2029</v>
      </c>
      <c r="D1217" s="1" t="s">
        <v>275</v>
      </c>
      <c r="E1217" s="1">
        <v>0</v>
      </c>
      <c r="F1217" s="329">
        <v>0</v>
      </c>
      <c r="G1217" s="1">
        <v>4.0205728923572703</v>
      </c>
      <c r="H1217" s="329">
        <v>176.6008508205002</v>
      </c>
      <c r="I1217" s="1">
        <v>4.0205728923572703</v>
      </c>
      <c r="J1217" s="329">
        <v>923.21970120506762</v>
      </c>
      <c r="K1217" s="329">
        <f t="shared" si="18"/>
        <v>1099.8205520255678</v>
      </c>
    </row>
    <row r="1218" spans="2:11" x14ac:dyDescent="0.2">
      <c r="B1218" s="1">
        <v>20027738</v>
      </c>
      <c r="C1218" s="1">
        <v>2030</v>
      </c>
      <c r="D1218" s="1" t="s">
        <v>275</v>
      </c>
      <c r="E1218" s="1">
        <v>0</v>
      </c>
      <c r="F1218" s="329">
        <v>0</v>
      </c>
      <c r="G1218" s="1">
        <v>4.0205728923572703</v>
      </c>
      <c r="H1218" s="329">
        <v>176.6008508205002</v>
      </c>
      <c r="I1218" s="1">
        <v>4.0205728923572703</v>
      </c>
      <c r="J1218" s="329">
        <v>923.21970120506762</v>
      </c>
      <c r="K1218" s="329">
        <f t="shared" si="18"/>
        <v>1099.8205520255678</v>
      </c>
    </row>
    <row r="1219" spans="2:11" x14ac:dyDescent="0.2">
      <c r="B1219" s="1">
        <v>20027738</v>
      </c>
      <c r="C1219" s="1">
        <v>2031</v>
      </c>
      <c r="D1219" s="1" t="s">
        <v>275</v>
      </c>
      <c r="E1219" s="1">
        <v>0</v>
      </c>
      <c r="F1219" s="329">
        <v>0</v>
      </c>
      <c r="G1219" s="1">
        <v>4.0205728923572703</v>
      </c>
      <c r="H1219" s="329">
        <v>176.6008508205002</v>
      </c>
      <c r="I1219" s="1">
        <v>4.0205728923572703</v>
      </c>
      <c r="J1219" s="329">
        <v>923.21970120506762</v>
      </c>
      <c r="K1219" s="329">
        <f t="shared" si="18"/>
        <v>1099.8205520255678</v>
      </c>
    </row>
    <row r="1220" spans="2:11" x14ac:dyDescent="0.2">
      <c r="B1220" s="1">
        <v>20027738</v>
      </c>
      <c r="C1220" s="1">
        <v>2032</v>
      </c>
      <c r="D1220" s="1" t="s">
        <v>275</v>
      </c>
      <c r="E1220" s="1">
        <v>0</v>
      </c>
      <c r="F1220" s="329">
        <v>0</v>
      </c>
      <c r="G1220" s="1">
        <v>4.0205728923572703</v>
      </c>
      <c r="H1220" s="329">
        <v>176.6008508205002</v>
      </c>
      <c r="I1220" s="1">
        <v>4.0205728923572703</v>
      </c>
      <c r="J1220" s="329">
        <v>923.21970120506762</v>
      </c>
      <c r="K1220" s="329">
        <f t="shared" si="18"/>
        <v>1099.8205520255678</v>
      </c>
    </row>
    <row r="1221" spans="2:11" x14ac:dyDescent="0.2">
      <c r="B1221" s="1">
        <v>20027738</v>
      </c>
      <c r="C1221" s="1">
        <v>2033</v>
      </c>
      <c r="D1221" s="1" t="s">
        <v>275</v>
      </c>
      <c r="E1221" s="1">
        <v>0</v>
      </c>
      <c r="F1221" s="329">
        <v>0</v>
      </c>
      <c r="G1221" s="1">
        <v>4.0205728923572703</v>
      </c>
      <c r="H1221" s="329">
        <v>176.6008508205002</v>
      </c>
      <c r="I1221" s="1">
        <v>4.0205728923572703</v>
      </c>
      <c r="J1221" s="329">
        <v>923.21970120506762</v>
      </c>
      <c r="K1221" s="329">
        <f t="shared" si="18"/>
        <v>1099.8205520255678</v>
      </c>
    </row>
    <row r="1222" spans="2:11" x14ac:dyDescent="0.2">
      <c r="B1222" s="1">
        <v>20027738</v>
      </c>
      <c r="C1222" s="1">
        <v>2034</v>
      </c>
      <c r="D1222" s="1" t="s">
        <v>275</v>
      </c>
      <c r="E1222" s="1">
        <v>0</v>
      </c>
      <c r="F1222" s="329">
        <v>0</v>
      </c>
      <c r="G1222" s="1">
        <v>4.0205728923572703</v>
      </c>
      <c r="H1222" s="329">
        <v>176.6008508205002</v>
      </c>
      <c r="I1222" s="1">
        <v>4.0205728923572703</v>
      </c>
      <c r="J1222" s="329">
        <v>923.21970120506762</v>
      </c>
      <c r="K1222" s="329">
        <f t="shared" si="18"/>
        <v>1099.8205520255678</v>
      </c>
    </row>
    <row r="1223" spans="2:11" x14ac:dyDescent="0.2">
      <c r="B1223" s="1">
        <v>20028837</v>
      </c>
      <c r="C1223" s="1">
        <v>2023</v>
      </c>
      <c r="D1223" s="1" t="s">
        <v>275</v>
      </c>
      <c r="E1223" s="1">
        <v>3559.023584890926</v>
      </c>
      <c r="F1223" s="329">
        <v>0</v>
      </c>
      <c r="G1223" s="1">
        <v>0</v>
      </c>
      <c r="H1223" s="329">
        <v>0</v>
      </c>
      <c r="I1223" s="1">
        <v>3559.023584890926</v>
      </c>
      <c r="J1223" s="329">
        <v>2768.7019106430239</v>
      </c>
      <c r="K1223" s="329">
        <f t="shared" ref="K1223:K1286" si="19">J1223+H1223+F1223</f>
        <v>2768.7019106430239</v>
      </c>
    </row>
    <row r="1224" spans="2:11" x14ac:dyDescent="0.2">
      <c r="B1224" s="1">
        <v>20028837</v>
      </c>
      <c r="C1224" s="1">
        <v>2024</v>
      </c>
      <c r="D1224" s="1" t="s">
        <v>275</v>
      </c>
      <c r="E1224" s="1">
        <v>3553.3045128407648</v>
      </c>
      <c r="F1224" s="329">
        <v>76.744172652596831</v>
      </c>
      <c r="G1224" s="1">
        <v>0</v>
      </c>
      <c r="H1224" s="329">
        <v>0</v>
      </c>
      <c r="I1224" s="1">
        <v>3553.3045128407648</v>
      </c>
      <c r="J1224" s="329">
        <v>2768.7019106430239</v>
      </c>
      <c r="K1224" s="329">
        <f t="shared" si="19"/>
        <v>2845.4460832956206</v>
      </c>
    </row>
    <row r="1225" spans="2:11" x14ac:dyDescent="0.2">
      <c r="B1225" s="1">
        <v>20028837</v>
      </c>
      <c r="C1225" s="1">
        <v>2025</v>
      </c>
      <c r="D1225" s="1" t="s">
        <v>275</v>
      </c>
      <c r="E1225" s="1">
        <v>6287.4355826126184</v>
      </c>
      <c r="F1225" s="329">
        <v>152.49236082168559</v>
      </c>
      <c r="G1225" s="1">
        <v>0</v>
      </c>
      <c r="H1225" s="329">
        <v>0</v>
      </c>
      <c r="I1225" s="1">
        <v>6287.4355826126184</v>
      </c>
      <c r="J1225" s="329">
        <v>2768.7019106430239</v>
      </c>
      <c r="K1225" s="329">
        <f t="shared" si="19"/>
        <v>2921.1942714647093</v>
      </c>
    </row>
    <row r="1226" spans="2:11" x14ac:dyDescent="0.2">
      <c r="B1226" s="1">
        <v>20028837</v>
      </c>
      <c r="C1226" s="1">
        <v>2026</v>
      </c>
      <c r="D1226" s="1" t="s">
        <v>275</v>
      </c>
      <c r="E1226" s="1">
        <v>6287.4355826126184</v>
      </c>
      <c r="F1226" s="329">
        <v>152.49236082168559</v>
      </c>
      <c r="G1226" s="1">
        <v>0</v>
      </c>
      <c r="H1226" s="329">
        <v>0</v>
      </c>
      <c r="I1226" s="1">
        <v>6287.4355826126184</v>
      </c>
      <c r="J1226" s="329">
        <v>2768.7019106430239</v>
      </c>
      <c r="K1226" s="329">
        <f t="shared" si="19"/>
        <v>2921.1942714647093</v>
      </c>
    </row>
    <row r="1227" spans="2:11" x14ac:dyDescent="0.2">
      <c r="B1227" s="1">
        <v>20028837</v>
      </c>
      <c r="C1227" s="1">
        <v>2027</v>
      </c>
      <c r="D1227" s="1" t="s">
        <v>275</v>
      </c>
      <c r="E1227" s="1">
        <v>3404.5701310156769</v>
      </c>
      <c r="F1227" s="329">
        <v>43.811410289589382</v>
      </c>
      <c r="G1227" s="1">
        <v>0</v>
      </c>
      <c r="H1227" s="329">
        <v>0</v>
      </c>
      <c r="I1227" s="1">
        <v>3404.5701310156769</v>
      </c>
      <c r="J1227" s="329">
        <v>2768.7019106430239</v>
      </c>
      <c r="K1227" s="329">
        <f t="shared" si="19"/>
        <v>2812.5133209326132</v>
      </c>
    </row>
    <row r="1228" spans="2:11" x14ac:dyDescent="0.2">
      <c r="B1228" s="1">
        <v>20028837</v>
      </c>
      <c r="C1228" s="1">
        <v>2028</v>
      </c>
      <c r="D1228" s="1" t="s">
        <v>275</v>
      </c>
      <c r="E1228" s="1">
        <v>3404.5701310156769</v>
      </c>
      <c r="F1228" s="329">
        <v>43.811410289589382</v>
      </c>
      <c r="G1228" s="1">
        <v>0</v>
      </c>
      <c r="H1228" s="329">
        <v>0</v>
      </c>
      <c r="I1228" s="1">
        <v>3404.5701310156769</v>
      </c>
      <c r="J1228" s="329">
        <v>2768.7019106430239</v>
      </c>
      <c r="K1228" s="329">
        <f t="shared" si="19"/>
        <v>2812.5133209326132</v>
      </c>
    </row>
    <row r="1229" spans="2:11" x14ac:dyDescent="0.2">
      <c r="B1229" s="1">
        <v>20028837</v>
      </c>
      <c r="C1229" s="1">
        <v>2029</v>
      </c>
      <c r="D1229" s="1" t="s">
        <v>275</v>
      </c>
      <c r="E1229" s="1">
        <v>3404.5701310156769</v>
      </c>
      <c r="F1229" s="329">
        <v>43.811410289589382</v>
      </c>
      <c r="G1229" s="1">
        <v>0</v>
      </c>
      <c r="H1229" s="329">
        <v>0</v>
      </c>
      <c r="I1229" s="1">
        <v>3404.5701310156769</v>
      </c>
      <c r="J1229" s="329">
        <v>2768.7019106430239</v>
      </c>
      <c r="K1229" s="329">
        <f t="shared" si="19"/>
        <v>2812.5133209326132</v>
      </c>
    </row>
    <row r="1230" spans="2:11" x14ac:dyDescent="0.2">
      <c r="B1230" s="1">
        <v>20028837</v>
      </c>
      <c r="C1230" s="1">
        <v>2030</v>
      </c>
      <c r="D1230" s="1" t="s">
        <v>275</v>
      </c>
      <c r="E1230" s="1">
        <v>3404.5701310156769</v>
      </c>
      <c r="F1230" s="329">
        <v>43.811410289589382</v>
      </c>
      <c r="G1230" s="1">
        <v>0</v>
      </c>
      <c r="H1230" s="329">
        <v>0</v>
      </c>
      <c r="I1230" s="1">
        <v>3404.5701310156769</v>
      </c>
      <c r="J1230" s="329">
        <v>2768.7019106430239</v>
      </c>
      <c r="K1230" s="329">
        <f t="shared" si="19"/>
        <v>2812.5133209326132</v>
      </c>
    </row>
    <row r="1231" spans="2:11" x14ac:dyDescent="0.2">
      <c r="B1231" s="1">
        <v>20028837</v>
      </c>
      <c r="C1231" s="1">
        <v>2031</v>
      </c>
      <c r="D1231" s="1" t="s">
        <v>275</v>
      </c>
      <c r="E1231" s="1">
        <v>3404.5701310156769</v>
      </c>
      <c r="F1231" s="329">
        <v>43.811410289589382</v>
      </c>
      <c r="G1231" s="1">
        <v>0</v>
      </c>
      <c r="H1231" s="329">
        <v>0</v>
      </c>
      <c r="I1231" s="1">
        <v>3404.5701310156769</v>
      </c>
      <c r="J1231" s="329">
        <v>2768.7019106430239</v>
      </c>
      <c r="K1231" s="329">
        <f t="shared" si="19"/>
        <v>2812.5133209326132</v>
      </c>
    </row>
    <row r="1232" spans="2:11" x14ac:dyDescent="0.2">
      <c r="B1232" s="1">
        <v>20028837</v>
      </c>
      <c r="C1232" s="1">
        <v>2032</v>
      </c>
      <c r="D1232" s="1" t="s">
        <v>275</v>
      </c>
      <c r="E1232" s="1">
        <v>3404.5701310156769</v>
      </c>
      <c r="F1232" s="329">
        <v>43.811410289589382</v>
      </c>
      <c r="G1232" s="1">
        <v>0</v>
      </c>
      <c r="H1232" s="329">
        <v>0</v>
      </c>
      <c r="I1232" s="1">
        <v>3404.5701310156769</v>
      </c>
      <c r="J1232" s="329">
        <v>2768.7019106430239</v>
      </c>
      <c r="K1232" s="329">
        <f t="shared" si="19"/>
        <v>2812.5133209326132</v>
      </c>
    </row>
    <row r="1233" spans="2:11" x14ac:dyDescent="0.2">
      <c r="B1233" s="1">
        <v>20028837</v>
      </c>
      <c r="C1233" s="1">
        <v>2033</v>
      </c>
      <c r="D1233" s="1" t="s">
        <v>275</v>
      </c>
      <c r="E1233" s="1">
        <v>3404.5701310156769</v>
      </c>
      <c r="F1233" s="329">
        <v>43.811410289589382</v>
      </c>
      <c r="G1233" s="1">
        <v>0</v>
      </c>
      <c r="H1233" s="329">
        <v>0</v>
      </c>
      <c r="I1233" s="1">
        <v>3404.5701310156769</v>
      </c>
      <c r="J1233" s="329">
        <v>2768.7019106430239</v>
      </c>
      <c r="K1233" s="329">
        <f t="shared" si="19"/>
        <v>2812.5133209326132</v>
      </c>
    </row>
    <row r="1234" spans="2:11" x14ac:dyDescent="0.2">
      <c r="B1234" s="1">
        <v>20028837</v>
      </c>
      <c r="C1234" s="1">
        <v>2034</v>
      </c>
      <c r="D1234" s="1" t="s">
        <v>275</v>
      </c>
      <c r="E1234" s="1">
        <v>3404.5701310156769</v>
      </c>
      <c r="F1234" s="329">
        <v>43.811410289589382</v>
      </c>
      <c r="G1234" s="1">
        <v>0</v>
      </c>
      <c r="H1234" s="329">
        <v>0</v>
      </c>
      <c r="I1234" s="1">
        <v>3404.5701310156769</v>
      </c>
      <c r="J1234" s="329">
        <v>2768.7019106430239</v>
      </c>
      <c r="K1234" s="329">
        <f t="shared" si="19"/>
        <v>2812.5133209326132</v>
      </c>
    </row>
    <row r="1235" spans="2:11" x14ac:dyDescent="0.2">
      <c r="B1235" s="1">
        <v>20028922</v>
      </c>
      <c r="C1235" s="1">
        <v>2023</v>
      </c>
      <c r="D1235" s="1" t="s">
        <v>275</v>
      </c>
      <c r="E1235" s="1">
        <v>0</v>
      </c>
      <c r="F1235" s="329">
        <v>0</v>
      </c>
      <c r="G1235" s="1">
        <v>0</v>
      </c>
      <c r="H1235" s="329">
        <v>0</v>
      </c>
      <c r="I1235" s="1">
        <v>0</v>
      </c>
      <c r="J1235" s="329">
        <v>1385.7635865030229</v>
      </c>
      <c r="K1235" s="329">
        <f t="shared" si="19"/>
        <v>1385.7635865030229</v>
      </c>
    </row>
    <row r="1236" spans="2:11" x14ac:dyDescent="0.2">
      <c r="B1236" s="1">
        <v>20028922</v>
      </c>
      <c r="C1236" s="1">
        <v>2024</v>
      </c>
      <c r="D1236" s="1" t="s">
        <v>275</v>
      </c>
      <c r="E1236" s="1">
        <v>0</v>
      </c>
      <c r="F1236" s="329">
        <v>0</v>
      </c>
      <c r="G1236" s="1">
        <v>0</v>
      </c>
      <c r="H1236" s="329">
        <v>0</v>
      </c>
      <c r="I1236" s="1">
        <v>0</v>
      </c>
      <c r="J1236" s="329">
        <v>1385.7635865030229</v>
      </c>
      <c r="K1236" s="329">
        <f t="shared" si="19"/>
        <v>1385.7635865030229</v>
      </c>
    </row>
    <row r="1237" spans="2:11" x14ac:dyDescent="0.2">
      <c r="B1237" s="1">
        <v>20028922</v>
      </c>
      <c r="C1237" s="1">
        <v>2025</v>
      </c>
      <c r="D1237" s="1" t="s">
        <v>275</v>
      </c>
      <c r="E1237" s="1">
        <v>0</v>
      </c>
      <c r="F1237" s="329">
        <v>0</v>
      </c>
      <c r="G1237" s="1">
        <v>0</v>
      </c>
      <c r="H1237" s="329">
        <v>0</v>
      </c>
      <c r="I1237" s="1">
        <v>0</v>
      </c>
      <c r="J1237" s="329">
        <v>1385.7635865030229</v>
      </c>
      <c r="K1237" s="329">
        <f t="shared" si="19"/>
        <v>1385.7635865030229</v>
      </c>
    </row>
    <row r="1238" spans="2:11" x14ac:dyDescent="0.2">
      <c r="B1238" s="1">
        <v>20028922</v>
      </c>
      <c r="C1238" s="1">
        <v>2026</v>
      </c>
      <c r="D1238" s="1" t="s">
        <v>275</v>
      </c>
      <c r="E1238" s="1">
        <v>0</v>
      </c>
      <c r="F1238" s="329">
        <v>0</v>
      </c>
      <c r="G1238" s="1">
        <v>0</v>
      </c>
      <c r="H1238" s="329">
        <v>0</v>
      </c>
      <c r="I1238" s="1">
        <v>0</v>
      </c>
      <c r="J1238" s="329">
        <v>1385.7635865030229</v>
      </c>
      <c r="K1238" s="329">
        <f t="shared" si="19"/>
        <v>1385.7635865030229</v>
      </c>
    </row>
    <row r="1239" spans="2:11" x14ac:dyDescent="0.2">
      <c r="B1239" s="1">
        <v>20028922</v>
      </c>
      <c r="C1239" s="1">
        <v>2027</v>
      </c>
      <c r="D1239" s="1" t="s">
        <v>275</v>
      </c>
      <c r="E1239" s="1">
        <v>0</v>
      </c>
      <c r="F1239" s="329">
        <v>0</v>
      </c>
      <c r="G1239" s="1">
        <v>0</v>
      </c>
      <c r="H1239" s="329">
        <v>0</v>
      </c>
      <c r="I1239" s="1">
        <v>0</v>
      </c>
      <c r="J1239" s="329">
        <v>1385.7635865030229</v>
      </c>
      <c r="K1239" s="329">
        <f t="shared" si="19"/>
        <v>1385.7635865030229</v>
      </c>
    </row>
    <row r="1240" spans="2:11" x14ac:dyDescent="0.2">
      <c r="B1240" s="1">
        <v>20028922</v>
      </c>
      <c r="C1240" s="1">
        <v>2028</v>
      </c>
      <c r="D1240" s="1" t="s">
        <v>275</v>
      </c>
      <c r="E1240" s="1">
        <v>0</v>
      </c>
      <c r="F1240" s="329">
        <v>0</v>
      </c>
      <c r="G1240" s="1">
        <v>0</v>
      </c>
      <c r="H1240" s="329">
        <v>0</v>
      </c>
      <c r="I1240" s="1">
        <v>0</v>
      </c>
      <c r="J1240" s="329">
        <v>1385.7635865030229</v>
      </c>
      <c r="K1240" s="329">
        <f t="shared" si="19"/>
        <v>1385.7635865030229</v>
      </c>
    </row>
    <row r="1241" spans="2:11" x14ac:dyDescent="0.2">
      <c r="B1241" s="1">
        <v>20028922</v>
      </c>
      <c r="C1241" s="1">
        <v>2029</v>
      </c>
      <c r="D1241" s="1" t="s">
        <v>275</v>
      </c>
      <c r="E1241" s="1">
        <v>0</v>
      </c>
      <c r="F1241" s="329">
        <v>0</v>
      </c>
      <c r="G1241" s="1">
        <v>0</v>
      </c>
      <c r="H1241" s="329">
        <v>0</v>
      </c>
      <c r="I1241" s="1">
        <v>0</v>
      </c>
      <c r="J1241" s="329">
        <v>1385.7635865030229</v>
      </c>
      <c r="K1241" s="329">
        <f t="shared" si="19"/>
        <v>1385.7635865030229</v>
      </c>
    </row>
    <row r="1242" spans="2:11" x14ac:dyDescent="0.2">
      <c r="B1242" s="1">
        <v>20028922</v>
      </c>
      <c r="C1242" s="1">
        <v>2030</v>
      </c>
      <c r="D1242" s="1" t="s">
        <v>275</v>
      </c>
      <c r="E1242" s="1">
        <v>0</v>
      </c>
      <c r="F1242" s="329">
        <v>0</v>
      </c>
      <c r="G1242" s="1">
        <v>0</v>
      </c>
      <c r="H1242" s="329">
        <v>0</v>
      </c>
      <c r="I1242" s="1">
        <v>0</v>
      </c>
      <c r="J1242" s="329">
        <v>1385.7635865030229</v>
      </c>
      <c r="K1242" s="329">
        <f t="shared" si="19"/>
        <v>1385.7635865030229</v>
      </c>
    </row>
    <row r="1243" spans="2:11" x14ac:dyDescent="0.2">
      <c r="B1243" s="1">
        <v>20028922</v>
      </c>
      <c r="C1243" s="1">
        <v>2031</v>
      </c>
      <c r="D1243" s="1" t="s">
        <v>275</v>
      </c>
      <c r="E1243" s="1">
        <v>0</v>
      </c>
      <c r="F1243" s="329">
        <v>0</v>
      </c>
      <c r="G1243" s="1">
        <v>0</v>
      </c>
      <c r="H1243" s="329">
        <v>0</v>
      </c>
      <c r="I1243" s="1">
        <v>0</v>
      </c>
      <c r="J1243" s="329">
        <v>1385.7635865030229</v>
      </c>
      <c r="K1243" s="329">
        <f t="shared" si="19"/>
        <v>1385.7635865030229</v>
      </c>
    </row>
    <row r="1244" spans="2:11" x14ac:dyDescent="0.2">
      <c r="B1244" s="1">
        <v>20028922</v>
      </c>
      <c r="C1244" s="1">
        <v>2032</v>
      </c>
      <c r="D1244" s="1" t="s">
        <v>275</v>
      </c>
      <c r="E1244" s="1">
        <v>0</v>
      </c>
      <c r="F1244" s="329">
        <v>0</v>
      </c>
      <c r="G1244" s="1">
        <v>0</v>
      </c>
      <c r="H1244" s="329">
        <v>0</v>
      </c>
      <c r="I1244" s="1">
        <v>0</v>
      </c>
      <c r="J1244" s="329">
        <v>1385.7635865030229</v>
      </c>
      <c r="K1244" s="329">
        <f t="shared" si="19"/>
        <v>1385.7635865030229</v>
      </c>
    </row>
    <row r="1245" spans="2:11" x14ac:dyDescent="0.2">
      <c r="B1245" s="1">
        <v>20028922</v>
      </c>
      <c r="C1245" s="1">
        <v>2033</v>
      </c>
      <c r="D1245" s="1" t="s">
        <v>275</v>
      </c>
      <c r="E1245" s="1">
        <v>0</v>
      </c>
      <c r="F1245" s="329">
        <v>0</v>
      </c>
      <c r="G1245" s="1">
        <v>0</v>
      </c>
      <c r="H1245" s="329">
        <v>0</v>
      </c>
      <c r="I1245" s="1">
        <v>0</v>
      </c>
      <c r="J1245" s="329">
        <v>1385.7635865030229</v>
      </c>
      <c r="K1245" s="329">
        <f t="shared" si="19"/>
        <v>1385.7635865030229</v>
      </c>
    </row>
    <row r="1246" spans="2:11" x14ac:dyDescent="0.2">
      <c r="B1246" s="1">
        <v>20028922</v>
      </c>
      <c r="C1246" s="1">
        <v>2034</v>
      </c>
      <c r="D1246" s="1" t="s">
        <v>275</v>
      </c>
      <c r="E1246" s="1">
        <v>0</v>
      </c>
      <c r="F1246" s="329">
        <v>0</v>
      </c>
      <c r="G1246" s="1">
        <v>0</v>
      </c>
      <c r="H1246" s="329">
        <v>0</v>
      </c>
      <c r="I1246" s="1">
        <v>0</v>
      </c>
      <c r="J1246" s="329">
        <v>1385.7635865030229</v>
      </c>
      <c r="K1246" s="329">
        <f t="shared" si="19"/>
        <v>1385.7635865030229</v>
      </c>
    </row>
    <row r="1247" spans="2:11" x14ac:dyDescent="0.2">
      <c r="B1247" s="1">
        <v>20029475</v>
      </c>
      <c r="C1247" s="1">
        <v>2023</v>
      </c>
      <c r="D1247" s="1" t="s">
        <v>275</v>
      </c>
      <c r="E1247" s="1">
        <v>0</v>
      </c>
      <c r="F1247" s="329">
        <v>0</v>
      </c>
      <c r="G1247" s="1">
        <v>0</v>
      </c>
      <c r="H1247" s="329">
        <v>0</v>
      </c>
      <c r="I1247" s="1">
        <v>0</v>
      </c>
      <c r="J1247" s="329">
        <v>2672.4174664678189</v>
      </c>
      <c r="K1247" s="329">
        <f t="shared" si="19"/>
        <v>2672.4174664678189</v>
      </c>
    </row>
    <row r="1248" spans="2:11" x14ac:dyDescent="0.2">
      <c r="B1248" s="1">
        <v>20029475</v>
      </c>
      <c r="C1248" s="1">
        <v>2024</v>
      </c>
      <c r="D1248" s="1" t="s">
        <v>275</v>
      </c>
      <c r="E1248" s="1">
        <v>0</v>
      </c>
      <c r="F1248" s="329">
        <v>0</v>
      </c>
      <c r="G1248" s="1">
        <v>0</v>
      </c>
      <c r="H1248" s="329">
        <v>0</v>
      </c>
      <c r="I1248" s="1">
        <v>0</v>
      </c>
      <c r="J1248" s="329">
        <v>2672.4174664678189</v>
      </c>
      <c r="K1248" s="329">
        <f t="shared" si="19"/>
        <v>2672.4174664678189</v>
      </c>
    </row>
    <row r="1249" spans="2:11" x14ac:dyDescent="0.2">
      <c r="B1249" s="1">
        <v>20029475</v>
      </c>
      <c r="C1249" s="1">
        <v>2025</v>
      </c>
      <c r="D1249" s="1" t="s">
        <v>275</v>
      </c>
      <c r="E1249" s="1">
        <v>0</v>
      </c>
      <c r="F1249" s="329">
        <v>0</v>
      </c>
      <c r="G1249" s="1">
        <v>0</v>
      </c>
      <c r="H1249" s="329">
        <v>0</v>
      </c>
      <c r="I1249" s="1">
        <v>0</v>
      </c>
      <c r="J1249" s="329">
        <v>2672.4174664678189</v>
      </c>
      <c r="K1249" s="329">
        <f t="shared" si="19"/>
        <v>2672.4174664678189</v>
      </c>
    </row>
    <row r="1250" spans="2:11" x14ac:dyDescent="0.2">
      <c r="B1250" s="1">
        <v>20029475</v>
      </c>
      <c r="C1250" s="1">
        <v>2026</v>
      </c>
      <c r="D1250" s="1" t="s">
        <v>275</v>
      </c>
      <c r="E1250" s="1">
        <v>0</v>
      </c>
      <c r="F1250" s="329">
        <v>0</v>
      </c>
      <c r="G1250" s="1">
        <v>0</v>
      </c>
      <c r="H1250" s="329">
        <v>0</v>
      </c>
      <c r="I1250" s="1">
        <v>0</v>
      </c>
      <c r="J1250" s="329">
        <v>2672.4174664678189</v>
      </c>
      <c r="K1250" s="329">
        <f t="shared" si="19"/>
        <v>2672.4174664678189</v>
      </c>
    </row>
    <row r="1251" spans="2:11" x14ac:dyDescent="0.2">
      <c r="B1251" s="1">
        <v>20029475</v>
      </c>
      <c r="C1251" s="1">
        <v>2027</v>
      </c>
      <c r="D1251" s="1" t="s">
        <v>275</v>
      </c>
      <c r="E1251" s="1">
        <v>1101.8527193585071</v>
      </c>
      <c r="F1251" s="329">
        <v>9.9687743841481229</v>
      </c>
      <c r="G1251" s="1">
        <v>119.2485456652857</v>
      </c>
      <c r="H1251" s="329">
        <v>5237.9089217928731</v>
      </c>
      <c r="I1251" s="1">
        <v>1221.1012650237919</v>
      </c>
      <c r="J1251" s="329">
        <v>2672.4174664678189</v>
      </c>
      <c r="K1251" s="329">
        <f t="shared" si="19"/>
        <v>7920.2951626448394</v>
      </c>
    </row>
    <row r="1252" spans="2:11" x14ac:dyDescent="0.2">
      <c r="B1252" s="1">
        <v>20029475</v>
      </c>
      <c r="C1252" s="1">
        <v>2028</v>
      </c>
      <c r="D1252" s="1" t="s">
        <v>275</v>
      </c>
      <c r="E1252" s="1">
        <v>1101.8527193585071</v>
      </c>
      <c r="F1252" s="329">
        <v>9.9687743841481229</v>
      </c>
      <c r="G1252" s="1">
        <v>119.2485456652857</v>
      </c>
      <c r="H1252" s="329">
        <v>5237.9089217928731</v>
      </c>
      <c r="I1252" s="1">
        <v>1221.1012650237919</v>
      </c>
      <c r="J1252" s="329">
        <v>2672.4174664678189</v>
      </c>
      <c r="K1252" s="329">
        <f t="shared" si="19"/>
        <v>7920.2951626448394</v>
      </c>
    </row>
    <row r="1253" spans="2:11" x14ac:dyDescent="0.2">
      <c r="B1253" s="1">
        <v>20029475</v>
      </c>
      <c r="C1253" s="1">
        <v>2029</v>
      </c>
      <c r="D1253" s="1" t="s">
        <v>275</v>
      </c>
      <c r="E1253" s="1">
        <v>1101.8527193585071</v>
      </c>
      <c r="F1253" s="329">
        <v>9.9687743841481229</v>
      </c>
      <c r="G1253" s="1">
        <v>119.2485456652857</v>
      </c>
      <c r="H1253" s="329">
        <v>5237.9089217928731</v>
      </c>
      <c r="I1253" s="1">
        <v>1221.1012650237919</v>
      </c>
      <c r="J1253" s="329">
        <v>2672.4174664678189</v>
      </c>
      <c r="K1253" s="329">
        <f t="shared" si="19"/>
        <v>7920.2951626448394</v>
      </c>
    </row>
    <row r="1254" spans="2:11" x14ac:dyDescent="0.2">
      <c r="B1254" s="1">
        <v>20029475</v>
      </c>
      <c r="C1254" s="1">
        <v>2030</v>
      </c>
      <c r="D1254" s="1" t="s">
        <v>275</v>
      </c>
      <c r="E1254" s="1">
        <v>1101.8527193585071</v>
      </c>
      <c r="F1254" s="329">
        <v>9.9687743841481229</v>
      </c>
      <c r="G1254" s="1">
        <v>119.2485456652857</v>
      </c>
      <c r="H1254" s="329">
        <v>5237.9089217928731</v>
      </c>
      <c r="I1254" s="1">
        <v>1221.1012650237919</v>
      </c>
      <c r="J1254" s="329">
        <v>2672.4174664678189</v>
      </c>
      <c r="K1254" s="329">
        <f t="shared" si="19"/>
        <v>7920.2951626448394</v>
      </c>
    </row>
    <row r="1255" spans="2:11" x14ac:dyDescent="0.2">
      <c r="B1255" s="1">
        <v>20029475</v>
      </c>
      <c r="C1255" s="1">
        <v>2031</v>
      </c>
      <c r="D1255" s="1" t="s">
        <v>275</v>
      </c>
      <c r="E1255" s="1">
        <v>1101.8527193585071</v>
      </c>
      <c r="F1255" s="329">
        <v>9.9687743841481229</v>
      </c>
      <c r="G1255" s="1">
        <v>119.2485456652857</v>
      </c>
      <c r="H1255" s="329">
        <v>5237.9089217928731</v>
      </c>
      <c r="I1255" s="1">
        <v>1221.1012650237919</v>
      </c>
      <c r="J1255" s="329">
        <v>2672.4174664678189</v>
      </c>
      <c r="K1255" s="329">
        <f t="shared" si="19"/>
        <v>7920.2951626448394</v>
      </c>
    </row>
    <row r="1256" spans="2:11" x14ac:dyDescent="0.2">
      <c r="B1256" s="1">
        <v>20029475</v>
      </c>
      <c r="C1256" s="1">
        <v>2032</v>
      </c>
      <c r="D1256" s="1" t="s">
        <v>275</v>
      </c>
      <c r="E1256" s="1">
        <v>1101.8527193585071</v>
      </c>
      <c r="F1256" s="329">
        <v>9.9687743841481229</v>
      </c>
      <c r="G1256" s="1">
        <v>119.2485456652857</v>
      </c>
      <c r="H1256" s="329">
        <v>5237.9089217928731</v>
      </c>
      <c r="I1256" s="1">
        <v>1221.1012650237919</v>
      </c>
      <c r="J1256" s="329">
        <v>2672.4174664678189</v>
      </c>
      <c r="K1256" s="329">
        <f t="shared" si="19"/>
        <v>7920.2951626448394</v>
      </c>
    </row>
    <row r="1257" spans="2:11" x14ac:dyDescent="0.2">
      <c r="B1257" s="1">
        <v>20029475</v>
      </c>
      <c r="C1257" s="1">
        <v>2033</v>
      </c>
      <c r="D1257" s="1" t="s">
        <v>275</v>
      </c>
      <c r="E1257" s="1">
        <v>1101.8527193585071</v>
      </c>
      <c r="F1257" s="329">
        <v>9.9687743841481229</v>
      </c>
      <c r="G1257" s="1">
        <v>119.2485456652857</v>
      </c>
      <c r="H1257" s="329">
        <v>5237.9089217928731</v>
      </c>
      <c r="I1257" s="1">
        <v>1221.1012650237919</v>
      </c>
      <c r="J1257" s="329">
        <v>2672.4174664678189</v>
      </c>
      <c r="K1257" s="329">
        <f t="shared" si="19"/>
        <v>7920.2951626448394</v>
      </c>
    </row>
    <row r="1258" spans="2:11" x14ac:dyDescent="0.2">
      <c r="B1258" s="1">
        <v>20029475</v>
      </c>
      <c r="C1258" s="1">
        <v>2034</v>
      </c>
      <c r="D1258" s="1" t="s">
        <v>275</v>
      </c>
      <c r="E1258" s="1">
        <v>1101.8527193585071</v>
      </c>
      <c r="F1258" s="329">
        <v>9.9687743841481229</v>
      </c>
      <c r="G1258" s="1">
        <v>119.2485456652857</v>
      </c>
      <c r="H1258" s="329">
        <v>5237.9089217928731</v>
      </c>
      <c r="I1258" s="1">
        <v>1221.1012650237919</v>
      </c>
      <c r="J1258" s="329">
        <v>2672.4174664678189</v>
      </c>
      <c r="K1258" s="329">
        <f t="shared" si="19"/>
        <v>7920.2951626448394</v>
      </c>
    </row>
    <row r="1259" spans="2:11" x14ac:dyDescent="0.2">
      <c r="B1259" s="1">
        <v>20037638</v>
      </c>
      <c r="C1259" s="1">
        <v>2023</v>
      </c>
      <c r="D1259" s="1" t="s">
        <v>275</v>
      </c>
      <c r="E1259" s="1">
        <v>0</v>
      </c>
      <c r="F1259" s="329">
        <v>0</v>
      </c>
      <c r="G1259" s="1">
        <v>0</v>
      </c>
      <c r="H1259" s="329">
        <v>0</v>
      </c>
      <c r="I1259" s="1">
        <v>0</v>
      </c>
      <c r="J1259" s="329">
        <v>1459.6785893065889</v>
      </c>
      <c r="K1259" s="329">
        <f t="shared" si="19"/>
        <v>1459.6785893065889</v>
      </c>
    </row>
    <row r="1260" spans="2:11" x14ac:dyDescent="0.2">
      <c r="B1260" s="1">
        <v>20037638</v>
      </c>
      <c r="C1260" s="1">
        <v>2024</v>
      </c>
      <c r="D1260" s="1" t="s">
        <v>275</v>
      </c>
      <c r="E1260" s="1">
        <v>0</v>
      </c>
      <c r="F1260" s="329">
        <v>0</v>
      </c>
      <c r="G1260" s="1">
        <v>0</v>
      </c>
      <c r="H1260" s="329">
        <v>0</v>
      </c>
      <c r="I1260" s="1">
        <v>0</v>
      </c>
      <c r="J1260" s="329">
        <v>1459.6785893065889</v>
      </c>
      <c r="K1260" s="329">
        <f t="shared" si="19"/>
        <v>1459.6785893065889</v>
      </c>
    </row>
    <row r="1261" spans="2:11" x14ac:dyDescent="0.2">
      <c r="B1261" s="1">
        <v>20037638</v>
      </c>
      <c r="C1261" s="1">
        <v>2025</v>
      </c>
      <c r="D1261" s="1" t="s">
        <v>275</v>
      </c>
      <c r="E1261" s="1">
        <v>0</v>
      </c>
      <c r="F1261" s="329">
        <v>0</v>
      </c>
      <c r="G1261" s="1">
        <v>0</v>
      </c>
      <c r="H1261" s="329">
        <v>0</v>
      </c>
      <c r="I1261" s="1">
        <v>0</v>
      </c>
      <c r="J1261" s="329">
        <v>1459.6785893065889</v>
      </c>
      <c r="K1261" s="329">
        <f t="shared" si="19"/>
        <v>1459.6785893065889</v>
      </c>
    </row>
    <row r="1262" spans="2:11" x14ac:dyDescent="0.2">
      <c r="B1262" s="1">
        <v>20037638</v>
      </c>
      <c r="C1262" s="1">
        <v>2026</v>
      </c>
      <c r="D1262" s="1" t="s">
        <v>275</v>
      </c>
      <c r="E1262" s="1">
        <v>0</v>
      </c>
      <c r="F1262" s="329">
        <v>0</v>
      </c>
      <c r="G1262" s="1">
        <v>0</v>
      </c>
      <c r="H1262" s="329">
        <v>0</v>
      </c>
      <c r="I1262" s="1">
        <v>0</v>
      </c>
      <c r="J1262" s="329">
        <v>1459.6785893065889</v>
      </c>
      <c r="K1262" s="329">
        <f t="shared" si="19"/>
        <v>1459.6785893065889</v>
      </c>
    </row>
    <row r="1263" spans="2:11" x14ac:dyDescent="0.2">
      <c r="B1263" s="1">
        <v>20037638</v>
      </c>
      <c r="C1263" s="1">
        <v>2027</v>
      </c>
      <c r="D1263" s="1" t="s">
        <v>275</v>
      </c>
      <c r="E1263" s="1">
        <v>0</v>
      </c>
      <c r="F1263" s="329">
        <v>0</v>
      </c>
      <c r="G1263" s="1">
        <v>1206.673762321971</v>
      </c>
      <c r="H1263" s="329">
        <v>53002.300615893902</v>
      </c>
      <c r="I1263" s="1">
        <v>1206.673762321971</v>
      </c>
      <c r="J1263" s="329">
        <v>1459.6785893065889</v>
      </c>
      <c r="K1263" s="329">
        <f t="shared" si="19"/>
        <v>54461.979205200492</v>
      </c>
    </row>
    <row r="1264" spans="2:11" x14ac:dyDescent="0.2">
      <c r="B1264" s="1">
        <v>20037638</v>
      </c>
      <c r="C1264" s="1">
        <v>2028</v>
      </c>
      <c r="D1264" s="1" t="s">
        <v>275</v>
      </c>
      <c r="E1264" s="1">
        <v>0</v>
      </c>
      <c r="F1264" s="329">
        <v>0</v>
      </c>
      <c r="G1264" s="1">
        <v>1206.673762321971</v>
      </c>
      <c r="H1264" s="329">
        <v>53002.300615893902</v>
      </c>
      <c r="I1264" s="1">
        <v>1206.673762321971</v>
      </c>
      <c r="J1264" s="329">
        <v>1459.6785893065889</v>
      </c>
      <c r="K1264" s="329">
        <f t="shared" si="19"/>
        <v>54461.979205200492</v>
      </c>
    </row>
    <row r="1265" spans="2:11" x14ac:dyDescent="0.2">
      <c r="B1265" s="1">
        <v>20037638</v>
      </c>
      <c r="C1265" s="1">
        <v>2029</v>
      </c>
      <c r="D1265" s="1" t="s">
        <v>275</v>
      </c>
      <c r="E1265" s="1">
        <v>0</v>
      </c>
      <c r="F1265" s="329">
        <v>0</v>
      </c>
      <c r="G1265" s="1">
        <v>1206.673762321971</v>
      </c>
      <c r="H1265" s="329">
        <v>53002.300615893902</v>
      </c>
      <c r="I1265" s="1">
        <v>1206.673762321971</v>
      </c>
      <c r="J1265" s="329">
        <v>1459.6785893065889</v>
      </c>
      <c r="K1265" s="329">
        <f t="shared" si="19"/>
        <v>54461.979205200492</v>
      </c>
    </row>
    <row r="1266" spans="2:11" x14ac:dyDescent="0.2">
      <c r="B1266" s="1">
        <v>20037638</v>
      </c>
      <c r="C1266" s="1">
        <v>2030</v>
      </c>
      <c r="D1266" s="1" t="s">
        <v>275</v>
      </c>
      <c r="E1266" s="1">
        <v>0</v>
      </c>
      <c r="F1266" s="329">
        <v>0</v>
      </c>
      <c r="G1266" s="1">
        <v>1206.673762321971</v>
      </c>
      <c r="H1266" s="329">
        <v>53002.300615893902</v>
      </c>
      <c r="I1266" s="1">
        <v>1206.673762321971</v>
      </c>
      <c r="J1266" s="329">
        <v>1459.6785893065889</v>
      </c>
      <c r="K1266" s="329">
        <f t="shared" si="19"/>
        <v>54461.979205200492</v>
      </c>
    </row>
    <row r="1267" spans="2:11" x14ac:dyDescent="0.2">
      <c r="B1267" s="1">
        <v>20037638</v>
      </c>
      <c r="C1267" s="1">
        <v>2031</v>
      </c>
      <c r="D1267" s="1" t="s">
        <v>275</v>
      </c>
      <c r="E1267" s="1">
        <v>0</v>
      </c>
      <c r="F1267" s="329">
        <v>0</v>
      </c>
      <c r="G1267" s="1">
        <v>1206.673762321971</v>
      </c>
      <c r="H1267" s="329">
        <v>53002.300615893902</v>
      </c>
      <c r="I1267" s="1">
        <v>1206.673762321971</v>
      </c>
      <c r="J1267" s="329">
        <v>1459.6785893065889</v>
      </c>
      <c r="K1267" s="329">
        <f t="shared" si="19"/>
        <v>54461.979205200492</v>
      </c>
    </row>
    <row r="1268" spans="2:11" x14ac:dyDescent="0.2">
      <c r="B1268" s="1">
        <v>20037638</v>
      </c>
      <c r="C1268" s="1">
        <v>2032</v>
      </c>
      <c r="D1268" s="1" t="s">
        <v>275</v>
      </c>
      <c r="E1268" s="1">
        <v>0</v>
      </c>
      <c r="F1268" s="329">
        <v>0</v>
      </c>
      <c r="G1268" s="1">
        <v>1206.673762321971</v>
      </c>
      <c r="H1268" s="329">
        <v>53002.300615893902</v>
      </c>
      <c r="I1268" s="1">
        <v>1206.673762321971</v>
      </c>
      <c r="J1268" s="329">
        <v>1459.6785893065889</v>
      </c>
      <c r="K1268" s="329">
        <f t="shared" si="19"/>
        <v>54461.979205200492</v>
      </c>
    </row>
    <row r="1269" spans="2:11" x14ac:dyDescent="0.2">
      <c r="B1269" s="1">
        <v>20037638</v>
      </c>
      <c r="C1269" s="1">
        <v>2033</v>
      </c>
      <c r="D1269" s="1" t="s">
        <v>275</v>
      </c>
      <c r="E1269" s="1">
        <v>0</v>
      </c>
      <c r="F1269" s="329">
        <v>0</v>
      </c>
      <c r="G1269" s="1">
        <v>1206.673762321971</v>
      </c>
      <c r="H1269" s="329">
        <v>53002.300615893902</v>
      </c>
      <c r="I1269" s="1">
        <v>1206.673762321971</v>
      </c>
      <c r="J1269" s="329">
        <v>1459.6785893065889</v>
      </c>
      <c r="K1269" s="329">
        <f t="shared" si="19"/>
        <v>54461.979205200492</v>
      </c>
    </row>
    <row r="1270" spans="2:11" x14ac:dyDescent="0.2">
      <c r="B1270" s="1">
        <v>20037638</v>
      </c>
      <c r="C1270" s="1">
        <v>2034</v>
      </c>
      <c r="D1270" s="1" t="s">
        <v>275</v>
      </c>
      <c r="E1270" s="1">
        <v>0</v>
      </c>
      <c r="F1270" s="329">
        <v>0</v>
      </c>
      <c r="G1270" s="1">
        <v>1206.673762321971</v>
      </c>
      <c r="H1270" s="329">
        <v>53002.300615893902</v>
      </c>
      <c r="I1270" s="1">
        <v>1206.673762321971</v>
      </c>
      <c r="J1270" s="329">
        <v>1459.6785893065889</v>
      </c>
      <c r="K1270" s="329">
        <f t="shared" si="19"/>
        <v>54461.979205200492</v>
      </c>
    </row>
    <row r="1271" spans="2:11" x14ac:dyDescent="0.2">
      <c r="B1271" s="1">
        <v>20495974</v>
      </c>
      <c r="C1271" s="1">
        <v>2023</v>
      </c>
      <c r="D1271" s="1" t="s">
        <v>275</v>
      </c>
      <c r="E1271" s="1">
        <v>0</v>
      </c>
      <c r="F1271" s="329">
        <v>0</v>
      </c>
      <c r="G1271" s="1">
        <v>0</v>
      </c>
      <c r="H1271" s="329">
        <v>0</v>
      </c>
      <c r="I1271" s="1">
        <v>0</v>
      </c>
      <c r="J1271" s="329">
        <v>5288.2737977367924</v>
      </c>
      <c r="K1271" s="329">
        <f t="shared" si="19"/>
        <v>5288.2737977367924</v>
      </c>
    </row>
    <row r="1272" spans="2:11" x14ac:dyDescent="0.2">
      <c r="B1272" s="1">
        <v>20495974</v>
      </c>
      <c r="C1272" s="1">
        <v>2024</v>
      </c>
      <c r="D1272" s="1" t="s">
        <v>275</v>
      </c>
      <c r="E1272" s="1">
        <v>0</v>
      </c>
      <c r="F1272" s="329">
        <v>0</v>
      </c>
      <c r="G1272" s="1">
        <v>0</v>
      </c>
      <c r="H1272" s="329">
        <v>0</v>
      </c>
      <c r="I1272" s="1">
        <v>0</v>
      </c>
      <c r="J1272" s="329">
        <v>5288.2737977367924</v>
      </c>
      <c r="K1272" s="329">
        <f t="shared" si="19"/>
        <v>5288.2737977367924</v>
      </c>
    </row>
    <row r="1273" spans="2:11" x14ac:dyDescent="0.2">
      <c r="B1273" s="1">
        <v>20495974</v>
      </c>
      <c r="C1273" s="1">
        <v>2025</v>
      </c>
      <c r="D1273" s="1" t="s">
        <v>275</v>
      </c>
      <c r="E1273" s="1">
        <v>0</v>
      </c>
      <c r="F1273" s="329">
        <v>0</v>
      </c>
      <c r="G1273" s="1">
        <v>0</v>
      </c>
      <c r="H1273" s="329">
        <v>0</v>
      </c>
      <c r="I1273" s="1">
        <v>0</v>
      </c>
      <c r="J1273" s="329">
        <v>5288.2737977367924</v>
      </c>
      <c r="K1273" s="329">
        <f t="shared" si="19"/>
        <v>5288.2737977367924</v>
      </c>
    </row>
    <row r="1274" spans="2:11" x14ac:dyDescent="0.2">
      <c r="B1274" s="1">
        <v>20495974</v>
      </c>
      <c r="C1274" s="1">
        <v>2026</v>
      </c>
      <c r="D1274" s="1" t="s">
        <v>275</v>
      </c>
      <c r="E1274" s="1">
        <v>0</v>
      </c>
      <c r="F1274" s="329">
        <v>0</v>
      </c>
      <c r="G1274" s="1">
        <v>0</v>
      </c>
      <c r="H1274" s="329">
        <v>0</v>
      </c>
      <c r="I1274" s="1">
        <v>0</v>
      </c>
      <c r="J1274" s="329">
        <v>5288.2737977367924</v>
      </c>
      <c r="K1274" s="329">
        <f t="shared" si="19"/>
        <v>5288.2737977367924</v>
      </c>
    </row>
    <row r="1275" spans="2:11" x14ac:dyDescent="0.2">
      <c r="B1275" s="1">
        <v>20495974</v>
      </c>
      <c r="C1275" s="1">
        <v>2027</v>
      </c>
      <c r="D1275" s="1" t="s">
        <v>275</v>
      </c>
      <c r="E1275" s="1">
        <v>61.742171301735617</v>
      </c>
      <c r="F1275" s="329">
        <v>0.15082622240979909</v>
      </c>
      <c r="G1275" s="1">
        <v>625.97349052945845</v>
      </c>
      <c r="H1275" s="329">
        <v>27495.44753403699</v>
      </c>
      <c r="I1275" s="1">
        <v>687.71566183119398</v>
      </c>
      <c r="J1275" s="329">
        <v>5288.2737977367924</v>
      </c>
      <c r="K1275" s="329">
        <f t="shared" si="19"/>
        <v>32783.872157996193</v>
      </c>
    </row>
    <row r="1276" spans="2:11" x14ac:dyDescent="0.2">
      <c r="B1276" s="1">
        <v>20495974</v>
      </c>
      <c r="C1276" s="1">
        <v>2028</v>
      </c>
      <c r="D1276" s="1" t="s">
        <v>275</v>
      </c>
      <c r="E1276" s="1">
        <v>61.742171301735617</v>
      </c>
      <c r="F1276" s="329">
        <v>0.15082622240979909</v>
      </c>
      <c r="G1276" s="1">
        <v>625.97349052945845</v>
      </c>
      <c r="H1276" s="329">
        <v>27495.44753403699</v>
      </c>
      <c r="I1276" s="1">
        <v>687.71566183119398</v>
      </c>
      <c r="J1276" s="329">
        <v>5288.2737977367924</v>
      </c>
      <c r="K1276" s="329">
        <f t="shared" si="19"/>
        <v>32783.872157996193</v>
      </c>
    </row>
    <row r="1277" spans="2:11" x14ac:dyDescent="0.2">
      <c r="B1277" s="1">
        <v>20495974</v>
      </c>
      <c r="C1277" s="1">
        <v>2029</v>
      </c>
      <c r="D1277" s="1" t="s">
        <v>275</v>
      </c>
      <c r="E1277" s="1">
        <v>61.742171301735617</v>
      </c>
      <c r="F1277" s="329">
        <v>0.15082622240979909</v>
      </c>
      <c r="G1277" s="1">
        <v>625.97349052945845</v>
      </c>
      <c r="H1277" s="329">
        <v>27495.44753403699</v>
      </c>
      <c r="I1277" s="1">
        <v>687.71566183119398</v>
      </c>
      <c r="J1277" s="329">
        <v>5288.2737977367924</v>
      </c>
      <c r="K1277" s="329">
        <f t="shared" si="19"/>
        <v>32783.872157996193</v>
      </c>
    </row>
    <row r="1278" spans="2:11" x14ac:dyDescent="0.2">
      <c r="B1278" s="1">
        <v>20495974</v>
      </c>
      <c r="C1278" s="1">
        <v>2030</v>
      </c>
      <c r="D1278" s="1" t="s">
        <v>275</v>
      </c>
      <c r="E1278" s="1">
        <v>61.742171301735617</v>
      </c>
      <c r="F1278" s="329">
        <v>0.15082622240979909</v>
      </c>
      <c r="G1278" s="1">
        <v>625.97349052945845</v>
      </c>
      <c r="H1278" s="329">
        <v>27495.44753403699</v>
      </c>
      <c r="I1278" s="1">
        <v>687.71566183119398</v>
      </c>
      <c r="J1278" s="329">
        <v>5288.2737977367924</v>
      </c>
      <c r="K1278" s="329">
        <f t="shared" si="19"/>
        <v>32783.872157996193</v>
      </c>
    </row>
    <row r="1279" spans="2:11" x14ac:dyDescent="0.2">
      <c r="B1279" s="1">
        <v>20495974</v>
      </c>
      <c r="C1279" s="1">
        <v>2031</v>
      </c>
      <c r="D1279" s="1" t="s">
        <v>275</v>
      </c>
      <c r="E1279" s="1">
        <v>61.742171301735617</v>
      </c>
      <c r="F1279" s="329">
        <v>0.15082622240979909</v>
      </c>
      <c r="G1279" s="1">
        <v>625.97349052945845</v>
      </c>
      <c r="H1279" s="329">
        <v>27495.44753403699</v>
      </c>
      <c r="I1279" s="1">
        <v>687.71566183119398</v>
      </c>
      <c r="J1279" s="329">
        <v>5288.2737977367924</v>
      </c>
      <c r="K1279" s="329">
        <f t="shared" si="19"/>
        <v>32783.872157996193</v>
      </c>
    </row>
    <row r="1280" spans="2:11" x14ac:dyDescent="0.2">
      <c r="B1280" s="1">
        <v>20495974</v>
      </c>
      <c r="C1280" s="1">
        <v>2032</v>
      </c>
      <c r="D1280" s="1" t="s">
        <v>275</v>
      </c>
      <c r="E1280" s="1">
        <v>61.742171301735617</v>
      </c>
      <c r="F1280" s="329">
        <v>0.15082622240979909</v>
      </c>
      <c r="G1280" s="1">
        <v>625.97349052945845</v>
      </c>
      <c r="H1280" s="329">
        <v>27495.44753403699</v>
      </c>
      <c r="I1280" s="1">
        <v>687.71566183119398</v>
      </c>
      <c r="J1280" s="329">
        <v>5288.2737977367924</v>
      </c>
      <c r="K1280" s="329">
        <f t="shared" si="19"/>
        <v>32783.872157996193</v>
      </c>
    </row>
    <row r="1281" spans="2:11" x14ac:dyDescent="0.2">
      <c r="B1281" s="1">
        <v>20495974</v>
      </c>
      <c r="C1281" s="1">
        <v>2033</v>
      </c>
      <c r="D1281" s="1" t="s">
        <v>275</v>
      </c>
      <c r="E1281" s="1">
        <v>61.742171301735617</v>
      </c>
      <c r="F1281" s="329">
        <v>0.15082622240979909</v>
      </c>
      <c r="G1281" s="1">
        <v>625.97349052945845</v>
      </c>
      <c r="H1281" s="329">
        <v>27495.44753403699</v>
      </c>
      <c r="I1281" s="1">
        <v>687.71566183119398</v>
      </c>
      <c r="J1281" s="329">
        <v>5288.2737977367924</v>
      </c>
      <c r="K1281" s="329">
        <f t="shared" si="19"/>
        <v>32783.872157996193</v>
      </c>
    </row>
    <row r="1282" spans="2:11" x14ac:dyDescent="0.2">
      <c r="B1282" s="1">
        <v>20495974</v>
      </c>
      <c r="C1282" s="1">
        <v>2034</v>
      </c>
      <c r="D1282" s="1" t="s">
        <v>275</v>
      </c>
      <c r="E1282" s="1">
        <v>61.742171301735617</v>
      </c>
      <c r="F1282" s="329">
        <v>0.15082622240979909</v>
      </c>
      <c r="G1282" s="1">
        <v>625.97349052945845</v>
      </c>
      <c r="H1282" s="329">
        <v>27495.44753403699</v>
      </c>
      <c r="I1282" s="1">
        <v>687.71566183119398</v>
      </c>
      <c r="J1282" s="329">
        <v>5288.2737977367924</v>
      </c>
      <c r="K1282" s="329">
        <f t="shared" si="19"/>
        <v>32783.872157996193</v>
      </c>
    </row>
    <row r="1283" spans="2:11" x14ac:dyDescent="0.2">
      <c r="B1283" s="1">
        <v>20496586</v>
      </c>
      <c r="C1283" s="1">
        <v>2023</v>
      </c>
      <c r="D1283" s="1" t="s">
        <v>275</v>
      </c>
      <c r="E1283" s="1">
        <v>0</v>
      </c>
      <c r="F1283" s="329">
        <v>0</v>
      </c>
      <c r="G1283" s="1">
        <v>0</v>
      </c>
      <c r="H1283" s="329">
        <v>0</v>
      </c>
      <c r="I1283" s="1">
        <v>0</v>
      </c>
      <c r="J1283" s="329">
        <v>1788.2788473445901</v>
      </c>
      <c r="K1283" s="329">
        <f t="shared" si="19"/>
        <v>1788.2788473445901</v>
      </c>
    </row>
    <row r="1284" spans="2:11" x14ac:dyDescent="0.2">
      <c r="B1284" s="1">
        <v>20496586</v>
      </c>
      <c r="C1284" s="1">
        <v>2024</v>
      </c>
      <c r="D1284" s="1" t="s">
        <v>275</v>
      </c>
      <c r="E1284" s="1">
        <v>0</v>
      </c>
      <c r="F1284" s="329">
        <v>0</v>
      </c>
      <c r="G1284" s="1">
        <v>0</v>
      </c>
      <c r="H1284" s="329">
        <v>0</v>
      </c>
      <c r="I1284" s="1">
        <v>0</v>
      </c>
      <c r="J1284" s="329">
        <v>1788.2788473445901</v>
      </c>
      <c r="K1284" s="329">
        <f t="shared" si="19"/>
        <v>1788.2788473445901</v>
      </c>
    </row>
    <row r="1285" spans="2:11" x14ac:dyDescent="0.2">
      <c r="B1285" s="1">
        <v>20496586</v>
      </c>
      <c r="C1285" s="1">
        <v>2025</v>
      </c>
      <c r="D1285" s="1" t="s">
        <v>275</v>
      </c>
      <c r="E1285" s="1">
        <v>0</v>
      </c>
      <c r="F1285" s="329">
        <v>0</v>
      </c>
      <c r="G1285" s="1">
        <v>0</v>
      </c>
      <c r="H1285" s="329">
        <v>0</v>
      </c>
      <c r="I1285" s="1">
        <v>0</v>
      </c>
      <c r="J1285" s="329">
        <v>1788.2788473445901</v>
      </c>
      <c r="K1285" s="329">
        <f t="shared" si="19"/>
        <v>1788.2788473445901</v>
      </c>
    </row>
    <row r="1286" spans="2:11" x14ac:dyDescent="0.2">
      <c r="B1286" s="1">
        <v>20496586</v>
      </c>
      <c r="C1286" s="1">
        <v>2026</v>
      </c>
      <c r="D1286" s="1" t="s">
        <v>275</v>
      </c>
      <c r="E1286" s="1">
        <v>0</v>
      </c>
      <c r="F1286" s="329">
        <v>0</v>
      </c>
      <c r="G1286" s="1">
        <v>0</v>
      </c>
      <c r="H1286" s="329">
        <v>0</v>
      </c>
      <c r="I1286" s="1">
        <v>0</v>
      </c>
      <c r="J1286" s="329">
        <v>1788.2788473445901</v>
      </c>
      <c r="K1286" s="329">
        <f t="shared" si="19"/>
        <v>1788.2788473445901</v>
      </c>
    </row>
    <row r="1287" spans="2:11" x14ac:dyDescent="0.2">
      <c r="B1287" s="1">
        <v>20496586</v>
      </c>
      <c r="C1287" s="1">
        <v>2027</v>
      </c>
      <c r="D1287" s="1" t="s">
        <v>275</v>
      </c>
      <c r="E1287" s="1">
        <v>0</v>
      </c>
      <c r="F1287" s="329">
        <v>0</v>
      </c>
      <c r="G1287" s="1">
        <v>4.8313187506408201E-2</v>
      </c>
      <c r="H1287" s="329">
        <v>2.1221229530997592</v>
      </c>
      <c r="I1287" s="1">
        <v>4.8313187506408201E-2</v>
      </c>
      <c r="J1287" s="329">
        <v>1788.2788473445901</v>
      </c>
      <c r="K1287" s="329">
        <f t="shared" ref="K1287:K1350" si="20">J1287+H1287+F1287</f>
        <v>1790.4009702976898</v>
      </c>
    </row>
    <row r="1288" spans="2:11" x14ac:dyDescent="0.2">
      <c r="B1288" s="1">
        <v>20496586</v>
      </c>
      <c r="C1288" s="1">
        <v>2028</v>
      </c>
      <c r="D1288" s="1" t="s">
        <v>275</v>
      </c>
      <c r="E1288" s="1">
        <v>0</v>
      </c>
      <c r="F1288" s="329">
        <v>0</v>
      </c>
      <c r="G1288" s="1">
        <v>4.8313187506408201E-2</v>
      </c>
      <c r="H1288" s="329">
        <v>2.1221229530997592</v>
      </c>
      <c r="I1288" s="1">
        <v>4.8313187506408201E-2</v>
      </c>
      <c r="J1288" s="329">
        <v>1788.2788473445901</v>
      </c>
      <c r="K1288" s="329">
        <f t="shared" si="20"/>
        <v>1790.4009702976898</v>
      </c>
    </row>
    <row r="1289" spans="2:11" x14ac:dyDescent="0.2">
      <c r="B1289" s="1">
        <v>20496586</v>
      </c>
      <c r="C1289" s="1">
        <v>2029</v>
      </c>
      <c r="D1289" s="1" t="s">
        <v>275</v>
      </c>
      <c r="E1289" s="1">
        <v>0</v>
      </c>
      <c r="F1289" s="329">
        <v>0</v>
      </c>
      <c r="G1289" s="1">
        <v>4.8313187506408201E-2</v>
      </c>
      <c r="H1289" s="329">
        <v>2.1221229530997592</v>
      </c>
      <c r="I1289" s="1">
        <v>4.8313187506408201E-2</v>
      </c>
      <c r="J1289" s="329">
        <v>1788.2788473445901</v>
      </c>
      <c r="K1289" s="329">
        <f t="shared" si="20"/>
        <v>1790.4009702976898</v>
      </c>
    </row>
    <row r="1290" spans="2:11" x14ac:dyDescent="0.2">
      <c r="B1290" s="1">
        <v>20496586</v>
      </c>
      <c r="C1290" s="1">
        <v>2030</v>
      </c>
      <c r="D1290" s="1" t="s">
        <v>275</v>
      </c>
      <c r="E1290" s="1">
        <v>0</v>
      </c>
      <c r="F1290" s="329">
        <v>0</v>
      </c>
      <c r="G1290" s="1">
        <v>4.8313187506408201E-2</v>
      </c>
      <c r="H1290" s="329">
        <v>2.1221229530997592</v>
      </c>
      <c r="I1290" s="1">
        <v>4.8313187506408201E-2</v>
      </c>
      <c r="J1290" s="329">
        <v>1788.2788473445901</v>
      </c>
      <c r="K1290" s="329">
        <f t="shared" si="20"/>
        <v>1790.4009702976898</v>
      </c>
    </row>
    <row r="1291" spans="2:11" x14ac:dyDescent="0.2">
      <c r="B1291" s="1">
        <v>20496586</v>
      </c>
      <c r="C1291" s="1">
        <v>2031</v>
      </c>
      <c r="D1291" s="1" t="s">
        <v>275</v>
      </c>
      <c r="E1291" s="1">
        <v>0</v>
      </c>
      <c r="F1291" s="329">
        <v>0</v>
      </c>
      <c r="G1291" s="1">
        <v>4.8313187506408201E-2</v>
      </c>
      <c r="H1291" s="329">
        <v>2.1221229530997592</v>
      </c>
      <c r="I1291" s="1">
        <v>4.8313187506408201E-2</v>
      </c>
      <c r="J1291" s="329">
        <v>1788.2788473445901</v>
      </c>
      <c r="K1291" s="329">
        <f t="shared" si="20"/>
        <v>1790.4009702976898</v>
      </c>
    </row>
    <row r="1292" spans="2:11" x14ac:dyDescent="0.2">
      <c r="B1292" s="1">
        <v>20496586</v>
      </c>
      <c r="C1292" s="1">
        <v>2032</v>
      </c>
      <c r="D1292" s="1" t="s">
        <v>275</v>
      </c>
      <c r="E1292" s="1">
        <v>0</v>
      </c>
      <c r="F1292" s="329">
        <v>0</v>
      </c>
      <c r="G1292" s="1">
        <v>4.8313187506408201E-2</v>
      </c>
      <c r="H1292" s="329">
        <v>2.1221229530997592</v>
      </c>
      <c r="I1292" s="1">
        <v>4.8313187506408201E-2</v>
      </c>
      <c r="J1292" s="329">
        <v>1788.2788473445901</v>
      </c>
      <c r="K1292" s="329">
        <f t="shared" si="20"/>
        <v>1790.4009702976898</v>
      </c>
    </row>
    <row r="1293" spans="2:11" x14ac:dyDescent="0.2">
      <c r="B1293" s="1">
        <v>20496586</v>
      </c>
      <c r="C1293" s="1">
        <v>2033</v>
      </c>
      <c r="D1293" s="1" t="s">
        <v>275</v>
      </c>
      <c r="E1293" s="1">
        <v>0</v>
      </c>
      <c r="F1293" s="329">
        <v>0</v>
      </c>
      <c r="G1293" s="1">
        <v>4.8313187506408201E-2</v>
      </c>
      <c r="H1293" s="329">
        <v>2.1221229530997592</v>
      </c>
      <c r="I1293" s="1">
        <v>4.8313187506408201E-2</v>
      </c>
      <c r="J1293" s="329">
        <v>1788.2788473445901</v>
      </c>
      <c r="K1293" s="329">
        <f t="shared" si="20"/>
        <v>1790.4009702976898</v>
      </c>
    </row>
    <row r="1294" spans="2:11" x14ac:dyDescent="0.2">
      <c r="B1294" s="1">
        <v>20496586</v>
      </c>
      <c r="C1294" s="1">
        <v>2034</v>
      </c>
      <c r="D1294" s="1" t="s">
        <v>275</v>
      </c>
      <c r="E1294" s="1">
        <v>0</v>
      </c>
      <c r="F1294" s="329">
        <v>0</v>
      </c>
      <c r="G1294" s="1">
        <v>4.8313187506408201E-2</v>
      </c>
      <c r="H1294" s="329">
        <v>2.1221229530997592</v>
      </c>
      <c r="I1294" s="1">
        <v>4.8313187506408201E-2</v>
      </c>
      <c r="J1294" s="329">
        <v>1788.2788473445901</v>
      </c>
      <c r="K1294" s="329">
        <f t="shared" si="20"/>
        <v>1790.4009702976898</v>
      </c>
    </row>
    <row r="1295" spans="2:11" x14ac:dyDescent="0.2">
      <c r="B1295" s="1">
        <v>20496605</v>
      </c>
      <c r="C1295" s="1">
        <v>2023</v>
      </c>
      <c r="D1295" s="1" t="s">
        <v>275</v>
      </c>
      <c r="E1295" s="1">
        <v>0</v>
      </c>
      <c r="F1295" s="329">
        <v>0</v>
      </c>
      <c r="G1295" s="1">
        <v>0</v>
      </c>
      <c r="H1295" s="329">
        <v>0</v>
      </c>
      <c r="I1295" s="1">
        <v>0</v>
      </c>
      <c r="J1295" s="329">
        <v>2710.856050630252</v>
      </c>
      <c r="K1295" s="329">
        <f t="shared" si="20"/>
        <v>2710.856050630252</v>
      </c>
    </row>
    <row r="1296" spans="2:11" x14ac:dyDescent="0.2">
      <c r="B1296" s="1">
        <v>20496605</v>
      </c>
      <c r="C1296" s="1">
        <v>2024</v>
      </c>
      <c r="D1296" s="1" t="s">
        <v>275</v>
      </c>
      <c r="E1296" s="1">
        <v>0</v>
      </c>
      <c r="F1296" s="329">
        <v>0</v>
      </c>
      <c r="G1296" s="1">
        <v>0</v>
      </c>
      <c r="H1296" s="329">
        <v>0</v>
      </c>
      <c r="I1296" s="1">
        <v>0</v>
      </c>
      <c r="J1296" s="329">
        <v>2710.856050630252</v>
      </c>
      <c r="K1296" s="329">
        <f t="shared" si="20"/>
        <v>2710.856050630252</v>
      </c>
    </row>
    <row r="1297" spans="2:11" x14ac:dyDescent="0.2">
      <c r="B1297" s="1">
        <v>20496605</v>
      </c>
      <c r="C1297" s="1">
        <v>2025</v>
      </c>
      <c r="D1297" s="1" t="s">
        <v>275</v>
      </c>
      <c r="E1297" s="1">
        <v>0</v>
      </c>
      <c r="F1297" s="329">
        <v>0</v>
      </c>
      <c r="G1297" s="1">
        <v>0</v>
      </c>
      <c r="H1297" s="329">
        <v>0</v>
      </c>
      <c r="I1297" s="1">
        <v>0</v>
      </c>
      <c r="J1297" s="329">
        <v>2710.856050630252</v>
      </c>
      <c r="K1297" s="329">
        <f t="shared" si="20"/>
        <v>2710.856050630252</v>
      </c>
    </row>
    <row r="1298" spans="2:11" x14ac:dyDescent="0.2">
      <c r="B1298" s="1">
        <v>20496605</v>
      </c>
      <c r="C1298" s="1">
        <v>2026</v>
      </c>
      <c r="D1298" s="1" t="s">
        <v>275</v>
      </c>
      <c r="E1298" s="1">
        <v>0</v>
      </c>
      <c r="F1298" s="329">
        <v>0</v>
      </c>
      <c r="G1298" s="1">
        <v>0</v>
      </c>
      <c r="H1298" s="329">
        <v>0</v>
      </c>
      <c r="I1298" s="1">
        <v>0</v>
      </c>
      <c r="J1298" s="329">
        <v>2710.856050630252</v>
      </c>
      <c r="K1298" s="329">
        <f t="shared" si="20"/>
        <v>2710.856050630252</v>
      </c>
    </row>
    <row r="1299" spans="2:11" x14ac:dyDescent="0.2">
      <c r="B1299" s="1">
        <v>20496605</v>
      </c>
      <c r="C1299" s="1">
        <v>2027</v>
      </c>
      <c r="D1299" s="1" t="s">
        <v>275</v>
      </c>
      <c r="E1299" s="1">
        <v>0</v>
      </c>
      <c r="F1299" s="329">
        <v>0</v>
      </c>
      <c r="G1299" s="1">
        <v>706.48740020022365</v>
      </c>
      <c r="H1299" s="329">
        <v>31031.964675106781</v>
      </c>
      <c r="I1299" s="1">
        <v>706.48740020022365</v>
      </c>
      <c r="J1299" s="329">
        <v>2710.856050630252</v>
      </c>
      <c r="K1299" s="329">
        <f t="shared" si="20"/>
        <v>33742.82072573703</v>
      </c>
    </row>
    <row r="1300" spans="2:11" x14ac:dyDescent="0.2">
      <c r="B1300" s="1">
        <v>20496605</v>
      </c>
      <c r="C1300" s="1">
        <v>2028</v>
      </c>
      <c r="D1300" s="1" t="s">
        <v>275</v>
      </c>
      <c r="E1300" s="1">
        <v>0</v>
      </c>
      <c r="F1300" s="329">
        <v>0</v>
      </c>
      <c r="G1300" s="1">
        <v>706.48740020022365</v>
      </c>
      <c r="H1300" s="329">
        <v>31031.964675106781</v>
      </c>
      <c r="I1300" s="1">
        <v>706.48740020022365</v>
      </c>
      <c r="J1300" s="329">
        <v>2710.856050630252</v>
      </c>
      <c r="K1300" s="329">
        <f t="shared" si="20"/>
        <v>33742.82072573703</v>
      </c>
    </row>
    <row r="1301" spans="2:11" x14ac:dyDescent="0.2">
      <c r="B1301" s="1">
        <v>20496605</v>
      </c>
      <c r="C1301" s="1">
        <v>2029</v>
      </c>
      <c r="D1301" s="1" t="s">
        <v>275</v>
      </c>
      <c r="E1301" s="1">
        <v>0</v>
      </c>
      <c r="F1301" s="329">
        <v>0</v>
      </c>
      <c r="G1301" s="1">
        <v>706.48740020022365</v>
      </c>
      <c r="H1301" s="329">
        <v>31031.964675106781</v>
      </c>
      <c r="I1301" s="1">
        <v>706.48740020022365</v>
      </c>
      <c r="J1301" s="329">
        <v>2710.856050630252</v>
      </c>
      <c r="K1301" s="329">
        <f t="shared" si="20"/>
        <v>33742.82072573703</v>
      </c>
    </row>
    <row r="1302" spans="2:11" x14ac:dyDescent="0.2">
      <c r="B1302" s="1">
        <v>20496605</v>
      </c>
      <c r="C1302" s="1">
        <v>2030</v>
      </c>
      <c r="D1302" s="1" t="s">
        <v>275</v>
      </c>
      <c r="E1302" s="1">
        <v>0</v>
      </c>
      <c r="F1302" s="329">
        <v>0</v>
      </c>
      <c r="G1302" s="1">
        <v>706.48740020022365</v>
      </c>
      <c r="H1302" s="329">
        <v>31031.964675106781</v>
      </c>
      <c r="I1302" s="1">
        <v>706.48740020022365</v>
      </c>
      <c r="J1302" s="329">
        <v>2710.856050630252</v>
      </c>
      <c r="K1302" s="329">
        <f t="shared" si="20"/>
        <v>33742.82072573703</v>
      </c>
    </row>
    <row r="1303" spans="2:11" x14ac:dyDescent="0.2">
      <c r="B1303" s="1">
        <v>20496605</v>
      </c>
      <c r="C1303" s="1">
        <v>2031</v>
      </c>
      <c r="D1303" s="1" t="s">
        <v>275</v>
      </c>
      <c r="E1303" s="1">
        <v>0</v>
      </c>
      <c r="F1303" s="329">
        <v>0</v>
      </c>
      <c r="G1303" s="1">
        <v>706.48740020022365</v>
      </c>
      <c r="H1303" s="329">
        <v>31031.964675106781</v>
      </c>
      <c r="I1303" s="1">
        <v>706.48740020022365</v>
      </c>
      <c r="J1303" s="329">
        <v>2710.856050630252</v>
      </c>
      <c r="K1303" s="329">
        <f t="shared" si="20"/>
        <v>33742.82072573703</v>
      </c>
    </row>
    <row r="1304" spans="2:11" x14ac:dyDescent="0.2">
      <c r="B1304" s="1">
        <v>20496605</v>
      </c>
      <c r="C1304" s="1">
        <v>2032</v>
      </c>
      <c r="D1304" s="1" t="s">
        <v>275</v>
      </c>
      <c r="E1304" s="1">
        <v>0</v>
      </c>
      <c r="F1304" s="329">
        <v>0</v>
      </c>
      <c r="G1304" s="1">
        <v>706.48740020022365</v>
      </c>
      <c r="H1304" s="329">
        <v>31031.964675106781</v>
      </c>
      <c r="I1304" s="1">
        <v>706.48740020022365</v>
      </c>
      <c r="J1304" s="329">
        <v>2710.856050630252</v>
      </c>
      <c r="K1304" s="329">
        <f t="shared" si="20"/>
        <v>33742.82072573703</v>
      </c>
    </row>
    <row r="1305" spans="2:11" x14ac:dyDescent="0.2">
      <c r="B1305" s="1">
        <v>20496605</v>
      </c>
      <c r="C1305" s="1">
        <v>2033</v>
      </c>
      <c r="D1305" s="1" t="s">
        <v>275</v>
      </c>
      <c r="E1305" s="1">
        <v>0</v>
      </c>
      <c r="F1305" s="329">
        <v>0</v>
      </c>
      <c r="G1305" s="1">
        <v>706.48740020022365</v>
      </c>
      <c r="H1305" s="329">
        <v>31031.964675106781</v>
      </c>
      <c r="I1305" s="1">
        <v>706.48740020022365</v>
      </c>
      <c r="J1305" s="329">
        <v>2710.856050630252</v>
      </c>
      <c r="K1305" s="329">
        <f t="shared" si="20"/>
        <v>33742.82072573703</v>
      </c>
    </row>
    <row r="1306" spans="2:11" x14ac:dyDescent="0.2">
      <c r="B1306" s="1">
        <v>20496605</v>
      </c>
      <c r="C1306" s="1">
        <v>2034</v>
      </c>
      <c r="D1306" s="1" t="s">
        <v>275</v>
      </c>
      <c r="E1306" s="1">
        <v>0</v>
      </c>
      <c r="F1306" s="329">
        <v>0</v>
      </c>
      <c r="G1306" s="1">
        <v>706.48740020022365</v>
      </c>
      <c r="H1306" s="329">
        <v>31031.964675106781</v>
      </c>
      <c r="I1306" s="1">
        <v>706.48740020022365</v>
      </c>
      <c r="J1306" s="329">
        <v>2710.856050630252</v>
      </c>
      <c r="K1306" s="329">
        <f t="shared" si="20"/>
        <v>33742.82072573703</v>
      </c>
    </row>
    <row r="1307" spans="2:11" x14ac:dyDescent="0.2">
      <c r="B1307" s="1">
        <v>93688245</v>
      </c>
      <c r="C1307" s="1">
        <v>2023</v>
      </c>
      <c r="D1307" s="1" t="s">
        <v>275</v>
      </c>
      <c r="E1307" s="1">
        <v>0</v>
      </c>
      <c r="F1307" s="329">
        <v>0</v>
      </c>
      <c r="G1307" s="1">
        <v>0</v>
      </c>
      <c r="H1307" s="329">
        <v>0</v>
      </c>
      <c r="I1307" s="1">
        <v>0</v>
      </c>
      <c r="J1307" s="329">
        <v>79.79940861677818</v>
      </c>
      <c r="K1307" s="329">
        <f t="shared" si="20"/>
        <v>79.79940861677818</v>
      </c>
    </row>
    <row r="1308" spans="2:11" x14ac:dyDescent="0.2">
      <c r="B1308" s="1">
        <v>93688245</v>
      </c>
      <c r="C1308" s="1">
        <v>2024</v>
      </c>
      <c r="D1308" s="1" t="s">
        <v>275</v>
      </c>
      <c r="E1308" s="1">
        <v>0</v>
      </c>
      <c r="F1308" s="329">
        <v>0</v>
      </c>
      <c r="G1308" s="1">
        <v>0</v>
      </c>
      <c r="H1308" s="329">
        <v>0</v>
      </c>
      <c r="I1308" s="1">
        <v>0</v>
      </c>
      <c r="J1308" s="329">
        <v>79.79940861677818</v>
      </c>
      <c r="K1308" s="329">
        <f t="shared" si="20"/>
        <v>79.79940861677818</v>
      </c>
    </row>
    <row r="1309" spans="2:11" x14ac:dyDescent="0.2">
      <c r="B1309" s="1">
        <v>93688245</v>
      </c>
      <c r="C1309" s="1">
        <v>2025</v>
      </c>
      <c r="D1309" s="1" t="s">
        <v>275</v>
      </c>
      <c r="E1309" s="1">
        <v>0</v>
      </c>
      <c r="F1309" s="329">
        <v>0</v>
      </c>
      <c r="G1309" s="1">
        <v>0</v>
      </c>
      <c r="H1309" s="329">
        <v>0</v>
      </c>
      <c r="I1309" s="1">
        <v>0</v>
      </c>
      <c r="J1309" s="329">
        <v>79.79940861677818</v>
      </c>
      <c r="K1309" s="329">
        <f t="shared" si="20"/>
        <v>79.79940861677818</v>
      </c>
    </row>
    <row r="1310" spans="2:11" x14ac:dyDescent="0.2">
      <c r="B1310" s="1">
        <v>93688245</v>
      </c>
      <c r="C1310" s="1">
        <v>2026</v>
      </c>
      <c r="D1310" s="1" t="s">
        <v>275</v>
      </c>
      <c r="E1310" s="1">
        <v>0</v>
      </c>
      <c r="F1310" s="329">
        <v>0</v>
      </c>
      <c r="G1310" s="1">
        <v>0</v>
      </c>
      <c r="H1310" s="329">
        <v>0</v>
      </c>
      <c r="I1310" s="1">
        <v>0</v>
      </c>
      <c r="J1310" s="329">
        <v>79.79940861677818</v>
      </c>
      <c r="K1310" s="329">
        <f t="shared" si="20"/>
        <v>79.79940861677818</v>
      </c>
    </row>
    <row r="1311" spans="2:11" x14ac:dyDescent="0.2">
      <c r="B1311" s="1">
        <v>93688245</v>
      </c>
      <c r="C1311" s="1">
        <v>2027</v>
      </c>
      <c r="D1311" s="1" t="s">
        <v>275</v>
      </c>
      <c r="E1311" s="1">
        <v>3.9225178961284302</v>
      </c>
      <c r="F1311" s="329">
        <v>6.9862781647538003E-3</v>
      </c>
      <c r="G1311" s="1">
        <v>0</v>
      </c>
      <c r="H1311" s="329">
        <v>0</v>
      </c>
      <c r="I1311" s="1">
        <v>3.9225178961284302</v>
      </c>
      <c r="J1311" s="329">
        <v>79.79940861677818</v>
      </c>
      <c r="K1311" s="329">
        <f t="shared" si="20"/>
        <v>79.80639489494294</v>
      </c>
    </row>
    <row r="1312" spans="2:11" x14ac:dyDescent="0.2">
      <c r="B1312" s="1">
        <v>93688245</v>
      </c>
      <c r="C1312" s="1">
        <v>2028</v>
      </c>
      <c r="D1312" s="1" t="s">
        <v>275</v>
      </c>
      <c r="E1312" s="1">
        <v>3.9225178961284302</v>
      </c>
      <c r="F1312" s="329">
        <v>6.9862781647538003E-3</v>
      </c>
      <c r="G1312" s="1">
        <v>0</v>
      </c>
      <c r="H1312" s="329">
        <v>0</v>
      </c>
      <c r="I1312" s="1">
        <v>3.9225178961284302</v>
      </c>
      <c r="J1312" s="329">
        <v>79.79940861677818</v>
      </c>
      <c r="K1312" s="329">
        <f t="shared" si="20"/>
        <v>79.80639489494294</v>
      </c>
    </row>
    <row r="1313" spans="2:11" x14ac:dyDescent="0.2">
      <c r="B1313" s="1">
        <v>93688245</v>
      </c>
      <c r="C1313" s="1">
        <v>2029</v>
      </c>
      <c r="D1313" s="1" t="s">
        <v>275</v>
      </c>
      <c r="E1313" s="1">
        <v>3.9225178961284302</v>
      </c>
      <c r="F1313" s="329">
        <v>6.9862781647538003E-3</v>
      </c>
      <c r="G1313" s="1">
        <v>0</v>
      </c>
      <c r="H1313" s="329">
        <v>0</v>
      </c>
      <c r="I1313" s="1">
        <v>3.9225178961284302</v>
      </c>
      <c r="J1313" s="329">
        <v>79.79940861677818</v>
      </c>
      <c r="K1313" s="329">
        <f t="shared" si="20"/>
        <v>79.80639489494294</v>
      </c>
    </row>
    <row r="1314" spans="2:11" x14ac:dyDescent="0.2">
      <c r="B1314" s="1">
        <v>93688245</v>
      </c>
      <c r="C1314" s="1">
        <v>2030</v>
      </c>
      <c r="D1314" s="1" t="s">
        <v>275</v>
      </c>
      <c r="E1314" s="1">
        <v>3.9225178961284302</v>
      </c>
      <c r="F1314" s="329">
        <v>6.9862781647538003E-3</v>
      </c>
      <c r="G1314" s="1">
        <v>0</v>
      </c>
      <c r="H1314" s="329">
        <v>0</v>
      </c>
      <c r="I1314" s="1">
        <v>3.9225178961284302</v>
      </c>
      <c r="J1314" s="329">
        <v>79.79940861677818</v>
      </c>
      <c r="K1314" s="329">
        <f t="shared" si="20"/>
        <v>79.80639489494294</v>
      </c>
    </row>
    <row r="1315" spans="2:11" x14ac:dyDescent="0.2">
      <c r="B1315" s="1">
        <v>93688245</v>
      </c>
      <c r="C1315" s="1">
        <v>2031</v>
      </c>
      <c r="D1315" s="1" t="s">
        <v>275</v>
      </c>
      <c r="E1315" s="1">
        <v>3.9225178961284302</v>
      </c>
      <c r="F1315" s="329">
        <v>6.9862781647538003E-3</v>
      </c>
      <c r="G1315" s="1">
        <v>0</v>
      </c>
      <c r="H1315" s="329">
        <v>0</v>
      </c>
      <c r="I1315" s="1">
        <v>3.9225178961284302</v>
      </c>
      <c r="J1315" s="329">
        <v>79.79940861677818</v>
      </c>
      <c r="K1315" s="329">
        <f t="shared" si="20"/>
        <v>79.80639489494294</v>
      </c>
    </row>
    <row r="1316" spans="2:11" x14ac:dyDescent="0.2">
      <c r="B1316" s="1">
        <v>93688245</v>
      </c>
      <c r="C1316" s="1">
        <v>2032</v>
      </c>
      <c r="D1316" s="1" t="s">
        <v>275</v>
      </c>
      <c r="E1316" s="1">
        <v>3.9225178961284302</v>
      </c>
      <c r="F1316" s="329">
        <v>6.9862781647538003E-3</v>
      </c>
      <c r="G1316" s="1">
        <v>0</v>
      </c>
      <c r="H1316" s="329">
        <v>0</v>
      </c>
      <c r="I1316" s="1">
        <v>3.9225178961284302</v>
      </c>
      <c r="J1316" s="329">
        <v>79.79940861677818</v>
      </c>
      <c r="K1316" s="329">
        <f t="shared" si="20"/>
        <v>79.80639489494294</v>
      </c>
    </row>
    <row r="1317" spans="2:11" x14ac:dyDescent="0.2">
      <c r="B1317" s="1">
        <v>93688245</v>
      </c>
      <c r="C1317" s="1">
        <v>2033</v>
      </c>
      <c r="D1317" s="1" t="s">
        <v>275</v>
      </c>
      <c r="E1317" s="1">
        <v>3.9225178961284302</v>
      </c>
      <c r="F1317" s="329">
        <v>6.9862781647538003E-3</v>
      </c>
      <c r="G1317" s="1">
        <v>0</v>
      </c>
      <c r="H1317" s="329">
        <v>0</v>
      </c>
      <c r="I1317" s="1">
        <v>3.9225178961284302</v>
      </c>
      <c r="J1317" s="329">
        <v>79.79940861677818</v>
      </c>
      <c r="K1317" s="329">
        <f t="shared" si="20"/>
        <v>79.80639489494294</v>
      </c>
    </row>
    <row r="1318" spans="2:11" x14ac:dyDescent="0.2">
      <c r="B1318" s="1">
        <v>93688245</v>
      </c>
      <c r="C1318" s="1">
        <v>2034</v>
      </c>
      <c r="D1318" s="1" t="s">
        <v>275</v>
      </c>
      <c r="E1318" s="1">
        <v>3.9225178961284302</v>
      </c>
      <c r="F1318" s="329">
        <v>6.9862781647538003E-3</v>
      </c>
      <c r="G1318" s="1">
        <v>0</v>
      </c>
      <c r="H1318" s="329">
        <v>0</v>
      </c>
      <c r="I1318" s="1">
        <v>3.9225178961284302</v>
      </c>
      <c r="J1318" s="329">
        <v>79.79940861677818</v>
      </c>
      <c r="K1318" s="329">
        <f t="shared" si="20"/>
        <v>79.80639489494294</v>
      </c>
    </row>
    <row r="1319" spans="2:11" x14ac:dyDescent="0.2">
      <c r="B1319" s="1">
        <v>159372710</v>
      </c>
      <c r="C1319" s="1">
        <v>2023</v>
      </c>
      <c r="D1319" s="1" t="s">
        <v>275</v>
      </c>
      <c r="E1319" s="1">
        <v>0</v>
      </c>
      <c r="F1319" s="329">
        <v>0</v>
      </c>
      <c r="G1319" s="1">
        <v>0</v>
      </c>
      <c r="H1319" s="329">
        <v>0</v>
      </c>
      <c r="I1319" s="1">
        <v>0</v>
      </c>
      <c r="J1319" s="329">
        <v>1393.776182309841</v>
      </c>
      <c r="K1319" s="329">
        <f t="shared" si="20"/>
        <v>1393.776182309841</v>
      </c>
    </row>
    <row r="1320" spans="2:11" x14ac:dyDescent="0.2">
      <c r="B1320" s="1">
        <v>159372710</v>
      </c>
      <c r="C1320" s="1">
        <v>2024</v>
      </c>
      <c r="D1320" s="1" t="s">
        <v>275</v>
      </c>
      <c r="E1320" s="1">
        <v>0</v>
      </c>
      <c r="F1320" s="329">
        <v>0</v>
      </c>
      <c r="G1320" s="1">
        <v>0</v>
      </c>
      <c r="H1320" s="329">
        <v>0</v>
      </c>
      <c r="I1320" s="1">
        <v>0</v>
      </c>
      <c r="J1320" s="329">
        <v>1393.776182309841</v>
      </c>
      <c r="K1320" s="329">
        <f t="shared" si="20"/>
        <v>1393.776182309841</v>
      </c>
    </row>
    <row r="1321" spans="2:11" x14ac:dyDescent="0.2">
      <c r="B1321" s="1">
        <v>159372710</v>
      </c>
      <c r="C1321" s="1">
        <v>2025</v>
      </c>
      <c r="D1321" s="1" t="s">
        <v>275</v>
      </c>
      <c r="E1321" s="1">
        <v>0</v>
      </c>
      <c r="F1321" s="329">
        <v>0</v>
      </c>
      <c r="G1321" s="1">
        <v>0</v>
      </c>
      <c r="H1321" s="329">
        <v>0</v>
      </c>
      <c r="I1321" s="1">
        <v>0</v>
      </c>
      <c r="J1321" s="329">
        <v>1393.776182309841</v>
      </c>
      <c r="K1321" s="329">
        <f t="shared" si="20"/>
        <v>1393.776182309841</v>
      </c>
    </row>
    <row r="1322" spans="2:11" x14ac:dyDescent="0.2">
      <c r="B1322" s="1">
        <v>159372710</v>
      </c>
      <c r="C1322" s="1">
        <v>2026</v>
      </c>
      <c r="D1322" s="1" t="s">
        <v>275</v>
      </c>
      <c r="E1322" s="1">
        <v>0</v>
      </c>
      <c r="F1322" s="329">
        <v>0</v>
      </c>
      <c r="G1322" s="1">
        <v>0</v>
      </c>
      <c r="H1322" s="329">
        <v>0</v>
      </c>
      <c r="I1322" s="1">
        <v>0</v>
      </c>
      <c r="J1322" s="329">
        <v>1393.776182309841</v>
      </c>
      <c r="K1322" s="329">
        <f t="shared" si="20"/>
        <v>1393.776182309841</v>
      </c>
    </row>
    <row r="1323" spans="2:11" x14ac:dyDescent="0.2">
      <c r="B1323" s="1">
        <v>159372710</v>
      </c>
      <c r="C1323" s="1">
        <v>2027</v>
      </c>
      <c r="D1323" s="1" t="s">
        <v>275</v>
      </c>
      <c r="E1323" s="1">
        <v>0</v>
      </c>
      <c r="F1323" s="329">
        <v>0</v>
      </c>
      <c r="G1323" s="1">
        <v>106.6036399617052</v>
      </c>
      <c r="H1323" s="329">
        <v>4682.4902872887651</v>
      </c>
      <c r="I1323" s="1">
        <v>106.6036399617052</v>
      </c>
      <c r="J1323" s="329">
        <v>1393.776182309841</v>
      </c>
      <c r="K1323" s="329">
        <f t="shared" si="20"/>
        <v>6076.2664695986059</v>
      </c>
    </row>
    <row r="1324" spans="2:11" x14ac:dyDescent="0.2">
      <c r="B1324" s="1">
        <v>159372710</v>
      </c>
      <c r="C1324" s="1">
        <v>2028</v>
      </c>
      <c r="D1324" s="1" t="s">
        <v>275</v>
      </c>
      <c r="E1324" s="1">
        <v>0</v>
      </c>
      <c r="F1324" s="329">
        <v>0</v>
      </c>
      <c r="G1324" s="1">
        <v>106.6036399617052</v>
      </c>
      <c r="H1324" s="329">
        <v>4682.4902872887651</v>
      </c>
      <c r="I1324" s="1">
        <v>106.6036399617052</v>
      </c>
      <c r="J1324" s="329">
        <v>1393.776182309841</v>
      </c>
      <c r="K1324" s="329">
        <f t="shared" si="20"/>
        <v>6076.2664695986059</v>
      </c>
    </row>
    <row r="1325" spans="2:11" x14ac:dyDescent="0.2">
      <c r="B1325" s="1">
        <v>159372710</v>
      </c>
      <c r="C1325" s="1">
        <v>2029</v>
      </c>
      <c r="D1325" s="1" t="s">
        <v>275</v>
      </c>
      <c r="E1325" s="1">
        <v>0</v>
      </c>
      <c r="F1325" s="329">
        <v>0</v>
      </c>
      <c r="G1325" s="1">
        <v>106.6036399617052</v>
      </c>
      <c r="H1325" s="329">
        <v>4682.4902872887651</v>
      </c>
      <c r="I1325" s="1">
        <v>106.6036399617052</v>
      </c>
      <c r="J1325" s="329">
        <v>1393.776182309841</v>
      </c>
      <c r="K1325" s="329">
        <f t="shared" si="20"/>
        <v>6076.2664695986059</v>
      </c>
    </row>
    <row r="1326" spans="2:11" x14ac:dyDescent="0.2">
      <c r="B1326" s="1">
        <v>159372710</v>
      </c>
      <c r="C1326" s="1">
        <v>2030</v>
      </c>
      <c r="D1326" s="1" t="s">
        <v>275</v>
      </c>
      <c r="E1326" s="1">
        <v>0</v>
      </c>
      <c r="F1326" s="329">
        <v>0</v>
      </c>
      <c r="G1326" s="1">
        <v>106.6036399617052</v>
      </c>
      <c r="H1326" s="329">
        <v>4682.4902872887651</v>
      </c>
      <c r="I1326" s="1">
        <v>106.6036399617052</v>
      </c>
      <c r="J1326" s="329">
        <v>1393.776182309841</v>
      </c>
      <c r="K1326" s="329">
        <f t="shared" si="20"/>
        <v>6076.2664695986059</v>
      </c>
    </row>
    <row r="1327" spans="2:11" x14ac:dyDescent="0.2">
      <c r="B1327" s="1">
        <v>159372710</v>
      </c>
      <c r="C1327" s="1">
        <v>2031</v>
      </c>
      <c r="D1327" s="1" t="s">
        <v>275</v>
      </c>
      <c r="E1327" s="1">
        <v>0</v>
      </c>
      <c r="F1327" s="329">
        <v>0</v>
      </c>
      <c r="G1327" s="1">
        <v>106.6036399617052</v>
      </c>
      <c r="H1327" s="329">
        <v>4682.4902872887651</v>
      </c>
      <c r="I1327" s="1">
        <v>106.6036399617052</v>
      </c>
      <c r="J1327" s="329">
        <v>1393.776182309841</v>
      </c>
      <c r="K1327" s="329">
        <f t="shared" si="20"/>
        <v>6076.2664695986059</v>
      </c>
    </row>
    <row r="1328" spans="2:11" x14ac:dyDescent="0.2">
      <c r="B1328" s="1">
        <v>159372710</v>
      </c>
      <c r="C1328" s="1">
        <v>2032</v>
      </c>
      <c r="D1328" s="1" t="s">
        <v>275</v>
      </c>
      <c r="E1328" s="1">
        <v>0</v>
      </c>
      <c r="F1328" s="329">
        <v>0</v>
      </c>
      <c r="G1328" s="1">
        <v>106.6036399617052</v>
      </c>
      <c r="H1328" s="329">
        <v>4682.4902872887651</v>
      </c>
      <c r="I1328" s="1">
        <v>106.6036399617052</v>
      </c>
      <c r="J1328" s="329">
        <v>1393.776182309841</v>
      </c>
      <c r="K1328" s="329">
        <f t="shared" si="20"/>
        <v>6076.2664695986059</v>
      </c>
    </row>
    <row r="1329" spans="2:11" x14ac:dyDescent="0.2">
      <c r="B1329" s="1">
        <v>159372710</v>
      </c>
      <c r="C1329" s="1">
        <v>2033</v>
      </c>
      <c r="D1329" s="1" t="s">
        <v>275</v>
      </c>
      <c r="E1329" s="1">
        <v>0</v>
      </c>
      <c r="F1329" s="329">
        <v>0</v>
      </c>
      <c r="G1329" s="1">
        <v>106.6036399617052</v>
      </c>
      <c r="H1329" s="329">
        <v>4682.4902872887651</v>
      </c>
      <c r="I1329" s="1">
        <v>106.6036399617052</v>
      </c>
      <c r="J1329" s="329">
        <v>1393.776182309841</v>
      </c>
      <c r="K1329" s="329">
        <f t="shared" si="20"/>
        <v>6076.2664695986059</v>
      </c>
    </row>
    <row r="1330" spans="2:11" x14ac:dyDescent="0.2">
      <c r="B1330" s="1">
        <v>159372710</v>
      </c>
      <c r="C1330" s="1">
        <v>2034</v>
      </c>
      <c r="D1330" s="1" t="s">
        <v>275</v>
      </c>
      <c r="E1330" s="1">
        <v>0</v>
      </c>
      <c r="F1330" s="329">
        <v>0</v>
      </c>
      <c r="G1330" s="1">
        <v>106.6036399617052</v>
      </c>
      <c r="H1330" s="329">
        <v>4682.4902872887651</v>
      </c>
      <c r="I1330" s="1">
        <v>106.6036399617052</v>
      </c>
      <c r="J1330" s="329">
        <v>1393.776182309841</v>
      </c>
      <c r="K1330" s="329">
        <f t="shared" si="20"/>
        <v>6076.2664695986059</v>
      </c>
    </row>
    <row r="1331" spans="2:11" x14ac:dyDescent="0.2">
      <c r="B1331" s="1">
        <v>160318382</v>
      </c>
      <c r="C1331" s="1">
        <v>2023</v>
      </c>
      <c r="D1331" s="1" t="s">
        <v>275</v>
      </c>
      <c r="E1331" s="1">
        <v>0</v>
      </c>
      <c r="F1331" s="329">
        <v>0</v>
      </c>
      <c r="G1331" s="1">
        <v>0</v>
      </c>
      <c r="H1331" s="329">
        <v>0</v>
      </c>
      <c r="I1331" s="1">
        <v>0</v>
      </c>
      <c r="J1331" s="329">
        <v>3390.596868773348</v>
      </c>
      <c r="K1331" s="329">
        <f t="shared" si="20"/>
        <v>3390.596868773348</v>
      </c>
    </row>
    <row r="1332" spans="2:11" x14ac:dyDescent="0.2">
      <c r="B1332" s="1">
        <v>160318382</v>
      </c>
      <c r="C1332" s="1">
        <v>2024</v>
      </c>
      <c r="D1332" s="1" t="s">
        <v>275</v>
      </c>
      <c r="E1332" s="1">
        <v>0</v>
      </c>
      <c r="F1332" s="329">
        <v>0</v>
      </c>
      <c r="G1332" s="1">
        <v>0</v>
      </c>
      <c r="H1332" s="329">
        <v>0</v>
      </c>
      <c r="I1332" s="1">
        <v>0</v>
      </c>
      <c r="J1332" s="329">
        <v>3390.596868773348</v>
      </c>
      <c r="K1332" s="329">
        <f t="shared" si="20"/>
        <v>3390.596868773348</v>
      </c>
    </row>
    <row r="1333" spans="2:11" x14ac:dyDescent="0.2">
      <c r="B1333" s="1">
        <v>160318382</v>
      </c>
      <c r="C1333" s="1">
        <v>2025</v>
      </c>
      <c r="D1333" s="1" t="s">
        <v>275</v>
      </c>
      <c r="E1333" s="1">
        <v>0</v>
      </c>
      <c r="F1333" s="329">
        <v>0</v>
      </c>
      <c r="G1333" s="1">
        <v>0</v>
      </c>
      <c r="H1333" s="329">
        <v>0</v>
      </c>
      <c r="I1333" s="1">
        <v>0</v>
      </c>
      <c r="J1333" s="329">
        <v>3390.596868773348</v>
      </c>
      <c r="K1333" s="329">
        <f t="shared" si="20"/>
        <v>3390.596868773348</v>
      </c>
    </row>
    <row r="1334" spans="2:11" x14ac:dyDescent="0.2">
      <c r="B1334" s="1">
        <v>160318382</v>
      </c>
      <c r="C1334" s="1">
        <v>2026</v>
      </c>
      <c r="D1334" s="1" t="s">
        <v>275</v>
      </c>
      <c r="E1334" s="1">
        <v>0</v>
      </c>
      <c r="F1334" s="329">
        <v>0</v>
      </c>
      <c r="G1334" s="1">
        <v>0</v>
      </c>
      <c r="H1334" s="329">
        <v>0</v>
      </c>
      <c r="I1334" s="1">
        <v>0</v>
      </c>
      <c r="J1334" s="329">
        <v>3390.596868773348</v>
      </c>
      <c r="K1334" s="329">
        <f t="shared" si="20"/>
        <v>3390.596868773348</v>
      </c>
    </row>
    <row r="1335" spans="2:11" x14ac:dyDescent="0.2">
      <c r="B1335" s="1">
        <v>160318382</v>
      </c>
      <c r="C1335" s="1">
        <v>2027</v>
      </c>
      <c r="D1335" s="1" t="s">
        <v>275</v>
      </c>
      <c r="E1335" s="1">
        <v>0</v>
      </c>
      <c r="F1335" s="329">
        <v>0</v>
      </c>
      <c r="G1335" s="1">
        <v>350.89797911520679</v>
      </c>
      <c r="H1335" s="329">
        <v>15412.948184756609</v>
      </c>
      <c r="I1335" s="1">
        <v>350.89797911520679</v>
      </c>
      <c r="J1335" s="329">
        <v>3390.596868773348</v>
      </c>
      <c r="K1335" s="329">
        <f t="shared" si="20"/>
        <v>18803.545053529957</v>
      </c>
    </row>
    <row r="1336" spans="2:11" x14ac:dyDescent="0.2">
      <c r="B1336" s="1">
        <v>160318382</v>
      </c>
      <c r="C1336" s="1">
        <v>2028</v>
      </c>
      <c r="D1336" s="1" t="s">
        <v>275</v>
      </c>
      <c r="E1336" s="1">
        <v>0</v>
      </c>
      <c r="F1336" s="329">
        <v>0</v>
      </c>
      <c r="G1336" s="1">
        <v>350.89797911520679</v>
      </c>
      <c r="H1336" s="329">
        <v>15412.948184756609</v>
      </c>
      <c r="I1336" s="1">
        <v>350.89797911520679</v>
      </c>
      <c r="J1336" s="329">
        <v>3390.596868773348</v>
      </c>
      <c r="K1336" s="329">
        <f t="shared" si="20"/>
        <v>18803.545053529957</v>
      </c>
    </row>
    <row r="1337" spans="2:11" x14ac:dyDescent="0.2">
      <c r="B1337" s="1">
        <v>160318382</v>
      </c>
      <c r="C1337" s="1">
        <v>2029</v>
      </c>
      <c r="D1337" s="1" t="s">
        <v>275</v>
      </c>
      <c r="E1337" s="1">
        <v>0</v>
      </c>
      <c r="F1337" s="329">
        <v>0</v>
      </c>
      <c r="G1337" s="1">
        <v>350.89797911520679</v>
      </c>
      <c r="H1337" s="329">
        <v>15412.948184756609</v>
      </c>
      <c r="I1337" s="1">
        <v>350.89797911520679</v>
      </c>
      <c r="J1337" s="329">
        <v>3390.596868773348</v>
      </c>
      <c r="K1337" s="329">
        <f t="shared" si="20"/>
        <v>18803.545053529957</v>
      </c>
    </row>
    <row r="1338" spans="2:11" x14ac:dyDescent="0.2">
      <c r="B1338" s="1">
        <v>160318382</v>
      </c>
      <c r="C1338" s="1">
        <v>2030</v>
      </c>
      <c r="D1338" s="1" t="s">
        <v>275</v>
      </c>
      <c r="E1338" s="1">
        <v>0</v>
      </c>
      <c r="F1338" s="329">
        <v>0</v>
      </c>
      <c r="G1338" s="1">
        <v>350.89797911520679</v>
      </c>
      <c r="H1338" s="329">
        <v>15412.948184756609</v>
      </c>
      <c r="I1338" s="1">
        <v>350.89797911520679</v>
      </c>
      <c r="J1338" s="329">
        <v>3390.596868773348</v>
      </c>
      <c r="K1338" s="329">
        <f t="shared" si="20"/>
        <v>18803.545053529957</v>
      </c>
    </row>
    <row r="1339" spans="2:11" x14ac:dyDescent="0.2">
      <c r="B1339" s="1">
        <v>160318382</v>
      </c>
      <c r="C1339" s="1">
        <v>2031</v>
      </c>
      <c r="D1339" s="1" t="s">
        <v>275</v>
      </c>
      <c r="E1339" s="1">
        <v>0</v>
      </c>
      <c r="F1339" s="329">
        <v>0</v>
      </c>
      <c r="G1339" s="1">
        <v>350.89797911520679</v>
      </c>
      <c r="H1339" s="329">
        <v>15412.948184756609</v>
      </c>
      <c r="I1339" s="1">
        <v>350.89797911520679</v>
      </c>
      <c r="J1339" s="329">
        <v>3390.596868773348</v>
      </c>
      <c r="K1339" s="329">
        <f t="shared" si="20"/>
        <v>18803.545053529957</v>
      </c>
    </row>
    <row r="1340" spans="2:11" x14ac:dyDescent="0.2">
      <c r="B1340" s="1">
        <v>160318382</v>
      </c>
      <c r="C1340" s="1">
        <v>2032</v>
      </c>
      <c r="D1340" s="1" t="s">
        <v>275</v>
      </c>
      <c r="E1340" s="1">
        <v>0</v>
      </c>
      <c r="F1340" s="329">
        <v>0</v>
      </c>
      <c r="G1340" s="1">
        <v>350.89797911520679</v>
      </c>
      <c r="H1340" s="329">
        <v>15412.948184756609</v>
      </c>
      <c r="I1340" s="1">
        <v>350.89797911520679</v>
      </c>
      <c r="J1340" s="329">
        <v>3390.596868773348</v>
      </c>
      <c r="K1340" s="329">
        <f t="shared" si="20"/>
        <v>18803.545053529957</v>
      </c>
    </row>
    <row r="1341" spans="2:11" x14ac:dyDescent="0.2">
      <c r="B1341" s="1">
        <v>160318382</v>
      </c>
      <c r="C1341" s="1">
        <v>2033</v>
      </c>
      <c r="D1341" s="1" t="s">
        <v>275</v>
      </c>
      <c r="E1341" s="1">
        <v>0</v>
      </c>
      <c r="F1341" s="329">
        <v>0</v>
      </c>
      <c r="G1341" s="1">
        <v>350.89797911520679</v>
      </c>
      <c r="H1341" s="329">
        <v>15412.948184756609</v>
      </c>
      <c r="I1341" s="1">
        <v>350.89797911520679</v>
      </c>
      <c r="J1341" s="329">
        <v>3390.596868773348</v>
      </c>
      <c r="K1341" s="329">
        <f t="shared" si="20"/>
        <v>18803.545053529957</v>
      </c>
    </row>
    <row r="1342" spans="2:11" x14ac:dyDescent="0.2">
      <c r="B1342" s="1">
        <v>160318382</v>
      </c>
      <c r="C1342" s="1">
        <v>2034</v>
      </c>
      <c r="D1342" s="1" t="s">
        <v>275</v>
      </c>
      <c r="E1342" s="1">
        <v>0</v>
      </c>
      <c r="F1342" s="329">
        <v>0</v>
      </c>
      <c r="G1342" s="1">
        <v>350.89797911520679</v>
      </c>
      <c r="H1342" s="329">
        <v>15412.948184756609</v>
      </c>
      <c r="I1342" s="1">
        <v>350.89797911520679</v>
      </c>
      <c r="J1342" s="329">
        <v>3390.596868773348</v>
      </c>
      <c r="K1342" s="329">
        <f t="shared" si="20"/>
        <v>18803.545053529957</v>
      </c>
    </row>
    <row r="1343" spans="2:11" x14ac:dyDescent="0.2">
      <c r="B1343" s="1">
        <v>160864049</v>
      </c>
      <c r="C1343" s="1">
        <v>2023</v>
      </c>
      <c r="D1343" s="1" t="s">
        <v>275</v>
      </c>
      <c r="E1343" s="1">
        <v>0</v>
      </c>
      <c r="F1343" s="329">
        <v>0</v>
      </c>
      <c r="G1343" s="1">
        <v>0</v>
      </c>
      <c r="H1343" s="329">
        <v>0</v>
      </c>
      <c r="I1343" s="1">
        <v>0</v>
      </c>
      <c r="J1343" s="329">
        <v>4469.8551824274091</v>
      </c>
      <c r="K1343" s="329">
        <f t="shared" si="20"/>
        <v>4469.8551824274091</v>
      </c>
    </row>
    <row r="1344" spans="2:11" x14ac:dyDescent="0.2">
      <c r="B1344" s="1">
        <v>160864049</v>
      </c>
      <c r="C1344" s="1">
        <v>2024</v>
      </c>
      <c r="D1344" s="1" t="s">
        <v>275</v>
      </c>
      <c r="E1344" s="1">
        <v>0</v>
      </c>
      <c r="F1344" s="329">
        <v>0</v>
      </c>
      <c r="G1344" s="1">
        <v>0</v>
      </c>
      <c r="H1344" s="329">
        <v>0</v>
      </c>
      <c r="I1344" s="1">
        <v>0</v>
      </c>
      <c r="J1344" s="329">
        <v>4469.8551824274091</v>
      </c>
      <c r="K1344" s="329">
        <f t="shared" si="20"/>
        <v>4469.8551824274091</v>
      </c>
    </row>
    <row r="1345" spans="2:11" x14ac:dyDescent="0.2">
      <c r="B1345" s="1">
        <v>160864049</v>
      </c>
      <c r="C1345" s="1">
        <v>2025</v>
      </c>
      <c r="D1345" s="1" t="s">
        <v>275</v>
      </c>
      <c r="E1345" s="1">
        <v>0</v>
      </c>
      <c r="F1345" s="329">
        <v>0</v>
      </c>
      <c r="G1345" s="1">
        <v>0</v>
      </c>
      <c r="H1345" s="329">
        <v>0</v>
      </c>
      <c r="I1345" s="1">
        <v>0</v>
      </c>
      <c r="J1345" s="329">
        <v>4469.8551824274091</v>
      </c>
      <c r="K1345" s="329">
        <f t="shared" si="20"/>
        <v>4469.8551824274091</v>
      </c>
    </row>
    <row r="1346" spans="2:11" x14ac:dyDescent="0.2">
      <c r="B1346" s="1">
        <v>160864049</v>
      </c>
      <c r="C1346" s="1">
        <v>2026</v>
      </c>
      <c r="D1346" s="1" t="s">
        <v>275</v>
      </c>
      <c r="E1346" s="1">
        <v>0</v>
      </c>
      <c r="F1346" s="329">
        <v>0</v>
      </c>
      <c r="G1346" s="1">
        <v>0</v>
      </c>
      <c r="H1346" s="329">
        <v>0</v>
      </c>
      <c r="I1346" s="1">
        <v>0</v>
      </c>
      <c r="J1346" s="329">
        <v>4469.8551824274091</v>
      </c>
      <c r="K1346" s="329">
        <f t="shared" si="20"/>
        <v>4469.8551824274091</v>
      </c>
    </row>
    <row r="1347" spans="2:11" x14ac:dyDescent="0.2">
      <c r="B1347" s="1">
        <v>160864049</v>
      </c>
      <c r="C1347" s="1">
        <v>2027</v>
      </c>
      <c r="D1347" s="1" t="s">
        <v>275</v>
      </c>
      <c r="E1347" s="1">
        <v>0</v>
      </c>
      <c r="F1347" s="329">
        <v>0</v>
      </c>
      <c r="G1347" s="1">
        <v>0</v>
      </c>
      <c r="H1347" s="329">
        <v>0</v>
      </c>
      <c r="I1347" s="1">
        <v>0</v>
      </c>
      <c r="J1347" s="329">
        <v>4469.8551824274091</v>
      </c>
      <c r="K1347" s="329">
        <f t="shared" si="20"/>
        <v>4469.8551824274091</v>
      </c>
    </row>
    <row r="1348" spans="2:11" x14ac:dyDescent="0.2">
      <c r="B1348" s="1">
        <v>160864049</v>
      </c>
      <c r="C1348" s="1">
        <v>2028</v>
      </c>
      <c r="D1348" s="1" t="s">
        <v>275</v>
      </c>
      <c r="E1348" s="1">
        <v>0</v>
      </c>
      <c r="F1348" s="329">
        <v>0</v>
      </c>
      <c r="G1348" s="1">
        <v>0</v>
      </c>
      <c r="H1348" s="329">
        <v>0</v>
      </c>
      <c r="I1348" s="1">
        <v>0</v>
      </c>
      <c r="J1348" s="329">
        <v>4469.8551824274091</v>
      </c>
      <c r="K1348" s="329">
        <f t="shared" si="20"/>
        <v>4469.8551824274091</v>
      </c>
    </row>
    <row r="1349" spans="2:11" x14ac:dyDescent="0.2">
      <c r="B1349" s="1">
        <v>160864049</v>
      </c>
      <c r="C1349" s="1">
        <v>2029</v>
      </c>
      <c r="D1349" s="1" t="s">
        <v>275</v>
      </c>
      <c r="E1349" s="1">
        <v>0</v>
      </c>
      <c r="F1349" s="329">
        <v>0</v>
      </c>
      <c r="G1349" s="1">
        <v>0</v>
      </c>
      <c r="H1349" s="329">
        <v>0</v>
      </c>
      <c r="I1349" s="1">
        <v>0</v>
      </c>
      <c r="J1349" s="329">
        <v>4469.8551824274091</v>
      </c>
      <c r="K1349" s="329">
        <f t="shared" si="20"/>
        <v>4469.8551824274091</v>
      </c>
    </row>
    <row r="1350" spans="2:11" x14ac:dyDescent="0.2">
      <c r="B1350" s="1">
        <v>160864049</v>
      </c>
      <c r="C1350" s="1">
        <v>2030</v>
      </c>
      <c r="D1350" s="1" t="s">
        <v>275</v>
      </c>
      <c r="E1350" s="1">
        <v>0</v>
      </c>
      <c r="F1350" s="329">
        <v>0</v>
      </c>
      <c r="G1350" s="1">
        <v>0</v>
      </c>
      <c r="H1350" s="329">
        <v>0</v>
      </c>
      <c r="I1350" s="1">
        <v>0</v>
      </c>
      <c r="J1350" s="329">
        <v>4469.8551824274091</v>
      </c>
      <c r="K1350" s="329">
        <f t="shared" si="20"/>
        <v>4469.8551824274091</v>
      </c>
    </row>
    <row r="1351" spans="2:11" x14ac:dyDescent="0.2">
      <c r="B1351" s="1">
        <v>160864049</v>
      </c>
      <c r="C1351" s="1">
        <v>2031</v>
      </c>
      <c r="D1351" s="1" t="s">
        <v>275</v>
      </c>
      <c r="E1351" s="1">
        <v>0</v>
      </c>
      <c r="F1351" s="329">
        <v>0</v>
      </c>
      <c r="G1351" s="1">
        <v>0</v>
      </c>
      <c r="H1351" s="329">
        <v>0</v>
      </c>
      <c r="I1351" s="1">
        <v>0</v>
      </c>
      <c r="J1351" s="329">
        <v>4469.8551824274091</v>
      </c>
      <c r="K1351" s="329">
        <f t="shared" ref="K1351:K1414" si="21">J1351+H1351+F1351</f>
        <v>4469.8551824274091</v>
      </c>
    </row>
    <row r="1352" spans="2:11" x14ac:dyDescent="0.2">
      <c r="B1352" s="1">
        <v>160864049</v>
      </c>
      <c r="C1352" s="1">
        <v>2032</v>
      </c>
      <c r="D1352" s="1" t="s">
        <v>275</v>
      </c>
      <c r="E1352" s="1">
        <v>0</v>
      </c>
      <c r="F1352" s="329">
        <v>0</v>
      </c>
      <c r="G1352" s="1">
        <v>0</v>
      </c>
      <c r="H1352" s="329">
        <v>0</v>
      </c>
      <c r="I1352" s="1">
        <v>0</v>
      </c>
      <c r="J1352" s="329">
        <v>4469.8551824274091</v>
      </c>
      <c r="K1352" s="329">
        <f t="shared" si="21"/>
        <v>4469.8551824274091</v>
      </c>
    </row>
    <row r="1353" spans="2:11" x14ac:dyDescent="0.2">
      <c r="B1353" s="1">
        <v>160864049</v>
      </c>
      <c r="C1353" s="1">
        <v>2033</v>
      </c>
      <c r="D1353" s="1" t="s">
        <v>275</v>
      </c>
      <c r="E1353" s="1">
        <v>0</v>
      </c>
      <c r="F1353" s="329">
        <v>0</v>
      </c>
      <c r="G1353" s="1">
        <v>0</v>
      </c>
      <c r="H1353" s="329">
        <v>0</v>
      </c>
      <c r="I1353" s="1">
        <v>0</v>
      </c>
      <c r="J1353" s="329">
        <v>4469.8551824274091</v>
      </c>
      <c r="K1353" s="329">
        <f t="shared" si="21"/>
        <v>4469.8551824274091</v>
      </c>
    </row>
    <row r="1354" spans="2:11" x14ac:dyDescent="0.2">
      <c r="B1354" s="1">
        <v>160864049</v>
      </c>
      <c r="C1354" s="1">
        <v>2034</v>
      </c>
      <c r="D1354" s="1" t="s">
        <v>275</v>
      </c>
      <c r="E1354" s="1">
        <v>0</v>
      </c>
      <c r="F1354" s="329">
        <v>0</v>
      </c>
      <c r="G1354" s="1">
        <v>0</v>
      </c>
      <c r="H1354" s="329">
        <v>0</v>
      </c>
      <c r="I1354" s="1">
        <v>0</v>
      </c>
      <c r="J1354" s="329">
        <v>4469.8551824274091</v>
      </c>
      <c r="K1354" s="329">
        <f t="shared" si="21"/>
        <v>4469.8551824274091</v>
      </c>
    </row>
    <row r="1355" spans="2:11" x14ac:dyDescent="0.2">
      <c r="B1355" s="1">
        <v>160909250</v>
      </c>
      <c r="C1355" s="1">
        <v>2023</v>
      </c>
      <c r="D1355" s="1" t="s">
        <v>275</v>
      </c>
      <c r="E1355" s="1">
        <v>1.1593083426172921</v>
      </c>
      <c r="F1355" s="329">
        <v>0</v>
      </c>
      <c r="G1355" s="1">
        <v>0</v>
      </c>
      <c r="H1355" s="329">
        <v>0</v>
      </c>
      <c r="I1355" s="1">
        <v>1.1593083426172921</v>
      </c>
      <c r="J1355" s="329">
        <v>2435.290724349325</v>
      </c>
      <c r="K1355" s="329">
        <f t="shared" si="21"/>
        <v>2435.290724349325</v>
      </c>
    </row>
    <row r="1356" spans="2:11" x14ac:dyDescent="0.2">
      <c r="B1356" s="1">
        <v>160909250</v>
      </c>
      <c r="C1356" s="1">
        <v>2024</v>
      </c>
      <c r="D1356" s="1" t="s">
        <v>275</v>
      </c>
      <c r="E1356" s="1">
        <v>0.58742379398438682</v>
      </c>
      <c r="F1356" s="329">
        <v>1.29016498793536E-2</v>
      </c>
      <c r="G1356" s="1">
        <v>0</v>
      </c>
      <c r="H1356" s="329">
        <v>0</v>
      </c>
      <c r="I1356" s="1">
        <v>0.58742379398438682</v>
      </c>
      <c r="J1356" s="329">
        <v>2435.290724349325</v>
      </c>
      <c r="K1356" s="329">
        <f t="shared" si="21"/>
        <v>2435.3036259992045</v>
      </c>
    </row>
    <row r="1357" spans="2:11" x14ac:dyDescent="0.2">
      <c r="B1357" s="1">
        <v>160909250</v>
      </c>
      <c r="C1357" s="1">
        <v>2025</v>
      </c>
      <c r="D1357" s="1" t="s">
        <v>275</v>
      </c>
      <c r="E1357" s="1">
        <v>1.573130068773573</v>
      </c>
      <c r="F1357" s="329">
        <v>3.7187614978255602E-2</v>
      </c>
      <c r="G1357" s="1">
        <v>0</v>
      </c>
      <c r="H1357" s="329">
        <v>0</v>
      </c>
      <c r="I1357" s="1">
        <v>1.573130068773573</v>
      </c>
      <c r="J1357" s="329">
        <v>2435.290724349325</v>
      </c>
      <c r="K1357" s="329">
        <f t="shared" si="21"/>
        <v>2435.3279119643034</v>
      </c>
    </row>
    <row r="1358" spans="2:11" x14ac:dyDescent="0.2">
      <c r="B1358" s="1">
        <v>160909250</v>
      </c>
      <c r="C1358" s="1">
        <v>2026</v>
      </c>
      <c r="D1358" s="1" t="s">
        <v>275</v>
      </c>
      <c r="E1358" s="1">
        <v>1.573130068773573</v>
      </c>
      <c r="F1358" s="329">
        <v>3.7187614978255602E-2</v>
      </c>
      <c r="G1358" s="1">
        <v>0</v>
      </c>
      <c r="H1358" s="329">
        <v>0</v>
      </c>
      <c r="I1358" s="1">
        <v>1.573130068773573</v>
      </c>
      <c r="J1358" s="329">
        <v>2435.290724349325</v>
      </c>
      <c r="K1358" s="329">
        <f t="shared" si="21"/>
        <v>2435.3279119643034</v>
      </c>
    </row>
    <row r="1359" spans="2:11" x14ac:dyDescent="0.2">
      <c r="B1359" s="1">
        <v>160909250</v>
      </c>
      <c r="C1359" s="1">
        <v>2027</v>
      </c>
      <c r="D1359" s="1" t="s">
        <v>275</v>
      </c>
      <c r="E1359" s="1">
        <v>1063.499196984626</v>
      </c>
      <c r="F1359" s="329">
        <v>10.57298933901685</v>
      </c>
      <c r="G1359" s="1">
        <v>193.40704677411969</v>
      </c>
      <c r="H1359" s="329">
        <v>8495.2691891040868</v>
      </c>
      <c r="I1359" s="1">
        <v>1256.9062437587461</v>
      </c>
      <c r="J1359" s="329">
        <v>2435.290724349325</v>
      </c>
      <c r="K1359" s="329">
        <f t="shared" si="21"/>
        <v>10941.132902792428</v>
      </c>
    </row>
    <row r="1360" spans="2:11" x14ac:dyDescent="0.2">
      <c r="B1360" s="1">
        <v>160909250</v>
      </c>
      <c r="C1360" s="1">
        <v>2028</v>
      </c>
      <c r="D1360" s="1" t="s">
        <v>275</v>
      </c>
      <c r="E1360" s="1">
        <v>1063.499196984626</v>
      </c>
      <c r="F1360" s="329">
        <v>10.57298933901685</v>
      </c>
      <c r="G1360" s="1">
        <v>193.40704677411969</v>
      </c>
      <c r="H1360" s="329">
        <v>8495.2691891040868</v>
      </c>
      <c r="I1360" s="1">
        <v>1256.9062437587461</v>
      </c>
      <c r="J1360" s="329">
        <v>2435.290724349325</v>
      </c>
      <c r="K1360" s="329">
        <f t="shared" si="21"/>
        <v>10941.132902792428</v>
      </c>
    </row>
    <row r="1361" spans="2:11" x14ac:dyDescent="0.2">
      <c r="B1361" s="1">
        <v>160909250</v>
      </c>
      <c r="C1361" s="1">
        <v>2029</v>
      </c>
      <c r="D1361" s="1" t="s">
        <v>275</v>
      </c>
      <c r="E1361" s="1">
        <v>1063.499196984626</v>
      </c>
      <c r="F1361" s="329">
        <v>10.57298933901685</v>
      </c>
      <c r="G1361" s="1">
        <v>193.40704677411969</v>
      </c>
      <c r="H1361" s="329">
        <v>8495.2691891040868</v>
      </c>
      <c r="I1361" s="1">
        <v>1256.9062437587461</v>
      </c>
      <c r="J1361" s="329">
        <v>2435.290724349325</v>
      </c>
      <c r="K1361" s="329">
        <f t="shared" si="21"/>
        <v>10941.132902792428</v>
      </c>
    </row>
    <row r="1362" spans="2:11" x14ac:dyDescent="0.2">
      <c r="B1362" s="1">
        <v>160909250</v>
      </c>
      <c r="C1362" s="1">
        <v>2030</v>
      </c>
      <c r="D1362" s="1" t="s">
        <v>275</v>
      </c>
      <c r="E1362" s="1">
        <v>1063.499196984626</v>
      </c>
      <c r="F1362" s="329">
        <v>10.57298933901685</v>
      </c>
      <c r="G1362" s="1">
        <v>193.40704677411969</v>
      </c>
      <c r="H1362" s="329">
        <v>8495.2691891040868</v>
      </c>
      <c r="I1362" s="1">
        <v>1256.9062437587461</v>
      </c>
      <c r="J1362" s="329">
        <v>2435.290724349325</v>
      </c>
      <c r="K1362" s="329">
        <f t="shared" si="21"/>
        <v>10941.132902792428</v>
      </c>
    </row>
    <row r="1363" spans="2:11" x14ac:dyDescent="0.2">
      <c r="B1363" s="1">
        <v>160909250</v>
      </c>
      <c r="C1363" s="1">
        <v>2031</v>
      </c>
      <c r="D1363" s="1" t="s">
        <v>275</v>
      </c>
      <c r="E1363" s="1">
        <v>1063.499196984626</v>
      </c>
      <c r="F1363" s="329">
        <v>10.57298933901685</v>
      </c>
      <c r="G1363" s="1">
        <v>193.40704677411969</v>
      </c>
      <c r="H1363" s="329">
        <v>8495.2691891040868</v>
      </c>
      <c r="I1363" s="1">
        <v>1256.9062437587461</v>
      </c>
      <c r="J1363" s="329">
        <v>2435.290724349325</v>
      </c>
      <c r="K1363" s="329">
        <f t="shared" si="21"/>
        <v>10941.132902792428</v>
      </c>
    </row>
    <row r="1364" spans="2:11" x14ac:dyDescent="0.2">
      <c r="B1364" s="1">
        <v>160909250</v>
      </c>
      <c r="C1364" s="1">
        <v>2032</v>
      </c>
      <c r="D1364" s="1" t="s">
        <v>275</v>
      </c>
      <c r="E1364" s="1">
        <v>1063.499196984626</v>
      </c>
      <c r="F1364" s="329">
        <v>10.57298933901685</v>
      </c>
      <c r="G1364" s="1">
        <v>193.40704677411969</v>
      </c>
      <c r="H1364" s="329">
        <v>8495.2691891040868</v>
      </c>
      <c r="I1364" s="1">
        <v>1256.9062437587461</v>
      </c>
      <c r="J1364" s="329">
        <v>2435.290724349325</v>
      </c>
      <c r="K1364" s="329">
        <f t="shared" si="21"/>
        <v>10941.132902792428</v>
      </c>
    </row>
    <row r="1365" spans="2:11" x14ac:dyDescent="0.2">
      <c r="B1365" s="1">
        <v>160909250</v>
      </c>
      <c r="C1365" s="1">
        <v>2033</v>
      </c>
      <c r="D1365" s="1" t="s">
        <v>275</v>
      </c>
      <c r="E1365" s="1">
        <v>1063.499196984626</v>
      </c>
      <c r="F1365" s="329">
        <v>10.57298933901685</v>
      </c>
      <c r="G1365" s="1">
        <v>193.40704677411969</v>
      </c>
      <c r="H1365" s="329">
        <v>8495.2691891040868</v>
      </c>
      <c r="I1365" s="1">
        <v>1256.9062437587461</v>
      </c>
      <c r="J1365" s="329">
        <v>2435.290724349325</v>
      </c>
      <c r="K1365" s="329">
        <f t="shared" si="21"/>
        <v>10941.132902792428</v>
      </c>
    </row>
    <row r="1366" spans="2:11" x14ac:dyDescent="0.2">
      <c r="B1366" s="1">
        <v>160909250</v>
      </c>
      <c r="C1366" s="1">
        <v>2034</v>
      </c>
      <c r="D1366" s="1" t="s">
        <v>275</v>
      </c>
      <c r="E1366" s="1">
        <v>1063.499196984626</v>
      </c>
      <c r="F1366" s="329">
        <v>10.57298933901685</v>
      </c>
      <c r="G1366" s="1">
        <v>193.40704677411969</v>
      </c>
      <c r="H1366" s="329">
        <v>8495.2691891040868</v>
      </c>
      <c r="I1366" s="1">
        <v>1256.9062437587461</v>
      </c>
      <c r="J1366" s="329">
        <v>2435.290724349325</v>
      </c>
      <c r="K1366" s="329">
        <f t="shared" si="21"/>
        <v>10941.132902792428</v>
      </c>
    </row>
    <row r="1367" spans="2:11" x14ac:dyDescent="0.2">
      <c r="B1367" s="1">
        <v>162767233</v>
      </c>
      <c r="C1367" s="1">
        <v>2023</v>
      </c>
      <c r="D1367" s="1" t="s">
        <v>275</v>
      </c>
      <c r="E1367" s="1">
        <v>0</v>
      </c>
      <c r="F1367" s="329">
        <v>0</v>
      </c>
      <c r="G1367" s="1">
        <v>0</v>
      </c>
      <c r="H1367" s="329">
        <v>0</v>
      </c>
      <c r="I1367" s="1">
        <v>0</v>
      </c>
      <c r="J1367" s="329">
        <v>3602.3333833642291</v>
      </c>
      <c r="K1367" s="329">
        <f t="shared" si="21"/>
        <v>3602.3333833642291</v>
      </c>
    </row>
    <row r="1368" spans="2:11" x14ac:dyDescent="0.2">
      <c r="B1368" s="1">
        <v>162767233</v>
      </c>
      <c r="C1368" s="1">
        <v>2024</v>
      </c>
      <c r="D1368" s="1" t="s">
        <v>275</v>
      </c>
      <c r="E1368" s="1">
        <v>0</v>
      </c>
      <c r="F1368" s="329">
        <v>0</v>
      </c>
      <c r="G1368" s="1">
        <v>0</v>
      </c>
      <c r="H1368" s="329">
        <v>0</v>
      </c>
      <c r="I1368" s="1">
        <v>0</v>
      </c>
      <c r="J1368" s="329">
        <v>3602.3333833642291</v>
      </c>
      <c r="K1368" s="329">
        <f t="shared" si="21"/>
        <v>3602.3333833642291</v>
      </c>
    </row>
    <row r="1369" spans="2:11" x14ac:dyDescent="0.2">
      <c r="B1369" s="1">
        <v>162767233</v>
      </c>
      <c r="C1369" s="1">
        <v>2025</v>
      </c>
      <c r="D1369" s="1" t="s">
        <v>275</v>
      </c>
      <c r="E1369" s="1">
        <v>0</v>
      </c>
      <c r="F1369" s="329">
        <v>0</v>
      </c>
      <c r="G1369" s="1">
        <v>0</v>
      </c>
      <c r="H1369" s="329">
        <v>0</v>
      </c>
      <c r="I1369" s="1">
        <v>0</v>
      </c>
      <c r="J1369" s="329">
        <v>3602.3333833642291</v>
      </c>
      <c r="K1369" s="329">
        <f t="shared" si="21"/>
        <v>3602.3333833642291</v>
      </c>
    </row>
    <row r="1370" spans="2:11" x14ac:dyDescent="0.2">
      <c r="B1370" s="1">
        <v>162767233</v>
      </c>
      <c r="C1370" s="1">
        <v>2026</v>
      </c>
      <c r="D1370" s="1" t="s">
        <v>275</v>
      </c>
      <c r="E1370" s="1">
        <v>0</v>
      </c>
      <c r="F1370" s="329">
        <v>0</v>
      </c>
      <c r="G1370" s="1">
        <v>0</v>
      </c>
      <c r="H1370" s="329">
        <v>0</v>
      </c>
      <c r="I1370" s="1">
        <v>0</v>
      </c>
      <c r="J1370" s="329">
        <v>3602.3333833642291</v>
      </c>
      <c r="K1370" s="329">
        <f t="shared" si="21"/>
        <v>3602.3333833642291</v>
      </c>
    </row>
    <row r="1371" spans="2:11" x14ac:dyDescent="0.2">
      <c r="B1371" s="1">
        <v>162767233</v>
      </c>
      <c r="C1371" s="1">
        <v>2027</v>
      </c>
      <c r="D1371" s="1" t="s">
        <v>275</v>
      </c>
      <c r="E1371" s="1">
        <v>2405.3034860622729</v>
      </c>
      <c r="F1371" s="329">
        <v>26.231351586876791</v>
      </c>
      <c r="G1371" s="1">
        <v>157.6364445936581</v>
      </c>
      <c r="H1371" s="329">
        <v>6924.0705195215987</v>
      </c>
      <c r="I1371" s="1">
        <v>2562.9399306559312</v>
      </c>
      <c r="J1371" s="329">
        <v>3602.3333833642291</v>
      </c>
      <c r="K1371" s="329">
        <f t="shared" si="21"/>
        <v>10552.635254472705</v>
      </c>
    </row>
    <row r="1372" spans="2:11" x14ac:dyDescent="0.2">
      <c r="B1372" s="1">
        <v>162767233</v>
      </c>
      <c r="C1372" s="1">
        <v>2028</v>
      </c>
      <c r="D1372" s="1" t="s">
        <v>275</v>
      </c>
      <c r="E1372" s="1">
        <v>2405.3034860622729</v>
      </c>
      <c r="F1372" s="329">
        <v>26.231351586876791</v>
      </c>
      <c r="G1372" s="1">
        <v>157.6364445936581</v>
      </c>
      <c r="H1372" s="329">
        <v>6924.0705195215987</v>
      </c>
      <c r="I1372" s="1">
        <v>2562.9399306559312</v>
      </c>
      <c r="J1372" s="329">
        <v>3602.3333833642291</v>
      </c>
      <c r="K1372" s="329">
        <f t="shared" si="21"/>
        <v>10552.635254472705</v>
      </c>
    </row>
    <row r="1373" spans="2:11" x14ac:dyDescent="0.2">
      <c r="B1373" s="1">
        <v>162767233</v>
      </c>
      <c r="C1373" s="1">
        <v>2029</v>
      </c>
      <c r="D1373" s="1" t="s">
        <v>275</v>
      </c>
      <c r="E1373" s="1">
        <v>2405.3034860622729</v>
      </c>
      <c r="F1373" s="329">
        <v>26.231351586876791</v>
      </c>
      <c r="G1373" s="1">
        <v>157.6364445936581</v>
      </c>
      <c r="H1373" s="329">
        <v>6924.0705195215987</v>
      </c>
      <c r="I1373" s="1">
        <v>2562.9399306559312</v>
      </c>
      <c r="J1373" s="329">
        <v>3602.3333833642291</v>
      </c>
      <c r="K1373" s="329">
        <f t="shared" si="21"/>
        <v>10552.635254472705</v>
      </c>
    </row>
    <row r="1374" spans="2:11" x14ac:dyDescent="0.2">
      <c r="B1374" s="1">
        <v>162767233</v>
      </c>
      <c r="C1374" s="1">
        <v>2030</v>
      </c>
      <c r="D1374" s="1" t="s">
        <v>275</v>
      </c>
      <c r="E1374" s="1">
        <v>2405.3034860622729</v>
      </c>
      <c r="F1374" s="329">
        <v>26.231351586876791</v>
      </c>
      <c r="G1374" s="1">
        <v>157.6364445936581</v>
      </c>
      <c r="H1374" s="329">
        <v>6924.0705195215987</v>
      </c>
      <c r="I1374" s="1">
        <v>2562.9399306559312</v>
      </c>
      <c r="J1374" s="329">
        <v>3602.3333833642291</v>
      </c>
      <c r="K1374" s="329">
        <f t="shared" si="21"/>
        <v>10552.635254472705</v>
      </c>
    </row>
    <row r="1375" spans="2:11" x14ac:dyDescent="0.2">
      <c r="B1375" s="1">
        <v>162767233</v>
      </c>
      <c r="C1375" s="1">
        <v>2031</v>
      </c>
      <c r="D1375" s="1" t="s">
        <v>275</v>
      </c>
      <c r="E1375" s="1">
        <v>2405.3034860622729</v>
      </c>
      <c r="F1375" s="329">
        <v>26.231351586876791</v>
      </c>
      <c r="G1375" s="1">
        <v>157.6364445936581</v>
      </c>
      <c r="H1375" s="329">
        <v>6924.0705195215987</v>
      </c>
      <c r="I1375" s="1">
        <v>2562.9399306559312</v>
      </c>
      <c r="J1375" s="329">
        <v>3602.3333833642291</v>
      </c>
      <c r="K1375" s="329">
        <f t="shared" si="21"/>
        <v>10552.635254472705</v>
      </c>
    </row>
    <row r="1376" spans="2:11" x14ac:dyDescent="0.2">
      <c r="B1376" s="1">
        <v>162767233</v>
      </c>
      <c r="C1376" s="1">
        <v>2032</v>
      </c>
      <c r="D1376" s="1" t="s">
        <v>275</v>
      </c>
      <c r="E1376" s="1">
        <v>2405.3034860622729</v>
      </c>
      <c r="F1376" s="329">
        <v>26.231351586876791</v>
      </c>
      <c r="G1376" s="1">
        <v>157.6364445936581</v>
      </c>
      <c r="H1376" s="329">
        <v>6924.0705195215987</v>
      </c>
      <c r="I1376" s="1">
        <v>2562.9399306559312</v>
      </c>
      <c r="J1376" s="329">
        <v>3602.3333833642291</v>
      </c>
      <c r="K1376" s="329">
        <f t="shared" si="21"/>
        <v>10552.635254472705</v>
      </c>
    </row>
    <row r="1377" spans="2:11" x14ac:dyDescent="0.2">
      <c r="B1377" s="1">
        <v>162767233</v>
      </c>
      <c r="C1377" s="1">
        <v>2033</v>
      </c>
      <c r="D1377" s="1" t="s">
        <v>275</v>
      </c>
      <c r="E1377" s="1">
        <v>2405.3034860622729</v>
      </c>
      <c r="F1377" s="329">
        <v>26.231351586876791</v>
      </c>
      <c r="G1377" s="1">
        <v>157.6364445936581</v>
      </c>
      <c r="H1377" s="329">
        <v>6924.0705195215987</v>
      </c>
      <c r="I1377" s="1">
        <v>2562.9399306559312</v>
      </c>
      <c r="J1377" s="329">
        <v>3602.3333833642291</v>
      </c>
      <c r="K1377" s="329">
        <f t="shared" si="21"/>
        <v>10552.635254472705</v>
      </c>
    </row>
    <row r="1378" spans="2:11" x14ac:dyDescent="0.2">
      <c r="B1378" s="1">
        <v>162767233</v>
      </c>
      <c r="C1378" s="1">
        <v>2034</v>
      </c>
      <c r="D1378" s="1" t="s">
        <v>275</v>
      </c>
      <c r="E1378" s="1">
        <v>2405.3034860622729</v>
      </c>
      <c r="F1378" s="329">
        <v>26.231351586876791</v>
      </c>
      <c r="G1378" s="1">
        <v>157.6364445936581</v>
      </c>
      <c r="H1378" s="329">
        <v>6924.0705195215987</v>
      </c>
      <c r="I1378" s="1">
        <v>2562.9399306559312</v>
      </c>
      <c r="J1378" s="329">
        <v>3602.3333833642291</v>
      </c>
      <c r="K1378" s="329">
        <f t="shared" si="21"/>
        <v>10552.635254472705</v>
      </c>
    </row>
    <row r="1379" spans="2:11" x14ac:dyDescent="0.2">
      <c r="B1379" s="1">
        <v>162814555</v>
      </c>
      <c r="C1379" s="1">
        <v>2023</v>
      </c>
      <c r="D1379" s="1" t="s">
        <v>275</v>
      </c>
      <c r="E1379" s="1">
        <v>0</v>
      </c>
      <c r="F1379" s="329">
        <v>0</v>
      </c>
      <c r="G1379" s="1">
        <v>0</v>
      </c>
      <c r="H1379" s="329">
        <v>0</v>
      </c>
      <c r="I1379" s="1">
        <v>0</v>
      </c>
      <c r="J1379" s="329">
        <v>6482.476517740196</v>
      </c>
      <c r="K1379" s="329">
        <f t="shared" si="21"/>
        <v>6482.476517740196</v>
      </c>
    </row>
    <row r="1380" spans="2:11" x14ac:dyDescent="0.2">
      <c r="B1380" s="1">
        <v>162814555</v>
      </c>
      <c r="C1380" s="1">
        <v>2024</v>
      </c>
      <c r="D1380" s="1" t="s">
        <v>275</v>
      </c>
      <c r="E1380" s="1">
        <v>0</v>
      </c>
      <c r="F1380" s="329">
        <v>0</v>
      </c>
      <c r="G1380" s="1">
        <v>0</v>
      </c>
      <c r="H1380" s="329">
        <v>0</v>
      </c>
      <c r="I1380" s="1">
        <v>0</v>
      </c>
      <c r="J1380" s="329">
        <v>6482.476517740196</v>
      </c>
      <c r="K1380" s="329">
        <f t="shared" si="21"/>
        <v>6482.476517740196</v>
      </c>
    </row>
    <row r="1381" spans="2:11" x14ac:dyDescent="0.2">
      <c r="B1381" s="1">
        <v>162814555</v>
      </c>
      <c r="C1381" s="1">
        <v>2025</v>
      </c>
      <c r="D1381" s="1" t="s">
        <v>275</v>
      </c>
      <c r="E1381" s="1">
        <v>0</v>
      </c>
      <c r="F1381" s="329">
        <v>0</v>
      </c>
      <c r="G1381" s="1">
        <v>0</v>
      </c>
      <c r="H1381" s="329">
        <v>0</v>
      </c>
      <c r="I1381" s="1">
        <v>0</v>
      </c>
      <c r="J1381" s="329">
        <v>6482.476517740196</v>
      </c>
      <c r="K1381" s="329">
        <f t="shared" si="21"/>
        <v>6482.476517740196</v>
      </c>
    </row>
    <row r="1382" spans="2:11" x14ac:dyDescent="0.2">
      <c r="B1382" s="1">
        <v>162814555</v>
      </c>
      <c r="C1382" s="1">
        <v>2026</v>
      </c>
      <c r="D1382" s="1" t="s">
        <v>275</v>
      </c>
      <c r="E1382" s="1">
        <v>0</v>
      </c>
      <c r="F1382" s="329">
        <v>0</v>
      </c>
      <c r="G1382" s="1">
        <v>0</v>
      </c>
      <c r="H1382" s="329">
        <v>0</v>
      </c>
      <c r="I1382" s="1">
        <v>0</v>
      </c>
      <c r="J1382" s="329">
        <v>6482.476517740196</v>
      </c>
      <c r="K1382" s="329">
        <f t="shared" si="21"/>
        <v>6482.476517740196</v>
      </c>
    </row>
    <row r="1383" spans="2:11" x14ac:dyDescent="0.2">
      <c r="B1383" s="1">
        <v>162814555</v>
      </c>
      <c r="C1383" s="1">
        <v>2027</v>
      </c>
      <c r="D1383" s="1" t="s">
        <v>275</v>
      </c>
      <c r="E1383" s="1">
        <v>0</v>
      </c>
      <c r="F1383" s="329">
        <v>0</v>
      </c>
      <c r="G1383" s="1">
        <v>0</v>
      </c>
      <c r="H1383" s="329">
        <v>0</v>
      </c>
      <c r="I1383" s="1">
        <v>0</v>
      </c>
      <c r="J1383" s="329">
        <v>6482.476517740196</v>
      </c>
      <c r="K1383" s="329">
        <f t="shared" si="21"/>
        <v>6482.476517740196</v>
      </c>
    </row>
    <row r="1384" spans="2:11" x14ac:dyDescent="0.2">
      <c r="B1384" s="1">
        <v>162814555</v>
      </c>
      <c r="C1384" s="1">
        <v>2028</v>
      </c>
      <c r="D1384" s="1" t="s">
        <v>275</v>
      </c>
      <c r="E1384" s="1">
        <v>0</v>
      </c>
      <c r="F1384" s="329">
        <v>0</v>
      </c>
      <c r="G1384" s="1">
        <v>0</v>
      </c>
      <c r="H1384" s="329">
        <v>0</v>
      </c>
      <c r="I1384" s="1">
        <v>0</v>
      </c>
      <c r="J1384" s="329">
        <v>6482.476517740196</v>
      </c>
      <c r="K1384" s="329">
        <f t="shared" si="21"/>
        <v>6482.476517740196</v>
      </c>
    </row>
    <row r="1385" spans="2:11" x14ac:dyDescent="0.2">
      <c r="B1385" s="1">
        <v>162814555</v>
      </c>
      <c r="C1385" s="1">
        <v>2029</v>
      </c>
      <c r="D1385" s="1" t="s">
        <v>275</v>
      </c>
      <c r="E1385" s="1">
        <v>0</v>
      </c>
      <c r="F1385" s="329">
        <v>0</v>
      </c>
      <c r="G1385" s="1">
        <v>0</v>
      </c>
      <c r="H1385" s="329">
        <v>0</v>
      </c>
      <c r="I1385" s="1">
        <v>0</v>
      </c>
      <c r="J1385" s="329">
        <v>6482.476517740196</v>
      </c>
      <c r="K1385" s="329">
        <f t="shared" si="21"/>
        <v>6482.476517740196</v>
      </c>
    </row>
    <row r="1386" spans="2:11" x14ac:dyDescent="0.2">
      <c r="B1386" s="1">
        <v>162814555</v>
      </c>
      <c r="C1386" s="1">
        <v>2030</v>
      </c>
      <c r="D1386" s="1" t="s">
        <v>275</v>
      </c>
      <c r="E1386" s="1">
        <v>0</v>
      </c>
      <c r="F1386" s="329">
        <v>0</v>
      </c>
      <c r="G1386" s="1">
        <v>0</v>
      </c>
      <c r="H1386" s="329">
        <v>0</v>
      </c>
      <c r="I1386" s="1">
        <v>0</v>
      </c>
      <c r="J1386" s="329">
        <v>6482.476517740196</v>
      </c>
      <c r="K1386" s="329">
        <f t="shared" si="21"/>
        <v>6482.476517740196</v>
      </c>
    </row>
    <row r="1387" spans="2:11" x14ac:dyDescent="0.2">
      <c r="B1387" s="1">
        <v>162814555</v>
      </c>
      <c r="C1387" s="1">
        <v>2031</v>
      </c>
      <c r="D1387" s="1" t="s">
        <v>275</v>
      </c>
      <c r="E1387" s="1">
        <v>0</v>
      </c>
      <c r="F1387" s="329">
        <v>0</v>
      </c>
      <c r="G1387" s="1">
        <v>0</v>
      </c>
      <c r="H1387" s="329">
        <v>0</v>
      </c>
      <c r="I1387" s="1">
        <v>0</v>
      </c>
      <c r="J1387" s="329">
        <v>6482.476517740196</v>
      </c>
      <c r="K1387" s="329">
        <f t="shared" si="21"/>
        <v>6482.476517740196</v>
      </c>
    </row>
    <row r="1388" spans="2:11" x14ac:dyDescent="0.2">
      <c r="B1388" s="1">
        <v>162814555</v>
      </c>
      <c r="C1388" s="1">
        <v>2032</v>
      </c>
      <c r="D1388" s="1" t="s">
        <v>275</v>
      </c>
      <c r="E1388" s="1">
        <v>0</v>
      </c>
      <c r="F1388" s="329">
        <v>0</v>
      </c>
      <c r="G1388" s="1">
        <v>0</v>
      </c>
      <c r="H1388" s="329">
        <v>0</v>
      </c>
      <c r="I1388" s="1">
        <v>0</v>
      </c>
      <c r="J1388" s="329">
        <v>6482.476517740196</v>
      </c>
      <c r="K1388" s="329">
        <f t="shared" si="21"/>
        <v>6482.476517740196</v>
      </c>
    </row>
    <row r="1389" spans="2:11" x14ac:dyDescent="0.2">
      <c r="B1389" s="1">
        <v>162814555</v>
      </c>
      <c r="C1389" s="1">
        <v>2033</v>
      </c>
      <c r="D1389" s="1" t="s">
        <v>275</v>
      </c>
      <c r="E1389" s="1">
        <v>0</v>
      </c>
      <c r="F1389" s="329">
        <v>0</v>
      </c>
      <c r="G1389" s="1">
        <v>0</v>
      </c>
      <c r="H1389" s="329">
        <v>0</v>
      </c>
      <c r="I1389" s="1">
        <v>0</v>
      </c>
      <c r="J1389" s="329">
        <v>6482.476517740196</v>
      </c>
      <c r="K1389" s="329">
        <f t="shared" si="21"/>
        <v>6482.476517740196</v>
      </c>
    </row>
    <row r="1390" spans="2:11" x14ac:dyDescent="0.2">
      <c r="B1390" s="1">
        <v>162814555</v>
      </c>
      <c r="C1390" s="1">
        <v>2034</v>
      </c>
      <c r="D1390" s="1" t="s">
        <v>275</v>
      </c>
      <c r="E1390" s="1">
        <v>0</v>
      </c>
      <c r="F1390" s="329">
        <v>0</v>
      </c>
      <c r="G1390" s="1">
        <v>0</v>
      </c>
      <c r="H1390" s="329">
        <v>0</v>
      </c>
      <c r="I1390" s="1">
        <v>0</v>
      </c>
      <c r="J1390" s="329">
        <v>6482.476517740196</v>
      </c>
      <c r="K1390" s="329">
        <f t="shared" si="21"/>
        <v>6482.476517740196</v>
      </c>
    </row>
    <row r="1391" spans="2:11" x14ac:dyDescent="0.2">
      <c r="B1391" s="1">
        <v>163186429</v>
      </c>
      <c r="C1391" s="1">
        <v>2023</v>
      </c>
      <c r="D1391" s="1" t="s">
        <v>275</v>
      </c>
      <c r="E1391" s="1">
        <v>0</v>
      </c>
      <c r="F1391" s="329">
        <v>0</v>
      </c>
      <c r="G1391" s="1">
        <v>0</v>
      </c>
      <c r="H1391" s="329">
        <v>0</v>
      </c>
      <c r="I1391" s="1">
        <v>0</v>
      </c>
      <c r="J1391" s="329">
        <v>2214.428501755694</v>
      </c>
      <c r="K1391" s="329">
        <f t="shared" si="21"/>
        <v>2214.428501755694</v>
      </c>
    </row>
    <row r="1392" spans="2:11" x14ac:dyDescent="0.2">
      <c r="B1392" s="1">
        <v>163186429</v>
      </c>
      <c r="C1392" s="1">
        <v>2024</v>
      </c>
      <c r="D1392" s="1" t="s">
        <v>275</v>
      </c>
      <c r="E1392" s="1">
        <v>0</v>
      </c>
      <c r="F1392" s="329">
        <v>0</v>
      </c>
      <c r="G1392" s="1">
        <v>0</v>
      </c>
      <c r="H1392" s="329">
        <v>0</v>
      </c>
      <c r="I1392" s="1">
        <v>0</v>
      </c>
      <c r="J1392" s="329">
        <v>2214.428501755694</v>
      </c>
      <c r="K1392" s="329">
        <f t="shared" si="21"/>
        <v>2214.428501755694</v>
      </c>
    </row>
    <row r="1393" spans="2:11" x14ac:dyDescent="0.2">
      <c r="B1393" s="1">
        <v>163186429</v>
      </c>
      <c r="C1393" s="1">
        <v>2025</v>
      </c>
      <c r="D1393" s="1" t="s">
        <v>275</v>
      </c>
      <c r="E1393" s="1">
        <v>0</v>
      </c>
      <c r="F1393" s="329">
        <v>0</v>
      </c>
      <c r="G1393" s="1">
        <v>0</v>
      </c>
      <c r="H1393" s="329">
        <v>0</v>
      </c>
      <c r="I1393" s="1">
        <v>0</v>
      </c>
      <c r="J1393" s="329">
        <v>2214.428501755694</v>
      </c>
      <c r="K1393" s="329">
        <f t="shared" si="21"/>
        <v>2214.428501755694</v>
      </c>
    </row>
    <row r="1394" spans="2:11" x14ac:dyDescent="0.2">
      <c r="B1394" s="1">
        <v>163186429</v>
      </c>
      <c r="C1394" s="1">
        <v>2026</v>
      </c>
      <c r="D1394" s="1" t="s">
        <v>275</v>
      </c>
      <c r="E1394" s="1">
        <v>0</v>
      </c>
      <c r="F1394" s="329">
        <v>0</v>
      </c>
      <c r="G1394" s="1">
        <v>0</v>
      </c>
      <c r="H1394" s="329">
        <v>0</v>
      </c>
      <c r="I1394" s="1">
        <v>0</v>
      </c>
      <c r="J1394" s="329">
        <v>2214.428501755694</v>
      </c>
      <c r="K1394" s="329">
        <f t="shared" si="21"/>
        <v>2214.428501755694</v>
      </c>
    </row>
    <row r="1395" spans="2:11" x14ac:dyDescent="0.2">
      <c r="B1395" s="1">
        <v>163186429</v>
      </c>
      <c r="C1395" s="1">
        <v>2027</v>
      </c>
      <c r="D1395" s="1" t="s">
        <v>275</v>
      </c>
      <c r="E1395" s="1">
        <v>0</v>
      </c>
      <c r="F1395" s="329">
        <v>0</v>
      </c>
      <c r="G1395" s="1">
        <v>209.0280859561361</v>
      </c>
      <c r="H1395" s="329">
        <v>9181.4124040395691</v>
      </c>
      <c r="I1395" s="1">
        <v>209.0280859561361</v>
      </c>
      <c r="J1395" s="329">
        <v>2214.428501755694</v>
      </c>
      <c r="K1395" s="329">
        <f t="shared" si="21"/>
        <v>11395.840905795263</v>
      </c>
    </row>
    <row r="1396" spans="2:11" x14ac:dyDescent="0.2">
      <c r="B1396" s="1">
        <v>163186429</v>
      </c>
      <c r="C1396" s="1">
        <v>2028</v>
      </c>
      <c r="D1396" s="1" t="s">
        <v>275</v>
      </c>
      <c r="E1396" s="1">
        <v>0</v>
      </c>
      <c r="F1396" s="329">
        <v>0</v>
      </c>
      <c r="G1396" s="1">
        <v>209.0280859561361</v>
      </c>
      <c r="H1396" s="329">
        <v>9181.4124040395691</v>
      </c>
      <c r="I1396" s="1">
        <v>209.0280859561361</v>
      </c>
      <c r="J1396" s="329">
        <v>2214.428501755694</v>
      </c>
      <c r="K1396" s="329">
        <f t="shared" si="21"/>
        <v>11395.840905795263</v>
      </c>
    </row>
    <row r="1397" spans="2:11" x14ac:dyDescent="0.2">
      <c r="B1397" s="1">
        <v>163186429</v>
      </c>
      <c r="C1397" s="1">
        <v>2029</v>
      </c>
      <c r="D1397" s="1" t="s">
        <v>275</v>
      </c>
      <c r="E1397" s="1">
        <v>0</v>
      </c>
      <c r="F1397" s="329">
        <v>0</v>
      </c>
      <c r="G1397" s="1">
        <v>209.0280859561361</v>
      </c>
      <c r="H1397" s="329">
        <v>9181.4124040395691</v>
      </c>
      <c r="I1397" s="1">
        <v>209.0280859561361</v>
      </c>
      <c r="J1397" s="329">
        <v>2214.428501755694</v>
      </c>
      <c r="K1397" s="329">
        <f t="shared" si="21"/>
        <v>11395.840905795263</v>
      </c>
    </row>
    <row r="1398" spans="2:11" x14ac:dyDescent="0.2">
      <c r="B1398" s="1">
        <v>163186429</v>
      </c>
      <c r="C1398" s="1">
        <v>2030</v>
      </c>
      <c r="D1398" s="1" t="s">
        <v>275</v>
      </c>
      <c r="E1398" s="1">
        <v>0</v>
      </c>
      <c r="F1398" s="329">
        <v>0</v>
      </c>
      <c r="G1398" s="1">
        <v>209.0280859561361</v>
      </c>
      <c r="H1398" s="329">
        <v>9181.4124040395691</v>
      </c>
      <c r="I1398" s="1">
        <v>209.0280859561361</v>
      </c>
      <c r="J1398" s="329">
        <v>2214.428501755694</v>
      </c>
      <c r="K1398" s="329">
        <f t="shared" si="21"/>
        <v>11395.840905795263</v>
      </c>
    </row>
    <row r="1399" spans="2:11" x14ac:dyDescent="0.2">
      <c r="B1399" s="1">
        <v>163186429</v>
      </c>
      <c r="C1399" s="1">
        <v>2031</v>
      </c>
      <c r="D1399" s="1" t="s">
        <v>275</v>
      </c>
      <c r="E1399" s="1">
        <v>0</v>
      </c>
      <c r="F1399" s="329">
        <v>0</v>
      </c>
      <c r="G1399" s="1">
        <v>209.0280859561361</v>
      </c>
      <c r="H1399" s="329">
        <v>9181.4124040395691</v>
      </c>
      <c r="I1399" s="1">
        <v>209.0280859561361</v>
      </c>
      <c r="J1399" s="329">
        <v>2214.428501755694</v>
      </c>
      <c r="K1399" s="329">
        <f t="shared" si="21"/>
        <v>11395.840905795263</v>
      </c>
    </row>
    <row r="1400" spans="2:11" x14ac:dyDescent="0.2">
      <c r="B1400" s="1">
        <v>163186429</v>
      </c>
      <c r="C1400" s="1">
        <v>2032</v>
      </c>
      <c r="D1400" s="1" t="s">
        <v>275</v>
      </c>
      <c r="E1400" s="1">
        <v>0</v>
      </c>
      <c r="F1400" s="329">
        <v>0</v>
      </c>
      <c r="G1400" s="1">
        <v>209.0280859561361</v>
      </c>
      <c r="H1400" s="329">
        <v>9181.4124040395691</v>
      </c>
      <c r="I1400" s="1">
        <v>209.0280859561361</v>
      </c>
      <c r="J1400" s="329">
        <v>2214.428501755694</v>
      </c>
      <c r="K1400" s="329">
        <f t="shared" si="21"/>
        <v>11395.840905795263</v>
      </c>
    </row>
    <row r="1401" spans="2:11" x14ac:dyDescent="0.2">
      <c r="B1401" s="1">
        <v>163186429</v>
      </c>
      <c r="C1401" s="1">
        <v>2033</v>
      </c>
      <c r="D1401" s="1" t="s">
        <v>275</v>
      </c>
      <c r="E1401" s="1">
        <v>0</v>
      </c>
      <c r="F1401" s="329">
        <v>0</v>
      </c>
      <c r="G1401" s="1">
        <v>209.0280859561361</v>
      </c>
      <c r="H1401" s="329">
        <v>9181.4124040395691</v>
      </c>
      <c r="I1401" s="1">
        <v>209.0280859561361</v>
      </c>
      <c r="J1401" s="329">
        <v>2214.428501755694</v>
      </c>
      <c r="K1401" s="329">
        <f t="shared" si="21"/>
        <v>11395.840905795263</v>
      </c>
    </row>
    <row r="1402" spans="2:11" x14ac:dyDescent="0.2">
      <c r="B1402" s="1">
        <v>163186429</v>
      </c>
      <c r="C1402" s="1">
        <v>2034</v>
      </c>
      <c r="D1402" s="1" t="s">
        <v>275</v>
      </c>
      <c r="E1402" s="1">
        <v>0</v>
      </c>
      <c r="F1402" s="329">
        <v>0</v>
      </c>
      <c r="G1402" s="1">
        <v>209.0280859561361</v>
      </c>
      <c r="H1402" s="329">
        <v>9181.4124040395691</v>
      </c>
      <c r="I1402" s="1">
        <v>209.0280859561361</v>
      </c>
      <c r="J1402" s="329">
        <v>2214.428501755694</v>
      </c>
      <c r="K1402" s="329">
        <f t="shared" si="21"/>
        <v>11395.840905795263</v>
      </c>
    </row>
    <row r="1403" spans="2:11" x14ac:dyDescent="0.2">
      <c r="B1403" s="1">
        <v>163310477</v>
      </c>
      <c r="C1403" s="1">
        <v>2023</v>
      </c>
      <c r="D1403" s="1" t="s">
        <v>275</v>
      </c>
      <c r="E1403" s="1">
        <v>0</v>
      </c>
      <c r="F1403" s="329">
        <v>0</v>
      </c>
      <c r="G1403" s="1">
        <v>0</v>
      </c>
      <c r="H1403" s="329">
        <v>0</v>
      </c>
      <c r="I1403" s="1">
        <v>0</v>
      </c>
      <c r="J1403" s="329">
        <v>1892.4991284753869</v>
      </c>
      <c r="K1403" s="329">
        <f t="shared" si="21"/>
        <v>1892.4991284753869</v>
      </c>
    </row>
    <row r="1404" spans="2:11" x14ac:dyDescent="0.2">
      <c r="B1404" s="1">
        <v>163310477</v>
      </c>
      <c r="C1404" s="1">
        <v>2024</v>
      </c>
      <c r="D1404" s="1" t="s">
        <v>275</v>
      </c>
      <c r="E1404" s="1">
        <v>0</v>
      </c>
      <c r="F1404" s="329">
        <v>0</v>
      </c>
      <c r="G1404" s="1">
        <v>0</v>
      </c>
      <c r="H1404" s="329">
        <v>0</v>
      </c>
      <c r="I1404" s="1">
        <v>0</v>
      </c>
      <c r="J1404" s="329">
        <v>1892.4991284753869</v>
      </c>
      <c r="K1404" s="329">
        <f t="shared" si="21"/>
        <v>1892.4991284753869</v>
      </c>
    </row>
    <row r="1405" spans="2:11" x14ac:dyDescent="0.2">
      <c r="B1405" s="1">
        <v>163310477</v>
      </c>
      <c r="C1405" s="1">
        <v>2025</v>
      </c>
      <c r="D1405" s="1" t="s">
        <v>275</v>
      </c>
      <c r="E1405" s="1">
        <v>0</v>
      </c>
      <c r="F1405" s="329">
        <v>0</v>
      </c>
      <c r="G1405" s="1">
        <v>0</v>
      </c>
      <c r="H1405" s="329">
        <v>0</v>
      </c>
      <c r="I1405" s="1">
        <v>0</v>
      </c>
      <c r="J1405" s="329">
        <v>1892.4991284753869</v>
      </c>
      <c r="K1405" s="329">
        <f t="shared" si="21"/>
        <v>1892.4991284753869</v>
      </c>
    </row>
    <row r="1406" spans="2:11" x14ac:dyDescent="0.2">
      <c r="B1406" s="1">
        <v>163310477</v>
      </c>
      <c r="C1406" s="1">
        <v>2026</v>
      </c>
      <c r="D1406" s="1" t="s">
        <v>275</v>
      </c>
      <c r="E1406" s="1">
        <v>0</v>
      </c>
      <c r="F1406" s="329">
        <v>0</v>
      </c>
      <c r="G1406" s="1">
        <v>0</v>
      </c>
      <c r="H1406" s="329">
        <v>0</v>
      </c>
      <c r="I1406" s="1">
        <v>0</v>
      </c>
      <c r="J1406" s="329">
        <v>1892.4991284753869</v>
      </c>
      <c r="K1406" s="329">
        <f t="shared" si="21"/>
        <v>1892.4991284753869</v>
      </c>
    </row>
    <row r="1407" spans="2:11" x14ac:dyDescent="0.2">
      <c r="B1407" s="1">
        <v>163310477</v>
      </c>
      <c r="C1407" s="1">
        <v>2027</v>
      </c>
      <c r="D1407" s="1" t="s">
        <v>275</v>
      </c>
      <c r="E1407" s="1">
        <v>0</v>
      </c>
      <c r="F1407" s="329">
        <v>0</v>
      </c>
      <c r="G1407" s="1">
        <v>424.79362080142141</v>
      </c>
      <c r="H1407" s="329">
        <v>18658.762535870399</v>
      </c>
      <c r="I1407" s="1">
        <v>424.79362080142141</v>
      </c>
      <c r="J1407" s="329">
        <v>1892.4991284753869</v>
      </c>
      <c r="K1407" s="329">
        <f t="shared" si="21"/>
        <v>20551.261664345788</v>
      </c>
    </row>
    <row r="1408" spans="2:11" x14ac:dyDescent="0.2">
      <c r="B1408" s="1">
        <v>163310477</v>
      </c>
      <c r="C1408" s="1">
        <v>2028</v>
      </c>
      <c r="D1408" s="1" t="s">
        <v>275</v>
      </c>
      <c r="E1408" s="1">
        <v>0</v>
      </c>
      <c r="F1408" s="329">
        <v>0</v>
      </c>
      <c r="G1408" s="1">
        <v>424.79362080142141</v>
      </c>
      <c r="H1408" s="329">
        <v>18658.762535870399</v>
      </c>
      <c r="I1408" s="1">
        <v>424.79362080142141</v>
      </c>
      <c r="J1408" s="329">
        <v>1892.4991284753869</v>
      </c>
      <c r="K1408" s="329">
        <f t="shared" si="21"/>
        <v>20551.261664345788</v>
      </c>
    </row>
    <row r="1409" spans="2:11" x14ac:dyDescent="0.2">
      <c r="B1409" s="1">
        <v>163310477</v>
      </c>
      <c r="C1409" s="1">
        <v>2029</v>
      </c>
      <c r="D1409" s="1" t="s">
        <v>275</v>
      </c>
      <c r="E1409" s="1">
        <v>0</v>
      </c>
      <c r="F1409" s="329">
        <v>0</v>
      </c>
      <c r="G1409" s="1">
        <v>424.79362080142141</v>
      </c>
      <c r="H1409" s="329">
        <v>18658.762535870399</v>
      </c>
      <c r="I1409" s="1">
        <v>424.79362080142141</v>
      </c>
      <c r="J1409" s="329">
        <v>1892.4991284753869</v>
      </c>
      <c r="K1409" s="329">
        <f t="shared" si="21"/>
        <v>20551.261664345788</v>
      </c>
    </row>
    <row r="1410" spans="2:11" x14ac:dyDescent="0.2">
      <c r="B1410" s="1">
        <v>163310477</v>
      </c>
      <c r="C1410" s="1">
        <v>2030</v>
      </c>
      <c r="D1410" s="1" t="s">
        <v>275</v>
      </c>
      <c r="E1410" s="1">
        <v>0</v>
      </c>
      <c r="F1410" s="329">
        <v>0</v>
      </c>
      <c r="G1410" s="1">
        <v>424.79362080142141</v>
      </c>
      <c r="H1410" s="329">
        <v>18658.762535870399</v>
      </c>
      <c r="I1410" s="1">
        <v>424.79362080142141</v>
      </c>
      <c r="J1410" s="329">
        <v>1892.4991284753869</v>
      </c>
      <c r="K1410" s="329">
        <f t="shared" si="21"/>
        <v>20551.261664345788</v>
      </c>
    </row>
    <row r="1411" spans="2:11" x14ac:dyDescent="0.2">
      <c r="B1411" s="1">
        <v>163310477</v>
      </c>
      <c r="C1411" s="1">
        <v>2031</v>
      </c>
      <c r="D1411" s="1" t="s">
        <v>275</v>
      </c>
      <c r="E1411" s="1">
        <v>0</v>
      </c>
      <c r="F1411" s="329">
        <v>0</v>
      </c>
      <c r="G1411" s="1">
        <v>424.79362080142141</v>
      </c>
      <c r="H1411" s="329">
        <v>18658.762535870399</v>
      </c>
      <c r="I1411" s="1">
        <v>424.79362080142141</v>
      </c>
      <c r="J1411" s="329">
        <v>1892.4991284753869</v>
      </c>
      <c r="K1411" s="329">
        <f t="shared" si="21"/>
        <v>20551.261664345788</v>
      </c>
    </row>
    <row r="1412" spans="2:11" x14ac:dyDescent="0.2">
      <c r="B1412" s="1">
        <v>163310477</v>
      </c>
      <c r="C1412" s="1">
        <v>2032</v>
      </c>
      <c r="D1412" s="1" t="s">
        <v>275</v>
      </c>
      <c r="E1412" s="1">
        <v>0</v>
      </c>
      <c r="F1412" s="329">
        <v>0</v>
      </c>
      <c r="G1412" s="1">
        <v>424.79362080142141</v>
      </c>
      <c r="H1412" s="329">
        <v>18658.762535870399</v>
      </c>
      <c r="I1412" s="1">
        <v>424.79362080142141</v>
      </c>
      <c r="J1412" s="329">
        <v>1892.4991284753869</v>
      </c>
      <c r="K1412" s="329">
        <f t="shared" si="21"/>
        <v>20551.261664345788</v>
      </c>
    </row>
    <row r="1413" spans="2:11" x14ac:dyDescent="0.2">
      <c r="B1413" s="1">
        <v>163310477</v>
      </c>
      <c r="C1413" s="1">
        <v>2033</v>
      </c>
      <c r="D1413" s="1" t="s">
        <v>275</v>
      </c>
      <c r="E1413" s="1">
        <v>0</v>
      </c>
      <c r="F1413" s="329">
        <v>0</v>
      </c>
      <c r="G1413" s="1">
        <v>424.79362080142141</v>
      </c>
      <c r="H1413" s="329">
        <v>18658.762535870399</v>
      </c>
      <c r="I1413" s="1">
        <v>424.79362080142141</v>
      </c>
      <c r="J1413" s="329">
        <v>1892.4991284753869</v>
      </c>
      <c r="K1413" s="329">
        <f t="shared" si="21"/>
        <v>20551.261664345788</v>
      </c>
    </row>
    <row r="1414" spans="2:11" x14ac:dyDescent="0.2">
      <c r="B1414" s="1">
        <v>163310477</v>
      </c>
      <c r="C1414" s="1">
        <v>2034</v>
      </c>
      <c r="D1414" s="1" t="s">
        <v>275</v>
      </c>
      <c r="E1414" s="1">
        <v>0</v>
      </c>
      <c r="F1414" s="329">
        <v>0</v>
      </c>
      <c r="G1414" s="1">
        <v>424.79362080142141</v>
      </c>
      <c r="H1414" s="329">
        <v>18658.762535870399</v>
      </c>
      <c r="I1414" s="1">
        <v>424.79362080142141</v>
      </c>
      <c r="J1414" s="329">
        <v>1892.4991284753869</v>
      </c>
      <c r="K1414" s="329">
        <f t="shared" si="21"/>
        <v>20551.261664345788</v>
      </c>
    </row>
    <row r="1415" spans="2:11" x14ac:dyDescent="0.2">
      <c r="B1415" s="1">
        <v>20252909</v>
      </c>
      <c r="C1415" s="1">
        <v>2023</v>
      </c>
      <c r="D1415" s="1" t="s">
        <v>276</v>
      </c>
      <c r="E1415" s="1">
        <v>0</v>
      </c>
      <c r="F1415" s="329">
        <v>0</v>
      </c>
      <c r="G1415" s="1">
        <v>0</v>
      </c>
      <c r="H1415" s="329">
        <v>0</v>
      </c>
      <c r="I1415" s="1">
        <v>0</v>
      </c>
      <c r="J1415" s="329">
        <v>6075.120578712068</v>
      </c>
      <c r="K1415" s="329">
        <f t="shared" ref="K1415:K1478" si="22">J1415+H1415+F1415</f>
        <v>6075.120578712068</v>
      </c>
    </row>
    <row r="1416" spans="2:11" x14ac:dyDescent="0.2">
      <c r="B1416" s="1">
        <v>20252909</v>
      </c>
      <c r="C1416" s="1">
        <v>2024</v>
      </c>
      <c r="D1416" s="1" t="s">
        <v>276</v>
      </c>
      <c r="E1416" s="1">
        <v>23.429408074883941</v>
      </c>
      <c r="F1416" s="329">
        <v>0.12776635543376921</v>
      </c>
      <c r="G1416" s="1">
        <v>0</v>
      </c>
      <c r="H1416" s="329">
        <v>0</v>
      </c>
      <c r="I1416" s="1">
        <v>23.429408074883941</v>
      </c>
      <c r="J1416" s="329">
        <v>6075.120578712068</v>
      </c>
      <c r="K1416" s="329">
        <f t="shared" si="22"/>
        <v>6075.2483450675018</v>
      </c>
    </row>
    <row r="1417" spans="2:11" x14ac:dyDescent="0.2">
      <c r="B1417" s="1">
        <v>20252909</v>
      </c>
      <c r="C1417" s="1">
        <v>2025</v>
      </c>
      <c r="D1417" s="1" t="s">
        <v>276</v>
      </c>
      <c r="E1417" s="1">
        <v>43.121738256638267</v>
      </c>
      <c r="F1417" s="329">
        <v>1.41795794173289</v>
      </c>
      <c r="G1417" s="1">
        <v>0</v>
      </c>
      <c r="H1417" s="329">
        <v>0</v>
      </c>
      <c r="I1417" s="1">
        <v>43.121738256638267</v>
      </c>
      <c r="J1417" s="329">
        <v>6075.120578712068</v>
      </c>
      <c r="K1417" s="329">
        <f t="shared" si="22"/>
        <v>6076.5385366538012</v>
      </c>
    </row>
    <row r="1418" spans="2:11" x14ac:dyDescent="0.2">
      <c r="B1418" s="1">
        <v>20252909</v>
      </c>
      <c r="C1418" s="1">
        <v>2026</v>
      </c>
      <c r="D1418" s="1" t="s">
        <v>276</v>
      </c>
      <c r="E1418" s="1">
        <v>425.27957853929922</v>
      </c>
      <c r="F1418" s="329">
        <v>0.69270920644628908</v>
      </c>
      <c r="G1418" s="1">
        <v>0</v>
      </c>
      <c r="H1418" s="329">
        <v>0</v>
      </c>
      <c r="I1418" s="1">
        <v>425.27957853929922</v>
      </c>
      <c r="J1418" s="329">
        <v>6075.120578712068</v>
      </c>
      <c r="K1418" s="329">
        <f t="shared" si="22"/>
        <v>6075.8132879185141</v>
      </c>
    </row>
    <row r="1419" spans="2:11" x14ac:dyDescent="0.2">
      <c r="B1419" s="1">
        <v>20252909</v>
      </c>
      <c r="C1419" s="1">
        <v>2027</v>
      </c>
      <c r="D1419" s="1" t="s">
        <v>276</v>
      </c>
      <c r="E1419" s="1">
        <v>782.02838350900947</v>
      </c>
      <c r="F1419" s="329">
        <v>1.428734360698849</v>
      </c>
      <c r="G1419" s="1">
        <v>0</v>
      </c>
      <c r="H1419" s="329">
        <v>0</v>
      </c>
      <c r="I1419" s="1">
        <v>782.02838350900947</v>
      </c>
      <c r="J1419" s="329">
        <v>6075.120578712068</v>
      </c>
      <c r="K1419" s="329">
        <f t="shared" si="22"/>
        <v>6076.5493130727664</v>
      </c>
    </row>
    <row r="1420" spans="2:11" x14ac:dyDescent="0.2">
      <c r="B1420" s="1">
        <v>20252909</v>
      </c>
      <c r="C1420" s="1">
        <v>2028</v>
      </c>
      <c r="D1420" s="1" t="s">
        <v>276</v>
      </c>
      <c r="E1420" s="1">
        <v>1202.5864996381069</v>
      </c>
      <c r="F1420" s="329">
        <v>3.213234217364723</v>
      </c>
      <c r="G1420" s="1">
        <v>0</v>
      </c>
      <c r="H1420" s="329">
        <v>0</v>
      </c>
      <c r="I1420" s="1">
        <v>1202.5864996381069</v>
      </c>
      <c r="J1420" s="329">
        <v>6075.120578712068</v>
      </c>
      <c r="K1420" s="329">
        <f t="shared" si="22"/>
        <v>6078.3338129294325</v>
      </c>
    </row>
    <row r="1421" spans="2:11" x14ac:dyDescent="0.2">
      <c r="B1421" s="1">
        <v>20252909</v>
      </c>
      <c r="C1421" s="1">
        <v>2029</v>
      </c>
      <c r="D1421" s="1" t="s">
        <v>276</v>
      </c>
      <c r="E1421" s="1">
        <v>1202.5864996381069</v>
      </c>
      <c r="F1421" s="329">
        <v>3.213234217364723</v>
      </c>
      <c r="G1421" s="1">
        <v>0</v>
      </c>
      <c r="H1421" s="329">
        <v>0</v>
      </c>
      <c r="I1421" s="1">
        <v>1202.5864996381069</v>
      </c>
      <c r="J1421" s="329">
        <v>6075.120578712068</v>
      </c>
      <c r="K1421" s="329">
        <f t="shared" si="22"/>
        <v>6078.3338129294325</v>
      </c>
    </row>
    <row r="1422" spans="2:11" x14ac:dyDescent="0.2">
      <c r="B1422" s="1">
        <v>20252909</v>
      </c>
      <c r="C1422" s="1">
        <v>2030</v>
      </c>
      <c r="D1422" s="1" t="s">
        <v>276</v>
      </c>
      <c r="E1422" s="1">
        <v>1202.5864996381069</v>
      </c>
      <c r="F1422" s="329">
        <v>3.213234217364723</v>
      </c>
      <c r="G1422" s="1">
        <v>0</v>
      </c>
      <c r="H1422" s="329">
        <v>0</v>
      </c>
      <c r="I1422" s="1">
        <v>1202.5864996381069</v>
      </c>
      <c r="J1422" s="329">
        <v>6075.120578712068</v>
      </c>
      <c r="K1422" s="329">
        <f t="shared" si="22"/>
        <v>6078.3338129294325</v>
      </c>
    </row>
    <row r="1423" spans="2:11" x14ac:dyDescent="0.2">
      <c r="B1423" s="1">
        <v>20252909</v>
      </c>
      <c r="C1423" s="1">
        <v>2031</v>
      </c>
      <c r="D1423" s="1" t="s">
        <v>276</v>
      </c>
      <c r="E1423" s="1">
        <v>1202.5864996381069</v>
      </c>
      <c r="F1423" s="329">
        <v>3.213234217364723</v>
      </c>
      <c r="G1423" s="1">
        <v>0</v>
      </c>
      <c r="H1423" s="329">
        <v>0</v>
      </c>
      <c r="I1423" s="1">
        <v>1202.5864996381069</v>
      </c>
      <c r="J1423" s="329">
        <v>6075.120578712068</v>
      </c>
      <c r="K1423" s="329">
        <f t="shared" si="22"/>
        <v>6078.3338129294325</v>
      </c>
    </row>
    <row r="1424" spans="2:11" x14ac:dyDescent="0.2">
      <c r="B1424" s="1">
        <v>20252909</v>
      </c>
      <c r="C1424" s="1">
        <v>2032</v>
      </c>
      <c r="D1424" s="1" t="s">
        <v>276</v>
      </c>
      <c r="E1424" s="1">
        <v>1202.5864996381069</v>
      </c>
      <c r="F1424" s="329">
        <v>3.213234217364723</v>
      </c>
      <c r="G1424" s="1">
        <v>0</v>
      </c>
      <c r="H1424" s="329">
        <v>0</v>
      </c>
      <c r="I1424" s="1">
        <v>1202.5864996381069</v>
      </c>
      <c r="J1424" s="329">
        <v>6075.120578712068</v>
      </c>
      <c r="K1424" s="329">
        <f t="shared" si="22"/>
        <v>6078.3338129294325</v>
      </c>
    </row>
    <row r="1425" spans="2:11" x14ac:dyDescent="0.2">
      <c r="B1425" s="1">
        <v>20252909</v>
      </c>
      <c r="C1425" s="1">
        <v>2033</v>
      </c>
      <c r="D1425" s="1" t="s">
        <v>276</v>
      </c>
      <c r="E1425" s="1">
        <v>1202.5864996381069</v>
      </c>
      <c r="F1425" s="329">
        <v>3.213234217364723</v>
      </c>
      <c r="G1425" s="1">
        <v>0</v>
      </c>
      <c r="H1425" s="329">
        <v>0</v>
      </c>
      <c r="I1425" s="1">
        <v>1202.5864996381069</v>
      </c>
      <c r="J1425" s="329">
        <v>6075.120578712068</v>
      </c>
      <c r="K1425" s="329">
        <f t="shared" si="22"/>
        <v>6078.3338129294325</v>
      </c>
    </row>
    <row r="1426" spans="2:11" x14ac:dyDescent="0.2">
      <c r="B1426" s="1">
        <v>20252909</v>
      </c>
      <c r="C1426" s="1">
        <v>2034</v>
      </c>
      <c r="D1426" s="1" t="s">
        <v>276</v>
      </c>
      <c r="E1426" s="1">
        <v>1202.5864996381069</v>
      </c>
      <c r="F1426" s="329">
        <v>3.213234217364723</v>
      </c>
      <c r="G1426" s="1">
        <v>0</v>
      </c>
      <c r="H1426" s="329">
        <v>0</v>
      </c>
      <c r="I1426" s="1">
        <v>1202.5864996381069</v>
      </c>
      <c r="J1426" s="329">
        <v>6075.120578712068</v>
      </c>
      <c r="K1426" s="329">
        <f t="shared" si="22"/>
        <v>6078.3338129294325</v>
      </c>
    </row>
    <row r="1427" spans="2:11" x14ac:dyDescent="0.2">
      <c r="B1427" s="1">
        <v>20256392</v>
      </c>
      <c r="C1427" s="1">
        <v>2023</v>
      </c>
      <c r="D1427" s="1" t="s">
        <v>276</v>
      </c>
      <c r="E1427" s="1">
        <v>5.1291846442888973</v>
      </c>
      <c r="F1427" s="329">
        <v>0</v>
      </c>
      <c r="G1427" s="1">
        <v>0</v>
      </c>
      <c r="H1427" s="329">
        <v>0</v>
      </c>
      <c r="I1427" s="1">
        <v>5.1291846442888973</v>
      </c>
      <c r="J1427" s="329">
        <v>858.0771622437087</v>
      </c>
      <c r="K1427" s="329">
        <f t="shared" si="22"/>
        <v>858.0771622437087</v>
      </c>
    </row>
    <row r="1428" spans="2:11" x14ac:dyDescent="0.2">
      <c r="B1428" s="1">
        <v>20256392</v>
      </c>
      <c r="C1428" s="1">
        <v>2024</v>
      </c>
      <c r="D1428" s="1" t="s">
        <v>276</v>
      </c>
      <c r="E1428" s="1">
        <v>52.892197817781359</v>
      </c>
      <c r="F1428" s="329">
        <v>0.33889155803186111</v>
      </c>
      <c r="G1428" s="1">
        <v>0</v>
      </c>
      <c r="H1428" s="329">
        <v>0</v>
      </c>
      <c r="I1428" s="1">
        <v>52.892197817781359</v>
      </c>
      <c r="J1428" s="329">
        <v>858.0771622437087</v>
      </c>
      <c r="K1428" s="329">
        <f t="shared" si="22"/>
        <v>858.41605380174053</v>
      </c>
    </row>
    <row r="1429" spans="2:11" x14ac:dyDescent="0.2">
      <c r="B1429" s="1">
        <v>20256392</v>
      </c>
      <c r="C1429" s="1">
        <v>2025</v>
      </c>
      <c r="D1429" s="1" t="s">
        <v>276</v>
      </c>
      <c r="E1429" s="1">
        <v>71.360522686274436</v>
      </c>
      <c r="F1429" s="329">
        <v>1.3077486386808279</v>
      </c>
      <c r="G1429" s="1">
        <v>0</v>
      </c>
      <c r="H1429" s="329">
        <v>0</v>
      </c>
      <c r="I1429" s="1">
        <v>71.360522686274436</v>
      </c>
      <c r="J1429" s="329">
        <v>858.0771622437087</v>
      </c>
      <c r="K1429" s="329">
        <f t="shared" si="22"/>
        <v>859.38491088238948</v>
      </c>
    </row>
    <row r="1430" spans="2:11" x14ac:dyDescent="0.2">
      <c r="B1430" s="1">
        <v>20256392</v>
      </c>
      <c r="C1430" s="1">
        <v>2026</v>
      </c>
      <c r="D1430" s="1" t="s">
        <v>276</v>
      </c>
      <c r="E1430" s="1">
        <v>227.57902873886681</v>
      </c>
      <c r="F1430" s="329">
        <v>0.3755702948143268</v>
      </c>
      <c r="G1430" s="1">
        <v>0</v>
      </c>
      <c r="H1430" s="329">
        <v>0</v>
      </c>
      <c r="I1430" s="1">
        <v>227.57902873886681</v>
      </c>
      <c r="J1430" s="329">
        <v>858.0771622437087</v>
      </c>
      <c r="K1430" s="329">
        <f t="shared" si="22"/>
        <v>858.45273253852304</v>
      </c>
    </row>
    <row r="1431" spans="2:11" x14ac:dyDescent="0.2">
      <c r="B1431" s="1">
        <v>20256392</v>
      </c>
      <c r="C1431" s="1">
        <v>2027</v>
      </c>
      <c r="D1431" s="1" t="s">
        <v>276</v>
      </c>
      <c r="E1431" s="1">
        <v>670.28295289205505</v>
      </c>
      <c r="F1431" s="329">
        <v>1.330805793516074</v>
      </c>
      <c r="G1431" s="1">
        <v>0</v>
      </c>
      <c r="H1431" s="329">
        <v>0</v>
      </c>
      <c r="I1431" s="1">
        <v>670.28295289205505</v>
      </c>
      <c r="J1431" s="329">
        <v>858.0771622437087</v>
      </c>
      <c r="K1431" s="329">
        <f t="shared" si="22"/>
        <v>859.4079680372248</v>
      </c>
    </row>
    <row r="1432" spans="2:11" x14ac:dyDescent="0.2">
      <c r="B1432" s="1">
        <v>20256392</v>
      </c>
      <c r="C1432" s="1">
        <v>2028</v>
      </c>
      <c r="D1432" s="1" t="s">
        <v>276</v>
      </c>
      <c r="E1432" s="1">
        <v>1143.3360797463581</v>
      </c>
      <c r="F1432" s="329">
        <v>3.4060698001883929</v>
      </c>
      <c r="G1432" s="1">
        <v>0</v>
      </c>
      <c r="H1432" s="329">
        <v>0</v>
      </c>
      <c r="I1432" s="1">
        <v>1143.3360797463581</v>
      </c>
      <c r="J1432" s="329">
        <v>858.0771622437087</v>
      </c>
      <c r="K1432" s="329">
        <f t="shared" si="22"/>
        <v>861.48323204389715</v>
      </c>
    </row>
    <row r="1433" spans="2:11" x14ac:dyDescent="0.2">
      <c r="B1433" s="1">
        <v>20256392</v>
      </c>
      <c r="C1433" s="1">
        <v>2029</v>
      </c>
      <c r="D1433" s="1" t="s">
        <v>276</v>
      </c>
      <c r="E1433" s="1">
        <v>1143.3360797463581</v>
      </c>
      <c r="F1433" s="329">
        <v>3.4060698001883929</v>
      </c>
      <c r="G1433" s="1">
        <v>0</v>
      </c>
      <c r="H1433" s="329">
        <v>0</v>
      </c>
      <c r="I1433" s="1">
        <v>1143.3360797463581</v>
      </c>
      <c r="J1433" s="329">
        <v>858.0771622437087</v>
      </c>
      <c r="K1433" s="329">
        <f t="shared" si="22"/>
        <v>861.48323204389715</v>
      </c>
    </row>
    <row r="1434" spans="2:11" x14ac:dyDescent="0.2">
      <c r="B1434" s="1">
        <v>20256392</v>
      </c>
      <c r="C1434" s="1">
        <v>2030</v>
      </c>
      <c r="D1434" s="1" t="s">
        <v>276</v>
      </c>
      <c r="E1434" s="1">
        <v>1143.3360797463581</v>
      </c>
      <c r="F1434" s="329">
        <v>3.4060698001883929</v>
      </c>
      <c r="G1434" s="1">
        <v>0</v>
      </c>
      <c r="H1434" s="329">
        <v>0</v>
      </c>
      <c r="I1434" s="1">
        <v>1143.3360797463581</v>
      </c>
      <c r="J1434" s="329">
        <v>858.0771622437087</v>
      </c>
      <c r="K1434" s="329">
        <f t="shared" si="22"/>
        <v>861.48323204389715</v>
      </c>
    </row>
    <row r="1435" spans="2:11" x14ac:dyDescent="0.2">
      <c r="B1435" s="1">
        <v>20256392</v>
      </c>
      <c r="C1435" s="1">
        <v>2031</v>
      </c>
      <c r="D1435" s="1" t="s">
        <v>276</v>
      </c>
      <c r="E1435" s="1">
        <v>1143.3360797463581</v>
      </c>
      <c r="F1435" s="329">
        <v>3.4060698001883929</v>
      </c>
      <c r="G1435" s="1">
        <v>0</v>
      </c>
      <c r="H1435" s="329">
        <v>0</v>
      </c>
      <c r="I1435" s="1">
        <v>1143.3360797463581</v>
      </c>
      <c r="J1435" s="329">
        <v>858.0771622437087</v>
      </c>
      <c r="K1435" s="329">
        <f t="shared" si="22"/>
        <v>861.48323204389715</v>
      </c>
    </row>
    <row r="1436" spans="2:11" x14ac:dyDescent="0.2">
      <c r="B1436" s="1">
        <v>20256392</v>
      </c>
      <c r="C1436" s="1">
        <v>2032</v>
      </c>
      <c r="D1436" s="1" t="s">
        <v>276</v>
      </c>
      <c r="E1436" s="1">
        <v>1143.3360797463581</v>
      </c>
      <c r="F1436" s="329">
        <v>3.4060698001883929</v>
      </c>
      <c r="G1436" s="1">
        <v>0</v>
      </c>
      <c r="H1436" s="329">
        <v>0</v>
      </c>
      <c r="I1436" s="1">
        <v>1143.3360797463581</v>
      </c>
      <c r="J1436" s="329">
        <v>858.0771622437087</v>
      </c>
      <c r="K1436" s="329">
        <f t="shared" si="22"/>
        <v>861.48323204389715</v>
      </c>
    </row>
    <row r="1437" spans="2:11" x14ac:dyDescent="0.2">
      <c r="B1437" s="1">
        <v>20256392</v>
      </c>
      <c r="C1437" s="1">
        <v>2033</v>
      </c>
      <c r="D1437" s="1" t="s">
        <v>276</v>
      </c>
      <c r="E1437" s="1">
        <v>1143.3360797463581</v>
      </c>
      <c r="F1437" s="329">
        <v>3.4060698001883929</v>
      </c>
      <c r="G1437" s="1">
        <v>0</v>
      </c>
      <c r="H1437" s="329">
        <v>0</v>
      </c>
      <c r="I1437" s="1">
        <v>1143.3360797463581</v>
      </c>
      <c r="J1437" s="329">
        <v>858.0771622437087</v>
      </c>
      <c r="K1437" s="329">
        <f t="shared" si="22"/>
        <v>861.48323204389715</v>
      </c>
    </row>
    <row r="1438" spans="2:11" x14ac:dyDescent="0.2">
      <c r="B1438" s="1">
        <v>20256392</v>
      </c>
      <c r="C1438" s="1">
        <v>2034</v>
      </c>
      <c r="D1438" s="1" t="s">
        <v>276</v>
      </c>
      <c r="E1438" s="1">
        <v>1143.3360797463581</v>
      </c>
      <c r="F1438" s="329">
        <v>3.4060698001883929</v>
      </c>
      <c r="G1438" s="1">
        <v>0</v>
      </c>
      <c r="H1438" s="329">
        <v>0</v>
      </c>
      <c r="I1438" s="1">
        <v>1143.3360797463581</v>
      </c>
      <c r="J1438" s="329">
        <v>858.0771622437087</v>
      </c>
      <c r="K1438" s="329">
        <f t="shared" si="22"/>
        <v>861.48323204389715</v>
      </c>
    </row>
    <row r="1439" spans="2:11" x14ac:dyDescent="0.2">
      <c r="B1439" s="1">
        <v>20266524</v>
      </c>
      <c r="C1439" s="1">
        <v>2023</v>
      </c>
      <c r="D1439" s="1" t="s">
        <v>276</v>
      </c>
      <c r="E1439" s="1">
        <v>0</v>
      </c>
      <c r="F1439" s="329">
        <v>0</v>
      </c>
      <c r="G1439" s="1">
        <v>0</v>
      </c>
      <c r="H1439" s="329">
        <v>0</v>
      </c>
      <c r="I1439" s="1">
        <v>0</v>
      </c>
      <c r="J1439" s="329">
        <v>87.400782774233448</v>
      </c>
      <c r="K1439" s="329">
        <f t="shared" si="22"/>
        <v>87.400782774233448</v>
      </c>
    </row>
    <row r="1440" spans="2:11" x14ac:dyDescent="0.2">
      <c r="B1440" s="1">
        <v>20266524</v>
      </c>
      <c r="C1440" s="1">
        <v>2024</v>
      </c>
      <c r="D1440" s="1" t="s">
        <v>276</v>
      </c>
      <c r="E1440" s="1">
        <v>0</v>
      </c>
      <c r="F1440" s="329">
        <v>0</v>
      </c>
      <c r="G1440" s="1">
        <v>0</v>
      </c>
      <c r="H1440" s="329">
        <v>0</v>
      </c>
      <c r="I1440" s="1">
        <v>0</v>
      </c>
      <c r="J1440" s="329">
        <v>87.400782774233448</v>
      </c>
      <c r="K1440" s="329">
        <f t="shared" si="22"/>
        <v>87.400782774233448</v>
      </c>
    </row>
    <row r="1441" spans="2:11" x14ac:dyDescent="0.2">
      <c r="B1441" s="1">
        <v>20266524</v>
      </c>
      <c r="C1441" s="1">
        <v>2025</v>
      </c>
      <c r="D1441" s="1" t="s">
        <v>276</v>
      </c>
      <c r="E1441" s="1">
        <v>0</v>
      </c>
      <c r="F1441" s="329">
        <v>0</v>
      </c>
      <c r="G1441" s="1">
        <v>0</v>
      </c>
      <c r="H1441" s="329">
        <v>0</v>
      </c>
      <c r="I1441" s="1">
        <v>0</v>
      </c>
      <c r="J1441" s="329">
        <v>87.400782774233448</v>
      </c>
      <c r="K1441" s="329">
        <f t="shared" si="22"/>
        <v>87.400782774233448</v>
      </c>
    </row>
    <row r="1442" spans="2:11" x14ac:dyDescent="0.2">
      <c r="B1442" s="1">
        <v>20266524</v>
      </c>
      <c r="C1442" s="1">
        <v>2026</v>
      </c>
      <c r="D1442" s="1" t="s">
        <v>276</v>
      </c>
      <c r="E1442" s="1">
        <v>0</v>
      </c>
      <c r="F1442" s="329">
        <v>0</v>
      </c>
      <c r="G1442" s="1">
        <v>0</v>
      </c>
      <c r="H1442" s="329">
        <v>0</v>
      </c>
      <c r="I1442" s="1">
        <v>0</v>
      </c>
      <c r="J1442" s="329">
        <v>87.400782774233448</v>
      </c>
      <c r="K1442" s="329">
        <f t="shared" si="22"/>
        <v>87.400782774233448</v>
      </c>
    </row>
    <row r="1443" spans="2:11" x14ac:dyDescent="0.2">
      <c r="B1443" s="1">
        <v>20266524</v>
      </c>
      <c r="C1443" s="1">
        <v>2027</v>
      </c>
      <c r="D1443" s="1" t="s">
        <v>276</v>
      </c>
      <c r="E1443" s="1">
        <v>0</v>
      </c>
      <c r="F1443" s="329">
        <v>0</v>
      </c>
      <c r="G1443" s="1">
        <v>0</v>
      </c>
      <c r="H1443" s="329">
        <v>0</v>
      </c>
      <c r="I1443" s="1">
        <v>0</v>
      </c>
      <c r="J1443" s="329">
        <v>87.400782774233448</v>
      </c>
      <c r="K1443" s="329">
        <f t="shared" si="22"/>
        <v>87.400782774233448</v>
      </c>
    </row>
    <row r="1444" spans="2:11" x14ac:dyDescent="0.2">
      <c r="B1444" s="1">
        <v>20266524</v>
      </c>
      <c r="C1444" s="1">
        <v>2028</v>
      </c>
      <c r="D1444" s="1" t="s">
        <v>276</v>
      </c>
      <c r="E1444" s="1">
        <v>0</v>
      </c>
      <c r="F1444" s="329">
        <v>0</v>
      </c>
      <c r="G1444" s="1">
        <v>0</v>
      </c>
      <c r="H1444" s="329">
        <v>0</v>
      </c>
      <c r="I1444" s="1">
        <v>0</v>
      </c>
      <c r="J1444" s="329">
        <v>87.400782774233448</v>
      </c>
      <c r="K1444" s="329">
        <f t="shared" si="22"/>
        <v>87.400782774233448</v>
      </c>
    </row>
    <row r="1445" spans="2:11" x14ac:dyDescent="0.2">
      <c r="B1445" s="1">
        <v>20266524</v>
      </c>
      <c r="C1445" s="1">
        <v>2029</v>
      </c>
      <c r="D1445" s="1" t="s">
        <v>276</v>
      </c>
      <c r="E1445" s="1">
        <v>0</v>
      </c>
      <c r="F1445" s="329">
        <v>0</v>
      </c>
      <c r="G1445" s="1">
        <v>0</v>
      </c>
      <c r="H1445" s="329">
        <v>0</v>
      </c>
      <c r="I1445" s="1">
        <v>0</v>
      </c>
      <c r="J1445" s="329">
        <v>87.400782774233448</v>
      </c>
      <c r="K1445" s="329">
        <f t="shared" si="22"/>
        <v>87.400782774233448</v>
      </c>
    </row>
    <row r="1446" spans="2:11" x14ac:dyDescent="0.2">
      <c r="B1446" s="1">
        <v>20266524</v>
      </c>
      <c r="C1446" s="1">
        <v>2030</v>
      </c>
      <c r="D1446" s="1" t="s">
        <v>276</v>
      </c>
      <c r="E1446" s="1">
        <v>0</v>
      </c>
      <c r="F1446" s="329">
        <v>0</v>
      </c>
      <c r="G1446" s="1">
        <v>0</v>
      </c>
      <c r="H1446" s="329">
        <v>0</v>
      </c>
      <c r="I1446" s="1">
        <v>0</v>
      </c>
      <c r="J1446" s="329">
        <v>87.400782774233448</v>
      </c>
      <c r="K1446" s="329">
        <f t="shared" si="22"/>
        <v>87.400782774233448</v>
      </c>
    </row>
    <row r="1447" spans="2:11" x14ac:dyDescent="0.2">
      <c r="B1447" s="1">
        <v>20266524</v>
      </c>
      <c r="C1447" s="1">
        <v>2031</v>
      </c>
      <c r="D1447" s="1" t="s">
        <v>276</v>
      </c>
      <c r="E1447" s="1">
        <v>0</v>
      </c>
      <c r="F1447" s="329">
        <v>0</v>
      </c>
      <c r="G1447" s="1">
        <v>0</v>
      </c>
      <c r="H1447" s="329">
        <v>0</v>
      </c>
      <c r="I1447" s="1">
        <v>0</v>
      </c>
      <c r="J1447" s="329">
        <v>87.400782774233448</v>
      </c>
      <c r="K1447" s="329">
        <f t="shared" si="22"/>
        <v>87.400782774233448</v>
      </c>
    </row>
    <row r="1448" spans="2:11" x14ac:dyDescent="0.2">
      <c r="B1448" s="1">
        <v>20266524</v>
      </c>
      <c r="C1448" s="1">
        <v>2032</v>
      </c>
      <c r="D1448" s="1" t="s">
        <v>276</v>
      </c>
      <c r="E1448" s="1">
        <v>0</v>
      </c>
      <c r="F1448" s="329">
        <v>0</v>
      </c>
      <c r="G1448" s="1">
        <v>0</v>
      </c>
      <c r="H1448" s="329">
        <v>0</v>
      </c>
      <c r="I1448" s="1">
        <v>0</v>
      </c>
      <c r="J1448" s="329">
        <v>87.400782774233448</v>
      </c>
      <c r="K1448" s="329">
        <f t="shared" si="22"/>
        <v>87.400782774233448</v>
      </c>
    </row>
    <row r="1449" spans="2:11" x14ac:dyDescent="0.2">
      <c r="B1449" s="1">
        <v>20266524</v>
      </c>
      <c r="C1449" s="1">
        <v>2033</v>
      </c>
      <c r="D1449" s="1" t="s">
        <v>276</v>
      </c>
      <c r="E1449" s="1">
        <v>0</v>
      </c>
      <c r="F1449" s="329">
        <v>0</v>
      </c>
      <c r="G1449" s="1">
        <v>0</v>
      </c>
      <c r="H1449" s="329">
        <v>0</v>
      </c>
      <c r="I1449" s="1">
        <v>0</v>
      </c>
      <c r="J1449" s="329">
        <v>87.400782774233448</v>
      </c>
      <c r="K1449" s="329">
        <f t="shared" si="22"/>
        <v>87.400782774233448</v>
      </c>
    </row>
    <row r="1450" spans="2:11" x14ac:dyDescent="0.2">
      <c r="B1450" s="1">
        <v>20266524</v>
      </c>
      <c r="C1450" s="1">
        <v>2034</v>
      </c>
      <c r="D1450" s="1" t="s">
        <v>276</v>
      </c>
      <c r="E1450" s="1">
        <v>0</v>
      </c>
      <c r="F1450" s="329">
        <v>0</v>
      </c>
      <c r="G1450" s="1">
        <v>0</v>
      </c>
      <c r="H1450" s="329">
        <v>0</v>
      </c>
      <c r="I1450" s="1">
        <v>0</v>
      </c>
      <c r="J1450" s="329">
        <v>87.400782774233448</v>
      </c>
      <c r="K1450" s="329">
        <f t="shared" si="22"/>
        <v>87.400782774233448</v>
      </c>
    </row>
    <row r="1451" spans="2:11" x14ac:dyDescent="0.2">
      <c r="B1451" s="1">
        <v>20286294</v>
      </c>
      <c r="C1451" s="1">
        <v>2023</v>
      </c>
      <c r="D1451" s="1" t="s">
        <v>276</v>
      </c>
      <c r="E1451" s="1">
        <v>211.922032196462</v>
      </c>
      <c r="F1451" s="329">
        <v>0</v>
      </c>
      <c r="G1451" s="1">
        <v>0</v>
      </c>
      <c r="H1451" s="329">
        <v>0</v>
      </c>
      <c r="I1451" s="1">
        <v>211.922032196462</v>
      </c>
      <c r="J1451" s="329">
        <v>1638.6331938239241</v>
      </c>
      <c r="K1451" s="329">
        <f t="shared" si="22"/>
        <v>1638.6331938239241</v>
      </c>
    </row>
    <row r="1452" spans="2:11" x14ac:dyDescent="0.2">
      <c r="B1452" s="1">
        <v>20286294</v>
      </c>
      <c r="C1452" s="1">
        <v>2024</v>
      </c>
      <c r="D1452" s="1" t="s">
        <v>276</v>
      </c>
      <c r="E1452" s="1">
        <v>113.19874507649899</v>
      </c>
      <c r="F1452" s="329">
        <v>1.7997650891157719</v>
      </c>
      <c r="G1452" s="1">
        <v>0</v>
      </c>
      <c r="H1452" s="329">
        <v>0</v>
      </c>
      <c r="I1452" s="1">
        <v>113.19874507649899</v>
      </c>
      <c r="J1452" s="329">
        <v>1638.6331938239241</v>
      </c>
      <c r="K1452" s="329">
        <f t="shared" si="22"/>
        <v>1640.4329589130398</v>
      </c>
    </row>
    <row r="1453" spans="2:11" x14ac:dyDescent="0.2">
      <c r="B1453" s="1">
        <v>20286294</v>
      </c>
      <c r="C1453" s="1">
        <v>2025</v>
      </c>
      <c r="D1453" s="1" t="s">
        <v>276</v>
      </c>
      <c r="E1453" s="1">
        <v>81.582401702650969</v>
      </c>
      <c r="F1453" s="329">
        <v>1.549301449464578</v>
      </c>
      <c r="G1453" s="1">
        <v>0</v>
      </c>
      <c r="H1453" s="329">
        <v>0</v>
      </c>
      <c r="I1453" s="1">
        <v>81.582401702650969</v>
      </c>
      <c r="J1453" s="329">
        <v>1638.6331938239241</v>
      </c>
      <c r="K1453" s="329">
        <f t="shared" si="22"/>
        <v>1640.1824952733887</v>
      </c>
    </row>
    <row r="1454" spans="2:11" x14ac:dyDescent="0.2">
      <c r="B1454" s="1">
        <v>20286294</v>
      </c>
      <c r="C1454" s="1">
        <v>2026</v>
      </c>
      <c r="D1454" s="1" t="s">
        <v>276</v>
      </c>
      <c r="E1454" s="1">
        <v>90.883939417131998</v>
      </c>
      <c r="F1454" s="329">
        <v>1.0138878069909789</v>
      </c>
      <c r="G1454" s="1">
        <v>0</v>
      </c>
      <c r="H1454" s="329">
        <v>0</v>
      </c>
      <c r="I1454" s="1">
        <v>90.883939417131998</v>
      </c>
      <c r="J1454" s="329">
        <v>1638.6331938239241</v>
      </c>
      <c r="K1454" s="329">
        <f t="shared" si="22"/>
        <v>1639.6470816309152</v>
      </c>
    </row>
    <row r="1455" spans="2:11" x14ac:dyDescent="0.2">
      <c r="B1455" s="1">
        <v>20286294</v>
      </c>
      <c r="C1455" s="1">
        <v>2027</v>
      </c>
      <c r="D1455" s="1" t="s">
        <v>276</v>
      </c>
      <c r="E1455" s="1">
        <v>123.8588040603583</v>
      </c>
      <c r="F1455" s="329">
        <v>1.1582180954145269</v>
      </c>
      <c r="G1455" s="1">
        <v>0</v>
      </c>
      <c r="H1455" s="329">
        <v>0</v>
      </c>
      <c r="I1455" s="1">
        <v>123.8588040603583</v>
      </c>
      <c r="J1455" s="329">
        <v>1638.6331938239241</v>
      </c>
      <c r="K1455" s="329">
        <f t="shared" si="22"/>
        <v>1639.7914119193385</v>
      </c>
    </row>
    <row r="1456" spans="2:11" x14ac:dyDescent="0.2">
      <c r="B1456" s="1">
        <v>20286294</v>
      </c>
      <c r="C1456" s="1">
        <v>2028</v>
      </c>
      <c r="D1456" s="1" t="s">
        <v>276</v>
      </c>
      <c r="E1456" s="1">
        <v>129.5379987192243</v>
      </c>
      <c r="F1456" s="329">
        <v>1.7574008434232351</v>
      </c>
      <c r="G1456" s="1">
        <v>0</v>
      </c>
      <c r="H1456" s="329">
        <v>0</v>
      </c>
      <c r="I1456" s="1">
        <v>129.5379987192243</v>
      </c>
      <c r="J1456" s="329">
        <v>1638.6331938239241</v>
      </c>
      <c r="K1456" s="329">
        <f t="shared" si="22"/>
        <v>1640.3905946673474</v>
      </c>
    </row>
    <row r="1457" spans="2:11" x14ac:dyDescent="0.2">
      <c r="B1457" s="1">
        <v>20286294</v>
      </c>
      <c r="C1457" s="1">
        <v>2029</v>
      </c>
      <c r="D1457" s="1" t="s">
        <v>276</v>
      </c>
      <c r="E1457" s="1">
        <v>129.5379987192243</v>
      </c>
      <c r="F1457" s="329">
        <v>1.7574008434232351</v>
      </c>
      <c r="G1457" s="1">
        <v>0</v>
      </c>
      <c r="H1457" s="329">
        <v>0</v>
      </c>
      <c r="I1457" s="1">
        <v>129.5379987192243</v>
      </c>
      <c r="J1457" s="329">
        <v>1638.6331938239241</v>
      </c>
      <c r="K1457" s="329">
        <f t="shared" si="22"/>
        <v>1640.3905946673474</v>
      </c>
    </row>
    <row r="1458" spans="2:11" x14ac:dyDescent="0.2">
      <c r="B1458" s="1">
        <v>20286294</v>
      </c>
      <c r="C1458" s="1">
        <v>2030</v>
      </c>
      <c r="D1458" s="1" t="s">
        <v>276</v>
      </c>
      <c r="E1458" s="1">
        <v>129.5379987192243</v>
      </c>
      <c r="F1458" s="329">
        <v>1.7574008434232351</v>
      </c>
      <c r="G1458" s="1">
        <v>0</v>
      </c>
      <c r="H1458" s="329">
        <v>0</v>
      </c>
      <c r="I1458" s="1">
        <v>129.5379987192243</v>
      </c>
      <c r="J1458" s="329">
        <v>1638.6331938239241</v>
      </c>
      <c r="K1458" s="329">
        <f t="shared" si="22"/>
        <v>1640.3905946673474</v>
      </c>
    </row>
    <row r="1459" spans="2:11" x14ac:dyDescent="0.2">
      <c r="B1459" s="1">
        <v>20286294</v>
      </c>
      <c r="C1459" s="1">
        <v>2031</v>
      </c>
      <c r="D1459" s="1" t="s">
        <v>276</v>
      </c>
      <c r="E1459" s="1">
        <v>129.5379987192243</v>
      </c>
      <c r="F1459" s="329">
        <v>1.7574008434232351</v>
      </c>
      <c r="G1459" s="1">
        <v>0</v>
      </c>
      <c r="H1459" s="329">
        <v>0</v>
      </c>
      <c r="I1459" s="1">
        <v>129.5379987192243</v>
      </c>
      <c r="J1459" s="329">
        <v>1638.6331938239241</v>
      </c>
      <c r="K1459" s="329">
        <f t="shared" si="22"/>
        <v>1640.3905946673474</v>
      </c>
    </row>
    <row r="1460" spans="2:11" x14ac:dyDescent="0.2">
      <c r="B1460" s="1">
        <v>20286294</v>
      </c>
      <c r="C1460" s="1">
        <v>2032</v>
      </c>
      <c r="D1460" s="1" t="s">
        <v>276</v>
      </c>
      <c r="E1460" s="1">
        <v>129.5379987192243</v>
      </c>
      <c r="F1460" s="329">
        <v>1.7574008434232351</v>
      </c>
      <c r="G1460" s="1">
        <v>0</v>
      </c>
      <c r="H1460" s="329">
        <v>0</v>
      </c>
      <c r="I1460" s="1">
        <v>129.5379987192243</v>
      </c>
      <c r="J1460" s="329">
        <v>1638.6331938239241</v>
      </c>
      <c r="K1460" s="329">
        <f t="shared" si="22"/>
        <v>1640.3905946673474</v>
      </c>
    </row>
    <row r="1461" spans="2:11" x14ac:dyDescent="0.2">
      <c r="B1461" s="1">
        <v>20286294</v>
      </c>
      <c r="C1461" s="1">
        <v>2033</v>
      </c>
      <c r="D1461" s="1" t="s">
        <v>276</v>
      </c>
      <c r="E1461" s="1">
        <v>129.5379987192243</v>
      </c>
      <c r="F1461" s="329">
        <v>1.7574008434232351</v>
      </c>
      <c r="G1461" s="1">
        <v>0</v>
      </c>
      <c r="H1461" s="329">
        <v>0</v>
      </c>
      <c r="I1461" s="1">
        <v>129.5379987192243</v>
      </c>
      <c r="J1461" s="329">
        <v>1638.6331938239241</v>
      </c>
      <c r="K1461" s="329">
        <f t="shared" si="22"/>
        <v>1640.3905946673474</v>
      </c>
    </row>
    <row r="1462" spans="2:11" x14ac:dyDescent="0.2">
      <c r="B1462" s="1">
        <v>20286294</v>
      </c>
      <c r="C1462" s="1">
        <v>2034</v>
      </c>
      <c r="D1462" s="1" t="s">
        <v>276</v>
      </c>
      <c r="E1462" s="1">
        <v>129.5379987192243</v>
      </c>
      <c r="F1462" s="329">
        <v>1.7574008434232351</v>
      </c>
      <c r="G1462" s="1">
        <v>0</v>
      </c>
      <c r="H1462" s="329">
        <v>0</v>
      </c>
      <c r="I1462" s="1">
        <v>129.5379987192243</v>
      </c>
      <c r="J1462" s="329">
        <v>1638.6331938239241</v>
      </c>
      <c r="K1462" s="329">
        <f t="shared" si="22"/>
        <v>1640.3905946673474</v>
      </c>
    </row>
    <row r="1463" spans="2:11" x14ac:dyDescent="0.2">
      <c r="B1463" s="1">
        <v>20288867</v>
      </c>
      <c r="C1463" s="1">
        <v>2023</v>
      </c>
      <c r="D1463" s="1" t="s">
        <v>276</v>
      </c>
      <c r="E1463" s="1">
        <v>0</v>
      </c>
      <c r="F1463" s="329">
        <v>0</v>
      </c>
      <c r="G1463" s="1">
        <v>0</v>
      </c>
      <c r="H1463" s="329">
        <v>0</v>
      </c>
      <c r="I1463" s="1">
        <v>0</v>
      </c>
      <c r="J1463" s="329">
        <v>1255.972322857712</v>
      </c>
      <c r="K1463" s="329">
        <f t="shared" si="22"/>
        <v>1255.972322857712</v>
      </c>
    </row>
    <row r="1464" spans="2:11" x14ac:dyDescent="0.2">
      <c r="B1464" s="1">
        <v>20288867</v>
      </c>
      <c r="C1464" s="1">
        <v>2024</v>
      </c>
      <c r="D1464" s="1" t="s">
        <v>276</v>
      </c>
      <c r="E1464" s="1">
        <v>0</v>
      </c>
      <c r="F1464" s="329">
        <v>0</v>
      </c>
      <c r="G1464" s="1">
        <v>0</v>
      </c>
      <c r="H1464" s="329">
        <v>0</v>
      </c>
      <c r="I1464" s="1">
        <v>0</v>
      </c>
      <c r="J1464" s="329">
        <v>1255.972322857712</v>
      </c>
      <c r="K1464" s="329">
        <f t="shared" si="22"/>
        <v>1255.972322857712</v>
      </c>
    </row>
    <row r="1465" spans="2:11" x14ac:dyDescent="0.2">
      <c r="B1465" s="1">
        <v>20288867</v>
      </c>
      <c r="C1465" s="1">
        <v>2025</v>
      </c>
      <c r="D1465" s="1" t="s">
        <v>276</v>
      </c>
      <c r="E1465" s="1">
        <v>0</v>
      </c>
      <c r="F1465" s="329">
        <v>0</v>
      </c>
      <c r="G1465" s="1">
        <v>0</v>
      </c>
      <c r="H1465" s="329">
        <v>0</v>
      </c>
      <c r="I1465" s="1">
        <v>0</v>
      </c>
      <c r="J1465" s="329">
        <v>1255.972322857712</v>
      </c>
      <c r="K1465" s="329">
        <f t="shared" si="22"/>
        <v>1255.972322857712</v>
      </c>
    </row>
    <row r="1466" spans="2:11" x14ac:dyDescent="0.2">
      <c r="B1466" s="1">
        <v>20288867</v>
      </c>
      <c r="C1466" s="1">
        <v>2026</v>
      </c>
      <c r="D1466" s="1" t="s">
        <v>276</v>
      </c>
      <c r="E1466" s="1">
        <v>0</v>
      </c>
      <c r="F1466" s="329">
        <v>0</v>
      </c>
      <c r="G1466" s="1">
        <v>0</v>
      </c>
      <c r="H1466" s="329">
        <v>0</v>
      </c>
      <c r="I1466" s="1">
        <v>0</v>
      </c>
      <c r="J1466" s="329">
        <v>1255.972322857712</v>
      </c>
      <c r="K1466" s="329">
        <f t="shared" si="22"/>
        <v>1255.972322857712</v>
      </c>
    </row>
    <row r="1467" spans="2:11" x14ac:dyDescent="0.2">
      <c r="B1467" s="1">
        <v>20288867</v>
      </c>
      <c r="C1467" s="1">
        <v>2027</v>
      </c>
      <c r="D1467" s="1" t="s">
        <v>276</v>
      </c>
      <c r="E1467" s="1">
        <v>0</v>
      </c>
      <c r="F1467" s="329">
        <v>0</v>
      </c>
      <c r="G1467" s="1">
        <v>0</v>
      </c>
      <c r="H1467" s="329">
        <v>0</v>
      </c>
      <c r="I1467" s="1">
        <v>0</v>
      </c>
      <c r="J1467" s="329">
        <v>1255.972322857712</v>
      </c>
      <c r="K1467" s="329">
        <f t="shared" si="22"/>
        <v>1255.972322857712</v>
      </c>
    </row>
    <row r="1468" spans="2:11" x14ac:dyDescent="0.2">
      <c r="B1468" s="1">
        <v>20288867</v>
      </c>
      <c r="C1468" s="1">
        <v>2028</v>
      </c>
      <c r="D1468" s="1" t="s">
        <v>276</v>
      </c>
      <c r="E1468" s="1">
        <v>0</v>
      </c>
      <c r="F1468" s="329">
        <v>0</v>
      </c>
      <c r="G1468" s="1">
        <v>0</v>
      </c>
      <c r="H1468" s="329">
        <v>0</v>
      </c>
      <c r="I1468" s="1">
        <v>0</v>
      </c>
      <c r="J1468" s="329">
        <v>1255.972322857712</v>
      </c>
      <c r="K1468" s="329">
        <f t="shared" si="22"/>
        <v>1255.972322857712</v>
      </c>
    </row>
    <row r="1469" spans="2:11" x14ac:dyDescent="0.2">
      <c r="B1469" s="1">
        <v>20288867</v>
      </c>
      <c r="C1469" s="1">
        <v>2029</v>
      </c>
      <c r="D1469" s="1" t="s">
        <v>276</v>
      </c>
      <c r="E1469" s="1">
        <v>0</v>
      </c>
      <c r="F1469" s="329">
        <v>0</v>
      </c>
      <c r="G1469" s="1">
        <v>0</v>
      </c>
      <c r="H1469" s="329">
        <v>0</v>
      </c>
      <c r="I1469" s="1">
        <v>0</v>
      </c>
      <c r="J1469" s="329">
        <v>1255.972322857712</v>
      </c>
      <c r="K1469" s="329">
        <f t="shared" si="22"/>
        <v>1255.972322857712</v>
      </c>
    </row>
    <row r="1470" spans="2:11" x14ac:dyDescent="0.2">
      <c r="B1470" s="1">
        <v>20288867</v>
      </c>
      <c r="C1470" s="1">
        <v>2030</v>
      </c>
      <c r="D1470" s="1" t="s">
        <v>276</v>
      </c>
      <c r="E1470" s="1">
        <v>0</v>
      </c>
      <c r="F1470" s="329">
        <v>0</v>
      </c>
      <c r="G1470" s="1">
        <v>0</v>
      </c>
      <c r="H1470" s="329">
        <v>0</v>
      </c>
      <c r="I1470" s="1">
        <v>0</v>
      </c>
      <c r="J1470" s="329">
        <v>1255.972322857712</v>
      </c>
      <c r="K1470" s="329">
        <f t="shared" si="22"/>
        <v>1255.972322857712</v>
      </c>
    </row>
    <row r="1471" spans="2:11" x14ac:dyDescent="0.2">
      <c r="B1471" s="1">
        <v>20288867</v>
      </c>
      <c r="C1471" s="1">
        <v>2031</v>
      </c>
      <c r="D1471" s="1" t="s">
        <v>276</v>
      </c>
      <c r="E1471" s="1">
        <v>0</v>
      </c>
      <c r="F1471" s="329">
        <v>0</v>
      </c>
      <c r="G1471" s="1">
        <v>0</v>
      </c>
      <c r="H1471" s="329">
        <v>0</v>
      </c>
      <c r="I1471" s="1">
        <v>0</v>
      </c>
      <c r="J1471" s="329">
        <v>1255.972322857712</v>
      </c>
      <c r="K1471" s="329">
        <f t="shared" si="22"/>
        <v>1255.972322857712</v>
      </c>
    </row>
    <row r="1472" spans="2:11" x14ac:dyDescent="0.2">
      <c r="B1472" s="1">
        <v>20288867</v>
      </c>
      <c r="C1472" s="1">
        <v>2032</v>
      </c>
      <c r="D1472" s="1" t="s">
        <v>276</v>
      </c>
      <c r="E1472" s="1">
        <v>0</v>
      </c>
      <c r="F1472" s="329">
        <v>0</v>
      </c>
      <c r="G1472" s="1">
        <v>0</v>
      </c>
      <c r="H1472" s="329">
        <v>0</v>
      </c>
      <c r="I1472" s="1">
        <v>0</v>
      </c>
      <c r="J1472" s="329">
        <v>1255.972322857712</v>
      </c>
      <c r="K1472" s="329">
        <f t="shared" si="22"/>
        <v>1255.972322857712</v>
      </c>
    </row>
    <row r="1473" spans="2:11" x14ac:dyDescent="0.2">
      <c r="B1473" s="1">
        <v>20288867</v>
      </c>
      <c r="C1473" s="1">
        <v>2033</v>
      </c>
      <c r="D1473" s="1" t="s">
        <v>276</v>
      </c>
      <c r="E1473" s="1">
        <v>0</v>
      </c>
      <c r="F1473" s="329">
        <v>0</v>
      </c>
      <c r="G1473" s="1">
        <v>0</v>
      </c>
      <c r="H1473" s="329">
        <v>0</v>
      </c>
      <c r="I1473" s="1">
        <v>0</v>
      </c>
      <c r="J1473" s="329">
        <v>1255.972322857712</v>
      </c>
      <c r="K1473" s="329">
        <f t="shared" si="22"/>
        <v>1255.972322857712</v>
      </c>
    </row>
    <row r="1474" spans="2:11" x14ac:dyDescent="0.2">
      <c r="B1474" s="1">
        <v>20288867</v>
      </c>
      <c r="C1474" s="1">
        <v>2034</v>
      </c>
      <c r="D1474" s="1" t="s">
        <v>276</v>
      </c>
      <c r="E1474" s="1">
        <v>0</v>
      </c>
      <c r="F1474" s="329">
        <v>0</v>
      </c>
      <c r="G1474" s="1">
        <v>0</v>
      </c>
      <c r="H1474" s="329">
        <v>0</v>
      </c>
      <c r="I1474" s="1">
        <v>0</v>
      </c>
      <c r="J1474" s="329">
        <v>1255.972322857712</v>
      </c>
      <c r="K1474" s="329">
        <f t="shared" si="22"/>
        <v>1255.972322857712</v>
      </c>
    </row>
    <row r="1475" spans="2:11" x14ac:dyDescent="0.2">
      <c r="B1475" s="1">
        <v>20290293</v>
      </c>
      <c r="C1475" s="1">
        <v>2023</v>
      </c>
      <c r="D1475" s="1" t="s">
        <v>276</v>
      </c>
      <c r="E1475" s="1">
        <v>0</v>
      </c>
      <c r="F1475" s="329">
        <v>0</v>
      </c>
      <c r="G1475" s="1">
        <v>0</v>
      </c>
      <c r="H1475" s="329">
        <v>0</v>
      </c>
      <c r="I1475" s="1">
        <v>0</v>
      </c>
      <c r="J1475" s="329">
        <v>3405.9694505866842</v>
      </c>
      <c r="K1475" s="329">
        <f t="shared" si="22"/>
        <v>3405.9694505866842</v>
      </c>
    </row>
    <row r="1476" spans="2:11" x14ac:dyDescent="0.2">
      <c r="B1476" s="1">
        <v>20290293</v>
      </c>
      <c r="C1476" s="1">
        <v>2024</v>
      </c>
      <c r="D1476" s="1" t="s">
        <v>276</v>
      </c>
      <c r="E1476" s="1">
        <v>0</v>
      </c>
      <c r="F1476" s="329">
        <v>0</v>
      </c>
      <c r="G1476" s="1">
        <v>0</v>
      </c>
      <c r="H1476" s="329">
        <v>0</v>
      </c>
      <c r="I1476" s="1">
        <v>0</v>
      </c>
      <c r="J1476" s="329">
        <v>3405.9694505866842</v>
      </c>
      <c r="K1476" s="329">
        <f t="shared" si="22"/>
        <v>3405.9694505866842</v>
      </c>
    </row>
    <row r="1477" spans="2:11" x14ac:dyDescent="0.2">
      <c r="B1477" s="1">
        <v>20290293</v>
      </c>
      <c r="C1477" s="1">
        <v>2025</v>
      </c>
      <c r="D1477" s="1" t="s">
        <v>276</v>
      </c>
      <c r="E1477" s="1">
        <v>0</v>
      </c>
      <c r="F1477" s="329">
        <v>0</v>
      </c>
      <c r="G1477" s="1">
        <v>0</v>
      </c>
      <c r="H1477" s="329">
        <v>0</v>
      </c>
      <c r="I1477" s="1">
        <v>0</v>
      </c>
      <c r="J1477" s="329">
        <v>3405.9694505866842</v>
      </c>
      <c r="K1477" s="329">
        <f t="shared" si="22"/>
        <v>3405.9694505866842</v>
      </c>
    </row>
    <row r="1478" spans="2:11" x14ac:dyDescent="0.2">
      <c r="B1478" s="1">
        <v>20290293</v>
      </c>
      <c r="C1478" s="1">
        <v>2026</v>
      </c>
      <c r="D1478" s="1" t="s">
        <v>276</v>
      </c>
      <c r="E1478" s="1">
        <v>0</v>
      </c>
      <c r="F1478" s="329">
        <v>0</v>
      </c>
      <c r="G1478" s="1">
        <v>0</v>
      </c>
      <c r="H1478" s="329">
        <v>0</v>
      </c>
      <c r="I1478" s="1">
        <v>0</v>
      </c>
      <c r="J1478" s="329">
        <v>3405.9694505866842</v>
      </c>
      <c r="K1478" s="329">
        <f t="shared" si="22"/>
        <v>3405.9694505866842</v>
      </c>
    </row>
    <row r="1479" spans="2:11" x14ac:dyDescent="0.2">
      <c r="B1479" s="1">
        <v>20290293</v>
      </c>
      <c r="C1479" s="1">
        <v>2027</v>
      </c>
      <c r="D1479" s="1" t="s">
        <v>276</v>
      </c>
      <c r="E1479" s="1">
        <v>0</v>
      </c>
      <c r="F1479" s="329">
        <v>0</v>
      </c>
      <c r="G1479" s="1">
        <v>0</v>
      </c>
      <c r="H1479" s="329">
        <v>0</v>
      </c>
      <c r="I1479" s="1">
        <v>0</v>
      </c>
      <c r="J1479" s="329">
        <v>3405.9694505866842</v>
      </c>
      <c r="K1479" s="329">
        <f t="shared" ref="K1479:K1542" si="23">J1479+H1479+F1479</f>
        <v>3405.9694505866842</v>
      </c>
    </row>
    <row r="1480" spans="2:11" x14ac:dyDescent="0.2">
      <c r="B1480" s="1">
        <v>20290293</v>
      </c>
      <c r="C1480" s="1">
        <v>2028</v>
      </c>
      <c r="D1480" s="1" t="s">
        <v>276</v>
      </c>
      <c r="E1480" s="1">
        <v>0</v>
      </c>
      <c r="F1480" s="329">
        <v>0</v>
      </c>
      <c r="G1480" s="1">
        <v>0</v>
      </c>
      <c r="H1480" s="329">
        <v>0</v>
      </c>
      <c r="I1480" s="1">
        <v>0</v>
      </c>
      <c r="J1480" s="329">
        <v>3405.9694505866842</v>
      </c>
      <c r="K1480" s="329">
        <f t="shared" si="23"/>
        <v>3405.9694505866842</v>
      </c>
    </row>
    <row r="1481" spans="2:11" x14ac:dyDescent="0.2">
      <c r="B1481" s="1">
        <v>20290293</v>
      </c>
      <c r="C1481" s="1">
        <v>2029</v>
      </c>
      <c r="D1481" s="1" t="s">
        <v>276</v>
      </c>
      <c r="E1481" s="1">
        <v>0</v>
      </c>
      <c r="F1481" s="329">
        <v>0</v>
      </c>
      <c r="G1481" s="1">
        <v>0</v>
      </c>
      <c r="H1481" s="329">
        <v>0</v>
      </c>
      <c r="I1481" s="1">
        <v>0</v>
      </c>
      <c r="J1481" s="329">
        <v>3405.9694505866842</v>
      </c>
      <c r="K1481" s="329">
        <f t="shared" si="23"/>
        <v>3405.9694505866842</v>
      </c>
    </row>
    <row r="1482" spans="2:11" x14ac:dyDescent="0.2">
      <c r="B1482" s="1">
        <v>20290293</v>
      </c>
      <c r="C1482" s="1">
        <v>2030</v>
      </c>
      <c r="D1482" s="1" t="s">
        <v>276</v>
      </c>
      <c r="E1482" s="1">
        <v>0</v>
      </c>
      <c r="F1482" s="329">
        <v>0</v>
      </c>
      <c r="G1482" s="1">
        <v>0</v>
      </c>
      <c r="H1482" s="329">
        <v>0</v>
      </c>
      <c r="I1482" s="1">
        <v>0</v>
      </c>
      <c r="J1482" s="329">
        <v>3405.9694505866842</v>
      </c>
      <c r="K1482" s="329">
        <f t="shared" si="23"/>
        <v>3405.9694505866842</v>
      </c>
    </row>
    <row r="1483" spans="2:11" x14ac:dyDescent="0.2">
      <c r="B1483" s="1">
        <v>20290293</v>
      </c>
      <c r="C1483" s="1">
        <v>2031</v>
      </c>
      <c r="D1483" s="1" t="s">
        <v>276</v>
      </c>
      <c r="E1483" s="1">
        <v>0</v>
      </c>
      <c r="F1483" s="329">
        <v>0</v>
      </c>
      <c r="G1483" s="1">
        <v>0</v>
      </c>
      <c r="H1483" s="329">
        <v>0</v>
      </c>
      <c r="I1483" s="1">
        <v>0</v>
      </c>
      <c r="J1483" s="329">
        <v>3405.9694505866842</v>
      </c>
      <c r="K1483" s="329">
        <f t="shared" si="23"/>
        <v>3405.9694505866842</v>
      </c>
    </row>
    <row r="1484" spans="2:11" x14ac:dyDescent="0.2">
      <c r="B1484" s="1">
        <v>20290293</v>
      </c>
      <c r="C1484" s="1">
        <v>2032</v>
      </c>
      <c r="D1484" s="1" t="s">
        <v>276</v>
      </c>
      <c r="E1484" s="1">
        <v>0</v>
      </c>
      <c r="F1484" s="329">
        <v>0</v>
      </c>
      <c r="G1484" s="1">
        <v>0</v>
      </c>
      <c r="H1484" s="329">
        <v>0</v>
      </c>
      <c r="I1484" s="1">
        <v>0</v>
      </c>
      <c r="J1484" s="329">
        <v>3405.9694505866842</v>
      </c>
      <c r="K1484" s="329">
        <f t="shared" si="23"/>
        <v>3405.9694505866842</v>
      </c>
    </row>
    <row r="1485" spans="2:11" x14ac:dyDescent="0.2">
      <c r="B1485" s="1">
        <v>20290293</v>
      </c>
      <c r="C1485" s="1">
        <v>2033</v>
      </c>
      <c r="D1485" s="1" t="s">
        <v>276</v>
      </c>
      <c r="E1485" s="1">
        <v>0</v>
      </c>
      <c r="F1485" s="329">
        <v>0</v>
      </c>
      <c r="G1485" s="1">
        <v>0</v>
      </c>
      <c r="H1485" s="329">
        <v>0</v>
      </c>
      <c r="I1485" s="1">
        <v>0</v>
      </c>
      <c r="J1485" s="329">
        <v>3405.9694505866842</v>
      </c>
      <c r="K1485" s="329">
        <f t="shared" si="23"/>
        <v>3405.9694505866842</v>
      </c>
    </row>
    <row r="1486" spans="2:11" x14ac:dyDescent="0.2">
      <c r="B1486" s="1">
        <v>20290293</v>
      </c>
      <c r="C1486" s="1">
        <v>2034</v>
      </c>
      <c r="D1486" s="1" t="s">
        <v>276</v>
      </c>
      <c r="E1486" s="1">
        <v>0</v>
      </c>
      <c r="F1486" s="329">
        <v>0</v>
      </c>
      <c r="G1486" s="1">
        <v>0</v>
      </c>
      <c r="H1486" s="329">
        <v>0</v>
      </c>
      <c r="I1486" s="1">
        <v>0</v>
      </c>
      <c r="J1486" s="329">
        <v>3405.9694505866842</v>
      </c>
      <c r="K1486" s="329">
        <f t="shared" si="23"/>
        <v>3405.9694505866842</v>
      </c>
    </row>
    <row r="1487" spans="2:11" x14ac:dyDescent="0.2">
      <c r="B1487" s="1">
        <v>20448521</v>
      </c>
      <c r="C1487" s="1">
        <v>2023</v>
      </c>
      <c r="D1487" s="1" t="s">
        <v>276</v>
      </c>
      <c r="E1487" s="1">
        <v>72.088972865827827</v>
      </c>
      <c r="F1487" s="329">
        <v>0</v>
      </c>
      <c r="G1487" s="1">
        <v>0</v>
      </c>
      <c r="H1487" s="329">
        <v>0</v>
      </c>
      <c r="I1487" s="1">
        <v>72.088972865827827</v>
      </c>
      <c r="J1487" s="329">
        <v>1310.14303712213</v>
      </c>
      <c r="K1487" s="329">
        <f t="shared" si="23"/>
        <v>1310.14303712213</v>
      </c>
    </row>
    <row r="1488" spans="2:11" x14ac:dyDescent="0.2">
      <c r="B1488" s="1">
        <v>20448521</v>
      </c>
      <c r="C1488" s="1">
        <v>2024</v>
      </c>
      <c r="D1488" s="1" t="s">
        <v>276</v>
      </c>
      <c r="E1488" s="1">
        <v>74.60572314632023</v>
      </c>
      <c r="F1488" s="329">
        <v>0.43581228389270033</v>
      </c>
      <c r="G1488" s="1">
        <v>0</v>
      </c>
      <c r="H1488" s="329">
        <v>0</v>
      </c>
      <c r="I1488" s="1">
        <v>74.60572314632023</v>
      </c>
      <c r="J1488" s="329">
        <v>1310.14303712213</v>
      </c>
      <c r="K1488" s="329">
        <f t="shared" si="23"/>
        <v>1310.5788494060228</v>
      </c>
    </row>
    <row r="1489" spans="2:11" x14ac:dyDescent="0.2">
      <c r="B1489" s="1">
        <v>20448521</v>
      </c>
      <c r="C1489" s="1">
        <v>2025</v>
      </c>
      <c r="D1489" s="1" t="s">
        <v>276</v>
      </c>
      <c r="E1489" s="1">
        <v>64.319884484839321</v>
      </c>
      <c r="F1489" s="329">
        <v>1.9161856939622679</v>
      </c>
      <c r="G1489" s="1">
        <v>0</v>
      </c>
      <c r="H1489" s="329">
        <v>0</v>
      </c>
      <c r="I1489" s="1">
        <v>64.319884484839321</v>
      </c>
      <c r="J1489" s="329">
        <v>1310.14303712213</v>
      </c>
      <c r="K1489" s="329">
        <f t="shared" si="23"/>
        <v>1312.0592228160922</v>
      </c>
    </row>
    <row r="1490" spans="2:11" x14ac:dyDescent="0.2">
      <c r="B1490" s="1">
        <v>20448521</v>
      </c>
      <c r="C1490" s="1">
        <v>2026</v>
      </c>
      <c r="D1490" s="1" t="s">
        <v>276</v>
      </c>
      <c r="E1490" s="1">
        <v>99.365431270692028</v>
      </c>
      <c r="F1490" s="329">
        <v>2.402588755521748</v>
      </c>
      <c r="G1490" s="1">
        <v>0</v>
      </c>
      <c r="H1490" s="329">
        <v>0</v>
      </c>
      <c r="I1490" s="1">
        <v>99.365431270692028</v>
      </c>
      <c r="J1490" s="329">
        <v>1310.14303712213</v>
      </c>
      <c r="K1490" s="329">
        <f t="shared" si="23"/>
        <v>1312.5456258776517</v>
      </c>
    </row>
    <row r="1491" spans="2:11" x14ac:dyDescent="0.2">
      <c r="B1491" s="1">
        <v>20448521</v>
      </c>
      <c r="C1491" s="1">
        <v>2027</v>
      </c>
      <c r="D1491" s="1" t="s">
        <v>276</v>
      </c>
      <c r="E1491" s="1">
        <v>60.624798895010507</v>
      </c>
      <c r="F1491" s="329">
        <v>1.066234693325647</v>
      </c>
      <c r="G1491" s="1">
        <v>0</v>
      </c>
      <c r="H1491" s="329">
        <v>0</v>
      </c>
      <c r="I1491" s="1">
        <v>60.624798895010507</v>
      </c>
      <c r="J1491" s="329">
        <v>1310.14303712213</v>
      </c>
      <c r="K1491" s="329">
        <f t="shared" si="23"/>
        <v>1311.2092718154556</v>
      </c>
    </row>
    <row r="1492" spans="2:11" x14ac:dyDescent="0.2">
      <c r="B1492" s="1">
        <v>20448521</v>
      </c>
      <c r="C1492" s="1">
        <v>2028</v>
      </c>
      <c r="D1492" s="1" t="s">
        <v>276</v>
      </c>
      <c r="E1492" s="1">
        <v>25.25876163038847</v>
      </c>
      <c r="F1492" s="329">
        <v>0.45640574654752858</v>
      </c>
      <c r="G1492" s="1">
        <v>0</v>
      </c>
      <c r="H1492" s="329">
        <v>0</v>
      </c>
      <c r="I1492" s="1">
        <v>25.25876163038847</v>
      </c>
      <c r="J1492" s="329">
        <v>1310.14303712213</v>
      </c>
      <c r="K1492" s="329">
        <f t="shared" si="23"/>
        <v>1310.5994428686774</v>
      </c>
    </row>
    <row r="1493" spans="2:11" x14ac:dyDescent="0.2">
      <c r="B1493" s="1">
        <v>20448521</v>
      </c>
      <c r="C1493" s="1">
        <v>2029</v>
      </c>
      <c r="D1493" s="1" t="s">
        <v>276</v>
      </c>
      <c r="E1493" s="1">
        <v>25.25876163038847</v>
      </c>
      <c r="F1493" s="329">
        <v>0.45640574654752858</v>
      </c>
      <c r="G1493" s="1">
        <v>0</v>
      </c>
      <c r="H1493" s="329">
        <v>0</v>
      </c>
      <c r="I1493" s="1">
        <v>25.25876163038847</v>
      </c>
      <c r="J1493" s="329">
        <v>1310.14303712213</v>
      </c>
      <c r="K1493" s="329">
        <f t="shared" si="23"/>
        <v>1310.5994428686774</v>
      </c>
    </row>
    <row r="1494" spans="2:11" x14ac:dyDescent="0.2">
      <c r="B1494" s="1">
        <v>20448521</v>
      </c>
      <c r="C1494" s="1">
        <v>2030</v>
      </c>
      <c r="D1494" s="1" t="s">
        <v>276</v>
      </c>
      <c r="E1494" s="1">
        <v>25.25876163038847</v>
      </c>
      <c r="F1494" s="329">
        <v>0.45640574654752858</v>
      </c>
      <c r="G1494" s="1">
        <v>0</v>
      </c>
      <c r="H1494" s="329">
        <v>0</v>
      </c>
      <c r="I1494" s="1">
        <v>25.25876163038847</v>
      </c>
      <c r="J1494" s="329">
        <v>1310.14303712213</v>
      </c>
      <c r="K1494" s="329">
        <f t="shared" si="23"/>
        <v>1310.5994428686774</v>
      </c>
    </row>
    <row r="1495" spans="2:11" x14ac:dyDescent="0.2">
      <c r="B1495" s="1">
        <v>20448521</v>
      </c>
      <c r="C1495" s="1">
        <v>2031</v>
      </c>
      <c r="D1495" s="1" t="s">
        <v>276</v>
      </c>
      <c r="E1495" s="1">
        <v>25.25876163038847</v>
      </c>
      <c r="F1495" s="329">
        <v>0.45640574654752858</v>
      </c>
      <c r="G1495" s="1">
        <v>0</v>
      </c>
      <c r="H1495" s="329">
        <v>0</v>
      </c>
      <c r="I1495" s="1">
        <v>25.25876163038847</v>
      </c>
      <c r="J1495" s="329">
        <v>1310.14303712213</v>
      </c>
      <c r="K1495" s="329">
        <f t="shared" si="23"/>
        <v>1310.5994428686774</v>
      </c>
    </row>
    <row r="1496" spans="2:11" x14ac:dyDescent="0.2">
      <c r="B1496" s="1">
        <v>20448521</v>
      </c>
      <c r="C1496" s="1">
        <v>2032</v>
      </c>
      <c r="D1496" s="1" t="s">
        <v>276</v>
      </c>
      <c r="E1496" s="1">
        <v>25.25876163038847</v>
      </c>
      <c r="F1496" s="329">
        <v>0.45640574654752858</v>
      </c>
      <c r="G1496" s="1">
        <v>0</v>
      </c>
      <c r="H1496" s="329">
        <v>0</v>
      </c>
      <c r="I1496" s="1">
        <v>25.25876163038847</v>
      </c>
      <c r="J1496" s="329">
        <v>1310.14303712213</v>
      </c>
      <c r="K1496" s="329">
        <f t="shared" si="23"/>
        <v>1310.5994428686774</v>
      </c>
    </row>
    <row r="1497" spans="2:11" x14ac:dyDescent="0.2">
      <c r="B1497" s="1">
        <v>20448521</v>
      </c>
      <c r="C1497" s="1">
        <v>2033</v>
      </c>
      <c r="D1497" s="1" t="s">
        <v>276</v>
      </c>
      <c r="E1497" s="1">
        <v>25.25876163038847</v>
      </c>
      <c r="F1497" s="329">
        <v>0.45640574654752858</v>
      </c>
      <c r="G1497" s="1">
        <v>0</v>
      </c>
      <c r="H1497" s="329">
        <v>0</v>
      </c>
      <c r="I1497" s="1">
        <v>25.25876163038847</v>
      </c>
      <c r="J1497" s="329">
        <v>1310.14303712213</v>
      </c>
      <c r="K1497" s="329">
        <f t="shared" si="23"/>
        <v>1310.5994428686774</v>
      </c>
    </row>
    <row r="1498" spans="2:11" x14ac:dyDescent="0.2">
      <c r="B1498" s="1">
        <v>20448521</v>
      </c>
      <c r="C1498" s="1">
        <v>2034</v>
      </c>
      <c r="D1498" s="1" t="s">
        <v>276</v>
      </c>
      <c r="E1498" s="1">
        <v>25.25876163038847</v>
      </c>
      <c r="F1498" s="329">
        <v>0.45640574654752858</v>
      </c>
      <c r="G1498" s="1">
        <v>0</v>
      </c>
      <c r="H1498" s="329">
        <v>0</v>
      </c>
      <c r="I1498" s="1">
        <v>25.25876163038847</v>
      </c>
      <c r="J1498" s="329">
        <v>1310.14303712213</v>
      </c>
      <c r="K1498" s="329">
        <f t="shared" si="23"/>
        <v>1310.5994428686774</v>
      </c>
    </row>
    <row r="1499" spans="2:11" x14ac:dyDescent="0.2">
      <c r="B1499" s="1">
        <v>20497210</v>
      </c>
      <c r="C1499" s="1">
        <v>2023</v>
      </c>
      <c r="D1499" s="1" t="s">
        <v>276</v>
      </c>
      <c r="E1499" s="1">
        <v>0</v>
      </c>
      <c r="F1499" s="329">
        <v>0</v>
      </c>
      <c r="G1499" s="1">
        <v>0</v>
      </c>
      <c r="H1499" s="329">
        <v>0</v>
      </c>
      <c r="I1499" s="1">
        <v>0</v>
      </c>
      <c r="J1499" s="329">
        <v>1369.5874432209259</v>
      </c>
      <c r="K1499" s="329">
        <f t="shared" si="23"/>
        <v>1369.5874432209259</v>
      </c>
    </row>
    <row r="1500" spans="2:11" x14ac:dyDescent="0.2">
      <c r="B1500" s="1">
        <v>20497210</v>
      </c>
      <c r="C1500" s="1">
        <v>2024</v>
      </c>
      <c r="D1500" s="1" t="s">
        <v>276</v>
      </c>
      <c r="E1500" s="1">
        <v>0</v>
      </c>
      <c r="F1500" s="329">
        <v>0</v>
      </c>
      <c r="G1500" s="1">
        <v>0</v>
      </c>
      <c r="H1500" s="329">
        <v>0</v>
      </c>
      <c r="I1500" s="1">
        <v>0</v>
      </c>
      <c r="J1500" s="329">
        <v>1369.5874432209259</v>
      </c>
      <c r="K1500" s="329">
        <f t="shared" si="23"/>
        <v>1369.5874432209259</v>
      </c>
    </row>
    <row r="1501" spans="2:11" x14ac:dyDescent="0.2">
      <c r="B1501" s="1">
        <v>20497210</v>
      </c>
      <c r="C1501" s="1">
        <v>2025</v>
      </c>
      <c r="D1501" s="1" t="s">
        <v>276</v>
      </c>
      <c r="E1501" s="1">
        <v>0</v>
      </c>
      <c r="F1501" s="329">
        <v>0</v>
      </c>
      <c r="G1501" s="1">
        <v>0</v>
      </c>
      <c r="H1501" s="329">
        <v>0</v>
      </c>
      <c r="I1501" s="1">
        <v>0</v>
      </c>
      <c r="J1501" s="329">
        <v>1369.5874432209259</v>
      </c>
      <c r="K1501" s="329">
        <f t="shared" si="23"/>
        <v>1369.5874432209259</v>
      </c>
    </row>
    <row r="1502" spans="2:11" x14ac:dyDescent="0.2">
      <c r="B1502" s="1">
        <v>20497210</v>
      </c>
      <c r="C1502" s="1">
        <v>2026</v>
      </c>
      <c r="D1502" s="1" t="s">
        <v>276</v>
      </c>
      <c r="E1502" s="1">
        <v>0</v>
      </c>
      <c r="F1502" s="329">
        <v>0</v>
      </c>
      <c r="G1502" s="1">
        <v>0</v>
      </c>
      <c r="H1502" s="329">
        <v>0</v>
      </c>
      <c r="I1502" s="1">
        <v>0</v>
      </c>
      <c r="J1502" s="329">
        <v>1369.5874432209259</v>
      </c>
      <c r="K1502" s="329">
        <f t="shared" si="23"/>
        <v>1369.5874432209259</v>
      </c>
    </row>
    <row r="1503" spans="2:11" x14ac:dyDescent="0.2">
      <c r="B1503" s="1">
        <v>20497210</v>
      </c>
      <c r="C1503" s="1">
        <v>2027</v>
      </c>
      <c r="D1503" s="1" t="s">
        <v>276</v>
      </c>
      <c r="E1503" s="1">
        <v>0</v>
      </c>
      <c r="F1503" s="329">
        <v>0</v>
      </c>
      <c r="G1503" s="1">
        <v>0</v>
      </c>
      <c r="H1503" s="329">
        <v>0</v>
      </c>
      <c r="I1503" s="1">
        <v>0</v>
      </c>
      <c r="J1503" s="329">
        <v>1369.5874432209259</v>
      </c>
      <c r="K1503" s="329">
        <f t="shared" si="23"/>
        <v>1369.5874432209259</v>
      </c>
    </row>
    <row r="1504" spans="2:11" x14ac:dyDescent="0.2">
      <c r="B1504" s="1">
        <v>20497210</v>
      </c>
      <c r="C1504" s="1">
        <v>2028</v>
      </c>
      <c r="D1504" s="1" t="s">
        <v>276</v>
      </c>
      <c r="E1504" s="1">
        <v>0</v>
      </c>
      <c r="F1504" s="329">
        <v>0</v>
      </c>
      <c r="G1504" s="1">
        <v>1.491983459610704</v>
      </c>
      <c r="H1504" s="329">
        <v>66.999283046082795</v>
      </c>
      <c r="I1504" s="1">
        <v>1.491983459610704</v>
      </c>
      <c r="J1504" s="329">
        <v>1369.5874432209259</v>
      </c>
      <c r="K1504" s="329">
        <f t="shared" si="23"/>
        <v>1436.5867262670088</v>
      </c>
    </row>
    <row r="1505" spans="2:11" x14ac:dyDescent="0.2">
      <c r="B1505" s="1">
        <v>20497210</v>
      </c>
      <c r="C1505" s="1">
        <v>2029</v>
      </c>
      <c r="D1505" s="1" t="s">
        <v>276</v>
      </c>
      <c r="E1505" s="1">
        <v>0</v>
      </c>
      <c r="F1505" s="329">
        <v>0</v>
      </c>
      <c r="G1505" s="1">
        <v>1.491983459610704</v>
      </c>
      <c r="H1505" s="329">
        <v>66.999283046082795</v>
      </c>
      <c r="I1505" s="1">
        <v>1.491983459610704</v>
      </c>
      <c r="J1505" s="329">
        <v>1369.5874432209259</v>
      </c>
      <c r="K1505" s="329">
        <f t="shared" si="23"/>
        <v>1436.5867262670088</v>
      </c>
    </row>
    <row r="1506" spans="2:11" x14ac:dyDescent="0.2">
      <c r="B1506" s="1">
        <v>20497210</v>
      </c>
      <c r="C1506" s="1">
        <v>2030</v>
      </c>
      <c r="D1506" s="1" t="s">
        <v>276</v>
      </c>
      <c r="E1506" s="1">
        <v>0</v>
      </c>
      <c r="F1506" s="329">
        <v>0</v>
      </c>
      <c r="G1506" s="1">
        <v>1.491983459610704</v>
      </c>
      <c r="H1506" s="329">
        <v>66.999283046082795</v>
      </c>
      <c r="I1506" s="1">
        <v>1.491983459610704</v>
      </c>
      <c r="J1506" s="329">
        <v>1369.5874432209259</v>
      </c>
      <c r="K1506" s="329">
        <f t="shared" si="23"/>
        <v>1436.5867262670088</v>
      </c>
    </row>
    <row r="1507" spans="2:11" x14ac:dyDescent="0.2">
      <c r="B1507" s="1">
        <v>20497210</v>
      </c>
      <c r="C1507" s="1">
        <v>2031</v>
      </c>
      <c r="D1507" s="1" t="s">
        <v>276</v>
      </c>
      <c r="E1507" s="1">
        <v>0</v>
      </c>
      <c r="F1507" s="329">
        <v>0</v>
      </c>
      <c r="G1507" s="1">
        <v>1.491983459610704</v>
      </c>
      <c r="H1507" s="329">
        <v>66.999283046082795</v>
      </c>
      <c r="I1507" s="1">
        <v>1.491983459610704</v>
      </c>
      <c r="J1507" s="329">
        <v>1369.5874432209259</v>
      </c>
      <c r="K1507" s="329">
        <f t="shared" si="23"/>
        <v>1436.5867262670088</v>
      </c>
    </row>
    <row r="1508" spans="2:11" x14ac:dyDescent="0.2">
      <c r="B1508" s="1">
        <v>20497210</v>
      </c>
      <c r="C1508" s="1">
        <v>2032</v>
      </c>
      <c r="D1508" s="1" t="s">
        <v>276</v>
      </c>
      <c r="E1508" s="1">
        <v>0</v>
      </c>
      <c r="F1508" s="329">
        <v>0</v>
      </c>
      <c r="G1508" s="1">
        <v>1.491983459610704</v>
      </c>
      <c r="H1508" s="329">
        <v>66.999283046082795</v>
      </c>
      <c r="I1508" s="1">
        <v>1.491983459610704</v>
      </c>
      <c r="J1508" s="329">
        <v>1369.5874432209259</v>
      </c>
      <c r="K1508" s="329">
        <f t="shared" si="23"/>
        <v>1436.5867262670088</v>
      </c>
    </row>
    <row r="1509" spans="2:11" x14ac:dyDescent="0.2">
      <c r="B1509" s="1">
        <v>20497210</v>
      </c>
      <c r="C1509" s="1">
        <v>2033</v>
      </c>
      <c r="D1509" s="1" t="s">
        <v>276</v>
      </c>
      <c r="E1509" s="1">
        <v>0</v>
      </c>
      <c r="F1509" s="329">
        <v>0</v>
      </c>
      <c r="G1509" s="1">
        <v>1.491983459610704</v>
      </c>
      <c r="H1509" s="329">
        <v>66.999283046082795</v>
      </c>
      <c r="I1509" s="1">
        <v>1.491983459610704</v>
      </c>
      <c r="J1509" s="329">
        <v>1369.5874432209259</v>
      </c>
      <c r="K1509" s="329">
        <f t="shared" si="23"/>
        <v>1436.5867262670088</v>
      </c>
    </row>
    <row r="1510" spans="2:11" x14ac:dyDescent="0.2">
      <c r="B1510" s="1">
        <v>20497210</v>
      </c>
      <c r="C1510" s="1">
        <v>2034</v>
      </c>
      <c r="D1510" s="1" t="s">
        <v>276</v>
      </c>
      <c r="E1510" s="1">
        <v>0</v>
      </c>
      <c r="F1510" s="329">
        <v>0</v>
      </c>
      <c r="G1510" s="1">
        <v>1.491983459610704</v>
      </c>
      <c r="H1510" s="329">
        <v>66.999283046082795</v>
      </c>
      <c r="I1510" s="1">
        <v>1.491983459610704</v>
      </c>
      <c r="J1510" s="329">
        <v>1369.5874432209259</v>
      </c>
      <c r="K1510" s="329">
        <f t="shared" si="23"/>
        <v>1436.5867262670088</v>
      </c>
    </row>
    <row r="1511" spans="2:11" x14ac:dyDescent="0.2">
      <c r="B1511" s="1">
        <v>20497221</v>
      </c>
      <c r="C1511" s="1">
        <v>2023</v>
      </c>
      <c r="D1511" s="1" t="s">
        <v>276</v>
      </c>
      <c r="E1511" s="1">
        <v>0</v>
      </c>
      <c r="F1511" s="329">
        <v>0</v>
      </c>
      <c r="G1511" s="1">
        <v>0</v>
      </c>
      <c r="H1511" s="329">
        <v>0</v>
      </c>
      <c r="I1511" s="1">
        <v>0</v>
      </c>
      <c r="J1511" s="329">
        <v>540.24830221107641</v>
      </c>
      <c r="K1511" s="329">
        <f t="shared" si="23"/>
        <v>540.24830221107641</v>
      </c>
    </row>
    <row r="1512" spans="2:11" x14ac:dyDescent="0.2">
      <c r="B1512" s="1">
        <v>20497221</v>
      </c>
      <c r="C1512" s="1">
        <v>2024</v>
      </c>
      <c r="D1512" s="1" t="s">
        <v>276</v>
      </c>
      <c r="E1512" s="1">
        <v>0</v>
      </c>
      <c r="F1512" s="329">
        <v>0</v>
      </c>
      <c r="G1512" s="1">
        <v>0</v>
      </c>
      <c r="H1512" s="329">
        <v>0</v>
      </c>
      <c r="I1512" s="1">
        <v>0</v>
      </c>
      <c r="J1512" s="329">
        <v>540.24830221107641</v>
      </c>
      <c r="K1512" s="329">
        <f t="shared" si="23"/>
        <v>540.24830221107641</v>
      </c>
    </row>
    <row r="1513" spans="2:11" x14ac:dyDescent="0.2">
      <c r="B1513" s="1">
        <v>20497221</v>
      </c>
      <c r="C1513" s="1">
        <v>2025</v>
      </c>
      <c r="D1513" s="1" t="s">
        <v>276</v>
      </c>
      <c r="E1513" s="1">
        <v>0</v>
      </c>
      <c r="F1513" s="329">
        <v>0</v>
      </c>
      <c r="G1513" s="1">
        <v>0</v>
      </c>
      <c r="H1513" s="329">
        <v>0</v>
      </c>
      <c r="I1513" s="1">
        <v>0</v>
      </c>
      <c r="J1513" s="329">
        <v>540.24830221107641</v>
      </c>
      <c r="K1513" s="329">
        <f t="shared" si="23"/>
        <v>540.24830221107641</v>
      </c>
    </row>
    <row r="1514" spans="2:11" x14ac:dyDescent="0.2">
      <c r="B1514" s="1">
        <v>20497221</v>
      </c>
      <c r="C1514" s="1">
        <v>2026</v>
      </c>
      <c r="D1514" s="1" t="s">
        <v>276</v>
      </c>
      <c r="E1514" s="1">
        <v>0</v>
      </c>
      <c r="F1514" s="329">
        <v>0</v>
      </c>
      <c r="G1514" s="1">
        <v>0</v>
      </c>
      <c r="H1514" s="329">
        <v>0</v>
      </c>
      <c r="I1514" s="1">
        <v>0</v>
      </c>
      <c r="J1514" s="329">
        <v>540.24830221107641</v>
      </c>
      <c r="K1514" s="329">
        <f t="shared" si="23"/>
        <v>540.24830221107641</v>
      </c>
    </row>
    <row r="1515" spans="2:11" x14ac:dyDescent="0.2">
      <c r="B1515" s="1">
        <v>20497221</v>
      </c>
      <c r="C1515" s="1">
        <v>2027</v>
      </c>
      <c r="D1515" s="1" t="s">
        <v>276</v>
      </c>
      <c r="E1515" s="1">
        <v>0</v>
      </c>
      <c r="F1515" s="329">
        <v>0</v>
      </c>
      <c r="G1515" s="1">
        <v>0</v>
      </c>
      <c r="H1515" s="329">
        <v>0</v>
      </c>
      <c r="I1515" s="1">
        <v>0</v>
      </c>
      <c r="J1515" s="329">
        <v>540.24830221107641</v>
      </c>
      <c r="K1515" s="329">
        <f t="shared" si="23"/>
        <v>540.24830221107641</v>
      </c>
    </row>
    <row r="1516" spans="2:11" x14ac:dyDescent="0.2">
      <c r="B1516" s="1">
        <v>20497221</v>
      </c>
      <c r="C1516" s="1">
        <v>2028</v>
      </c>
      <c r="D1516" s="1" t="s">
        <v>276</v>
      </c>
      <c r="E1516" s="1">
        <v>0</v>
      </c>
      <c r="F1516" s="329">
        <v>0</v>
      </c>
      <c r="G1516" s="1">
        <v>0</v>
      </c>
      <c r="H1516" s="329">
        <v>0</v>
      </c>
      <c r="I1516" s="1">
        <v>0</v>
      </c>
      <c r="J1516" s="329">
        <v>540.24830221107641</v>
      </c>
      <c r="K1516" s="329">
        <f t="shared" si="23"/>
        <v>540.24830221107641</v>
      </c>
    </row>
    <row r="1517" spans="2:11" x14ac:dyDescent="0.2">
      <c r="B1517" s="1">
        <v>20497221</v>
      </c>
      <c r="C1517" s="1">
        <v>2029</v>
      </c>
      <c r="D1517" s="1" t="s">
        <v>276</v>
      </c>
      <c r="E1517" s="1">
        <v>0</v>
      </c>
      <c r="F1517" s="329">
        <v>0</v>
      </c>
      <c r="G1517" s="1">
        <v>0</v>
      </c>
      <c r="H1517" s="329">
        <v>0</v>
      </c>
      <c r="I1517" s="1">
        <v>0</v>
      </c>
      <c r="J1517" s="329">
        <v>540.24830221107641</v>
      </c>
      <c r="K1517" s="329">
        <f t="shared" si="23"/>
        <v>540.24830221107641</v>
      </c>
    </row>
    <row r="1518" spans="2:11" x14ac:dyDescent="0.2">
      <c r="B1518" s="1">
        <v>20497221</v>
      </c>
      <c r="C1518" s="1">
        <v>2030</v>
      </c>
      <c r="D1518" s="1" t="s">
        <v>276</v>
      </c>
      <c r="E1518" s="1">
        <v>0</v>
      </c>
      <c r="F1518" s="329">
        <v>0</v>
      </c>
      <c r="G1518" s="1">
        <v>0</v>
      </c>
      <c r="H1518" s="329">
        <v>0</v>
      </c>
      <c r="I1518" s="1">
        <v>0</v>
      </c>
      <c r="J1518" s="329">
        <v>540.24830221107641</v>
      </c>
      <c r="K1518" s="329">
        <f t="shared" si="23"/>
        <v>540.24830221107641</v>
      </c>
    </row>
    <row r="1519" spans="2:11" x14ac:dyDescent="0.2">
      <c r="B1519" s="1">
        <v>20497221</v>
      </c>
      <c r="C1519" s="1">
        <v>2031</v>
      </c>
      <c r="D1519" s="1" t="s">
        <v>276</v>
      </c>
      <c r="E1519" s="1">
        <v>0</v>
      </c>
      <c r="F1519" s="329">
        <v>0</v>
      </c>
      <c r="G1519" s="1">
        <v>0</v>
      </c>
      <c r="H1519" s="329">
        <v>0</v>
      </c>
      <c r="I1519" s="1">
        <v>0</v>
      </c>
      <c r="J1519" s="329">
        <v>540.24830221107641</v>
      </c>
      <c r="K1519" s="329">
        <f t="shared" si="23"/>
        <v>540.24830221107641</v>
      </c>
    </row>
    <row r="1520" spans="2:11" x14ac:dyDescent="0.2">
      <c r="B1520" s="1">
        <v>20497221</v>
      </c>
      <c r="C1520" s="1">
        <v>2032</v>
      </c>
      <c r="D1520" s="1" t="s">
        <v>276</v>
      </c>
      <c r="E1520" s="1">
        <v>0</v>
      </c>
      <c r="F1520" s="329">
        <v>0</v>
      </c>
      <c r="G1520" s="1">
        <v>0</v>
      </c>
      <c r="H1520" s="329">
        <v>0</v>
      </c>
      <c r="I1520" s="1">
        <v>0</v>
      </c>
      <c r="J1520" s="329">
        <v>540.24830221107641</v>
      </c>
      <c r="K1520" s="329">
        <f t="shared" si="23"/>
        <v>540.24830221107641</v>
      </c>
    </row>
    <row r="1521" spans="2:11" x14ac:dyDescent="0.2">
      <c r="B1521" s="1">
        <v>20497221</v>
      </c>
      <c r="C1521" s="1">
        <v>2033</v>
      </c>
      <c r="D1521" s="1" t="s">
        <v>276</v>
      </c>
      <c r="E1521" s="1">
        <v>0</v>
      </c>
      <c r="F1521" s="329">
        <v>0</v>
      </c>
      <c r="G1521" s="1">
        <v>0</v>
      </c>
      <c r="H1521" s="329">
        <v>0</v>
      </c>
      <c r="I1521" s="1">
        <v>0</v>
      </c>
      <c r="J1521" s="329">
        <v>540.24830221107641</v>
      </c>
      <c r="K1521" s="329">
        <f t="shared" si="23"/>
        <v>540.24830221107641</v>
      </c>
    </row>
    <row r="1522" spans="2:11" x14ac:dyDescent="0.2">
      <c r="B1522" s="1">
        <v>20497221</v>
      </c>
      <c r="C1522" s="1">
        <v>2034</v>
      </c>
      <c r="D1522" s="1" t="s">
        <v>276</v>
      </c>
      <c r="E1522" s="1">
        <v>0</v>
      </c>
      <c r="F1522" s="329">
        <v>0</v>
      </c>
      <c r="G1522" s="1">
        <v>0</v>
      </c>
      <c r="H1522" s="329">
        <v>0</v>
      </c>
      <c r="I1522" s="1">
        <v>0</v>
      </c>
      <c r="J1522" s="329">
        <v>540.24830221107641</v>
      </c>
      <c r="K1522" s="329">
        <f t="shared" si="23"/>
        <v>540.24830221107641</v>
      </c>
    </row>
    <row r="1523" spans="2:11" x14ac:dyDescent="0.2">
      <c r="B1523" s="1">
        <v>20497724</v>
      </c>
      <c r="C1523" s="1">
        <v>2023</v>
      </c>
      <c r="D1523" s="1" t="s">
        <v>276</v>
      </c>
      <c r="E1523" s="1">
        <v>7660.768642535837</v>
      </c>
      <c r="F1523" s="329">
        <v>0</v>
      </c>
      <c r="G1523" s="1">
        <v>0</v>
      </c>
      <c r="H1523" s="329">
        <v>0</v>
      </c>
      <c r="I1523" s="1">
        <v>7660.768642535837</v>
      </c>
      <c r="J1523" s="329">
        <v>377.37726380897459</v>
      </c>
      <c r="K1523" s="329">
        <f t="shared" si="23"/>
        <v>377.37726380897459</v>
      </c>
    </row>
    <row r="1524" spans="2:11" x14ac:dyDescent="0.2">
      <c r="B1524" s="1">
        <v>20497724</v>
      </c>
      <c r="C1524" s="1">
        <v>2024</v>
      </c>
      <c r="D1524" s="1" t="s">
        <v>276</v>
      </c>
      <c r="E1524" s="1">
        <v>9425.8102933235787</v>
      </c>
      <c r="F1524" s="329">
        <v>220.0906398070486</v>
      </c>
      <c r="G1524" s="1">
        <v>0</v>
      </c>
      <c r="H1524" s="329">
        <v>0</v>
      </c>
      <c r="I1524" s="1">
        <v>9425.8102933235787</v>
      </c>
      <c r="J1524" s="329">
        <v>377.37726380897459</v>
      </c>
      <c r="K1524" s="329">
        <f t="shared" si="23"/>
        <v>597.46790361602325</v>
      </c>
    </row>
    <row r="1525" spans="2:11" x14ac:dyDescent="0.2">
      <c r="B1525" s="1">
        <v>20497724</v>
      </c>
      <c r="C1525" s="1">
        <v>2025</v>
      </c>
      <c r="D1525" s="1" t="s">
        <v>276</v>
      </c>
      <c r="E1525" s="1">
        <v>9439.7297790062621</v>
      </c>
      <c r="F1525" s="329">
        <v>197.00021985014129</v>
      </c>
      <c r="G1525" s="1">
        <v>0</v>
      </c>
      <c r="H1525" s="329">
        <v>0</v>
      </c>
      <c r="I1525" s="1">
        <v>9439.7297790062621</v>
      </c>
      <c r="J1525" s="329">
        <v>377.37726380897459</v>
      </c>
      <c r="K1525" s="329">
        <f t="shared" si="23"/>
        <v>574.37748365911591</v>
      </c>
    </row>
    <row r="1526" spans="2:11" x14ac:dyDescent="0.2">
      <c r="B1526" s="1">
        <v>20497724</v>
      </c>
      <c r="C1526" s="1">
        <v>2026</v>
      </c>
      <c r="D1526" s="1" t="s">
        <v>276</v>
      </c>
      <c r="E1526" s="1">
        <v>11072.11556868683</v>
      </c>
      <c r="F1526" s="329">
        <v>126.4490080295682</v>
      </c>
      <c r="G1526" s="1">
        <v>0</v>
      </c>
      <c r="H1526" s="329">
        <v>0</v>
      </c>
      <c r="I1526" s="1">
        <v>11072.11556868683</v>
      </c>
      <c r="J1526" s="329">
        <v>377.37726380897459</v>
      </c>
      <c r="K1526" s="329">
        <f t="shared" si="23"/>
        <v>503.82627183854277</v>
      </c>
    </row>
    <row r="1527" spans="2:11" x14ac:dyDescent="0.2">
      <c r="B1527" s="1">
        <v>20497724</v>
      </c>
      <c r="C1527" s="1">
        <v>2027</v>
      </c>
      <c r="D1527" s="1" t="s">
        <v>276</v>
      </c>
      <c r="E1527" s="1">
        <v>15271.23716669364</v>
      </c>
      <c r="F1527" s="329">
        <v>184.0611621276696</v>
      </c>
      <c r="G1527" s="1">
        <v>0</v>
      </c>
      <c r="H1527" s="329">
        <v>0</v>
      </c>
      <c r="I1527" s="1">
        <v>15271.23716669364</v>
      </c>
      <c r="J1527" s="329">
        <v>377.37726380897459</v>
      </c>
      <c r="K1527" s="329">
        <f t="shared" si="23"/>
        <v>561.43842593664419</v>
      </c>
    </row>
    <row r="1528" spans="2:11" x14ac:dyDescent="0.2">
      <c r="B1528" s="1">
        <v>20497724</v>
      </c>
      <c r="C1528" s="1">
        <v>2028</v>
      </c>
      <c r="D1528" s="1" t="s">
        <v>276</v>
      </c>
      <c r="E1528" s="1">
        <v>14057.27324171805</v>
      </c>
      <c r="F1528" s="329">
        <v>162.12885658801409</v>
      </c>
      <c r="G1528" s="1">
        <v>5.9776533442093811</v>
      </c>
      <c r="H1528" s="329">
        <v>268.43359809400812</v>
      </c>
      <c r="I1528" s="1">
        <v>14063.25089506226</v>
      </c>
      <c r="J1528" s="329">
        <v>377.37726380897459</v>
      </c>
      <c r="K1528" s="329">
        <f t="shared" si="23"/>
        <v>807.93971849099671</v>
      </c>
    </row>
    <row r="1529" spans="2:11" x14ac:dyDescent="0.2">
      <c r="B1529" s="1">
        <v>20497724</v>
      </c>
      <c r="C1529" s="1">
        <v>2029</v>
      </c>
      <c r="D1529" s="1" t="s">
        <v>276</v>
      </c>
      <c r="E1529" s="1">
        <v>14057.27324171805</v>
      </c>
      <c r="F1529" s="329">
        <v>162.12885658801409</v>
      </c>
      <c r="G1529" s="1">
        <v>5.9776533442093811</v>
      </c>
      <c r="H1529" s="329">
        <v>268.43359809400812</v>
      </c>
      <c r="I1529" s="1">
        <v>14063.25089506226</v>
      </c>
      <c r="J1529" s="329">
        <v>377.37726380897459</v>
      </c>
      <c r="K1529" s="329">
        <f t="shared" si="23"/>
        <v>807.93971849099671</v>
      </c>
    </row>
    <row r="1530" spans="2:11" x14ac:dyDescent="0.2">
      <c r="B1530" s="1">
        <v>20497724</v>
      </c>
      <c r="C1530" s="1">
        <v>2030</v>
      </c>
      <c r="D1530" s="1" t="s">
        <v>276</v>
      </c>
      <c r="E1530" s="1">
        <v>14057.27324171805</v>
      </c>
      <c r="F1530" s="329">
        <v>162.12885658801409</v>
      </c>
      <c r="G1530" s="1">
        <v>5.9776533442093811</v>
      </c>
      <c r="H1530" s="329">
        <v>268.43359809400812</v>
      </c>
      <c r="I1530" s="1">
        <v>14063.25089506226</v>
      </c>
      <c r="J1530" s="329">
        <v>377.37726380897459</v>
      </c>
      <c r="K1530" s="329">
        <f t="shared" si="23"/>
        <v>807.93971849099671</v>
      </c>
    </row>
    <row r="1531" spans="2:11" x14ac:dyDescent="0.2">
      <c r="B1531" s="1">
        <v>20497724</v>
      </c>
      <c r="C1531" s="1">
        <v>2031</v>
      </c>
      <c r="D1531" s="1" t="s">
        <v>276</v>
      </c>
      <c r="E1531" s="1">
        <v>14057.27324171805</v>
      </c>
      <c r="F1531" s="329">
        <v>162.12885658801409</v>
      </c>
      <c r="G1531" s="1">
        <v>5.9776533442093811</v>
      </c>
      <c r="H1531" s="329">
        <v>268.43359809400812</v>
      </c>
      <c r="I1531" s="1">
        <v>14063.25089506226</v>
      </c>
      <c r="J1531" s="329">
        <v>377.37726380897459</v>
      </c>
      <c r="K1531" s="329">
        <f t="shared" si="23"/>
        <v>807.93971849099671</v>
      </c>
    </row>
    <row r="1532" spans="2:11" x14ac:dyDescent="0.2">
      <c r="B1532" s="1">
        <v>20497724</v>
      </c>
      <c r="C1532" s="1">
        <v>2032</v>
      </c>
      <c r="D1532" s="1" t="s">
        <v>276</v>
      </c>
      <c r="E1532" s="1">
        <v>14057.27324171805</v>
      </c>
      <c r="F1532" s="329">
        <v>162.12885658801409</v>
      </c>
      <c r="G1532" s="1">
        <v>5.9776533442093811</v>
      </c>
      <c r="H1532" s="329">
        <v>268.43359809400812</v>
      </c>
      <c r="I1532" s="1">
        <v>14063.25089506226</v>
      </c>
      <c r="J1532" s="329">
        <v>377.37726380897459</v>
      </c>
      <c r="K1532" s="329">
        <f t="shared" si="23"/>
        <v>807.93971849099671</v>
      </c>
    </row>
    <row r="1533" spans="2:11" x14ac:dyDescent="0.2">
      <c r="B1533" s="1">
        <v>20497724</v>
      </c>
      <c r="C1533" s="1">
        <v>2033</v>
      </c>
      <c r="D1533" s="1" t="s">
        <v>276</v>
      </c>
      <c r="E1533" s="1">
        <v>14057.27324171805</v>
      </c>
      <c r="F1533" s="329">
        <v>162.12885658801409</v>
      </c>
      <c r="G1533" s="1">
        <v>5.9776533442093811</v>
      </c>
      <c r="H1533" s="329">
        <v>268.43359809400812</v>
      </c>
      <c r="I1533" s="1">
        <v>14063.25089506226</v>
      </c>
      <c r="J1533" s="329">
        <v>377.37726380897459</v>
      </c>
      <c r="K1533" s="329">
        <f t="shared" si="23"/>
        <v>807.93971849099671</v>
      </c>
    </row>
    <row r="1534" spans="2:11" x14ac:dyDescent="0.2">
      <c r="B1534" s="1">
        <v>20497724</v>
      </c>
      <c r="C1534" s="1">
        <v>2034</v>
      </c>
      <c r="D1534" s="1" t="s">
        <v>276</v>
      </c>
      <c r="E1534" s="1">
        <v>14057.27324171805</v>
      </c>
      <c r="F1534" s="329">
        <v>162.12885658801409</v>
      </c>
      <c r="G1534" s="1">
        <v>5.9776533442093811</v>
      </c>
      <c r="H1534" s="329">
        <v>268.43359809400812</v>
      </c>
      <c r="I1534" s="1">
        <v>14063.25089506226</v>
      </c>
      <c r="J1534" s="329">
        <v>377.37726380897459</v>
      </c>
      <c r="K1534" s="329">
        <f t="shared" si="23"/>
        <v>807.93971849099671</v>
      </c>
    </row>
    <row r="1535" spans="2:11" x14ac:dyDescent="0.2">
      <c r="B1535" s="1">
        <v>20542217</v>
      </c>
      <c r="C1535" s="1">
        <v>2023</v>
      </c>
      <c r="D1535" s="1" t="s">
        <v>276</v>
      </c>
      <c r="E1535" s="1">
        <v>0</v>
      </c>
      <c r="F1535" s="329">
        <v>0</v>
      </c>
      <c r="G1535" s="1">
        <v>0</v>
      </c>
      <c r="H1535" s="329">
        <v>0</v>
      </c>
      <c r="I1535" s="1">
        <v>0</v>
      </c>
      <c r="J1535" s="329">
        <v>2829.104707183983</v>
      </c>
      <c r="K1535" s="329">
        <f t="shared" si="23"/>
        <v>2829.104707183983</v>
      </c>
    </row>
    <row r="1536" spans="2:11" x14ac:dyDescent="0.2">
      <c r="B1536" s="1">
        <v>20542217</v>
      </c>
      <c r="C1536" s="1">
        <v>2024</v>
      </c>
      <c r="D1536" s="1" t="s">
        <v>276</v>
      </c>
      <c r="E1536" s="1">
        <v>0</v>
      </c>
      <c r="F1536" s="329">
        <v>0</v>
      </c>
      <c r="G1536" s="1">
        <v>0</v>
      </c>
      <c r="H1536" s="329">
        <v>0</v>
      </c>
      <c r="I1536" s="1">
        <v>0</v>
      </c>
      <c r="J1536" s="329">
        <v>2829.104707183983</v>
      </c>
      <c r="K1536" s="329">
        <f t="shared" si="23"/>
        <v>2829.104707183983</v>
      </c>
    </row>
    <row r="1537" spans="2:11" x14ac:dyDescent="0.2">
      <c r="B1537" s="1">
        <v>20542217</v>
      </c>
      <c r="C1537" s="1">
        <v>2025</v>
      </c>
      <c r="D1537" s="1" t="s">
        <v>276</v>
      </c>
      <c r="E1537" s="1">
        <v>0</v>
      </c>
      <c r="F1537" s="329">
        <v>0</v>
      </c>
      <c r="G1537" s="1">
        <v>0</v>
      </c>
      <c r="H1537" s="329">
        <v>0</v>
      </c>
      <c r="I1537" s="1">
        <v>0</v>
      </c>
      <c r="J1537" s="329">
        <v>2829.104707183983</v>
      </c>
      <c r="K1537" s="329">
        <f t="shared" si="23"/>
        <v>2829.104707183983</v>
      </c>
    </row>
    <row r="1538" spans="2:11" x14ac:dyDescent="0.2">
      <c r="B1538" s="1">
        <v>20542217</v>
      </c>
      <c r="C1538" s="1">
        <v>2026</v>
      </c>
      <c r="D1538" s="1" t="s">
        <v>276</v>
      </c>
      <c r="E1538" s="1">
        <v>0</v>
      </c>
      <c r="F1538" s="329">
        <v>0</v>
      </c>
      <c r="G1538" s="1">
        <v>0</v>
      </c>
      <c r="H1538" s="329">
        <v>0</v>
      </c>
      <c r="I1538" s="1">
        <v>0</v>
      </c>
      <c r="J1538" s="329">
        <v>2829.104707183983</v>
      </c>
      <c r="K1538" s="329">
        <f t="shared" si="23"/>
        <v>2829.104707183983</v>
      </c>
    </row>
    <row r="1539" spans="2:11" x14ac:dyDescent="0.2">
      <c r="B1539" s="1">
        <v>20542217</v>
      </c>
      <c r="C1539" s="1">
        <v>2027</v>
      </c>
      <c r="D1539" s="1" t="s">
        <v>276</v>
      </c>
      <c r="E1539" s="1">
        <v>0</v>
      </c>
      <c r="F1539" s="329">
        <v>0</v>
      </c>
      <c r="G1539" s="1">
        <v>0</v>
      </c>
      <c r="H1539" s="329">
        <v>0</v>
      </c>
      <c r="I1539" s="1">
        <v>0</v>
      </c>
      <c r="J1539" s="329">
        <v>2829.104707183983</v>
      </c>
      <c r="K1539" s="329">
        <f t="shared" si="23"/>
        <v>2829.104707183983</v>
      </c>
    </row>
    <row r="1540" spans="2:11" x14ac:dyDescent="0.2">
      <c r="B1540" s="1">
        <v>20542217</v>
      </c>
      <c r="C1540" s="1">
        <v>2028</v>
      </c>
      <c r="D1540" s="1" t="s">
        <v>276</v>
      </c>
      <c r="E1540" s="1">
        <v>0</v>
      </c>
      <c r="F1540" s="329">
        <v>0</v>
      </c>
      <c r="G1540" s="1">
        <v>0</v>
      </c>
      <c r="H1540" s="329">
        <v>0</v>
      </c>
      <c r="I1540" s="1">
        <v>0</v>
      </c>
      <c r="J1540" s="329">
        <v>2829.104707183983</v>
      </c>
      <c r="K1540" s="329">
        <f t="shared" si="23"/>
        <v>2829.104707183983</v>
      </c>
    </row>
    <row r="1541" spans="2:11" x14ac:dyDescent="0.2">
      <c r="B1541" s="1">
        <v>20542217</v>
      </c>
      <c r="C1541" s="1">
        <v>2029</v>
      </c>
      <c r="D1541" s="1" t="s">
        <v>276</v>
      </c>
      <c r="E1541" s="1">
        <v>0</v>
      </c>
      <c r="F1541" s="329">
        <v>0</v>
      </c>
      <c r="G1541" s="1">
        <v>0</v>
      </c>
      <c r="H1541" s="329">
        <v>0</v>
      </c>
      <c r="I1541" s="1">
        <v>0</v>
      </c>
      <c r="J1541" s="329">
        <v>2829.104707183983</v>
      </c>
      <c r="K1541" s="329">
        <f t="shared" si="23"/>
        <v>2829.104707183983</v>
      </c>
    </row>
    <row r="1542" spans="2:11" x14ac:dyDescent="0.2">
      <c r="B1542" s="1">
        <v>20542217</v>
      </c>
      <c r="C1542" s="1">
        <v>2030</v>
      </c>
      <c r="D1542" s="1" t="s">
        <v>276</v>
      </c>
      <c r="E1542" s="1">
        <v>0</v>
      </c>
      <c r="F1542" s="329">
        <v>0</v>
      </c>
      <c r="G1542" s="1">
        <v>0</v>
      </c>
      <c r="H1542" s="329">
        <v>0</v>
      </c>
      <c r="I1542" s="1">
        <v>0</v>
      </c>
      <c r="J1542" s="329">
        <v>2829.104707183983</v>
      </c>
      <c r="K1542" s="329">
        <f t="shared" si="23"/>
        <v>2829.104707183983</v>
      </c>
    </row>
    <row r="1543" spans="2:11" x14ac:dyDescent="0.2">
      <c r="B1543" s="1">
        <v>20542217</v>
      </c>
      <c r="C1543" s="1">
        <v>2031</v>
      </c>
      <c r="D1543" s="1" t="s">
        <v>276</v>
      </c>
      <c r="E1543" s="1">
        <v>0</v>
      </c>
      <c r="F1543" s="329">
        <v>0</v>
      </c>
      <c r="G1543" s="1">
        <v>0</v>
      </c>
      <c r="H1543" s="329">
        <v>0</v>
      </c>
      <c r="I1543" s="1">
        <v>0</v>
      </c>
      <c r="J1543" s="329">
        <v>2829.104707183983</v>
      </c>
      <c r="K1543" s="329">
        <f t="shared" ref="K1543:K1606" si="24">J1543+H1543+F1543</f>
        <v>2829.104707183983</v>
      </c>
    </row>
    <row r="1544" spans="2:11" x14ac:dyDescent="0.2">
      <c r="B1544" s="1">
        <v>20542217</v>
      </c>
      <c r="C1544" s="1">
        <v>2032</v>
      </c>
      <c r="D1544" s="1" t="s">
        <v>276</v>
      </c>
      <c r="E1544" s="1">
        <v>0</v>
      </c>
      <c r="F1544" s="329">
        <v>0</v>
      </c>
      <c r="G1544" s="1">
        <v>0</v>
      </c>
      <c r="H1544" s="329">
        <v>0</v>
      </c>
      <c r="I1544" s="1">
        <v>0</v>
      </c>
      <c r="J1544" s="329">
        <v>2829.104707183983</v>
      </c>
      <c r="K1544" s="329">
        <f t="shared" si="24"/>
        <v>2829.104707183983</v>
      </c>
    </row>
    <row r="1545" spans="2:11" x14ac:dyDescent="0.2">
      <c r="B1545" s="1">
        <v>20542217</v>
      </c>
      <c r="C1545" s="1">
        <v>2033</v>
      </c>
      <c r="D1545" s="1" t="s">
        <v>276</v>
      </c>
      <c r="E1545" s="1">
        <v>0</v>
      </c>
      <c r="F1545" s="329">
        <v>0</v>
      </c>
      <c r="G1545" s="1">
        <v>0</v>
      </c>
      <c r="H1545" s="329">
        <v>0</v>
      </c>
      <c r="I1545" s="1">
        <v>0</v>
      </c>
      <c r="J1545" s="329">
        <v>2829.104707183983</v>
      </c>
      <c r="K1545" s="329">
        <f t="shared" si="24"/>
        <v>2829.104707183983</v>
      </c>
    </row>
    <row r="1546" spans="2:11" x14ac:dyDescent="0.2">
      <c r="B1546" s="1">
        <v>20542217</v>
      </c>
      <c r="C1546" s="1">
        <v>2034</v>
      </c>
      <c r="D1546" s="1" t="s">
        <v>276</v>
      </c>
      <c r="E1546" s="1">
        <v>0</v>
      </c>
      <c r="F1546" s="329">
        <v>0</v>
      </c>
      <c r="G1546" s="1">
        <v>0</v>
      </c>
      <c r="H1546" s="329">
        <v>0</v>
      </c>
      <c r="I1546" s="1">
        <v>0</v>
      </c>
      <c r="J1546" s="329">
        <v>2829.104707183983</v>
      </c>
      <c r="K1546" s="329">
        <f t="shared" si="24"/>
        <v>2829.104707183983</v>
      </c>
    </row>
    <row r="1547" spans="2:11" x14ac:dyDescent="0.2">
      <c r="B1547" s="1">
        <v>20649027</v>
      </c>
      <c r="C1547" s="1">
        <v>2023</v>
      </c>
      <c r="D1547" s="1" t="s">
        <v>276</v>
      </c>
      <c r="E1547" s="1">
        <v>620.21660540038374</v>
      </c>
      <c r="F1547" s="329">
        <v>0</v>
      </c>
      <c r="G1547" s="1">
        <v>0</v>
      </c>
      <c r="H1547" s="329">
        <v>0</v>
      </c>
      <c r="I1547" s="1">
        <v>620.21660540038374</v>
      </c>
      <c r="J1547" s="329">
        <v>4857.8178993770543</v>
      </c>
      <c r="K1547" s="329">
        <f t="shared" si="24"/>
        <v>4857.8178993770543</v>
      </c>
    </row>
    <row r="1548" spans="2:11" x14ac:dyDescent="0.2">
      <c r="B1548" s="1">
        <v>20649027</v>
      </c>
      <c r="C1548" s="1">
        <v>2024</v>
      </c>
      <c r="D1548" s="1" t="s">
        <v>276</v>
      </c>
      <c r="E1548" s="1">
        <v>1295.424348814171</v>
      </c>
      <c r="F1548" s="329">
        <v>11.32756142937872</v>
      </c>
      <c r="G1548" s="1">
        <v>0</v>
      </c>
      <c r="H1548" s="329">
        <v>0</v>
      </c>
      <c r="I1548" s="1">
        <v>1295.424348814171</v>
      </c>
      <c r="J1548" s="329">
        <v>4857.8178993770543</v>
      </c>
      <c r="K1548" s="329">
        <f t="shared" si="24"/>
        <v>4869.1454608064332</v>
      </c>
    </row>
    <row r="1549" spans="2:11" x14ac:dyDescent="0.2">
      <c r="B1549" s="1">
        <v>20649027</v>
      </c>
      <c r="C1549" s="1">
        <v>2025</v>
      </c>
      <c r="D1549" s="1" t="s">
        <v>276</v>
      </c>
      <c r="E1549" s="1">
        <v>1844.5286234388759</v>
      </c>
      <c r="F1549" s="329">
        <v>20.132971902027968</v>
      </c>
      <c r="G1549" s="1">
        <v>0</v>
      </c>
      <c r="H1549" s="329">
        <v>0</v>
      </c>
      <c r="I1549" s="1">
        <v>1844.5286234388759</v>
      </c>
      <c r="J1549" s="329">
        <v>4857.8178993770543</v>
      </c>
      <c r="K1549" s="329">
        <f t="shared" si="24"/>
        <v>4877.9508712790821</v>
      </c>
    </row>
    <row r="1550" spans="2:11" x14ac:dyDescent="0.2">
      <c r="B1550" s="1">
        <v>20649027</v>
      </c>
      <c r="C1550" s="1">
        <v>2026</v>
      </c>
      <c r="D1550" s="1" t="s">
        <v>276</v>
      </c>
      <c r="E1550" s="1">
        <v>6428.86939815806</v>
      </c>
      <c r="F1550" s="329">
        <v>18.773950683588421</v>
      </c>
      <c r="G1550" s="1">
        <v>0</v>
      </c>
      <c r="H1550" s="329">
        <v>0</v>
      </c>
      <c r="I1550" s="1">
        <v>6428.86939815806</v>
      </c>
      <c r="J1550" s="329">
        <v>4857.8178993770543</v>
      </c>
      <c r="K1550" s="329">
        <f t="shared" si="24"/>
        <v>4876.5918500606431</v>
      </c>
    </row>
    <row r="1551" spans="2:11" x14ac:dyDescent="0.2">
      <c r="B1551" s="1">
        <v>20649027</v>
      </c>
      <c r="C1551" s="1">
        <v>2027</v>
      </c>
      <c r="D1551" s="1" t="s">
        <v>276</v>
      </c>
      <c r="E1551" s="1">
        <v>9752.8890423114499</v>
      </c>
      <c r="F1551" s="329">
        <v>30.750962147763541</v>
      </c>
      <c r="G1551" s="1">
        <v>0</v>
      </c>
      <c r="H1551" s="329">
        <v>0</v>
      </c>
      <c r="I1551" s="1">
        <v>9752.8890423114499</v>
      </c>
      <c r="J1551" s="329">
        <v>4857.8178993770543</v>
      </c>
      <c r="K1551" s="329">
        <f t="shared" si="24"/>
        <v>4888.5688615248182</v>
      </c>
    </row>
    <row r="1552" spans="2:11" x14ac:dyDescent="0.2">
      <c r="B1552" s="1">
        <v>20649027</v>
      </c>
      <c r="C1552" s="1">
        <v>2028</v>
      </c>
      <c r="D1552" s="1" t="s">
        <v>276</v>
      </c>
      <c r="E1552" s="1">
        <v>12809.02857890343</v>
      </c>
      <c r="F1552" s="329">
        <v>48.445955889669847</v>
      </c>
      <c r="G1552" s="1">
        <v>0</v>
      </c>
      <c r="H1552" s="329">
        <v>0</v>
      </c>
      <c r="I1552" s="1">
        <v>12809.02857890343</v>
      </c>
      <c r="J1552" s="329">
        <v>4857.8178993770543</v>
      </c>
      <c r="K1552" s="329">
        <f t="shared" si="24"/>
        <v>4906.263855266724</v>
      </c>
    </row>
    <row r="1553" spans="2:11" x14ac:dyDescent="0.2">
      <c r="B1553" s="1">
        <v>20649027</v>
      </c>
      <c r="C1553" s="1">
        <v>2029</v>
      </c>
      <c r="D1553" s="1" t="s">
        <v>276</v>
      </c>
      <c r="E1553" s="1">
        <v>12809.02857890343</v>
      </c>
      <c r="F1553" s="329">
        <v>48.445955889669847</v>
      </c>
      <c r="G1553" s="1">
        <v>0</v>
      </c>
      <c r="H1553" s="329">
        <v>0</v>
      </c>
      <c r="I1553" s="1">
        <v>12809.02857890343</v>
      </c>
      <c r="J1553" s="329">
        <v>4857.8178993770543</v>
      </c>
      <c r="K1553" s="329">
        <f t="shared" si="24"/>
        <v>4906.263855266724</v>
      </c>
    </row>
    <row r="1554" spans="2:11" x14ac:dyDescent="0.2">
      <c r="B1554" s="1">
        <v>20649027</v>
      </c>
      <c r="C1554" s="1">
        <v>2030</v>
      </c>
      <c r="D1554" s="1" t="s">
        <v>276</v>
      </c>
      <c r="E1554" s="1">
        <v>12809.02857890343</v>
      </c>
      <c r="F1554" s="329">
        <v>48.445955889669847</v>
      </c>
      <c r="G1554" s="1">
        <v>0</v>
      </c>
      <c r="H1554" s="329">
        <v>0</v>
      </c>
      <c r="I1554" s="1">
        <v>12809.02857890343</v>
      </c>
      <c r="J1554" s="329">
        <v>4857.8178993770543</v>
      </c>
      <c r="K1554" s="329">
        <f t="shared" si="24"/>
        <v>4906.263855266724</v>
      </c>
    </row>
    <row r="1555" spans="2:11" x14ac:dyDescent="0.2">
      <c r="B1555" s="1">
        <v>20649027</v>
      </c>
      <c r="C1555" s="1">
        <v>2031</v>
      </c>
      <c r="D1555" s="1" t="s">
        <v>276</v>
      </c>
      <c r="E1555" s="1">
        <v>12809.02857890343</v>
      </c>
      <c r="F1555" s="329">
        <v>48.445955889669847</v>
      </c>
      <c r="G1555" s="1">
        <v>0</v>
      </c>
      <c r="H1555" s="329">
        <v>0</v>
      </c>
      <c r="I1555" s="1">
        <v>12809.02857890343</v>
      </c>
      <c r="J1555" s="329">
        <v>4857.8178993770543</v>
      </c>
      <c r="K1555" s="329">
        <f t="shared" si="24"/>
        <v>4906.263855266724</v>
      </c>
    </row>
    <row r="1556" spans="2:11" x14ac:dyDescent="0.2">
      <c r="B1556" s="1">
        <v>20649027</v>
      </c>
      <c r="C1556" s="1">
        <v>2032</v>
      </c>
      <c r="D1556" s="1" t="s">
        <v>276</v>
      </c>
      <c r="E1556" s="1">
        <v>12809.02857890343</v>
      </c>
      <c r="F1556" s="329">
        <v>48.445955889669847</v>
      </c>
      <c r="G1556" s="1">
        <v>0</v>
      </c>
      <c r="H1556" s="329">
        <v>0</v>
      </c>
      <c r="I1556" s="1">
        <v>12809.02857890343</v>
      </c>
      <c r="J1556" s="329">
        <v>4857.8178993770543</v>
      </c>
      <c r="K1556" s="329">
        <f t="shared" si="24"/>
        <v>4906.263855266724</v>
      </c>
    </row>
    <row r="1557" spans="2:11" x14ac:dyDescent="0.2">
      <c r="B1557" s="1">
        <v>20649027</v>
      </c>
      <c r="C1557" s="1">
        <v>2033</v>
      </c>
      <c r="D1557" s="1" t="s">
        <v>276</v>
      </c>
      <c r="E1557" s="1">
        <v>12809.02857890343</v>
      </c>
      <c r="F1557" s="329">
        <v>48.445955889669847</v>
      </c>
      <c r="G1557" s="1">
        <v>0</v>
      </c>
      <c r="H1557" s="329">
        <v>0</v>
      </c>
      <c r="I1557" s="1">
        <v>12809.02857890343</v>
      </c>
      <c r="J1557" s="329">
        <v>4857.8178993770543</v>
      </c>
      <c r="K1557" s="329">
        <f t="shared" si="24"/>
        <v>4906.263855266724</v>
      </c>
    </row>
    <row r="1558" spans="2:11" x14ac:dyDescent="0.2">
      <c r="B1558" s="1">
        <v>20649027</v>
      </c>
      <c r="C1558" s="1">
        <v>2034</v>
      </c>
      <c r="D1558" s="1" t="s">
        <v>276</v>
      </c>
      <c r="E1558" s="1">
        <v>12809.02857890343</v>
      </c>
      <c r="F1558" s="329">
        <v>48.445955889669847</v>
      </c>
      <c r="G1558" s="1">
        <v>0</v>
      </c>
      <c r="H1558" s="329">
        <v>0</v>
      </c>
      <c r="I1558" s="1">
        <v>12809.02857890343</v>
      </c>
      <c r="J1558" s="329">
        <v>4857.8178993770543</v>
      </c>
      <c r="K1558" s="329">
        <f t="shared" si="24"/>
        <v>4906.263855266724</v>
      </c>
    </row>
    <row r="1559" spans="2:11" x14ac:dyDescent="0.2">
      <c r="B1559" s="1">
        <v>63340261</v>
      </c>
      <c r="C1559" s="1">
        <v>2023</v>
      </c>
      <c r="D1559" s="1" t="s">
        <v>276</v>
      </c>
      <c r="E1559" s="1">
        <v>359.1680401027777</v>
      </c>
      <c r="F1559" s="329">
        <v>0</v>
      </c>
      <c r="G1559" s="1">
        <v>0</v>
      </c>
      <c r="H1559" s="329">
        <v>0</v>
      </c>
      <c r="I1559" s="1">
        <v>359.1680401027777</v>
      </c>
      <c r="J1559" s="329">
        <v>2335.2770249331779</v>
      </c>
      <c r="K1559" s="329">
        <f t="shared" si="24"/>
        <v>2335.2770249331779</v>
      </c>
    </row>
    <row r="1560" spans="2:11" x14ac:dyDescent="0.2">
      <c r="B1560" s="1">
        <v>63340261</v>
      </c>
      <c r="C1560" s="1">
        <v>2024</v>
      </c>
      <c r="D1560" s="1" t="s">
        <v>276</v>
      </c>
      <c r="E1560" s="1">
        <v>233.90285888074911</v>
      </c>
      <c r="F1560" s="329">
        <v>3.1840678438060861</v>
      </c>
      <c r="G1560" s="1">
        <v>0</v>
      </c>
      <c r="H1560" s="329">
        <v>0</v>
      </c>
      <c r="I1560" s="1">
        <v>233.90285888074911</v>
      </c>
      <c r="J1560" s="329">
        <v>2335.2770249331779</v>
      </c>
      <c r="K1560" s="329">
        <f t="shared" si="24"/>
        <v>2338.4610927769841</v>
      </c>
    </row>
    <row r="1561" spans="2:11" x14ac:dyDescent="0.2">
      <c r="B1561" s="1">
        <v>63340261</v>
      </c>
      <c r="C1561" s="1">
        <v>2025</v>
      </c>
      <c r="D1561" s="1" t="s">
        <v>276</v>
      </c>
      <c r="E1561" s="1">
        <v>253.37064268218899</v>
      </c>
      <c r="F1561" s="329">
        <v>3.88205318582976</v>
      </c>
      <c r="G1561" s="1">
        <v>0</v>
      </c>
      <c r="H1561" s="329">
        <v>0</v>
      </c>
      <c r="I1561" s="1">
        <v>253.37064268218899</v>
      </c>
      <c r="J1561" s="329">
        <v>2335.2770249331779</v>
      </c>
      <c r="K1561" s="329">
        <f t="shared" si="24"/>
        <v>2339.1590781190075</v>
      </c>
    </row>
    <row r="1562" spans="2:11" x14ac:dyDescent="0.2">
      <c r="B1562" s="1">
        <v>63340261</v>
      </c>
      <c r="C1562" s="1">
        <v>2026</v>
      </c>
      <c r="D1562" s="1" t="s">
        <v>276</v>
      </c>
      <c r="E1562" s="1">
        <v>451.150750693514</v>
      </c>
      <c r="F1562" s="329">
        <v>2.9812102998433021</v>
      </c>
      <c r="G1562" s="1">
        <v>0</v>
      </c>
      <c r="H1562" s="329">
        <v>0</v>
      </c>
      <c r="I1562" s="1">
        <v>451.150750693514</v>
      </c>
      <c r="J1562" s="329">
        <v>2335.2770249331779</v>
      </c>
      <c r="K1562" s="329">
        <f t="shared" si="24"/>
        <v>2338.2582352330214</v>
      </c>
    </row>
    <row r="1563" spans="2:11" x14ac:dyDescent="0.2">
      <c r="B1563" s="1">
        <v>63340261</v>
      </c>
      <c r="C1563" s="1">
        <v>2027</v>
      </c>
      <c r="D1563" s="1" t="s">
        <v>276</v>
      </c>
      <c r="E1563" s="1">
        <v>449.90253340314212</v>
      </c>
      <c r="F1563" s="329">
        <v>2.208186237770549</v>
      </c>
      <c r="G1563" s="1">
        <v>0</v>
      </c>
      <c r="H1563" s="329">
        <v>0</v>
      </c>
      <c r="I1563" s="1">
        <v>449.90253340314212</v>
      </c>
      <c r="J1563" s="329">
        <v>2335.2770249331779</v>
      </c>
      <c r="K1563" s="329">
        <f t="shared" si="24"/>
        <v>2337.4852111709483</v>
      </c>
    </row>
    <row r="1564" spans="2:11" x14ac:dyDescent="0.2">
      <c r="B1564" s="1">
        <v>63340261</v>
      </c>
      <c r="C1564" s="1">
        <v>2028</v>
      </c>
      <c r="D1564" s="1" t="s">
        <v>276</v>
      </c>
      <c r="E1564" s="1">
        <v>836.44993996717892</v>
      </c>
      <c r="F1564" s="329">
        <v>4.5396873686501937</v>
      </c>
      <c r="G1564" s="1">
        <v>0</v>
      </c>
      <c r="H1564" s="329">
        <v>0</v>
      </c>
      <c r="I1564" s="1">
        <v>836.44993996717892</v>
      </c>
      <c r="J1564" s="329">
        <v>2335.2770249331779</v>
      </c>
      <c r="K1564" s="329">
        <f t="shared" si="24"/>
        <v>2339.8167123018279</v>
      </c>
    </row>
    <row r="1565" spans="2:11" x14ac:dyDescent="0.2">
      <c r="B1565" s="1">
        <v>63340261</v>
      </c>
      <c r="C1565" s="1">
        <v>2029</v>
      </c>
      <c r="D1565" s="1" t="s">
        <v>276</v>
      </c>
      <c r="E1565" s="1">
        <v>836.44993996717892</v>
      </c>
      <c r="F1565" s="329">
        <v>4.5396873686501937</v>
      </c>
      <c r="G1565" s="1">
        <v>0</v>
      </c>
      <c r="H1565" s="329">
        <v>0</v>
      </c>
      <c r="I1565" s="1">
        <v>836.44993996717892</v>
      </c>
      <c r="J1565" s="329">
        <v>2335.2770249331779</v>
      </c>
      <c r="K1565" s="329">
        <f t="shared" si="24"/>
        <v>2339.8167123018279</v>
      </c>
    </row>
    <row r="1566" spans="2:11" x14ac:dyDescent="0.2">
      <c r="B1566" s="1">
        <v>63340261</v>
      </c>
      <c r="C1566" s="1">
        <v>2030</v>
      </c>
      <c r="D1566" s="1" t="s">
        <v>276</v>
      </c>
      <c r="E1566" s="1">
        <v>836.44993996717892</v>
      </c>
      <c r="F1566" s="329">
        <v>4.5396873686501937</v>
      </c>
      <c r="G1566" s="1">
        <v>0</v>
      </c>
      <c r="H1566" s="329">
        <v>0</v>
      </c>
      <c r="I1566" s="1">
        <v>836.44993996717892</v>
      </c>
      <c r="J1566" s="329">
        <v>2335.2770249331779</v>
      </c>
      <c r="K1566" s="329">
        <f t="shared" si="24"/>
        <v>2339.8167123018279</v>
      </c>
    </row>
    <row r="1567" spans="2:11" x14ac:dyDescent="0.2">
      <c r="B1567" s="1">
        <v>63340261</v>
      </c>
      <c r="C1567" s="1">
        <v>2031</v>
      </c>
      <c r="D1567" s="1" t="s">
        <v>276</v>
      </c>
      <c r="E1567" s="1">
        <v>836.44993996717892</v>
      </c>
      <c r="F1567" s="329">
        <v>4.5396873686501937</v>
      </c>
      <c r="G1567" s="1">
        <v>0</v>
      </c>
      <c r="H1567" s="329">
        <v>0</v>
      </c>
      <c r="I1567" s="1">
        <v>836.44993996717892</v>
      </c>
      <c r="J1567" s="329">
        <v>2335.2770249331779</v>
      </c>
      <c r="K1567" s="329">
        <f t="shared" si="24"/>
        <v>2339.8167123018279</v>
      </c>
    </row>
    <row r="1568" spans="2:11" x14ac:dyDescent="0.2">
      <c r="B1568" s="1">
        <v>63340261</v>
      </c>
      <c r="C1568" s="1">
        <v>2032</v>
      </c>
      <c r="D1568" s="1" t="s">
        <v>276</v>
      </c>
      <c r="E1568" s="1">
        <v>836.44993996717892</v>
      </c>
      <c r="F1568" s="329">
        <v>4.5396873686501937</v>
      </c>
      <c r="G1568" s="1">
        <v>0</v>
      </c>
      <c r="H1568" s="329">
        <v>0</v>
      </c>
      <c r="I1568" s="1">
        <v>836.44993996717892</v>
      </c>
      <c r="J1568" s="329">
        <v>2335.2770249331779</v>
      </c>
      <c r="K1568" s="329">
        <f t="shared" si="24"/>
        <v>2339.8167123018279</v>
      </c>
    </row>
    <row r="1569" spans="2:11" x14ac:dyDescent="0.2">
      <c r="B1569" s="1">
        <v>63340261</v>
      </c>
      <c r="C1569" s="1">
        <v>2033</v>
      </c>
      <c r="D1569" s="1" t="s">
        <v>276</v>
      </c>
      <c r="E1569" s="1">
        <v>836.44993996717892</v>
      </c>
      <c r="F1569" s="329">
        <v>4.5396873686501937</v>
      </c>
      <c r="G1569" s="1">
        <v>0</v>
      </c>
      <c r="H1569" s="329">
        <v>0</v>
      </c>
      <c r="I1569" s="1">
        <v>836.44993996717892</v>
      </c>
      <c r="J1569" s="329">
        <v>2335.2770249331779</v>
      </c>
      <c r="K1569" s="329">
        <f t="shared" si="24"/>
        <v>2339.8167123018279</v>
      </c>
    </row>
    <row r="1570" spans="2:11" x14ac:dyDescent="0.2">
      <c r="B1570" s="1">
        <v>63340261</v>
      </c>
      <c r="C1570" s="1">
        <v>2034</v>
      </c>
      <c r="D1570" s="1" t="s">
        <v>276</v>
      </c>
      <c r="E1570" s="1">
        <v>836.44993996717892</v>
      </c>
      <c r="F1570" s="329">
        <v>4.5396873686501937</v>
      </c>
      <c r="G1570" s="1">
        <v>0</v>
      </c>
      <c r="H1570" s="329">
        <v>0</v>
      </c>
      <c r="I1570" s="1">
        <v>836.44993996717892</v>
      </c>
      <c r="J1570" s="329">
        <v>2335.2770249331779</v>
      </c>
      <c r="K1570" s="329">
        <f t="shared" si="24"/>
        <v>2339.8167123018279</v>
      </c>
    </row>
    <row r="1571" spans="2:11" x14ac:dyDescent="0.2">
      <c r="B1571" s="1">
        <v>154908473</v>
      </c>
      <c r="C1571" s="1">
        <v>2023</v>
      </c>
      <c r="D1571" s="1" t="s">
        <v>276</v>
      </c>
      <c r="E1571" s="1">
        <v>0</v>
      </c>
      <c r="F1571" s="329">
        <v>0</v>
      </c>
      <c r="G1571" s="1">
        <v>0</v>
      </c>
      <c r="H1571" s="329">
        <v>0</v>
      </c>
      <c r="I1571" s="1">
        <v>0</v>
      </c>
      <c r="J1571" s="329">
        <v>2997.9688860558999</v>
      </c>
      <c r="K1571" s="329">
        <f t="shared" si="24"/>
        <v>2997.9688860558999</v>
      </c>
    </row>
    <row r="1572" spans="2:11" x14ac:dyDescent="0.2">
      <c r="B1572" s="1">
        <v>154908473</v>
      </c>
      <c r="C1572" s="1">
        <v>2024</v>
      </c>
      <c r="D1572" s="1" t="s">
        <v>276</v>
      </c>
      <c r="E1572" s="1">
        <v>0</v>
      </c>
      <c r="F1572" s="329">
        <v>0</v>
      </c>
      <c r="G1572" s="1">
        <v>0</v>
      </c>
      <c r="H1572" s="329">
        <v>0</v>
      </c>
      <c r="I1572" s="1">
        <v>0</v>
      </c>
      <c r="J1572" s="329">
        <v>2997.9688860558999</v>
      </c>
      <c r="K1572" s="329">
        <f t="shared" si="24"/>
        <v>2997.9688860558999</v>
      </c>
    </row>
    <row r="1573" spans="2:11" x14ac:dyDescent="0.2">
      <c r="B1573" s="1">
        <v>154908473</v>
      </c>
      <c r="C1573" s="1">
        <v>2025</v>
      </c>
      <c r="D1573" s="1" t="s">
        <v>276</v>
      </c>
      <c r="E1573" s="1">
        <v>0</v>
      </c>
      <c r="F1573" s="329">
        <v>0</v>
      </c>
      <c r="G1573" s="1">
        <v>0</v>
      </c>
      <c r="H1573" s="329">
        <v>0</v>
      </c>
      <c r="I1573" s="1">
        <v>0</v>
      </c>
      <c r="J1573" s="329">
        <v>2997.9688860558999</v>
      </c>
      <c r="K1573" s="329">
        <f t="shared" si="24"/>
        <v>2997.9688860558999</v>
      </c>
    </row>
    <row r="1574" spans="2:11" x14ac:dyDescent="0.2">
      <c r="B1574" s="1">
        <v>154908473</v>
      </c>
      <c r="C1574" s="1">
        <v>2026</v>
      </c>
      <c r="D1574" s="1" t="s">
        <v>276</v>
      </c>
      <c r="E1574" s="1">
        <v>0</v>
      </c>
      <c r="F1574" s="329">
        <v>0</v>
      </c>
      <c r="G1574" s="1">
        <v>0</v>
      </c>
      <c r="H1574" s="329">
        <v>0</v>
      </c>
      <c r="I1574" s="1">
        <v>0</v>
      </c>
      <c r="J1574" s="329">
        <v>2997.9688860558999</v>
      </c>
      <c r="K1574" s="329">
        <f t="shared" si="24"/>
        <v>2997.9688860558999</v>
      </c>
    </row>
    <row r="1575" spans="2:11" x14ac:dyDescent="0.2">
      <c r="B1575" s="1">
        <v>154908473</v>
      </c>
      <c r="C1575" s="1">
        <v>2027</v>
      </c>
      <c r="D1575" s="1" t="s">
        <v>276</v>
      </c>
      <c r="E1575" s="1">
        <v>11.04820094748813</v>
      </c>
      <c r="F1575" s="329">
        <v>1.84482226169175E-2</v>
      </c>
      <c r="G1575" s="1">
        <v>0</v>
      </c>
      <c r="H1575" s="329">
        <v>0</v>
      </c>
      <c r="I1575" s="1">
        <v>11.04820094748813</v>
      </c>
      <c r="J1575" s="329">
        <v>2997.9688860558999</v>
      </c>
      <c r="K1575" s="329">
        <f t="shared" si="24"/>
        <v>2997.9873342785168</v>
      </c>
    </row>
    <row r="1576" spans="2:11" x14ac:dyDescent="0.2">
      <c r="B1576" s="1">
        <v>154908473</v>
      </c>
      <c r="C1576" s="1">
        <v>2028</v>
      </c>
      <c r="D1576" s="1" t="s">
        <v>276</v>
      </c>
      <c r="E1576" s="1">
        <v>37.806192054314849</v>
      </c>
      <c r="F1576" s="329">
        <v>9.7465291162552398E-2</v>
      </c>
      <c r="G1576" s="1">
        <v>0</v>
      </c>
      <c r="H1576" s="329">
        <v>0</v>
      </c>
      <c r="I1576" s="1">
        <v>37.806192054314849</v>
      </c>
      <c r="J1576" s="329">
        <v>2997.9688860558999</v>
      </c>
      <c r="K1576" s="329">
        <f t="shared" si="24"/>
        <v>2998.0663513470627</v>
      </c>
    </row>
    <row r="1577" spans="2:11" x14ac:dyDescent="0.2">
      <c r="B1577" s="1">
        <v>154908473</v>
      </c>
      <c r="C1577" s="1">
        <v>2029</v>
      </c>
      <c r="D1577" s="1" t="s">
        <v>276</v>
      </c>
      <c r="E1577" s="1">
        <v>37.806192054314849</v>
      </c>
      <c r="F1577" s="329">
        <v>9.7465291162552398E-2</v>
      </c>
      <c r="G1577" s="1">
        <v>0</v>
      </c>
      <c r="H1577" s="329">
        <v>0</v>
      </c>
      <c r="I1577" s="1">
        <v>37.806192054314849</v>
      </c>
      <c r="J1577" s="329">
        <v>2997.9688860558999</v>
      </c>
      <c r="K1577" s="329">
        <f t="shared" si="24"/>
        <v>2998.0663513470627</v>
      </c>
    </row>
    <row r="1578" spans="2:11" x14ac:dyDescent="0.2">
      <c r="B1578" s="1">
        <v>154908473</v>
      </c>
      <c r="C1578" s="1">
        <v>2030</v>
      </c>
      <c r="D1578" s="1" t="s">
        <v>276</v>
      </c>
      <c r="E1578" s="1">
        <v>37.806192054314849</v>
      </c>
      <c r="F1578" s="329">
        <v>9.7465291162552398E-2</v>
      </c>
      <c r="G1578" s="1">
        <v>0</v>
      </c>
      <c r="H1578" s="329">
        <v>0</v>
      </c>
      <c r="I1578" s="1">
        <v>37.806192054314849</v>
      </c>
      <c r="J1578" s="329">
        <v>2997.9688860558999</v>
      </c>
      <c r="K1578" s="329">
        <f t="shared" si="24"/>
        <v>2998.0663513470627</v>
      </c>
    </row>
    <row r="1579" spans="2:11" x14ac:dyDescent="0.2">
      <c r="B1579" s="1">
        <v>154908473</v>
      </c>
      <c r="C1579" s="1">
        <v>2031</v>
      </c>
      <c r="D1579" s="1" t="s">
        <v>276</v>
      </c>
      <c r="E1579" s="1">
        <v>37.806192054314849</v>
      </c>
      <c r="F1579" s="329">
        <v>9.7465291162552398E-2</v>
      </c>
      <c r="G1579" s="1">
        <v>0</v>
      </c>
      <c r="H1579" s="329">
        <v>0</v>
      </c>
      <c r="I1579" s="1">
        <v>37.806192054314849</v>
      </c>
      <c r="J1579" s="329">
        <v>2997.9688860558999</v>
      </c>
      <c r="K1579" s="329">
        <f t="shared" si="24"/>
        <v>2998.0663513470627</v>
      </c>
    </row>
    <row r="1580" spans="2:11" x14ac:dyDescent="0.2">
      <c r="B1580" s="1">
        <v>154908473</v>
      </c>
      <c r="C1580" s="1">
        <v>2032</v>
      </c>
      <c r="D1580" s="1" t="s">
        <v>276</v>
      </c>
      <c r="E1580" s="1">
        <v>37.806192054314849</v>
      </c>
      <c r="F1580" s="329">
        <v>9.7465291162552398E-2</v>
      </c>
      <c r="G1580" s="1">
        <v>0</v>
      </c>
      <c r="H1580" s="329">
        <v>0</v>
      </c>
      <c r="I1580" s="1">
        <v>37.806192054314849</v>
      </c>
      <c r="J1580" s="329">
        <v>2997.9688860558999</v>
      </c>
      <c r="K1580" s="329">
        <f t="shared" si="24"/>
        <v>2998.0663513470627</v>
      </c>
    </row>
    <row r="1581" spans="2:11" x14ac:dyDescent="0.2">
      <c r="B1581" s="1">
        <v>154908473</v>
      </c>
      <c r="C1581" s="1">
        <v>2033</v>
      </c>
      <c r="D1581" s="1" t="s">
        <v>276</v>
      </c>
      <c r="E1581" s="1">
        <v>37.806192054314849</v>
      </c>
      <c r="F1581" s="329">
        <v>9.7465291162552398E-2</v>
      </c>
      <c r="G1581" s="1">
        <v>0</v>
      </c>
      <c r="H1581" s="329">
        <v>0</v>
      </c>
      <c r="I1581" s="1">
        <v>37.806192054314849</v>
      </c>
      <c r="J1581" s="329">
        <v>2997.9688860558999</v>
      </c>
      <c r="K1581" s="329">
        <f t="shared" si="24"/>
        <v>2998.0663513470627</v>
      </c>
    </row>
    <row r="1582" spans="2:11" x14ac:dyDescent="0.2">
      <c r="B1582" s="1">
        <v>154908473</v>
      </c>
      <c r="C1582" s="1">
        <v>2034</v>
      </c>
      <c r="D1582" s="1" t="s">
        <v>276</v>
      </c>
      <c r="E1582" s="1">
        <v>37.806192054314849</v>
      </c>
      <c r="F1582" s="329">
        <v>9.7465291162552398E-2</v>
      </c>
      <c r="G1582" s="1">
        <v>0</v>
      </c>
      <c r="H1582" s="329">
        <v>0</v>
      </c>
      <c r="I1582" s="1">
        <v>37.806192054314849</v>
      </c>
      <c r="J1582" s="329">
        <v>2997.9688860558999</v>
      </c>
      <c r="K1582" s="329">
        <f t="shared" si="24"/>
        <v>2998.0663513470627</v>
      </c>
    </row>
    <row r="1583" spans="2:11" x14ac:dyDescent="0.2">
      <c r="B1583" s="1">
        <v>184565263</v>
      </c>
      <c r="C1583" s="1">
        <v>2023</v>
      </c>
      <c r="D1583" s="1" t="s">
        <v>276</v>
      </c>
      <c r="E1583" s="1">
        <v>0</v>
      </c>
      <c r="F1583" s="329">
        <v>0</v>
      </c>
      <c r="G1583" s="1">
        <v>0</v>
      </c>
      <c r="H1583" s="329">
        <v>0</v>
      </c>
      <c r="I1583" s="1">
        <v>0</v>
      </c>
      <c r="J1583" s="329">
        <v>524.50365619168394</v>
      </c>
      <c r="K1583" s="329">
        <f t="shared" si="24"/>
        <v>524.50365619168394</v>
      </c>
    </row>
    <row r="1584" spans="2:11" x14ac:dyDescent="0.2">
      <c r="B1584" s="1">
        <v>184565263</v>
      </c>
      <c r="C1584" s="1">
        <v>2024</v>
      </c>
      <c r="D1584" s="1" t="s">
        <v>276</v>
      </c>
      <c r="E1584" s="1">
        <v>0</v>
      </c>
      <c r="F1584" s="329">
        <v>0</v>
      </c>
      <c r="G1584" s="1">
        <v>0</v>
      </c>
      <c r="H1584" s="329">
        <v>0</v>
      </c>
      <c r="I1584" s="1">
        <v>0</v>
      </c>
      <c r="J1584" s="329">
        <v>524.50365619168394</v>
      </c>
      <c r="K1584" s="329">
        <f t="shared" si="24"/>
        <v>524.50365619168394</v>
      </c>
    </row>
    <row r="1585" spans="2:11" x14ac:dyDescent="0.2">
      <c r="B1585" s="1">
        <v>184565263</v>
      </c>
      <c r="C1585" s="1">
        <v>2025</v>
      </c>
      <c r="D1585" s="1" t="s">
        <v>276</v>
      </c>
      <c r="E1585" s="1">
        <v>0</v>
      </c>
      <c r="F1585" s="329">
        <v>0</v>
      </c>
      <c r="G1585" s="1">
        <v>0</v>
      </c>
      <c r="H1585" s="329">
        <v>0</v>
      </c>
      <c r="I1585" s="1">
        <v>0</v>
      </c>
      <c r="J1585" s="329">
        <v>524.50365619168394</v>
      </c>
      <c r="K1585" s="329">
        <f t="shared" si="24"/>
        <v>524.50365619168394</v>
      </c>
    </row>
    <row r="1586" spans="2:11" x14ac:dyDescent="0.2">
      <c r="B1586" s="1">
        <v>184565263</v>
      </c>
      <c r="C1586" s="1">
        <v>2026</v>
      </c>
      <c r="D1586" s="1" t="s">
        <v>276</v>
      </c>
      <c r="E1586" s="1">
        <v>0</v>
      </c>
      <c r="F1586" s="329">
        <v>0</v>
      </c>
      <c r="G1586" s="1">
        <v>0</v>
      </c>
      <c r="H1586" s="329">
        <v>0</v>
      </c>
      <c r="I1586" s="1">
        <v>0</v>
      </c>
      <c r="J1586" s="329">
        <v>524.50365619168394</v>
      </c>
      <c r="K1586" s="329">
        <f t="shared" si="24"/>
        <v>524.50365619168394</v>
      </c>
    </row>
    <row r="1587" spans="2:11" x14ac:dyDescent="0.2">
      <c r="B1587" s="1">
        <v>184565263</v>
      </c>
      <c r="C1587" s="1">
        <v>2027</v>
      </c>
      <c r="D1587" s="1" t="s">
        <v>276</v>
      </c>
      <c r="E1587" s="1">
        <v>0</v>
      </c>
      <c r="F1587" s="329">
        <v>0</v>
      </c>
      <c r="G1587" s="1">
        <v>0</v>
      </c>
      <c r="H1587" s="329">
        <v>0</v>
      </c>
      <c r="I1587" s="1">
        <v>0</v>
      </c>
      <c r="J1587" s="329">
        <v>524.50365619168394</v>
      </c>
      <c r="K1587" s="329">
        <f t="shared" si="24"/>
        <v>524.50365619168394</v>
      </c>
    </row>
    <row r="1588" spans="2:11" x14ac:dyDescent="0.2">
      <c r="B1588" s="1">
        <v>184565263</v>
      </c>
      <c r="C1588" s="1">
        <v>2028</v>
      </c>
      <c r="D1588" s="1" t="s">
        <v>276</v>
      </c>
      <c r="E1588" s="1">
        <v>0</v>
      </c>
      <c r="F1588" s="329">
        <v>0</v>
      </c>
      <c r="G1588" s="1">
        <v>9.8336784302798108</v>
      </c>
      <c r="H1588" s="329">
        <v>441.59296826681071</v>
      </c>
      <c r="I1588" s="1">
        <v>9.8336784302798108</v>
      </c>
      <c r="J1588" s="329">
        <v>524.50365619168394</v>
      </c>
      <c r="K1588" s="329">
        <f t="shared" si="24"/>
        <v>966.09662445849472</v>
      </c>
    </row>
    <row r="1589" spans="2:11" x14ac:dyDescent="0.2">
      <c r="B1589" s="1">
        <v>184565263</v>
      </c>
      <c r="C1589" s="1">
        <v>2029</v>
      </c>
      <c r="D1589" s="1" t="s">
        <v>276</v>
      </c>
      <c r="E1589" s="1">
        <v>0</v>
      </c>
      <c r="F1589" s="329">
        <v>0</v>
      </c>
      <c r="G1589" s="1">
        <v>9.8336784302798108</v>
      </c>
      <c r="H1589" s="329">
        <v>441.59296826681071</v>
      </c>
      <c r="I1589" s="1">
        <v>9.8336784302798108</v>
      </c>
      <c r="J1589" s="329">
        <v>524.50365619168394</v>
      </c>
      <c r="K1589" s="329">
        <f t="shared" si="24"/>
        <v>966.09662445849472</v>
      </c>
    </row>
    <row r="1590" spans="2:11" x14ac:dyDescent="0.2">
      <c r="B1590" s="1">
        <v>184565263</v>
      </c>
      <c r="C1590" s="1">
        <v>2030</v>
      </c>
      <c r="D1590" s="1" t="s">
        <v>276</v>
      </c>
      <c r="E1590" s="1">
        <v>0</v>
      </c>
      <c r="F1590" s="329">
        <v>0</v>
      </c>
      <c r="G1590" s="1">
        <v>9.8336784302798108</v>
      </c>
      <c r="H1590" s="329">
        <v>441.59296826681071</v>
      </c>
      <c r="I1590" s="1">
        <v>9.8336784302798108</v>
      </c>
      <c r="J1590" s="329">
        <v>524.50365619168394</v>
      </c>
      <c r="K1590" s="329">
        <f t="shared" si="24"/>
        <v>966.09662445849472</v>
      </c>
    </row>
    <row r="1591" spans="2:11" x14ac:dyDescent="0.2">
      <c r="B1591" s="1">
        <v>184565263</v>
      </c>
      <c r="C1591" s="1">
        <v>2031</v>
      </c>
      <c r="D1591" s="1" t="s">
        <v>276</v>
      </c>
      <c r="E1591" s="1">
        <v>0</v>
      </c>
      <c r="F1591" s="329">
        <v>0</v>
      </c>
      <c r="G1591" s="1">
        <v>9.8336784302798108</v>
      </c>
      <c r="H1591" s="329">
        <v>441.59296826681071</v>
      </c>
      <c r="I1591" s="1">
        <v>9.8336784302798108</v>
      </c>
      <c r="J1591" s="329">
        <v>524.50365619168394</v>
      </c>
      <c r="K1591" s="329">
        <f t="shared" si="24"/>
        <v>966.09662445849472</v>
      </c>
    </row>
    <row r="1592" spans="2:11" x14ac:dyDescent="0.2">
      <c r="B1592" s="1">
        <v>184565263</v>
      </c>
      <c r="C1592" s="1">
        <v>2032</v>
      </c>
      <c r="D1592" s="1" t="s">
        <v>276</v>
      </c>
      <c r="E1592" s="1">
        <v>0</v>
      </c>
      <c r="F1592" s="329">
        <v>0</v>
      </c>
      <c r="G1592" s="1">
        <v>9.8336784302798108</v>
      </c>
      <c r="H1592" s="329">
        <v>441.59296826681071</v>
      </c>
      <c r="I1592" s="1">
        <v>9.8336784302798108</v>
      </c>
      <c r="J1592" s="329">
        <v>524.50365619168394</v>
      </c>
      <c r="K1592" s="329">
        <f t="shared" si="24"/>
        <v>966.09662445849472</v>
      </c>
    </row>
    <row r="1593" spans="2:11" x14ac:dyDescent="0.2">
      <c r="B1593" s="1">
        <v>184565263</v>
      </c>
      <c r="C1593" s="1">
        <v>2033</v>
      </c>
      <c r="D1593" s="1" t="s">
        <v>276</v>
      </c>
      <c r="E1593" s="1">
        <v>0</v>
      </c>
      <c r="F1593" s="329">
        <v>0</v>
      </c>
      <c r="G1593" s="1">
        <v>9.8336784302798108</v>
      </c>
      <c r="H1593" s="329">
        <v>441.59296826681071</v>
      </c>
      <c r="I1593" s="1">
        <v>9.8336784302798108</v>
      </c>
      <c r="J1593" s="329">
        <v>524.50365619168394</v>
      </c>
      <c r="K1593" s="329">
        <f t="shared" si="24"/>
        <v>966.09662445849472</v>
      </c>
    </row>
    <row r="1594" spans="2:11" x14ac:dyDescent="0.2">
      <c r="B1594" s="1">
        <v>184565263</v>
      </c>
      <c r="C1594" s="1">
        <v>2034</v>
      </c>
      <c r="D1594" s="1" t="s">
        <v>276</v>
      </c>
      <c r="E1594" s="1">
        <v>0</v>
      </c>
      <c r="F1594" s="329">
        <v>0</v>
      </c>
      <c r="G1594" s="1">
        <v>9.8336784302798108</v>
      </c>
      <c r="H1594" s="329">
        <v>441.59296826681071</v>
      </c>
      <c r="I1594" s="1">
        <v>9.8336784302798108</v>
      </c>
      <c r="J1594" s="329">
        <v>524.50365619168394</v>
      </c>
      <c r="K1594" s="329">
        <f t="shared" si="24"/>
        <v>966.09662445849472</v>
      </c>
    </row>
    <row r="1595" spans="2:11" x14ac:dyDescent="0.2">
      <c r="B1595" s="1">
        <v>202042623</v>
      </c>
      <c r="C1595" s="1">
        <v>2023</v>
      </c>
      <c r="D1595" s="1" t="s">
        <v>276</v>
      </c>
      <c r="E1595" s="1">
        <v>0</v>
      </c>
      <c r="F1595" s="329">
        <v>0</v>
      </c>
      <c r="G1595" s="1">
        <v>0</v>
      </c>
      <c r="H1595" s="329">
        <v>0</v>
      </c>
      <c r="I1595" s="1">
        <v>0</v>
      </c>
      <c r="J1595" s="329">
        <v>1245.308166100946</v>
      </c>
      <c r="K1595" s="329">
        <f t="shared" si="24"/>
        <v>1245.308166100946</v>
      </c>
    </row>
    <row r="1596" spans="2:11" x14ac:dyDescent="0.2">
      <c r="B1596" s="1">
        <v>202042623</v>
      </c>
      <c r="C1596" s="1">
        <v>2024</v>
      </c>
      <c r="D1596" s="1" t="s">
        <v>276</v>
      </c>
      <c r="E1596" s="1">
        <v>0</v>
      </c>
      <c r="F1596" s="329">
        <v>0</v>
      </c>
      <c r="G1596" s="1">
        <v>0</v>
      </c>
      <c r="H1596" s="329">
        <v>0</v>
      </c>
      <c r="I1596" s="1">
        <v>0</v>
      </c>
      <c r="J1596" s="329">
        <v>1245.308166100946</v>
      </c>
      <c r="K1596" s="329">
        <f t="shared" si="24"/>
        <v>1245.308166100946</v>
      </c>
    </row>
    <row r="1597" spans="2:11" x14ac:dyDescent="0.2">
      <c r="B1597" s="1">
        <v>202042623</v>
      </c>
      <c r="C1597" s="1">
        <v>2025</v>
      </c>
      <c r="D1597" s="1" t="s">
        <v>276</v>
      </c>
      <c r="E1597" s="1">
        <v>0</v>
      </c>
      <c r="F1597" s="329">
        <v>0</v>
      </c>
      <c r="G1597" s="1">
        <v>0</v>
      </c>
      <c r="H1597" s="329">
        <v>0</v>
      </c>
      <c r="I1597" s="1">
        <v>0</v>
      </c>
      <c r="J1597" s="329">
        <v>1245.308166100946</v>
      </c>
      <c r="K1597" s="329">
        <f t="shared" si="24"/>
        <v>1245.308166100946</v>
      </c>
    </row>
    <row r="1598" spans="2:11" x14ac:dyDescent="0.2">
      <c r="B1598" s="1">
        <v>202042623</v>
      </c>
      <c r="C1598" s="1">
        <v>2026</v>
      </c>
      <c r="D1598" s="1" t="s">
        <v>276</v>
      </c>
      <c r="E1598" s="1">
        <v>35.271667600178219</v>
      </c>
      <c r="F1598" s="329">
        <v>9.31465235589366E-2</v>
      </c>
      <c r="G1598" s="1">
        <v>0</v>
      </c>
      <c r="H1598" s="329">
        <v>0</v>
      </c>
      <c r="I1598" s="1">
        <v>35.271667600178219</v>
      </c>
      <c r="J1598" s="329">
        <v>1245.308166100946</v>
      </c>
      <c r="K1598" s="329">
        <f t="shared" si="24"/>
        <v>1245.401312624505</v>
      </c>
    </row>
    <row r="1599" spans="2:11" x14ac:dyDescent="0.2">
      <c r="B1599" s="1">
        <v>202042623</v>
      </c>
      <c r="C1599" s="1">
        <v>2027</v>
      </c>
      <c r="D1599" s="1" t="s">
        <v>276</v>
      </c>
      <c r="E1599" s="1">
        <v>200.1935674836048</v>
      </c>
      <c r="F1599" s="329">
        <v>0.40641863345547391</v>
      </c>
      <c r="G1599" s="1">
        <v>0</v>
      </c>
      <c r="H1599" s="329">
        <v>0</v>
      </c>
      <c r="I1599" s="1">
        <v>200.1935674836048</v>
      </c>
      <c r="J1599" s="329">
        <v>1245.308166100946</v>
      </c>
      <c r="K1599" s="329">
        <f t="shared" si="24"/>
        <v>1245.7145847344016</v>
      </c>
    </row>
    <row r="1600" spans="2:11" x14ac:dyDescent="0.2">
      <c r="B1600" s="1">
        <v>202042623</v>
      </c>
      <c r="C1600" s="1">
        <v>2028</v>
      </c>
      <c r="D1600" s="1" t="s">
        <v>276</v>
      </c>
      <c r="E1600" s="1">
        <v>3005.0214362384859</v>
      </c>
      <c r="F1600" s="329">
        <v>13.650819530402019</v>
      </c>
      <c r="G1600" s="1">
        <v>460.09785027259989</v>
      </c>
      <c r="H1600" s="329">
        <v>20661.23850149885</v>
      </c>
      <c r="I1600" s="1">
        <v>3465.1192865110861</v>
      </c>
      <c r="J1600" s="329">
        <v>1245.308166100946</v>
      </c>
      <c r="K1600" s="329">
        <f t="shared" si="24"/>
        <v>21920.197487130197</v>
      </c>
    </row>
    <row r="1601" spans="2:11" x14ac:dyDescent="0.2">
      <c r="B1601" s="1">
        <v>202042623</v>
      </c>
      <c r="C1601" s="1">
        <v>2029</v>
      </c>
      <c r="D1601" s="1" t="s">
        <v>276</v>
      </c>
      <c r="E1601" s="1">
        <v>3005.0214362384859</v>
      </c>
      <c r="F1601" s="329">
        <v>13.650819530402019</v>
      </c>
      <c r="G1601" s="1">
        <v>460.09785027259989</v>
      </c>
      <c r="H1601" s="329">
        <v>20661.23850149885</v>
      </c>
      <c r="I1601" s="1">
        <v>3465.1192865110861</v>
      </c>
      <c r="J1601" s="329">
        <v>1245.308166100946</v>
      </c>
      <c r="K1601" s="329">
        <f t="shared" si="24"/>
        <v>21920.197487130197</v>
      </c>
    </row>
    <row r="1602" spans="2:11" x14ac:dyDescent="0.2">
      <c r="B1602" s="1">
        <v>202042623</v>
      </c>
      <c r="C1602" s="1">
        <v>2030</v>
      </c>
      <c r="D1602" s="1" t="s">
        <v>276</v>
      </c>
      <c r="E1602" s="1">
        <v>3005.0214362384859</v>
      </c>
      <c r="F1602" s="329">
        <v>13.650819530402019</v>
      </c>
      <c r="G1602" s="1">
        <v>460.09785027259989</v>
      </c>
      <c r="H1602" s="329">
        <v>20661.23850149885</v>
      </c>
      <c r="I1602" s="1">
        <v>3465.1192865110861</v>
      </c>
      <c r="J1602" s="329">
        <v>1245.308166100946</v>
      </c>
      <c r="K1602" s="329">
        <f t="shared" si="24"/>
        <v>21920.197487130197</v>
      </c>
    </row>
    <row r="1603" spans="2:11" x14ac:dyDescent="0.2">
      <c r="B1603" s="1">
        <v>202042623</v>
      </c>
      <c r="C1603" s="1">
        <v>2031</v>
      </c>
      <c r="D1603" s="1" t="s">
        <v>276</v>
      </c>
      <c r="E1603" s="1">
        <v>3005.0214362384859</v>
      </c>
      <c r="F1603" s="329">
        <v>13.650819530402019</v>
      </c>
      <c r="G1603" s="1">
        <v>460.09785027259989</v>
      </c>
      <c r="H1603" s="329">
        <v>20661.23850149885</v>
      </c>
      <c r="I1603" s="1">
        <v>3465.1192865110861</v>
      </c>
      <c r="J1603" s="329">
        <v>1245.308166100946</v>
      </c>
      <c r="K1603" s="329">
        <f t="shared" si="24"/>
        <v>21920.197487130197</v>
      </c>
    </row>
    <row r="1604" spans="2:11" x14ac:dyDescent="0.2">
      <c r="B1604" s="1">
        <v>202042623</v>
      </c>
      <c r="C1604" s="1">
        <v>2032</v>
      </c>
      <c r="D1604" s="1" t="s">
        <v>276</v>
      </c>
      <c r="E1604" s="1">
        <v>3005.0214362384859</v>
      </c>
      <c r="F1604" s="329">
        <v>13.650819530402019</v>
      </c>
      <c r="G1604" s="1">
        <v>460.09785027259989</v>
      </c>
      <c r="H1604" s="329">
        <v>20661.23850149885</v>
      </c>
      <c r="I1604" s="1">
        <v>3465.1192865110861</v>
      </c>
      <c r="J1604" s="329">
        <v>1245.308166100946</v>
      </c>
      <c r="K1604" s="329">
        <f t="shared" si="24"/>
        <v>21920.197487130197</v>
      </c>
    </row>
    <row r="1605" spans="2:11" x14ac:dyDescent="0.2">
      <c r="B1605" s="1">
        <v>202042623</v>
      </c>
      <c r="C1605" s="1">
        <v>2033</v>
      </c>
      <c r="D1605" s="1" t="s">
        <v>276</v>
      </c>
      <c r="E1605" s="1">
        <v>3005.0214362384859</v>
      </c>
      <c r="F1605" s="329">
        <v>13.650819530402019</v>
      </c>
      <c r="G1605" s="1">
        <v>460.09785027259989</v>
      </c>
      <c r="H1605" s="329">
        <v>20661.23850149885</v>
      </c>
      <c r="I1605" s="1">
        <v>3465.1192865110861</v>
      </c>
      <c r="J1605" s="329">
        <v>1245.308166100946</v>
      </c>
      <c r="K1605" s="329">
        <f t="shared" si="24"/>
        <v>21920.197487130197</v>
      </c>
    </row>
    <row r="1606" spans="2:11" x14ac:dyDescent="0.2">
      <c r="B1606" s="1">
        <v>202042623</v>
      </c>
      <c r="C1606" s="1">
        <v>2034</v>
      </c>
      <c r="D1606" s="1" t="s">
        <v>276</v>
      </c>
      <c r="E1606" s="1">
        <v>3005.0214362384859</v>
      </c>
      <c r="F1606" s="329">
        <v>13.650819530402019</v>
      </c>
      <c r="G1606" s="1">
        <v>460.09785027259989</v>
      </c>
      <c r="H1606" s="329">
        <v>20661.23850149885</v>
      </c>
      <c r="I1606" s="1">
        <v>3465.1192865110861</v>
      </c>
      <c r="J1606" s="329">
        <v>1245.308166100946</v>
      </c>
      <c r="K1606" s="329">
        <f t="shared" si="24"/>
        <v>21920.197487130197</v>
      </c>
    </row>
    <row r="1607" spans="2:11" x14ac:dyDescent="0.2">
      <c r="B1607" s="1">
        <v>20228425</v>
      </c>
      <c r="C1607" s="1">
        <v>2023</v>
      </c>
      <c r="D1607" s="1" t="s">
        <v>277</v>
      </c>
      <c r="E1607" s="1">
        <v>0</v>
      </c>
      <c r="F1607" s="329">
        <v>0</v>
      </c>
      <c r="G1607" s="1">
        <v>0</v>
      </c>
      <c r="H1607" s="329">
        <v>0</v>
      </c>
      <c r="I1607" s="1">
        <v>0</v>
      </c>
      <c r="J1607" s="329">
        <v>4541.5543020078821</v>
      </c>
      <c r="K1607" s="329">
        <f t="shared" ref="K1607:K1670" si="25">J1607+H1607+F1607</f>
        <v>4541.5543020078821</v>
      </c>
    </row>
    <row r="1608" spans="2:11" x14ac:dyDescent="0.2">
      <c r="B1608" s="1">
        <v>20228425</v>
      </c>
      <c r="C1608" s="1">
        <v>2024</v>
      </c>
      <c r="D1608" s="1" t="s">
        <v>277</v>
      </c>
      <c r="E1608" s="1">
        <v>0</v>
      </c>
      <c r="F1608" s="329">
        <v>0</v>
      </c>
      <c r="G1608" s="1">
        <v>0</v>
      </c>
      <c r="H1608" s="329">
        <v>0</v>
      </c>
      <c r="I1608" s="1">
        <v>0</v>
      </c>
      <c r="J1608" s="329">
        <v>4541.5543020078821</v>
      </c>
      <c r="K1608" s="329">
        <f t="shared" si="25"/>
        <v>4541.5543020078821</v>
      </c>
    </row>
    <row r="1609" spans="2:11" x14ac:dyDescent="0.2">
      <c r="B1609" s="1">
        <v>20228425</v>
      </c>
      <c r="C1609" s="1">
        <v>2025</v>
      </c>
      <c r="D1609" s="1" t="s">
        <v>277</v>
      </c>
      <c r="E1609" s="1">
        <v>0</v>
      </c>
      <c r="F1609" s="329">
        <v>0</v>
      </c>
      <c r="G1609" s="1">
        <v>0</v>
      </c>
      <c r="H1609" s="329">
        <v>0</v>
      </c>
      <c r="I1609" s="1">
        <v>0</v>
      </c>
      <c r="J1609" s="329">
        <v>4541.5543020078821</v>
      </c>
      <c r="K1609" s="329">
        <f t="shared" si="25"/>
        <v>4541.5543020078821</v>
      </c>
    </row>
    <row r="1610" spans="2:11" x14ac:dyDescent="0.2">
      <c r="B1610" s="1">
        <v>20228425</v>
      </c>
      <c r="C1610" s="1">
        <v>2026</v>
      </c>
      <c r="D1610" s="1" t="s">
        <v>277</v>
      </c>
      <c r="E1610" s="1">
        <v>0</v>
      </c>
      <c r="F1610" s="329">
        <v>0</v>
      </c>
      <c r="G1610" s="1">
        <v>0</v>
      </c>
      <c r="H1610" s="329">
        <v>0</v>
      </c>
      <c r="I1610" s="1">
        <v>0</v>
      </c>
      <c r="J1610" s="329">
        <v>4541.5543020078821</v>
      </c>
      <c r="K1610" s="329">
        <f t="shared" si="25"/>
        <v>4541.5543020078821</v>
      </c>
    </row>
    <row r="1611" spans="2:11" x14ac:dyDescent="0.2">
      <c r="B1611" s="1">
        <v>20228425</v>
      </c>
      <c r="C1611" s="1">
        <v>2027</v>
      </c>
      <c r="D1611" s="1" t="s">
        <v>277</v>
      </c>
      <c r="E1611" s="1">
        <v>0</v>
      </c>
      <c r="F1611" s="329">
        <v>0</v>
      </c>
      <c r="G1611" s="1">
        <v>0</v>
      </c>
      <c r="H1611" s="329">
        <v>0</v>
      </c>
      <c r="I1611" s="1">
        <v>0</v>
      </c>
      <c r="J1611" s="329">
        <v>4541.5543020078821</v>
      </c>
      <c r="K1611" s="329">
        <f t="shared" si="25"/>
        <v>4541.5543020078821</v>
      </c>
    </row>
    <row r="1612" spans="2:11" x14ac:dyDescent="0.2">
      <c r="B1612" s="1">
        <v>20228425</v>
      </c>
      <c r="C1612" s="1">
        <v>2028</v>
      </c>
      <c r="D1612" s="1" t="s">
        <v>277</v>
      </c>
      <c r="E1612" s="1">
        <v>0</v>
      </c>
      <c r="F1612" s="329">
        <v>0</v>
      </c>
      <c r="G1612" s="1">
        <v>0</v>
      </c>
      <c r="H1612" s="329">
        <v>0</v>
      </c>
      <c r="I1612" s="1">
        <v>0</v>
      </c>
      <c r="J1612" s="329">
        <v>4541.5543020078821</v>
      </c>
      <c r="K1612" s="329">
        <f t="shared" si="25"/>
        <v>4541.5543020078821</v>
      </c>
    </row>
    <row r="1613" spans="2:11" x14ac:dyDescent="0.2">
      <c r="B1613" s="1">
        <v>20228425</v>
      </c>
      <c r="C1613" s="1">
        <v>2029</v>
      </c>
      <c r="D1613" s="1" t="s">
        <v>277</v>
      </c>
      <c r="E1613" s="1">
        <v>0</v>
      </c>
      <c r="F1613" s="329">
        <v>0</v>
      </c>
      <c r="G1613" s="1">
        <v>0</v>
      </c>
      <c r="H1613" s="329">
        <v>0</v>
      </c>
      <c r="I1613" s="1">
        <v>0</v>
      </c>
      <c r="J1613" s="329">
        <v>4541.5543020078821</v>
      </c>
      <c r="K1613" s="329">
        <f t="shared" si="25"/>
        <v>4541.5543020078821</v>
      </c>
    </row>
    <row r="1614" spans="2:11" x14ac:dyDescent="0.2">
      <c r="B1614" s="1">
        <v>20228425</v>
      </c>
      <c r="C1614" s="1">
        <v>2030</v>
      </c>
      <c r="D1614" s="1" t="s">
        <v>277</v>
      </c>
      <c r="E1614" s="1">
        <v>0</v>
      </c>
      <c r="F1614" s="329">
        <v>0</v>
      </c>
      <c r="G1614" s="1">
        <v>0</v>
      </c>
      <c r="H1614" s="329">
        <v>0</v>
      </c>
      <c r="I1614" s="1">
        <v>0</v>
      </c>
      <c r="J1614" s="329">
        <v>4541.5543020078821</v>
      </c>
      <c r="K1614" s="329">
        <f t="shared" si="25"/>
        <v>4541.5543020078821</v>
      </c>
    </row>
    <row r="1615" spans="2:11" x14ac:dyDescent="0.2">
      <c r="B1615" s="1">
        <v>20228425</v>
      </c>
      <c r="C1615" s="1">
        <v>2031</v>
      </c>
      <c r="D1615" s="1" t="s">
        <v>277</v>
      </c>
      <c r="E1615" s="1">
        <v>0</v>
      </c>
      <c r="F1615" s="329">
        <v>0</v>
      </c>
      <c r="G1615" s="1">
        <v>0</v>
      </c>
      <c r="H1615" s="329">
        <v>0</v>
      </c>
      <c r="I1615" s="1">
        <v>0</v>
      </c>
      <c r="J1615" s="329">
        <v>4541.5543020078821</v>
      </c>
      <c r="K1615" s="329">
        <f t="shared" si="25"/>
        <v>4541.5543020078821</v>
      </c>
    </row>
    <row r="1616" spans="2:11" x14ac:dyDescent="0.2">
      <c r="B1616" s="1">
        <v>20228425</v>
      </c>
      <c r="C1616" s="1">
        <v>2032</v>
      </c>
      <c r="D1616" s="1" t="s">
        <v>277</v>
      </c>
      <c r="E1616" s="1">
        <v>0</v>
      </c>
      <c r="F1616" s="329">
        <v>0</v>
      </c>
      <c r="G1616" s="1">
        <v>0</v>
      </c>
      <c r="H1616" s="329">
        <v>0</v>
      </c>
      <c r="I1616" s="1">
        <v>0</v>
      </c>
      <c r="J1616" s="329">
        <v>4541.5543020078821</v>
      </c>
      <c r="K1616" s="329">
        <f t="shared" si="25"/>
        <v>4541.5543020078821</v>
      </c>
    </row>
    <row r="1617" spans="2:11" x14ac:dyDescent="0.2">
      <c r="B1617" s="1">
        <v>20228425</v>
      </c>
      <c r="C1617" s="1">
        <v>2033</v>
      </c>
      <c r="D1617" s="1" t="s">
        <v>277</v>
      </c>
      <c r="E1617" s="1">
        <v>0</v>
      </c>
      <c r="F1617" s="329">
        <v>0</v>
      </c>
      <c r="G1617" s="1">
        <v>0</v>
      </c>
      <c r="H1617" s="329">
        <v>0</v>
      </c>
      <c r="I1617" s="1">
        <v>0</v>
      </c>
      <c r="J1617" s="329">
        <v>4541.5543020078821</v>
      </c>
      <c r="K1617" s="329">
        <f t="shared" si="25"/>
        <v>4541.5543020078821</v>
      </c>
    </row>
    <row r="1618" spans="2:11" x14ac:dyDescent="0.2">
      <c r="B1618" s="1">
        <v>20228425</v>
      </c>
      <c r="C1618" s="1">
        <v>2034</v>
      </c>
      <c r="D1618" s="1" t="s">
        <v>277</v>
      </c>
      <c r="E1618" s="1">
        <v>0</v>
      </c>
      <c r="F1618" s="329">
        <v>0</v>
      </c>
      <c r="G1618" s="1">
        <v>0</v>
      </c>
      <c r="H1618" s="329">
        <v>0</v>
      </c>
      <c r="I1618" s="1">
        <v>0</v>
      </c>
      <c r="J1618" s="329">
        <v>4541.5543020078821</v>
      </c>
      <c r="K1618" s="329">
        <f t="shared" si="25"/>
        <v>4541.5543020078821</v>
      </c>
    </row>
    <row r="1619" spans="2:11" x14ac:dyDescent="0.2">
      <c r="B1619" s="1">
        <v>20275564</v>
      </c>
      <c r="C1619" s="1">
        <v>2023</v>
      </c>
      <c r="D1619" s="1" t="s">
        <v>278</v>
      </c>
      <c r="E1619" s="1">
        <v>0</v>
      </c>
      <c r="F1619" s="329">
        <v>0</v>
      </c>
      <c r="G1619" s="1">
        <v>23.42951749405653</v>
      </c>
      <c r="H1619" s="329">
        <v>1052.130212373153</v>
      </c>
      <c r="I1619" s="1">
        <v>23.42951749405653</v>
      </c>
      <c r="J1619" s="329">
        <v>20344.11791120037</v>
      </c>
      <c r="K1619" s="329">
        <f t="shared" si="25"/>
        <v>21396.248123573525</v>
      </c>
    </row>
    <row r="1620" spans="2:11" x14ac:dyDescent="0.2">
      <c r="B1620" s="1">
        <v>20275564</v>
      </c>
      <c r="C1620" s="1">
        <v>2024</v>
      </c>
      <c r="D1620" s="1" t="s">
        <v>278</v>
      </c>
      <c r="E1620" s="1">
        <v>0</v>
      </c>
      <c r="F1620" s="329">
        <v>0</v>
      </c>
      <c r="G1620" s="1">
        <v>30.30695314954718</v>
      </c>
      <c r="H1620" s="329">
        <v>1360.9696000656079</v>
      </c>
      <c r="I1620" s="1">
        <v>30.30695314954718</v>
      </c>
      <c r="J1620" s="329">
        <v>20344.11791120037</v>
      </c>
      <c r="K1620" s="329">
        <f t="shared" si="25"/>
        <v>21705.087511265978</v>
      </c>
    </row>
    <row r="1621" spans="2:11" x14ac:dyDescent="0.2">
      <c r="B1621" s="1">
        <v>20275564</v>
      </c>
      <c r="C1621" s="1">
        <v>2025</v>
      </c>
      <c r="D1621" s="1" t="s">
        <v>278</v>
      </c>
      <c r="E1621" s="1">
        <v>0</v>
      </c>
      <c r="F1621" s="329">
        <v>0</v>
      </c>
      <c r="G1621" s="1">
        <v>35.192805366597533</v>
      </c>
      <c r="H1621" s="329">
        <v>1580.3745763760701</v>
      </c>
      <c r="I1621" s="1">
        <v>35.192805366597533</v>
      </c>
      <c r="J1621" s="329">
        <v>20344.11791120037</v>
      </c>
      <c r="K1621" s="329">
        <f t="shared" si="25"/>
        <v>21924.492487576441</v>
      </c>
    </row>
    <row r="1622" spans="2:11" x14ac:dyDescent="0.2">
      <c r="B1622" s="1">
        <v>20275564</v>
      </c>
      <c r="C1622" s="1">
        <v>2026</v>
      </c>
      <c r="D1622" s="1" t="s">
        <v>278</v>
      </c>
      <c r="E1622" s="1">
        <v>0</v>
      </c>
      <c r="F1622" s="329">
        <v>0</v>
      </c>
      <c r="G1622" s="1">
        <v>35.192805366597533</v>
      </c>
      <c r="H1622" s="329">
        <v>1580.3745763760701</v>
      </c>
      <c r="I1622" s="1">
        <v>35.192805366597533</v>
      </c>
      <c r="J1622" s="329">
        <v>20344.11791120037</v>
      </c>
      <c r="K1622" s="329">
        <f t="shared" si="25"/>
        <v>21924.492487576441</v>
      </c>
    </row>
    <row r="1623" spans="2:11" x14ac:dyDescent="0.2">
      <c r="B1623" s="1">
        <v>20275564</v>
      </c>
      <c r="C1623" s="1">
        <v>2027</v>
      </c>
      <c r="D1623" s="1" t="s">
        <v>278</v>
      </c>
      <c r="E1623" s="1">
        <v>0</v>
      </c>
      <c r="F1623" s="329">
        <v>0</v>
      </c>
      <c r="G1623" s="1">
        <v>35.192805366597533</v>
      </c>
      <c r="H1623" s="329">
        <v>1580.3745763760701</v>
      </c>
      <c r="I1623" s="1">
        <v>35.192805366597533</v>
      </c>
      <c r="J1623" s="329">
        <v>20344.11791120037</v>
      </c>
      <c r="K1623" s="329">
        <f t="shared" si="25"/>
        <v>21924.492487576441</v>
      </c>
    </row>
    <row r="1624" spans="2:11" x14ac:dyDescent="0.2">
      <c r="B1624" s="1">
        <v>20275564</v>
      </c>
      <c r="C1624" s="1">
        <v>2028</v>
      </c>
      <c r="D1624" s="1" t="s">
        <v>278</v>
      </c>
      <c r="E1624" s="1">
        <v>0</v>
      </c>
      <c r="F1624" s="329">
        <v>0</v>
      </c>
      <c r="G1624" s="1">
        <v>35.192805366597533</v>
      </c>
      <c r="H1624" s="329">
        <v>1580.3745763760701</v>
      </c>
      <c r="I1624" s="1">
        <v>35.192805366597533</v>
      </c>
      <c r="J1624" s="329">
        <v>20344.11791120037</v>
      </c>
      <c r="K1624" s="329">
        <f t="shared" si="25"/>
        <v>21924.492487576441</v>
      </c>
    </row>
    <row r="1625" spans="2:11" x14ac:dyDescent="0.2">
      <c r="B1625" s="1">
        <v>20275564</v>
      </c>
      <c r="C1625" s="1">
        <v>2029</v>
      </c>
      <c r="D1625" s="1" t="s">
        <v>278</v>
      </c>
      <c r="E1625" s="1">
        <v>0</v>
      </c>
      <c r="F1625" s="329">
        <v>0</v>
      </c>
      <c r="G1625" s="1">
        <v>35.192805366597533</v>
      </c>
      <c r="H1625" s="329">
        <v>1580.3745763760701</v>
      </c>
      <c r="I1625" s="1">
        <v>35.192805366597533</v>
      </c>
      <c r="J1625" s="329">
        <v>20344.11791120037</v>
      </c>
      <c r="K1625" s="329">
        <f t="shared" si="25"/>
        <v>21924.492487576441</v>
      </c>
    </row>
    <row r="1626" spans="2:11" x14ac:dyDescent="0.2">
      <c r="B1626" s="1">
        <v>20275564</v>
      </c>
      <c r="C1626" s="1">
        <v>2030</v>
      </c>
      <c r="D1626" s="1" t="s">
        <v>278</v>
      </c>
      <c r="E1626" s="1">
        <v>0</v>
      </c>
      <c r="F1626" s="329">
        <v>0</v>
      </c>
      <c r="G1626" s="1">
        <v>35.192805366597533</v>
      </c>
      <c r="H1626" s="329">
        <v>1580.3745763760701</v>
      </c>
      <c r="I1626" s="1">
        <v>35.192805366597533</v>
      </c>
      <c r="J1626" s="329">
        <v>20344.11791120037</v>
      </c>
      <c r="K1626" s="329">
        <f t="shared" si="25"/>
        <v>21924.492487576441</v>
      </c>
    </row>
    <row r="1627" spans="2:11" x14ac:dyDescent="0.2">
      <c r="B1627" s="1">
        <v>20275564</v>
      </c>
      <c r="C1627" s="1">
        <v>2031</v>
      </c>
      <c r="D1627" s="1" t="s">
        <v>278</v>
      </c>
      <c r="E1627" s="1">
        <v>0</v>
      </c>
      <c r="F1627" s="329">
        <v>0</v>
      </c>
      <c r="G1627" s="1">
        <v>35.192805366597533</v>
      </c>
      <c r="H1627" s="329">
        <v>1580.3745763760701</v>
      </c>
      <c r="I1627" s="1">
        <v>35.192805366597533</v>
      </c>
      <c r="J1627" s="329">
        <v>20344.11791120037</v>
      </c>
      <c r="K1627" s="329">
        <f t="shared" si="25"/>
        <v>21924.492487576441</v>
      </c>
    </row>
    <row r="1628" spans="2:11" x14ac:dyDescent="0.2">
      <c r="B1628" s="1">
        <v>20275564</v>
      </c>
      <c r="C1628" s="1">
        <v>2032</v>
      </c>
      <c r="D1628" s="1" t="s">
        <v>278</v>
      </c>
      <c r="E1628" s="1">
        <v>0</v>
      </c>
      <c r="F1628" s="329">
        <v>0</v>
      </c>
      <c r="G1628" s="1">
        <v>35.192805366597533</v>
      </c>
      <c r="H1628" s="329">
        <v>1580.3745763760701</v>
      </c>
      <c r="I1628" s="1">
        <v>35.192805366597533</v>
      </c>
      <c r="J1628" s="329">
        <v>20344.11791120037</v>
      </c>
      <c r="K1628" s="329">
        <f t="shared" si="25"/>
        <v>21924.492487576441</v>
      </c>
    </row>
    <row r="1629" spans="2:11" x14ac:dyDescent="0.2">
      <c r="B1629" s="1">
        <v>20275564</v>
      </c>
      <c r="C1629" s="1">
        <v>2033</v>
      </c>
      <c r="D1629" s="1" t="s">
        <v>278</v>
      </c>
      <c r="E1629" s="1">
        <v>0</v>
      </c>
      <c r="F1629" s="329">
        <v>0</v>
      </c>
      <c r="G1629" s="1">
        <v>35.192805366597533</v>
      </c>
      <c r="H1629" s="329">
        <v>1580.3745763760701</v>
      </c>
      <c r="I1629" s="1">
        <v>35.192805366597533</v>
      </c>
      <c r="J1629" s="329">
        <v>20344.11791120037</v>
      </c>
      <c r="K1629" s="329">
        <f t="shared" si="25"/>
        <v>21924.492487576441</v>
      </c>
    </row>
    <row r="1630" spans="2:11" x14ac:dyDescent="0.2">
      <c r="B1630" s="1">
        <v>20275564</v>
      </c>
      <c r="C1630" s="1">
        <v>2034</v>
      </c>
      <c r="D1630" s="1" t="s">
        <v>278</v>
      </c>
      <c r="E1630" s="1">
        <v>0</v>
      </c>
      <c r="F1630" s="329">
        <v>0</v>
      </c>
      <c r="G1630" s="1">
        <v>35.192805366597533</v>
      </c>
      <c r="H1630" s="329">
        <v>1580.3745763760701</v>
      </c>
      <c r="I1630" s="1">
        <v>35.192805366597533</v>
      </c>
      <c r="J1630" s="329">
        <v>20344.11791120037</v>
      </c>
      <c r="K1630" s="329">
        <f t="shared" si="25"/>
        <v>21924.492487576441</v>
      </c>
    </row>
    <row r="1631" spans="2:11" x14ac:dyDescent="0.2">
      <c r="B1631" s="1">
        <v>20275582</v>
      </c>
      <c r="C1631" s="1">
        <v>2023</v>
      </c>
      <c r="D1631" s="1" t="s">
        <v>278</v>
      </c>
      <c r="E1631" s="1">
        <v>0</v>
      </c>
      <c r="F1631" s="329">
        <v>0</v>
      </c>
      <c r="G1631" s="1">
        <v>1.3265052335363929</v>
      </c>
      <c r="H1631" s="329">
        <v>59.56828745742574</v>
      </c>
      <c r="I1631" s="1">
        <v>1.3265052335363929</v>
      </c>
      <c r="J1631" s="329">
        <v>18999.493387487932</v>
      </c>
      <c r="K1631" s="329">
        <f t="shared" si="25"/>
        <v>19059.061674945358</v>
      </c>
    </row>
    <row r="1632" spans="2:11" x14ac:dyDescent="0.2">
      <c r="B1632" s="1">
        <v>20275582</v>
      </c>
      <c r="C1632" s="1">
        <v>2024</v>
      </c>
      <c r="D1632" s="1" t="s">
        <v>278</v>
      </c>
      <c r="E1632" s="1">
        <v>0</v>
      </c>
      <c r="F1632" s="329">
        <v>0</v>
      </c>
      <c r="G1632" s="1">
        <v>2.0143043842021049</v>
      </c>
      <c r="H1632" s="329">
        <v>90.454722342120306</v>
      </c>
      <c r="I1632" s="1">
        <v>2.0143043842021049</v>
      </c>
      <c r="J1632" s="329">
        <v>18999.493387487932</v>
      </c>
      <c r="K1632" s="329">
        <f t="shared" si="25"/>
        <v>19089.948109830053</v>
      </c>
    </row>
    <row r="1633" spans="2:11" x14ac:dyDescent="0.2">
      <c r="B1633" s="1">
        <v>20275582</v>
      </c>
      <c r="C1633" s="1">
        <v>2025</v>
      </c>
      <c r="D1633" s="1" t="s">
        <v>278</v>
      </c>
      <c r="E1633" s="1">
        <v>0</v>
      </c>
      <c r="F1633" s="329">
        <v>0</v>
      </c>
      <c r="G1633" s="1">
        <v>1.8083802749018441</v>
      </c>
      <c r="H1633" s="329">
        <v>81.207456498690249</v>
      </c>
      <c r="I1633" s="1">
        <v>1.8083802749018441</v>
      </c>
      <c r="J1633" s="329">
        <v>18999.493387487932</v>
      </c>
      <c r="K1633" s="329">
        <f t="shared" si="25"/>
        <v>19080.700843986622</v>
      </c>
    </row>
    <row r="1634" spans="2:11" x14ac:dyDescent="0.2">
      <c r="B1634" s="1">
        <v>20275582</v>
      </c>
      <c r="C1634" s="1">
        <v>2026</v>
      </c>
      <c r="D1634" s="1" t="s">
        <v>278</v>
      </c>
      <c r="E1634" s="1">
        <v>0</v>
      </c>
      <c r="F1634" s="329">
        <v>0</v>
      </c>
      <c r="G1634" s="1">
        <v>1.8083802749018441</v>
      </c>
      <c r="H1634" s="329">
        <v>81.207456498690249</v>
      </c>
      <c r="I1634" s="1">
        <v>1.8083802749018441</v>
      </c>
      <c r="J1634" s="329">
        <v>18999.493387487932</v>
      </c>
      <c r="K1634" s="329">
        <f t="shared" si="25"/>
        <v>19080.700843986622</v>
      </c>
    </row>
    <row r="1635" spans="2:11" x14ac:dyDescent="0.2">
      <c r="B1635" s="1">
        <v>20275582</v>
      </c>
      <c r="C1635" s="1">
        <v>2027</v>
      </c>
      <c r="D1635" s="1" t="s">
        <v>278</v>
      </c>
      <c r="E1635" s="1">
        <v>0</v>
      </c>
      <c r="F1635" s="329">
        <v>0</v>
      </c>
      <c r="G1635" s="1">
        <v>1.8083802749018441</v>
      </c>
      <c r="H1635" s="329">
        <v>81.207456498690249</v>
      </c>
      <c r="I1635" s="1">
        <v>1.8083802749018441</v>
      </c>
      <c r="J1635" s="329">
        <v>18999.493387487932</v>
      </c>
      <c r="K1635" s="329">
        <f t="shared" si="25"/>
        <v>19080.700843986622</v>
      </c>
    </row>
    <row r="1636" spans="2:11" x14ac:dyDescent="0.2">
      <c r="B1636" s="1">
        <v>20275582</v>
      </c>
      <c r="C1636" s="1">
        <v>2028</v>
      </c>
      <c r="D1636" s="1" t="s">
        <v>278</v>
      </c>
      <c r="E1636" s="1">
        <v>0</v>
      </c>
      <c r="F1636" s="329">
        <v>0</v>
      </c>
      <c r="G1636" s="1">
        <v>1.8083802749018441</v>
      </c>
      <c r="H1636" s="329">
        <v>81.207456498690249</v>
      </c>
      <c r="I1636" s="1">
        <v>1.8083802749018441</v>
      </c>
      <c r="J1636" s="329">
        <v>18999.493387487932</v>
      </c>
      <c r="K1636" s="329">
        <f t="shared" si="25"/>
        <v>19080.700843986622</v>
      </c>
    </row>
    <row r="1637" spans="2:11" x14ac:dyDescent="0.2">
      <c r="B1637" s="1">
        <v>20275582</v>
      </c>
      <c r="C1637" s="1">
        <v>2029</v>
      </c>
      <c r="D1637" s="1" t="s">
        <v>278</v>
      </c>
      <c r="E1637" s="1">
        <v>0</v>
      </c>
      <c r="F1637" s="329">
        <v>0</v>
      </c>
      <c r="G1637" s="1">
        <v>1.8083802749018441</v>
      </c>
      <c r="H1637" s="329">
        <v>81.207456498690249</v>
      </c>
      <c r="I1637" s="1">
        <v>1.8083802749018441</v>
      </c>
      <c r="J1637" s="329">
        <v>18999.493387487932</v>
      </c>
      <c r="K1637" s="329">
        <f t="shared" si="25"/>
        <v>19080.700843986622</v>
      </c>
    </row>
    <row r="1638" spans="2:11" x14ac:dyDescent="0.2">
      <c r="B1638" s="1">
        <v>20275582</v>
      </c>
      <c r="C1638" s="1">
        <v>2030</v>
      </c>
      <c r="D1638" s="1" t="s">
        <v>278</v>
      </c>
      <c r="E1638" s="1">
        <v>0</v>
      </c>
      <c r="F1638" s="329">
        <v>0</v>
      </c>
      <c r="G1638" s="1">
        <v>1.8083802749018441</v>
      </c>
      <c r="H1638" s="329">
        <v>81.207456498690249</v>
      </c>
      <c r="I1638" s="1">
        <v>1.8083802749018441</v>
      </c>
      <c r="J1638" s="329">
        <v>18999.493387487932</v>
      </c>
      <c r="K1638" s="329">
        <f t="shared" si="25"/>
        <v>19080.700843986622</v>
      </c>
    </row>
    <row r="1639" spans="2:11" x14ac:dyDescent="0.2">
      <c r="B1639" s="1">
        <v>20275582</v>
      </c>
      <c r="C1639" s="1">
        <v>2031</v>
      </c>
      <c r="D1639" s="1" t="s">
        <v>278</v>
      </c>
      <c r="E1639" s="1">
        <v>0</v>
      </c>
      <c r="F1639" s="329">
        <v>0</v>
      </c>
      <c r="G1639" s="1">
        <v>1.8083802749018441</v>
      </c>
      <c r="H1639" s="329">
        <v>81.207456498690249</v>
      </c>
      <c r="I1639" s="1">
        <v>1.8083802749018441</v>
      </c>
      <c r="J1639" s="329">
        <v>18999.493387487932</v>
      </c>
      <c r="K1639" s="329">
        <f t="shared" si="25"/>
        <v>19080.700843986622</v>
      </c>
    </row>
    <row r="1640" spans="2:11" x14ac:dyDescent="0.2">
      <c r="B1640" s="1">
        <v>20275582</v>
      </c>
      <c r="C1640" s="1">
        <v>2032</v>
      </c>
      <c r="D1640" s="1" t="s">
        <v>278</v>
      </c>
      <c r="E1640" s="1">
        <v>0</v>
      </c>
      <c r="F1640" s="329">
        <v>0</v>
      </c>
      <c r="G1640" s="1">
        <v>1.8083802749018441</v>
      </c>
      <c r="H1640" s="329">
        <v>81.207456498690249</v>
      </c>
      <c r="I1640" s="1">
        <v>1.8083802749018441</v>
      </c>
      <c r="J1640" s="329">
        <v>18999.493387487932</v>
      </c>
      <c r="K1640" s="329">
        <f t="shared" si="25"/>
        <v>19080.700843986622</v>
      </c>
    </row>
    <row r="1641" spans="2:11" x14ac:dyDescent="0.2">
      <c r="B1641" s="1">
        <v>20275582</v>
      </c>
      <c r="C1641" s="1">
        <v>2033</v>
      </c>
      <c r="D1641" s="1" t="s">
        <v>278</v>
      </c>
      <c r="E1641" s="1">
        <v>0</v>
      </c>
      <c r="F1641" s="329">
        <v>0</v>
      </c>
      <c r="G1641" s="1">
        <v>1.8083802749018441</v>
      </c>
      <c r="H1641" s="329">
        <v>81.207456498690249</v>
      </c>
      <c r="I1641" s="1">
        <v>1.8083802749018441</v>
      </c>
      <c r="J1641" s="329">
        <v>18999.493387487932</v>
      </c>
      <c r="K1641" s="329">
        <f t="shared" si="25"/>
        <v>19080.700843986622</v>
      </c>
    </row>
    <row r="1642" spans="2:11" x14ac:dyDescent="0.2">
      <c r="B1642" s="1">
        <v>20275582</v>
      </c>
      <c r="C1642" s="1">
        <v>2034</v>
      </c>
      <c r="D1642" s="1" t="s">
        <v>278</v>
      </c>
      <c r="E1642" s="1">
        <v>0</v>
      </c>
      <c r="F1642" s="329">
        <v>0</v>
      </c>
      <c r="G1642" s="1">
        <v>1.8083802749018441</v>
      </c>
      <c r="H1642" s="329">
        <v>81.207456498690249</v>
      </c>
      <c r="I1642" s="1">
        <v>1.8083802749018441</v>
      </c>
      <c r="J1642" s="329">
        <v>18999.493387487932</v>
      </c>
      <c r="K1642" s="329">
        <f t="shared" si="25"/>
        <v>19080.700843986622</v>
      </c>
    </row>
    <row r="1643" spans="2:11" x14ac:dyDescent="0.2">
      <c r="B1643" s="1">
        <v>20284964</v>
      </c>
      <c r="C1643" s="1">
        <v>2023</v>
      </c>
      <c r="D1643" s="1" t="s">
        <v>278</v>
      </c>
      <c r="E1643" s="1">
        <v>0</v>
      </c>
      <c r="F1643" s="329">
        <v>0</v>
      </c>
      <c r="G1643" s="1">
        <v>1.672754843313585</v>
      </c>
      <c r="H1643" s="329">
        <v>75.117035977808698</v>
      </c>
      <c r="I1643" s="1">
        <v>1.672754843313585</v>
      </c>
      <c r="J1643" s="329">
        <v>13182.078227303749</v>
      </c>
      <c r="K1643" s="329">
        <f t="shared" si="25"/>
        <v>13257.195263281557</v>
      </c>
    </row>
    <row r="1644" spans="2:11" x14ac:dyDescent="0.2">
      <c r="B1644" s="1">
        <v>20284964</v>
      </c>
      <c r="C1644" s="1">
        <v>2024</v>
      </c>
      <c r="D1644" s="1" t="s">
        <v>278</v>
      </c>
      <c r="E1644" s="1">
        <v>0</v>
      </c>
      <c r="F1644" s="329">
        <v>0</v>
      </c>
      <c r="G1644" s="1">
        <v>2.4241137615791599</v>
      </c>
      <c r="H1644" s="329">
        <v>108.8576974508313</v>
      </c>
      <c r="I1644" s="1">
        <v>2.4241137615791599</v>
      </c>
      <c r="J1644" s="329">
        <v>13182.078227303749</v>
      </c>
      <c r="K1644" s="329">
        <f t="shared" si="25"/>
        <v>13290.93592475458</v>
      </c>
    </row>
    <row r="1645" spans="2:11" x14ac:dyDescent="0.2">
      <c r="B1645" s="1">
        <v>20284964</v>
      </c>
      <c r="C1645" s="1">
        <v>2025</v>
      </c>
      <c r="D1645" s="1" t="s">
        <v>278</v>
      </c>
      <c r="E1645" s="1">
        <v>4.1116231601037363</v>
      </c>
      <c r="F1645" s="329">
        <v>5.8636973027639802E-2</v>
      </c>
      <c r="G1645" s="1">
        <v>2.5969713774263301</v>
      </c>
      <c r="H1645" s="329">
        <v>116.620073270894</v>
      </c>
      <c r="I1645" s="1">
        <v>6.7085945375300664</v>
      </c>
      <c r="J1645" s="329">
        <v>13182.078227303749</v>
      </c>
      <c r="K1645" s="329">
        <f t="shared" si="25"/>
        <v>13298.756937547672</v>
      </c>
    </row>
    <row r="1646" spans="2:11" x14ac:dyDescent="0.2">
      <c r="B1646" s="1">
        <v>20284964</v>
      </c>
      <c r="C1646" s="1">
        <v>2026</v>
      </c>
      <c r="D1646" s="1" t="s">
        <v>278</v>
      </c>
      <c r="E1646" s="1">
        <v>4.1116231601037363</v>
      </c>
      <c r="F1646" s="329">
        <v>5.8636973027639802E-2</v>
      </c>
      <c r="G1646" s="1">
        <v>2.5969713774263301</v>
      </c>
      <c r="H1646" s="329">
        <v>116.620073270894</v>
      </c>
      <c r="I1646" s="1">
        <v>6.7085945375300664</v>
      </c>
      <c r="J1646" s="329">
        <v>13182.078227303749</v>
      </c>
      <c r="K1646" s="329">
        <f t="shared" si="25"/>
        <v>13298.756937547672</v>
      </c>
    </row>
    <row r="1647" spans="2:11" x14ac:dyDescent="0.2">
      <c r="B1647" s="1">
        <v>20284964</v>
      </c>
      <c r="C1647" s="1">
        <v>2027</v>
      </c>
      <c r="D1647" s="1" t="s">
        <v>278</v>
      </c>
      <c r="E1647" s="1">
        <v>4.1116231601037363</v>
      </c>
      <c r="F1647" s="329">
        <v>5.8636973027639802E-2</v>
      </c>
      <c r="G1647" s="1">
        <v>2.5969713774263301</v>
      </c>
      <c r="H1647" s="329">
        <v>116.620073270894</v>
      </c>
      <c r="I1647" s="1">
        <v>6.7085945375300664</v>
      </c>
      <c r="J1647" s="329">
        <v>13182.078227303749</v>
      </c>
      <c r="K1647" s="329">
        <f t="shared" si="25"/>
        <v>13298.756937547672</v>
      </c>
    </row>
    <row r="1648" spans="2:11" x14ac:dyDescent="0.2">
      <c r="B1648" s="1">
        <v>20284964</v>
      </c>
      <c r="C1648" s="1">
        <v>2028</v>
      </c>
      <c r="D1648" s="1" t="s">
        <v>278</v>
      </c>
      <c r="E1648" s="1">
        <v>4.1116231601037363</v>
      </c>
      <c r="F1648" s="329">
        <v>5.8636973027639802E-2</v>
      </c>
      <c r="G1648" s="1">
        <v>2.5969713774263301</v>
      </c>
      <c r="H1648" s="329">
        <v>116.620073270894</v>
      </c>
      <c r="I1648" s="1">
        <v>6.7085945375300664</v>
      </c>
      <c r="J1648" s="329">
        <v>13182.078227303749</v>
      </c>
      <c r="K1648" s="329">
        <f t="shared" si="25"/>
        <v>13298.756937547672</v>
      </c>
    </row>
    <row r="1649" spans="2:11" x14ac:dyDescent="0.2">
      <c r="B1649" s="1">
        <v>20284964</v>
      </c>
      <c r="C1649" s="1">
        <v>2029</v>
      </c>
      <c r="D1649" s="1" t="s">
        <v>278</v>
      </c>
      <c r="E1649" s="1">
        <v>4.1116231601037363</v>
      </c>
      <c r="F1649" s="329">
        <v>5.8636973027639802E-2</v>
      </c>
      <c r="G1649" s="1">
        <v>2.5969713774263301</v>
      </c>
      <c r="H1649" s="329">
        <v>116.620073270894</v>
      </c>
      <c r="I1649" s="1">
        <v>6.7085945375300664</v>
      </c>
      <c r="J1649" s="329">
        <v>13182.078227303749</v>
      </c>
      <c r="K1649" s="329">
        <f t="shared" si="25"/>
        <v>13298.756937547672</v>
      </c>
    </row>
    <row r="1650" spans="2:11" x14ac:dyDescent="0.2">
      <c r="B1650" s="1">
        <v>20284964</v>
      </c>
      <c r="C1650" s="1">
        <v>2030</v>
      </c>
      <c r="D1650" s="1" t="s">
        <v>278</v>
      </c>
      <c r="E1650" s="1">
        <v>4.1116231601037363</v>
      </c>
      <c r="F1650" s="329">
        <v>5.8636973027639802E-2</v>
      </c>
      <c r="G1650" s="1">
        <v>2.5969713774263301</v>
      </c>
      <c r="H1650" s="329">
        <v>116.620073270894</v>
      </c>
      <c r="I1650" s="1">
        <v>6.7085945375300664</v>
      </c>
      <c r="J1650" s="329">
        <v>13182.078227303749</v>
      </c>
      <c r="K1650" s="329">
        <f t="shared" si="25"/>
        <v>13298.756937547672</v>
      </c>
    </row>
    <row r="1651" spans="2:11" x14ac:dyDescent="0.2">
      <c r="B1651" s="1">
        <v>20284964</v>
      </c>
      <c r="C1651" s="1">
        <v>2031</v>
      </c>
      <c r="D1651" s="1" t="s">
        <v>278</v>
      </c>
      <c r="E1651" s="1">
        <v>4.1116231601037363</v>
      </c>
      <c r="F1651" s="329">
        <v>5.8636973027639802E-2</v>
      </c>
      <c r="G1651" s="1">
        <v>2.5969713774263301</v>
      </c>
      <c r="H1651" s="329">
        <v>116.620073270894</v>
      </c>
      <c r="I1651" s="1">
        <v>6.7085945375300664</v>
      </c>
      <c r="J1651" s="329">
        <v>13182.078227303749</v>
      </c>
      <c r="K1651" s="329">
        <f t="shared" si="25"/>
        <v>13298.756937547672</v>
      </c>
    </row>
    <row r="1652" spans="2:11" x14ac:dyDescent="0.2">
      <c r="B1652" s="1">
        <v>20284964</v>
      </c>
      <c r="C1652" s="1">
        <v>2032</v>
      </c>
      <c r="D1652" s="1" t="s">
        <v>278</v>
      </c>
      <c r="E1652" s="1">
        <v>4.1116231601037363</v>
      </c>
      <c r="F1652" s="329">
        <v>5.8636973027639802E-2</v>
      </c>
      <c r="G1652" s="1">
        <v>2.5969713774263301</v>
      </c>
      <c r="H1652" s="329">
        <v>116.620073270894</v>
      </c>
      <c r="I1652" s="1">
        <v>6.7085945375300664</v>
      </c>
      <c r="J1652" s="329">
        <v>13182.078227303749</v>
      </c>
      <c r="K1652" s="329">
        <f t="shared" si="25"/>
        <v>13298.756937547672</v>
      </c>
    </row>
    <row r="1653" spans="2:11" x14ac:dyDescent="0.2">
      <c r="B1653" s="1">
        <v>20284964</v>
      </c>
      <c r="C1653" s="1">
        <v>2033</v>
      </c>
      <c r="D1653" s="1" t="s">
        <v>278</v>
      </c>
      <c r="E1653" s="1">
        <v>4.1116231601037363</v>
      </c>
      <c r="F1653" s="329">
        <v>5.8636973027639802E-2</v>
      </c>
      <c r="G1653" s="1">
        <v>2.5969713774263301</v>
      </c>
      <c r="H1653" s="329">
        <v>116.620073270894</v>
      </c>
      <c r="I1653" s="1">
        <v>6.7085945375300664</v>
      </c>
      <c r="J1653" s="329">
        <v>13182.078227303749</v>
      </c>
      <c r="K1653" s="329">
        <f t="shared" si="25"/>
        <v>13298.756937547672</v>
      </c>
    </row>
    <row r="1654" spans="2:11" x14ac:dyDescent="0.2">
      <c r="B1654" s="1">
        <v>20284964</v>
      </c>
      <c r="C1654" s="1">
        <v>2034</v>
      </c>
      <c r="D1654" s="1" t="s">
        <v>278</v>
      </c>
      <c r="E1654" s="1">
        <v>4.1116231601037363</v>
      </c>
      <c r="F1654" s="329">
        <v>5.8636973027639802E-2</v>
      </c>
      <c r="G1654" s="1">
        <v>2.5969713774263301</v>
      </c>
      <c r="H1654" s="329">
        <v>116.620073270894</v>
      </c>
      <c r="I1654" s="1">
        <v>6.7085945375300664</v>
      </c>
      <c r="J1654" s="329">
        <v>13182.078227303749</v>
      </c>
      <c r="K1654" s="329">
        <f t="shared" si="25"/>
        <v>13298.756937547672</v>
      </c>
    </row>
    <row r="1655" spans="2:11" x14ac:dyDescent="0.2">
      <c r="B1655" s="1">
        <v>20285202</v>
      </c>
      <c r="C1655" s="1">
        <v>2023</v>
      </c>
      <c r="D1655" s="1" t="s">
        <v>278</v>
      </c>
      <c r="E1655" s="1">
        <v>0</v>
      </c>
      <c r="F1655" s="329">
        <v>0</v>
      </c>
      <c r="G1655" s="1">
        <v>2.2382960804306E-3</v>
      </c>
      <c r="H1655" s="329">
        <v>0.10051333455991319</v>
      </c>
      <c r="I1655" s="1">
        <v>2.2382960804306E-3</v>
      </c>
      <c r="J1655" s="329">
        <v>4387.0136074927286</v>
      </c>
      <c r="K1655" s="329">
        <f t="shared" si="25"/>
        <v>4387.1141208272884</v>
      </c>
    </row>
    <row r="1656" spans="2:11" x14ac:dyDescent="0.2">
      <c r="B1656" s="1">
        <v>20285202</v>
      </c>
      <c r="C1656" s="1">
        <v>2024</v>
      </c>
      <c r="D1656" s="1" t="s">
        <v>278</v>
      </c>
      <c r="E1656" s="1">
        <v>0</v>
      </c>
      <c r="F1656" s="329">
        <v>0</v>
      </c>
      <c r="G1656" s="1">
        <v>2.8254620407603E-3</v>
      </c>
      <c r="H1656" s="329">
        <v>0.1268807169311757</v>
      </c>
      <c r="I1656" s="1">
        <v>2.8254620407603E-3</v>
      </c>
      <c r="J1656" s="329">
        <v>4387.0136074927286</v>
      </c>
      <c r="K1656" s="329">
        <f t="shared" si="25"/>
        <v>4387.1404882096595</v>
      </c>
    </row>
    <row r="1657" spans="2:11" x14ac:dyDescent="0.2">
      <c r="B1657" s="1">
        <v>20285202</v>
      </c>
      <c r="C1657" s="1">
        <v>2025</v>
      </c>
      <c r="D1657" s="1" t="s">
        <v>278</v>
      </c>
      <c r="E1657" s="1">
        <v>0</v>
      </c>
      <c r="F1657" s="329">
        <v>0</v>
      </c>
      <c r="G1657" s="1">
        <v>3.0540377379366999E-3</v>
      </c>
      <c r="H1657" s="329">
        <v>0.13714517913679111</v>
      </c>
      <c r="I1657" s="1">
        <v>3.0540377379366999E-3</v>
      </c>
      <c r="J1657" s="329">
        <v>4387.0136074927286</v>
      </c>
      <c r="K1657" s="329">
        <f t="shared" si="25"/>
        <v>4387.1507526718651</v>
      </c>
    </row>
    <row r="1658" spans="2:11" x14ac:dyDescent="0.2">
      <c r="B1658" s="1">
        <v>20285202</v>
      </c>
      <c r="C1658" s="1">
        <v>2026</v>
      </c>
      <c r="D1658" s="1" t="s">
        <v>278</v>
      </c>
      <c r="E1658" s="1">
        <v>0</v>
      </c>
      <c r="F1658" s="329">
        <v>0</v>
      </c>
      <c r="G1658" s="1">
        <v>3.0540377379366999E-3</v>
      </c>
      <c r="H1658" s="329">
        <v>0.13714517913679111</v>
      </c>
      <c r="I1658" s="1">
        <v>3.0540377379366999E-3</v>
      </c>
      <c r="J1658" s="329">
        <v>4387.0136074927286</v>
      </c>
      <c r="K1658" s="329">
        <f t="shared" si="25"/>
        <v>4387.1507526718651</v>
      </c>
    </row>
    <row r="1659" spans="2:11" x14ac:dyDescent="0.2">
      <c r="B1659" s="1">
        <v>20285202</v>
      </c>
      <c r="C1659" s="1">
        <v>2027</v>
      </c>
      <c r="D1659" s="1" t="s">
        <v>278</v>
      </c>
      <c r="E1659" s="1">
        <v>0</v>
      </c>
      <c r="F1659" s="329">
        <v>0</v>
      </c>
      <c r="G1659" s="1">
        <v>3.0540377379366999E-3</v>
      </c>
      <c r="H1659" s="329">
        <v>0.13714517913679111</v>
      </c>
      <c r="I1659" s="1">
        <v>3.0540377379366999E-3</v>
      </c>
      <c r="J1659" s="329">
        <v>4387.0136074927286</v>
      </c>
      <c r="K1659" s="329">
        <f t="shared" si="25"/>
        <v>4387.1507526718651</v>
      </c>
    </row>
    <row r="1660" spans="2:11" x14ac:dyDescent="0.2">
      <c r="B1660" s="1">
        <v>20285202</v>
      </c>
      <c r="C1660" s="1">
        <v>2028</v>
      </c>
      <c r="D1660" s="1" t="s">
        <v>278</v>
      </c>
      <c r="E1660" s="1">
        <v>0</v>
      </c>
      <c r="F1660" s="329">
        <v>0</v>
      </c>
      <c r="G1660" s="1">
        <v>3.0540377379366999E-3</v>
      </c>
      <c r="H1660" s="329">
        <v>0.13714517913679111</v>
      </c>
      <c r="I1660" s="1">
        <v>3.0540377379366999E-3</v>
      </c>
      <c r="J1660" s="329">
        <v>4387.0136074927286</v>
      </c>
      <c r="K1660" s="329">
        <f t="shared" si="25"/>
        <v>4387.1507526718651</v>
      </c>
    </row>
    <row r="1661" spans="2:11" x14ac:dyDescent="0.2">
      <c r="B1661" s="1">
        <v>20285202</v>
      </c>
      <c r="C1661" s="1">
        <v>2029</v>
      </c>
      <c r="D1661" s="1" t="s">
        <v>278</v>
      </c>
      <c r="E1661" s="1">
        <v>0</v>
      </c>
      <c r="F1661" s="329">
        <v>0</v>
      </c>
      <c r="G1661" s="1">
        <v>3.0540377379366999E-3</v>
      </c>
      <c r="H1661" s="329">
        <v>0.13714517913679111</v>
      </c>
      <c r="I1661" s="1">
        <v>3.0540377379366999E-3</v>
      </c>
      <c r="J1661" s="329">
        <v>4387.0136074927286</v>
      </c>
      <c r="K1661" s="329">
        <f t="shared" si="25"/>
        <v>4387.1507526718651</v>
      </c>
    </row>
    <row r="1662" spans="2:11" x14ac:dyDescent="0.2">
      <c r="B1662" s="1">
        <v>20285202</v>
      </c>
      <c r="C1662" s="1">
        <v>2030</v>
      </c>
      <c r="D1662" s="1" t="s">
        <v>278</v>
      </c>
      <c r="E1662" s="1">
        <v>0</v>
      </c>
      <c r="F1662" s="329">
        <v>0</v>
      </c>
      <c r="G1662" s="1">
        <v>3.0540377379366999E-3</v>
      </c>
      <c r="H1662" s="329">
        <v>0.13714517913679111</v>
      </c>
      <c r="I1662" s="1">
        <v>3.0540377379366999E-3</v>
      </c>
      <c r="J1662" s="329">
        <v>4387.0136074927286</v>
      </c>
      <c r="K1662" s="329">
        <f t="shared" si="25"/>
        <v>4387.1507526718651</v>
      </c>
    </row>
    <row r="1663" spans="2:11" x14ac:dyDescent="0.2">
      <c r="B1663" s="1">
        <v>20285202</v>
      </c>
      <c r="C1663" s="1">
        <v>2031</v>
      </c>
      <c r="D1663" s="1" t="s">
        <v>278</v>
      </c>
      <c r="E1663" s="1">
        <v>0</v>
      </c>
      <c r="F1663" s="329">
        <v>0</v>
      </c>
      <c r="G1663" s="1">
        <v>3.0540377379366999E-3</v>
      </c>
      <c r="H1663" s="329">
        <v>0.13714517913679111</v>
      </c>
      <c r="I1663" s="1">
        <v>3.0540377379366999E-3</v>
      </c>
      <c r="J1663" s="329">
        <v>4387.0136074927286</v>
      </c>
      <c r="K1663" s="329">
        <f t="shared" si="25"/>
        <v>4387.1507526718651</v>
      </c>
    </row>
    <row r="1664" spans="2:11" x14ac:dyDescent="0.2">
      <c r="B1664" s="1">
        <v>20285202</v>
      </c>
      <c r="C1664" s="1">
        <v>2032</v>
      </c>
      <c r="D1664" s="1" t="s">
        <v>278</v>
      </c>
      <c r="E1664" s="1">
        <v>0</v>
      </c>
      <c r="F1664" s="329">
        <v>0</v>
      </c>
      <c r="G1664" s="1">
        <v>3.0540377379366999E-3</v>
      </c>
      <c r="H1664" s="329">
        <v>0.13714517913679111</v>
      </c>
      <c r="I1664" s="1">
        <v>3.0540377379366999E-3</v>
      </c>
      <c r="J1664" s="329">
        <v>4387.0136074927286</v>
      </c>
      <c r="K1664" s="329">
        <f t="shared" si="25"/>
        <v>4387.1507526718651</v>
      </c>
    </row>
    <row r="1665" spans="2:11" x14ac:dyDescent="0.2">
      <c r="B1665" s="1">
        <v>20285202</v>
      </c>
      <c r="C1665" s="1">
        <v>2033</v>
      </c>
      <c r="D1665" s="1" t="s">
        <v>278</v>
      </c>
      <c r="E1665" s="1">
        <v>0</v>
      </c>
      <c r="F1665" s="329">
        <v>0</v>
      </c>
      <c r="G1665" s="1">
        <v>3.0540377379366999E-3</v>
      </c>
      <c r="H1665" s="329">
        <v>0.13714517913679111</v>
      </c>
      <c r="I1665" s="1">
        <v>3.0540377379366999E-3</v>
      </c>
      <c r="J1665" s="329">
        <v>4387.0136074927286</v>
      </c>
      <c r="K1665" s="329">
        <f t="shared" si="25"/>
        <v>4387.1507526718651</v>
      </c>
    </row>
    <row r="1666" spans="2:11" x14ac:dyDescent="0.2">
      <c r="B1666" s="1">
        <v>20285202</v>
      </c>
      <c r="C1666" s="1">
        <v>2034</v>
      </c>
      <c r="D1666" s="1" t="s">
        <v>278</v>
      </c>
      <c r="E1666" s="1">
        <v>0</v>
      </c>
      <c r="F1666" s="329">
        <v>0</v>
      </c>
      <c r="G1666" s="1">
        <v>3.0540377379366999E-3</v>
      </c>
      <c r="H1666" s="329">
        <v>0.13714517913679111</v>
      </c>
      <c r="I1666" s="1">
        <v>3.0540377379366999E-3</v>
      </c>
      <c r="J1666" s="329">
        <v>4387.0136074927286</v>
      </c>
      <c r="K1666" s="329">
        <f t="shared" si="25"/>
        <v>4387.1507526718651</v>
      </c>
    </row>
    <row r="1667" spans="2:11" x14ac:dyDescent="0.2">
      <c r="B1667" s="1">
        <v>20285528</v>
      </c>
      <c r="C1667" s="1">
        <v>2023</v>
      </c>
      <c r="D1667" s="1" t="s">
        <v>278</v>
      </c>
      <c r="E1667" s="1">
        <v>0</v>
      </c>
      <c r="F1667" s="329">
        <v>0</v>
      </c>
      <c r="G1667" s="1">
        <v>0</v>
      </c>
      <c r="H1667" s="329">
        <v>0</v>
      </c>
      <c r="I1667" s="1">
        <v>0</v>
      </c>
      <c r="J1667" s="329">
        <v>1402.235347807547</v>
      </c>
      <c r="K1667" s="329">
        <f t="shared" si="25"/>
        <v>1402.235347807547</v>
      </c>
    </row>
    <row r="1668" spans="2:11" x14ac:dyDescent="0.2">
      <c r="B1668" s="1">
        <v>20285528</v>
      </c>
      <c r="C1668" s="1">
        <v>2024</v>
      </c>
      <c r="D1668" s="1" t="s">
        <v>278</v>
      </c>
      <c r="E1668" s="1">
        <v>0</v>
      </c>
      <c r="F1668" s="329">
        <v>0</v>
      </c>
      <c r="G1668" s="1">
        <v>0</v>
      </c>
      <c r="H1668" s="329">
        <v>0</v>
      </c>
      <c r="I1668" s="1">
        <v>0</v>
      </c>
      <c r="J1668" s="329">
        <v>1402.235347807547</v>
      </c>
      <c r="K1668" s="329">
        <f t="shared" si="25"/>
        <v>1402.235347807547</v>
      </c>
    </row>
    <row r="1669" spans="2:11" x14ac:dyDescent="0.2">
      <c r="B1669" s="1">
        <v>20285528</v>
      </c>
      <c r="C1669" s="1">
        <v>2025</v>
      </c>
      <c r="D1669" s="1" t="s">
        <v>278</v>
      </c>
      <c r="E1669" s="1">
        <v>0</v>
      </c>
      <c r="F1669" s="329">
        <v>0</v>
      </c>
      <c r="G1669" s="1">
        <v>0</v>
      </c>
      <c r="H1669" s="329">
        <v>0</v>
      </c>
      <c r="I1669" s="1">
        <v>0</v>
      </c>
      <c r="J1669" s="329">
        <v>1402.235347807547</v>
      </c>
      <c r="K1669" s="329">
        <f t="shared" si="25"/>
        <v>1402.235347807547</v>
      </c>
    </row>
    <row r="1670" spans="2:11" x14ac:dyDescent="0.2">
      <c r="B1670" s="1">
        <v>20285528</v>
      </c>
      <c r="C1670" s="1">
        <v>2026</v>
      </c>
      <c r="D1670" s="1" t="s">
        <v>278</v>
      </c>
      <c r="E1670" s="1">
        <v>0</v>
      </c>
      <c r="F1670" s="329">
        <v>0</v>
      </c>
      <c r="G1670" s="1">
        <v>0</v>
      </c>
      <c r="H1670" s="329">
        <v>0</v>
      </c>
      <c r="I1670" s="1">
        <v>0</v>
      </c>
      <c r="J1670" s="329">
        <v>1402.235347807547</v>
      </c>
      <c r="K1670" s="329">
        <f t="shared" si="25"/>
        <v>1402.235347807547</v>
      </c>
    </row>
    <row r="1671" spans="2:11" x14ac:dyDescent="0.2">
      <c r="B1671" s="1">
        <v>20285528</v>
      </c>
      <c r="C1671" s="1">
        <v>2027</v>
      </c>
      <c r="D1671" s="1" t="s">
        <v>278</v>
      </c>
      <c r="E1671" s="1">
        <v>0</v>
      </c>
      <c r="F1671" s="329">
        <v>0</v>
      </c>
      <c r="G1671" s="1">
        <v>0</v>
      </c>
      <c r="H1671" s="329">
        <v>0</v>
      </c>
      <c r="I1671" s="1">
        <v>0</v>
      </c>
      <c r="J1671" s="329">
        <v>1402.235347807547</v>
      </c>
      <c r="K1671" s="329">
        <f t="shared" ref="K1671:K1734" si="26">J1671+H1671+F1671</f>
        <v>1402.235347807547</v>
      </c>
    </row>
    <row r="1672" spans="2:11" x14ac:dyDescent="0.2">
      <c r="B1672" s="1">
        <v>20285528</v>
      </c>
      <c r="C1672" s="1">
        <v>2028</v>
      </c>
      <c r="D1672" s="1" t="s">
        <v>278</v>
      </c>
      <c r="E1672" s="1">
        <v>0</v>
      </c>
      <c r="F1672" s="329">
        <v>0</v>
      </c>
      <c r="G1672" s="1">
        <v>0</v>
      </c>
      <c r="H1672" s="329">
        <v>0</v>
      </c>
      <c r="I1672" s="1">
        <v>0</v>
      </c>
      <c r="J1672" s="329">
        <v>1402.235347807547</v>
      </c>
      <c r="K1672" s="329">
        <f t="shared" si="26"/>
        <v>1402.235347807547</v>
      </c>
    </row>
    <row r="1673" spans="2:11" x14ac:dyDescent="0.2">
      <c r="B1673" s="1">
        <v>20285528</v>
      </c>
      <c r="C1673" s="1">
        <v>2029</v>
      </c>
      <c r="D1673" s="1" t="s">
        <v>278</v>
      </c>
      <c r="E1673" s="1">
        <v>0</v>
      </c>
      <c r="F1673" s="329">
        <v>0</v>
      </c>
      <c r="G1673" s="1">
        <v>0</v>
      </c>
      <c r="H1673" s="329">
        <v>0</v>
      </c>
      <c r="I1673" s="1">
        <v>0</v>
      </c>
      <c r="J1673" s="329">
        <v>1402.235347807547</v>
      </c>
      <c r="K1673" s="329">
        <f t="shared" si="26"/>
        <v>1402.235347807547</v>
      </c>
    </row>
    <row r="1674" spans="2:11" x14ac:dyDescent="0.2">
      <c r="B1674" s="1">
        <v>20285528</v>
      </c>
      <c r="C1674" s="1">
        <v>2030</v>
      </c>
      <c r="D1674" s="1" t="s">
        <v>278</v>
      </c>
      <c r="E1674" s="1">
        <v>0</v>
      </c>
      <c r="F1674" s="329">
        <v>0</v>
      </c>
      <c r="G1674" s="1">
        <v>0</v>
      </c>
      <c r="H1674" s="329">
        <v>0</v>
      </c>
      <c r="I1674" s="1">
        <v>0</v>
      </c>
      <c r="J1674" s="329">
        <v>1402.235347807547</v>
      </c>
      <c r="K1674" s="329">
        <f t="shared" si="26"/>
        <v>1402.235347807547</v>
      </c>
    </row>
    <row r="1675" spans="2:11" x14ac:dyDescent="0.2">
      <c r="B1675" s="1">
        <v>20285528</v>
      </c>
      <c r="C1675" s="1">
        <v>2031</v>
      </c>
      <c r="D1675" s="1" t="s">
        <v>278</v>
      </c>
      <c r="E1675" s="1">
        <v>0</v>
      </c>
      <c r="F1675" s="329">
        <v>0</v>
      </c>
      <c r="G1675" s="1">
        <v>0</v>
      </c>
      <c r="H1675" s="329">
        <v>0</v>
      </c>
      <c r="I1675" s="1">
        <v>0</v>
      </c>
      <c r="J1675" s="329">
        <v>1402.235347807547</v>
      </c>
      <c r="K1675" s="329">
        <f t="shared" si="26"/>
        <v>1402.235347807547</v>
      </c>
    </row>
    <row r="1676" spans="2:11" x14ac:dyDescent="0.2">
      <c r="B1676" s="1">
        <v>20285528</v>
      </c>
      <c r="C1676" s="1">
        <v>2032</v>
      </c>
      <c r="D1676" s="1" t="s">
        <v>278</v>
      </c>
      <c r="E1676" s="1">
        <v>0</v>
      </c>
      <c r="F1676" s="329">
        <v>0</v>
      </c>
      <c r="G1676" s="1">
        <v>0</v>
      </c>
      <c r="H1676" s="329">
        <v>0</v>
      </c>
      <c r="I1676" s="1">
        <v>0</v>
      </c>
      <c r="J1676" s="329">
        <v>1402.235347807547</v>
      </c>
      <c r="K1676" s="329">
        <f t="shared" si="26"/>
        <v>1402.235347807547</v>
      </c>
    </row>
    <row r="1677" spans="2:11" x14ac:dyDescent="0.2">
      <c r="B1677" s="1">
        <v>20285528</v>
      </c>
      <c r="C1677" s="1">
        <v>2033</v>
      </c>
      <c r="D1677" s="1" t="s">
        <v>278</v>
      </c>
      <c r="E1677" s="1">
        <v>0</v>
      </c>
      <c r="F1677" s="329">
        <v>0</v>
      </c>
      <c r="G1677" s="1">
        <v>0</v>
      </c>
      <c r="H1677" s="329">
        <v>0</v>
      </c>
      <c r="I1677" s="1">
        <v>0</v>
      </c>
      <c r="J1677" s="329">
        <v>1402.235347807547</v>
      </c>
      <c r="K1677" s="329">
        <f t="shared" si="26"/>
        <v>1402.235347807547</v>
      </c>
    </row>
    <row r="1678" spans="2:11" x14ac:dyDescent="0.2">
      <c r="B1678" s="1">
        <v>20285528</v>
      </c>
      <c r="C1678" s="1">
        <v>2034</v>
      </c>
      <c r="D1678" s="1" t="s">
        <v>278</v>
      </c>
      <c r="E1678" s="1">
        <v>0</v>
      </c>
      <c r="F1678" s="329">
        <v>0</v>
      </c>
      <c r="G1678" s="1">
        <v>0</v>
      </c>
      <c r="H1678" s="329">
        <v>0</v>
      </c>
      <c r="I1678" s="1">
        <v>0</v>
      </c>
      <c r="J1678" s="329">
        <v>1402.235347807547</v>
      </c>
      <c r="K1678" s="329">
        <f t="shared" si="26"/>
        <v>1402.235347807547</v>
      </c>
    </row>
    <row r="1679" spans="2:11" x14ac:dyDescent="0.2">
      <c r="B1679" s="1">
        <v>20333470</v>
      </c>
      <c r="C1679" s="1">
        <v>2023</v>
      </c>
      <c r="D1679" s="1" t="s">
        <v>278</v>
      </c>
      <c r="E1679" s="1">
        <v>34.888988668633637</v>
      </c>
      <c r="F1679" s="329">
        <v>0</v>
      </c>
      <c r="G1679" s="1">
        <v>0</v>
      </c>
      <c r="H1679" s="329">
        <v>0</v>
      </c>
      <c r="I1679" s="1">
        <v>34.888988668633637</v>
      </c>
      <c r="J1679" s="329">
        <v>15017.28678870892</v>
      </c>
      <c r="K1679" s="329">
        <f t="shared" si="26"/>
        <v>15017.28678870892</v>
      </c>
    </row>
    <row r="1680" spans="2:11" x14ac:dyDescent="0.2">
      <c r="B1680" s="1">
        <v>20333470</v>
      </c>
      <c r="C1680" s="1">
        <v>2024</v>
      </c>
      <c r="D1680" s="1" t="s">
        <v>278</v>
      </c>
      <c r="E1680" s="1">
        <v>292.40457675320101</v>
      </c>
      <c r="F1680" s="329">
        <v>4.0777731986307959</v>
      </c>
      <c r="G1680" s="1">
        <v>0</v>
      </c>
      <c r="H1680" s="329">
        <v>0</v>
      </c>
      <c r="I1680" s="1">
        <v>292.40457675320101</v>
      </c>
      <c r="J1680" s="329">
        <v>15017.28678870892</v>
      </c>
      <c r="K1680" s="329">
        <f t="shared" si="26"/>
        <v>15021.364561907551</v>
      </c>
    </row>
    <row r="1681" spans="2:11" x14ac:dyDescent="0.2">
      <c r="B1681" s="1">
        <v>20333470</v>
      </c>
      <c r="C1681" s="1">
        <v>2025</v>
      </c>
      <c r="D1681" s="1" t="s">
        <v>278</v>
      </c>
      <c r="E1681" s="1">
        <v>1213.7240992202869</v>
      </c>
      <c r="F1681" s="329">
        <v>18.306095814454149</v>
      </c>
      <c r="G1681" s="1">
        <v>0</v>
      </c>
      <c r="H1681" s="329">
        <v>0</v>
      </c>
      <c r="I1681" s="1">
        <v>1213.7240992202869</v>
      </c>
      <c r="J1681" s="329">
        <v>15017.28678870892</v>
      </c>
      <c r="K1681" s="329">
        <f t="shared" si="26"/>
        <v>15035.592884523374</v>
      </c>
    </row>
    <row r="1682" spans="2:11" x14ac:dyDescent="0.2">
      <c r="B1682" s="1">
        <v>20333470</v>
      </c>
      <c r="C1682" s="1">
        <v>2026</v>
      </c>
      <c r="D1682" s="1" t="s">
        <v>278</v>
      </c>
      <c r="E1682" s="1">
        <v>1213.7240992202869</v>
      </c>
      <c r="F1682" s="329">
        <v>18.306095814454149</v>
      </c>
      <c r="G1682" s="1">
        <v>0</v>
      </c>
      <c r="H1682" s="329">
        <v>0</v>
      </c>
      <c r="I1682" s="1">
        <v>1213.7240992202869</v>
      </c>
      <c r="J1682" s="329">
        <v>15017.28678870892</v>
      </c>
      <c r="K1682" s="329">
        <f t="shared" si="26"/>
        <v>15035.592884523374</v>
      </c>
    </row>
    <row r="1683" spans="2:11" x14ac:dyDescent="0.2">
      <c r="B1683" s="1">
        <v>20333470</v>
      </c>
      <c r="C1683" s="1">
        <v>2027</v>
      </c>
      <c r="D1683" s="1" t="s">
        <v>278</v>
      </c>
      <c r="E1683" s="1">
        <v>1213.7240992202869</v>
      </c>
      <c r="F1683" s="329">
        <v>18.306095814454149</v>
      </c>
      <c r="G1683" s="1">
        <v>0</v>
      </c>
      <c r="H1683" s="329">
        <v>0</v>
      </c>
      <c r="I1683" s="1">
        <v>1213.7240992202869</v>
      </c>
      <c r="J1683" s="329">
        <v>15017.28678870892</v>
      </c>
      <c r="K1683" s="329">
        <f t="shared" si="26"/>
        <v>15035.592884523374</v>
      </c>
    </row>
    <row r="1684" spans="2:11" x14ac:dyDescent="0.2">
      <c r="B1684" s="1">
        <v>20333470</v>
      </c>
      <c r="C1684" s="1">
        <v>2028</v>
      </c>
      <c r="D1684" s="1" t="s">
        <v>278</v>
      </c>
      <c r="E1684" s="1">
        <v>1213.7240992202869</v>
      </c>
      <c r="F1684" s="329">
        <v>18.306095814454149</v>
      </c>
      <c r="G1684" s="1">
        <v>0</v>
      </c>
      <c r="H1684" s="329">
        <v>0</v>
      </c>
      <c r="I1684" s="1">
        <v>1213.7240992202869</v>
      </c>
      <c r="J1684" s="329">
        <v>15017.28678870892</v>
      </c>
      <c r="K1684" s="329">
        <f t="shared" si="26"/>
        <v>15035.592884523374</v>
      </c>
    </row>
    <row r="1685" spans="2:11" x14ac:dyDescent="0.2">
      <c r="B1685" s="1">
        <v>20333470</v>
      </c>
      <c r="C1685" s="1">
        <v>2029</v>
      </c>
      <c r="D1685" s="1" t="s">
        <v>278</v>
      </c>
      <c r="E1685" s="1">
        <v>1213.7240992202869</v>
      </c>
      <c r="F1685" s="329">
        <v>18.306095814454149</v>
      </c>
      <c r="G1685" s="1">
        <v>0</v>
      </c>
      <c r="H1685" s="329">
        <v>0</v>
      </c>
      <c r="I1685" s="1">
        <v>1213.7240992202869</v>
      </c>
      <c r="J1685" s="329">
        <v>15017.28678870892</v>
      </c>
      <c r="K1685" s="329">
        <f t="shared" si="26"/>
        <v>15035.592884523374</v>
      </c>
    </row>
    <row r="1686" spans="2:11" x14ac:dyDescent="0.2">
      <c r="B1686" s="1">
        <v>20333470</v>
      </c>
      <c r="C1686" s="1">
        <v>2030</v>
      </c>
      <c r="D1686" s="1" t="s">
        <v>278</v>
      </c>
      <c r="E1686" s="1">
        <v>1213.7240992202869</v>
      </c>
      <c r="F1686" s="329">
        <v>18.306095814454149</v>
      </c>
      <c r="G1686" s="1">
        <v>0</v>
      </c>
      <c r="H1686" s="329">
        <v>0</v>
      </c>
      <c r="I1686" s="1">
        <v>1213.7240992202869</v>
      </c>
      <c r="J1686" s="329">
        <v>15017.28678870892</v>
      </c>
      <c r="K1686" s="329">
        <f t="shared" si="26"/>
        <v>15035.592884523374</v>
      </c>
    </row>
    <row r="1687" spans="2:11" x14ac:dyDescent="0.2">
      <c r="B1687" s="1">
        <v>20333470</v>
      </c>
      <c r="C1687" s="1">
        <v>2031</v>
      </c>
      <c r="D1687" s="1" t="s">
        <v>278</v>
      </c>
      <c r="E1687" s="1">
        <v>1213.7240992202869</v>
      </c>
      <c r="F1687" s="329">
        <v>18.306095814454149</v>
      </c>
      <c r="G1687" s="1">
        <v>0</v>
      </c>
      <c r="H1687" s="329">
        <v>0</v>
      </c>
      <c r="I1687" s="1">
        <v>1213.7240992202869</v>
      </c>
      <c r="J1687" s="329">
        <v>15017.28678870892</v>
      </c>
      <c r="K1687" s="329">
        <f t="shared" si="26"/>
        <v>15035.592884523374</v>
      </c>
    </row>
    <row r="1688" spans="2:11" x14ac:dyDescent="0.2">
      <c r="B1688" s="1">
        <v>20333470</v>
      </c>
      <c r="C1688" s="1">
        <v>2032</v>
      </c>
      <c r="D1688" s="1" t="s">
        <v>278</v>
      </c>
      <c r="E1688" s="1">
        <v>1213.7240992202869</v>
      </c>
      <c r="F1688" s="329">
        <v>18.306095814454149</v>
      </c>
      <c r="G1688" s="1">
        <v>0</v>
      </c>
      <c r="H1688" s="329">
        <v>0</v>
      </c>
      <c r="I1688" s="1">
        <v>1213.7240992202869</v>
      </c>
      <c r="J1688" s="329">
        <v>15017.28678870892</v>
      </c>
      <c r="K1688" s="329">
        <f t="shared" si="26"/>
        <v>15035.592884523374</v>
      </c>
    </row>
    <row r="1689" spans="2:11" x14ac:dyDescent="0.2">
      <c r="B1689" s="1">
        <v>20333470</v>
      </c>
      <c r="C1689" s="1">
        <v>2033</v>
      </c>
      <c r="D1689" s="1" t="s">
        <v>278</v>
      </c>
      <c r="E1689" s="1">
        <v>1213.7240992202869</v>
      </c>
      <c r="F1689" s="329">
        <v>18.306095814454149</v>
      </c>
      <c r="G1689" s="1">
        <v>0</v>
      </c>
      <c r="H1689" s="329">
        <v>0</v>
      </c>
      <c r="I1689" s="1">
        <v>1213.7240992202869</v>
      </c>
      <c r="J1689" s="329">
        <v>15017.28678870892</v>
      </c>
      <c r="K1689" s="329">
        <f t="shared" si="26"/>
        <v>15035.592884523374</v>
      </c>
    </row>
    <row r="1690" spans="2:11" x14ac:dyDescent="0.2">
      <c r="B1690" s="1">
        <v>20333470</v>
      </c>
      <c r="C1690" s="1">
        <v>2034</v>
      </c>
      <c r="D1690" s="1" t="s">
        <v>278</v>
      </c>
      <c r="E1690" s="1">
        <v>1213.7240992202869</v>
      </c>
      <c r="F1690" s="329">
        <v>18.306095814454149</v>
      </c>
      <c r="G1690" s="1">
        <v>0</v>
      </c>
      <c r="H1690" s="329">
        <v>0</v>
      </c>
      <c r="I1690" s="1">
        <v>1213.7240992202869</v>
      </c>
      <c r="J1690" s="329">
        <v>15017.28678870892</v>
      </c>
      <c r="K1690" s="329">
        <f t="shared" si="26"/>
        <v>15035.592884523374</v>
      </c>
    </row>
    <row r="1691" spans="2:11" x14ac:dyDescent="0.2">
      <c r="B1691" s="1">
        <v>20333752</v>
      </c>
      <c r="C1691" s="1">
        <v>2023</v>
      </c>
      <c r="D1691" s="1" t="s">
        <v>278</v>
      </c>
      <c r="E1691" s="1">
        <v>0</v>
      </c>
      <c r="F1691" s="329">
        <v>0</v>
      </c>
      <c r="G1691" s="1">
        <v>0</v>
      </c>
      <c r="H1691" s="329">
        <v>0</v>
      </c>
      <c r="I1691" s="1">
        <v>0</v>
      </c>
      <c r="J1691" s="329">
        <v>4357.251096795173</v>
      </c>
      <c r="K1691" s="329">
        <f t="shared" si="26"/>
        <v>4357.251096795173</v>
      </c>
    </row>
    <row r="1692" spans="2:11" x14ac:dyDescent="0.2">
      <c r="B1692" s="1">
        <v>20333752</v>
      </c>
      <c r="C1692" s="1">
        <v>2024</v>
      </c>
      <c r="D1692" s="1" t="s">
        <v>278</v>
      </c>
      <c r="E1692" s="1">
        <v>0</v>
      </c>
      <c r="F1692" s="329">
        <v>0</v>
      </c>
      <c r="G1692" s="1">
        <v>0</v>
      </c>
      <c r="H1692" s="329">
        <v>0</v>
      </c>
      <c r="I1692" s="1">
        <v>0</v>
      </c>
      <c r="J1692" s="329">
        <v>4357.251096795173</v>
      </c>
      <c r="K1692" s="329">
        <f t="shared" si="26"/>
        <v>4357.251096795173</v>
      </c>
    </row>
    <row r="1693" spans="2:11" x14ac:dyDescent="0.2">
      <c r="B1693" s="1">
        <v>20333752</v>
      </c>
      <c r="C1693" s="1">
        <v>2025</v>
      </c>
      <c r="D1693" s="1" t="s">
        <v>278</v>
      </c>
      <c r="E1693" s="1">
        <v>0</v>
      </c>
      <c r="F1693" s="329">
        <v>0</v>
      </c>
      <c r="G1693" s="1">
        <v>0</v>
      </c>
      <c r="H1693" s="329">
        <v>0</v>
      </c>
      <c r="I1693" s="1">
        <v>0</v>
      </c>
      <c r="J1693" s="329">
        <v>4357.251096795173</v>
      </c>
      <c r="K1693" s="329">
        <f t="shared" si="26"/>
        <v>4357.251096795173</v>
      </c>
    </row>
    <row r="1694" spans="2:11" x14ac:dyDescent="0.2">
      <c r="B1694" s="1">
        <v>20333752</v>
      </c>
      <c r="C1694" s="1">
        <v>2026</v>
      </c>
      <c r="D1694" s="1" t="s">
        <v>278</v>
      </c>
      <c r="E1694" s="1">
        <v>0</v>
      </c>
      <c r="F1694" s="329">
        <v>0</v>
      </c>
      <c r="G1694" s="1">
        <v>0</v>
      </c>
      <c r="H1694" s="329">
        <v>0</v>
      </c>
      <c r="I1694" s="1">
        <v>0</v>
      </c>
      <c r="J1694" s="329">
        <v>4357.251096795173</v>
      </c>
      <c r="K1694" s="329">
        <f t="shared" si="26"/>
        <v>4357.251096795173</v>
      </c>
    </row>
    <row r="1695" spans="2:11" x14ac:dyDescent="0.2">
      <c r="B1695" s="1">
        <v>20333752</v>
      </c>
      <c r="C1695" s="1">
        <v>2027</v>
      </c>
      <c r="D1695" s="1" t="s">
        <v>278</v>
      </c>
      <c r="E1695" s="1">
        <v>0</v>
      </c>
      <c r="F1695" s="329">
        <v>0</v>
      </c>
      <c r="G1695" s="1">
        <v>0</v>
      </c>
      <c r="H1695" s="329">
        <v>0</v>
      </c>
      <c r="I1695" s="1">
        <v>0</v>
      </c>
      <c r="J1695" s="329">
        <v>4357.251096795173</v>
      </c>
      <c r="K1695" s="329">
        <f t="shared" si="26"/>
        <v>4357.251096795173</v>
      </c>
    </row>
    <row r="1696" spans="2:11" x14ac:dyDescent="0.2">
      <c r="B1696" s="1">
        <v>20333752</v>
      </c>
      <c r="C1696" s="1">
        <v>2028</v>
      </c>
      <c r="D1696" s="1" t="s">
        <v>278</v>
      </c>
      <c r="E1696" s="1">
        <v>0</v>
      </c>
      <c r="F1696" s="329">
        <v>0</v>
      </c>
      <c r="G1696" s="1">
        <v>0</v>
      </c>
      <c r="H1696" s="329">
        <v>0</v>
      </c>
      <c r="I1696" s="1">
        <v>0</v>
      </c>
      <c r="J1696" s="329">
        <v>4357.251096795173</v>
      </c>
      <c r="K1696" s="329">
        <f t="shared" si="26"/>
        <v>4357.251096795173</v>
      </c>
    </row>
    <row r="1697" spans="2:11" x14ac:dyDescent="0.2">
      <c r="B1697" s="1">
        <v>20333752</v>
      </c>
      <c r="C1697" s="1">
        <v>2029</v>
      </c>
      <c r="D1697" s="1" t="s">
        <v>278</v>
      </c>
      <c r="E1697" s="1">
        <v>0</v>
      </c>
      <c r="F1697" s="329">
        <v>0</v>
      </c>
      <c r="G1697" s="1">
        <v>0</v>
      </c>
      <c r="H1697" s="329">
        <v>0</v>
      </c>
      <c r="I1697" s="1">
        <v>0</v>
      </c>
      <c r="J1697" s="329">
        <v>4357.251096795173</v>
      </c>
      <c r="K1697" s="329">
        <f t="shared" si="26"/>
        <v>4357.251096795173</v>
      </c>
    </row>
    <row r="1698" spans="2:11" x14ac:dyDescent="0.2">
      <c r="B1698" s="1">
        <v>20333752</v>
      </c>
      <c r="C1698" s="1">
        <v>2030</v>
      </c>
      <c r="D1698" s="1" t="s">
        <v>278</v>
      </c>
      <c r="E1698" s="1">
        <v>0</v>
      </c>
      <c r="F1698" s="329">
        <v>0</v>
      </c>
      <c r="G1698" s="1">
        <v>0</v>
      </c>
      <c r="H1698" s="329">
        <v>0</v>
      </c>
      <c r="I1698" s="1">
        <v>0</v>
      </c>
      <c r="J1698" s="329">
        <v>4357.251096795173</v>
      </c>
      <c r="K1698" s="329">
        <f t="shared" si="26"/>
        <v>4357.251096795173</v>
      </c>
    </row>
    <row r="1699" spans="2:11" x14ac:dyDescent="0.2">
      <c r="B1699" s="1">
        <v>20333752</v>
      </c>
      <c r="C1699" s="1">
        <v>2031</v>
      </c>
      <c r="D1699" s="1" t="s">
        <v>278</v>
      </c>
      <c r="E1699" s="1">
        <v>0</v>
      </c>
      <c r="F1699" s="329">
        <v>0</v>
      </c>
      <c r="G1699" s="1">
        <v>0</v>
      </c>
      <c r="H1699" s="329">
        <v>0</v>
      </c>
      <c r="I1699" s="1">
        <v>0</v>
      </c>
      <c r="J1699" s="329">
        <v>4357.251096795173</v>
      </c>
      <c r="K1699" s="329">
        <f t="shared" si="26"/>
        <v>4357.251096795173</v>
      </c>
    </row>
    <row r="1700" spans="2:11" x14ac:dyDescent="0.2">
      <c r="B1700" s="1">
        <v>20333752</v>
      </c>
      <c r="C1700" s="1">
        <v>2032</v>
      </c>
      <c r="D1700" s="1" t="s">
        <v>278</v>
      </c>
      <c r="E1700" s="1">
        <v>0</v>
      </c>
      <c r="F1700" s="329">
        <v>0</v>
      </c>
      <c r="G1700" s="1">
        <v>0</v>
      </c>
      <c r="H1700" s="329">
        <v>0</v>
      </c>
      <c r="I1700" s="1">
        <v>0</v>
      </c>
      <c r="J1700" s="329">
        <v>4357.251096795173</v>
      </c>
      <c r="K1700" s="329">
        <f t="shared" si="26"/>
        <v>4357.251096795173</v>
      </c>
    </row>
    <row r="1701" spans="2:11" x14ac:dyDescent="0.2">
      <c r="B1701" s="1">
        <v>20333752</v>
      </c>
      <c r="C1701" s="1">
        <v>2033</v>
      </c>
      <c r="D1701" s="1" t="s">
        <v>278</v>
      </c>
      <c r="E1701" s="1">
        <v>0</v>
      </c>
      <c r="F1701" s="329">
        <v>0</v>
      </c>
      <c r="G1701" s="1">
        <v>0</v>
      </c>
      <c r="H1701" s="329">
        <v>0</v>
      </c>
      <c r="I1701" s="1">
        <v>0</v>
      </c>
      <c r="J1701" s="329">
        <v>4357.251096795173</v>
      </c>
      <c r="K1701" s="329">
        <f t="shared" si="26"/>
        <v>4357.251096795173</v>
      </c>
    </row>
    <row r="1702" spans="2:11" x14ac:dyDescent="0.2">
      <c r="B1702" s="1">
        <v>20333752</v>
      </c>
      <c r="C1702" s="1">
        <v>2034</v>
      </c>
      <c r="D1702" s="1" t="s">
        <v>278</v>
      </c>
      <c r="E1702" s="1">
        <v>0</v>
      </c>
      <c r="F1702" s="329">
        <v>0</v>
      </c>
      <c r="G1702" s="1">
        <v>0</v>
      </c>
      <c r="H1702" s="329">
        <v>0</v>
      </c>
      <c r="I1702" s="1">
        <v>0</v>
      </c>
      <c r="J1702" s="329">
        <v>4357.251096795173</v>
      </c>
      <c r="K1702" s="329">
        <f t="shared" si="26"/>
        <v>4357.251096795173</v>
      </c>
    </row>
    <row r="1703" spans="2:11" x14ac:dyDescent="0.2">
      <c r="B1703" s="1">
        <v>20360521</v>
      </c>
      <c r="C1703" s="1">
        <v>2023</v>
      </c>
      <c r="D1703" s="1" t="s">
        <v>278</v>
      </c>
      <c r="E1703" s="1">
        <v>0</v>
      </c>
      <c r="F1703" s="329">
        <v>0</v>
      </c>
      <c r="G1703" s="1">
        <v>0</v>
      </c>
      <c r="H1703" s="329">
        <v>0</v>
      </c>
      <c r="I1703" s="1">
        <v>0</v>
      </c>
      <c r="J1703" s="329">
        <v>3178.7256899465842</v>
      </c>
      <c r="K1703" s="329">
        <f t="shared" si="26"/>
        <v>3178.7256899465842</v>
      </c>
    </row>
    <row r="1704" spans="2:11" x14ac:dyDescent="0.2">
      <c r="B1704" s="1">
        <v>20360521</v>
      </c>
      <c r="C1704" s="1">
        <v>2024</v>
      </c>
      <c r="D1704" s="1" t="s">
        <v>278</v>
      </c>
      <c r="E1704" s="1">
        <v>0</v>
      </c>
      <c r="F1704" s="329">
        <v>0</v>
      </c>
      <c r="G1704" s="1">
        <v>0</v>
      </c>
      <c r="H1704" s="329">
        <v>0</v>
      </c>
      <c r="I1704" s="1">
        <v>0</v>
      </c>
      <c r="J1704" s="329">
        <v>3178.7256899465842</v>
      </c>
      <c r="K1704" s="329">
        <f t="shared" si="26"/>
        <v>3178.7256899465842</v>
      </c>
    </row>
    <row r="1705" spans="2:11" x14ac:dyDescent="0.2">
      <c r="B1705" s="1">
        <v>20360521</v>
      </c>
      <c r="C1705" s="1">
        <v>2025</v>
      </c>
      <c r="D1705" s="1" t="s">
        <v>278</v>
      </c>
      <c r="E1705" s="1">
        <v>0</v>
      </c>
      <c r="F1705" s="329">
        <v>0</v>
      </c>
      <c r="G1705" s="1">
        <v>0</v>
      </c>
      <c r="H1705" s="329">
        <v>0</v>
      </c>
      <c r="I1705" s="1">
        <v>0</v>
      </c>
      <c r="J1705" s="329">
        <v>3178.7256899465842</v>
      </c>
      <c r="K1705" s="329">
        <f t="shared" si="26"/>
        <v>3178.7256899465842</v>
      </c>
    </row>
    <row r="1706" spans="2:11" x14ac:dyDescent="0.2">
      <c r="B1706" s="1">
        <v>20360521</v>
      </c>
      <c r="C1706" s="1">
        <v>2026</v>
      </c>
      <c r="D1706" s="1" t="s">
        <v>278</v>
      </c>
      <c r="E1706" s="1">
        <v>0</v>
      </c>
      <c r="F1706" s="329">
        <v>0</v>
      </c>
      <c r="G1706" s="1">
        <v>0</v>
      </c>
      <c r="H1706" s="329">
        <v>0</v>
      </c>
      <c r="I1706" s="1">
        <v>0</v>
      </c>
      <c r="J1706" s="329">
        <v>3178.7256899465842</v>
      </c>
      <c r="K1706" s="329">
        <f t="shared" si="26"/>
        <v>3178.7256899465842</v>
      </c>
    </row>
    <row r="1707" spans="2:11" x14ac:dyDescent="0.2">
      <c r="B1707" s="1">
        <v>20360521</v>
      </c>
      <c r="C1707" s="1">
        <v>2027</v>
      </c>
      <c r="D1707" s="1" t="s">
        <v>278</v>
      </c>
      <c r="E1707" s="1">
        <v>0</v>
      </c>
      <c r="F1707" s="329">
        <v>0</v>
      </c>
      <c r="G1707" s="1">
        <v>0</v>
      </c>
      <c r="H1707" s="329">
        <v>0</v>
      </c>
      <c r="I1707" s="1">
        <v>0</v>
      </c>
      <c r="J1707" s="329">
        <v>3178.7256899465842</v>
      </c>
      <c r="K1707" s="329">
        <f t="shared" si="26"/>
        <v>3178.7256899465842</v>
      </c>
    </row>
    <row r="1708" spans="2:11" x14ac:dyDescent="0.2">
      <c r="B1708" s="1">
        <v>20360521</v>
      </c>
      <c r="C1708" s="1">
        <v>2028</v>
      </c>
      <c r="D1708" s="1" t="s">
        <v>278</v>
      </c>
      <c r="E1708" s="1">
        <v>0</v>
      </c>
      <c r="F1708" s="329">
        <v>0</v>
      </c>
      <c r="G1708" s="1">
        <v>0</v>
      </c>
      <c r="H1708" s="329">
        <v>0</v>
      </c>
      <c r="I1708" s="1">
        <v>0</v>
      </c>
      <c r="J1708" s="329">
        <v>3178.7256899465842</v>
      </c>
      <c r="K1708" s="329">
        <f t="shared" si="26"/>
        <v>3178.7256899465842</v>
      </c>
    </row>
    <row r="1709" spans="2:11" x14ac:dyDescent="0.2">
      <c r="B1709" s="1">
        <v>20360521</v>
      </c>
      <c r="C1709" s="1">
        <v>2029</v>
      </c>
      <c r="D1709" s="1" t="s">
        <v>278</v>
      </c>
      <c r="E1709" s="1">
        <v>0</v>
      </c>
      <c r="F1709" s="329">
        <v>0</v>
      </c>
      <c r="G1709" s="1">
        <v>0</v>
      </c>
      <c r="H1709" s="329">
        <v>0</v>
      </c>
      <c r="I1709" s="1">
        <v>0</v>
      </c>
      <c r="J1709" s="329">
        <v>3178.7256899465842</v>
      </c>
      <c r="K1709" s="329">
        <f t="shared" si="26"/>
        <v>3178.7256899465842</v>
      </c>
    </row>
    <row r="1710" spans="2:11" x14ac:dyDescent="0.2">
      <c r="B1710" s="1">
        <v>20360521</v>
      </c>
      <c r="C1710" s="1">
        <v>2030</v>
      </c>
      <c r="D1710" s="1" t="s">
        <v>278</v>
      </c>
      <c r="E1710" s="1">
        <v>0</v>
      </c>
      <c r="F1710" s="329">
        <v>0</v>
      </c>
      <c r="G1710" s="1">
        <v>0</v>
      </c>
      <c r="H1710" s="329">
        <v>0</v>
      </c>
      <c r="I1710" s="1">
        <v>0</v>
      </c>
      <c r="J1710" s="329">
        <v>3178.7256899465842</v>
      </c>
      <c r="K1710" s="329">
        <f t="shared" si="26"/>
        <v>3178.7256899465842</v>
      </c>
    </row>
    <row r="1711" spans="2:11" x14ac:dyDescent="0.2">
      <c r="B1711" s="1">
        <v>20360521</v>
      </c>
      <c r="C1711" s="1">
        <v>2031</v>
      </c>
      <c r="D1711" s="1" t="s">
        <v>278</v>
      </c>
      <c r="E1711" s="1">
        <v>0</v>
      </c>
      <c r="F1711" s="329">
        <v>0</v>
      </c>
      <c r="G1711" s="1">
        <v>0</v>
      </c>
      <c r="H1711" s="329">
        <v>0</v>
      </c>
      <c r="I1711" s="1">
        <v>0</v>
      </c>
      <c r="J1711" s="329">
        <v>3178.7256899465842</v>
      </c>
      <c r="K1711" s="329">
        <f t="shared" si="26"/>
        <v>3178.7256899465842</v>
      </c>
    </row>
    <row r="1712" spans="2:11" x14ac:dyDescent="0.2">
      <c r="B1712" s="1">
        <v>20360521</v>
      </c>
      <c r="C1712" s="1">
        <v>2032</v>
      </c>
      <c r="D1712" s="1" t="s">
        <v>278</v>
      </c>
      <c r="E1712" s="1">
        <v>0</v>
      </c>
      <c r="F1712" s="329">
        <v>0</v>
      </c>
      <c r="G1712" s="1">
        <v>0</v>
      </c>
      <c r="H1712" s="329">
        <v>0</v>
      </c>
      <c r="I1712" s="1">
        <v>0</v>
      </c>
      <c r="J1712" s="329">
        <v>3178.7256899465842</v>
      </c>
      <c r="K1712" s="329">
        <f t="shared" si="26"/>
        <v>3178.7256899465842</v>
      </c>
    </row>
    <row r="1713" spans="2:11" x14ac:dyDescent="0.2">
      <c r="B1713" s="1">
        <v>20360521</v>
      </c>
      <c r="C1713" s="1">
        <v>2033</v>
      </c>
      <c r="D1713" s="1" t="s">
        <v>278</v>
      </c>
      <c r="E1713" s="1">
        <v>0</v>
      </c>
      <c r="F1713" s="329">
        <v>0</v>
      </c>
      <c r="G1713" s="1">
        <v>0</v>
      </c>
      <c r="H1713" s="329">
        <v>0</v>
      </c>
      <c r="I1713" s="1">
        <v>0</v>
      </c>
      <c r="J1713" s="329">
        <v>3178.7256899465842</v>
      </c>
      <c r="K1713" s="329">
        <f t="shared" si="26"/>
        <v>3178.7256899465842</v>
      </c>
    </row>
    <row r="1714" spans="2:11" x14ac:dyDescent="0.2">
      <c r="B1714" s="1">
        <v>20360521</v>
      </c>
      <c r="C1714" s="1">
        <v>2034</v>
      </c>
      <c r="D1714" s="1" t="s">
        <v>278</v>
      </c>
      <c r="E1714" s="1">
        <v>0</v>
      </c>
      <c r="F1714" s="329">
        <v>0</v>
      </c>
      <c r="G1714" s="1">
        <v>0</v>
      </c>
      <c r="H1714" s="329">
        <v>0</v>
      </c>
      <c r="I1714" s="1">
        <v>0</v>
      </c>
      <c r="J1714" s="329">
        <v>3178.7256899465842</v>
      </c>
      <c r="K1714" s="329">
        <f t="shared" si="26"/>
        <v>3178.7256899465842</v>
      </c>
    </row>
    <row r="1715" spans="2:11" x14ac:dyDescent="0.2">
      <c r="B1715" s="1">
        <v>20497634</v>
      </c>
      <c r="C1715" s="1">
        <v>2023</v>
      </c>
      <c r="D1715" s="1" t="s">
        <v>278</v>
      </c>
      <c r="E1715" s="1">
        <v>0</v>
      </c>
      <c r="F1715" s="329">
        <v>0</v>
      </c>
      <c r="G1715" s="1">
        <v>0</v>
      </c>
      <c r="H1715" s="329">
        <v>0</v>
      </c>
      <c r="I1715" s="1">
        <v>0</v>
      </c>
      <c r="J1715" s="329">
        <v>15459.020781403049</v>
      </c>
      <c r="K1715" s="329">
        <f t="shared" si="26"/>
        <v>15459.020781403049</v>
      </c>
    </row>
    <row r="1716" spans="2:11" x14ac:dyDescent="0.2">
      <c r="B1716" s="1">
        <v>20497634</v>
      </c>
      <c r="C1716" s="1">
        <v>2024</v>
      </c>
      <c r="D1716" s="1" t="s">
        <v>278</v>
      </c>
      <c r="E1716" s="1">
        <v>0</v>
      </c>
      <c r="F1716" s="329">
        <v>0</v>
      </c>
      <c r="G1716" s="1">
        <v>0</v>
      </c>
      <c r="H1716" s="329">
        <v>0</v>
      </c>
      <c r="I1716" s="1">
        <v>0</v>
      </c>
      <c r="J1716" s="329">
        <v>15459.020781403049</v>
      </c>
      <c r="K1716" s="329">
        <f t="shared" si="26"/>
        <v>15459.020781403049</v>
      </c>
    </row>
    <row r="1717" spans="2:11" x14ac:dyDescent="0.2">
      <c r="B1717" s="1">
        <v>20497634</v>
      </c>
      <c r="C1717" s="1">
        <v>2025</v>
      </c>
      <c r="D1717" s="1" t="s">
        <v>278</v>
      </c>
      <c r="E1717" s="1">
        <v>0</v>
      </c>
      <c r="F1717" s="329">
        <v>0</v>
      </c>
      <c r="G1717" s="1">
        <v>0</v>
      </c>
      <c r="H1717" s="329">
        <v>0</v>
      </c>
      <c r="I1717" s="1">
        <v>0</v>
      </c>
      <c r="J1717" s="329">
        <v>15459.020781403049</v>
      </c>
      <c r="K1717" s="329">
        <f t="shared" si="26"/>
        <v>15459.020781403049</v>
      </c>
    </row>
    <row r="1718" spans="2:11" x14ac:dyDescent="0.2">
      <c r="B1718" s="1">
        <v>20497634</v>
      </c>
      <c r="C1718" s="1">
        <v>2026</v>
      </c>
      <c r="D1718" s="1" t="s">
        <v>278</v>
      </c>
      <c r="E1718" s="1">
        <v>0</v>
      </c>
      <c r="F1718" s="329">
        <v>0</v>
      </c>
      <c r="G1718" s="1">
        <v>0</v>
      </c>
      <c r="H1718" s="329">
        <v>0</v>
      </c>
      <c r="I1718" s="1">
        <v>0</v>
      </c>
      <c r="J1718" s="329">
        <v>15459.020781403049</v>
      </c>
      <c r="K1718" s="329">
        <f t="shared" si="26"/>
        <v>15459.020781403049</v>
      </c>
    </row>
    <row r="1719" spans="2:11" x14ac:dyDescent="0.2">
      <c r="B1719" s="1">
        <v>20497634</v>
      </c>
      <c r="C1719" s="1">
        <v>2027</v>
      </c>
      <c r="D1719" s="1" t="s">
        <v>278</v>
      </c>
      <c r="E1719" s="1">
        <v>0</v>
      </c>
      <c r="F1719" s="329">
        <v>0</v>
      </c>
      <c r="G1719" s="1">
        <v>0</v>
      </c>
      <c r="H1719" s="329">
        <v>0</v>
      </c>
      <c r="I1719" s="1">
        <v>0</v>
      </c>
      <c r="J1719" s="329">
        <v>15459.020781403049</v>
      </c>
      <c r="K1719" s="329">
        <f t="shared" si="26"/>
        <v>15459.020781403049</v>
      </c>
    </row>
    <row r="1720" spans="2:11" x14ac:dyDescent="0.2">
      <c r="B1720" s="1">
        <v>20497634</v>
      </c>
      <c r="C1720" s="1">
        <v>2028</v>
      </c>
      <c r="D1720" s="1" t="s">
        <v>278</v>
      </c>
      <c r="E1720" s="1">
        <v>0</v>
      </c>
      <c r="F1720" s="329">
        <v>0</v>
      </c>
      <c r="G1720" s="1">
        <v>0</v>
      </c>
      <c r="H1720" s="329">
        <v>0</v>
      </c>
      <c r="I1720" s="1">
        <v>0</v>
      </c>
      <c r="J1720" s="329">
        <v>15459.020781403049</v>
      </c>
      <c r="K1720" s="329">
        <f t="shared" si="26"/>
        <v>15459.020781403049</v>
      </c>
    </row>
    <row r="1721" spans="2:11" x14ac:dyDescent="0.2">
      <c r="B1721" s="1">
        <v>20497634</v>
      </c>
      <c r="C1721" s="1">
        <v>2029</v>
      </c>
      <c r="D1721" s="1" t="s">
        <v>278</v>
      </c>
      <c r="E1721" s="1">
        <v>0</v>
      </c>
      <c r="F1721" s="329">
        <v>0</v>
      </c>
      <c r="G1721" s="1">
        <v>0</v>
      </c>
      <c r="H1721" s="329">
        <v>0</v>
      </c>
      <c r="I1721" s="1">
        <v>0</v>
      </c>
      <c r="J1721" s="329">
        <v>15459.020781403049</v>
      </c>
      <c r="K1721" s="329">
        <f t="shared" si="26"/>
        <v>15459.020781403049</v>
      </c>
    </row>
    <row r="1722" spans="2:11" x14ac:dyDescent="0.2">
      <c r="B1722" s="1">
        <v>20497634</v>
      </c>
      <c r="C1722" s="1">
        <v>2030</v>
      </c>
      <c r="D1722" s="1" t="s">
        <v>278</v>
      </c>
      <c r="E1722" s="1">
        <v>0</v>
      </c>
      <c r="F1722" s="329">
        <v>0</v>
      </c>
      <c r="G1722" s="1">
        <v>0</v>
      </c>
      <c r="H1722" s="329">
        <v>0</v>
      </c>
      <c r="I1722" s="1">
        <v>0</v>
      </c>
      <c r="J1722" s="329">
        <v>15459.020781403049</v>
      </c>
      <c r="K1722" s="329">
        <f t="shared" si="26"/>
        <v>15459.020781403049</v>
      </c>
    </row>
    <row r="1723" spans="2:11" x14ac:dyDescent="0.2">
      <c r="B1723" s="1">
        <v>20497634</v>
      </c>
      <c r="C1723" s="1">
        <v>2031</v>
      </c>
      <c r="D1723" s="1" t="s">
        <v>278</v>
      </c>
      <c r="E1723" s="1">
        <v>0</v>
      </c>
      <c r="F1723" s="329">
        <v>0</v>
      </c>
      <c r="G1723" s="1">
        <v>0</v>
      </c>
      <c r="H1723" s="329">
        <v>0</v>
      </c>
      <c r="I1723" s="1">
        <v>0</v>
      </c>
      <c r="J1723" s="329">
        <v>15459.020781403049</v>
      </c>
      <c r="K1723" s="329">
        <f t="shared" si="26"/>
        <v>15459.020781403049</v>
      </c>
    </row>
    <row r="1724" spans="2:11" x14ac:dyDescent="0.2">
      <c r="B1724" s="1">
        <v>20497634</v>
      </c>
      <c r="C1724" s="1">
        <v>2032</v>
      </c>
      <c r="D1724" s="1" t="s">
        <v>278</v>
      </c>
      <c r="E1724" s="1">
        <v>0</v>
      </c>
      <c r="F1724" s="329">
        <v>0</v>
      </c>
      <c r="G1724" s="1">
        <v>0</v>
      </c>
      <c r="H1724" s="329">
        <v>0</v>
      </c>
      <c r="I1724" s="1">
        <v>0</v>
      </c>
      <c r="J1724" s="329">
        <v>15459.020781403049</v>
      </c>
      <c r="K1724" s="329">
        <f t="shared" si="26"/>
        <v>15459.020781403049</v>
      </c>
    </row>
    <row r="1725" spans="2:11" x14ac:dyDescent="0.2">
      <c r="B1725" s="1">
        <v>20497634</v>
      </c>
      <c r="C1725" s="1">
        <v>2033</v>
      </c>
      <c r="D1725" s="1" t="s">
        <v>278</v>
      </c>
      <c r="E1725" s="1">
        <v>0</v>
      </c>
      <c r="F1725" s="329">
        <v>0</v>
      </c>
      <c r="G1725" s="1">
        <v>0</v>
      </c>
      <c r="H1725" s="329">
        <v>0</v>
      </c>
      <c r="I1725" s="1">
        <v>0</v>
      </c>
      <c r="J1725" s="329">
        <v>15459.020781403049</v>
      </c>
      <c r="K1725" s="329">
        <f t="shared" si="26"/>
        <v>15459.020781403049</v>
      </c>
    </row>
    <row r="1726" spans="2:11" x14ac:dyDescent="0.2">
      <c r="B1726" s="1">
        <v>20497634</v>
      </c>
      <c r="C1726" s="1">
        <v>2034</v>
      </c>
      <c r="D1726" s="1" t="s">
        <v>278</v>
      </c>
      <c r="E1726" s="1">
        <v>0</v>
      </c>
      <c r="F1726" s="329">
        <v>0</v>
      </c>
      <c r="G1726" s="1">
        <v>0</v>
      </c>
      <c r="H1726" s="329">
        <v>0</v>
      </c>
      <c r="I1726" s="1">
        <v>0</v>
      </c>
      <c r="J1726" s="329">
        <v>15459.020781403049</v>
      </c>
      <c r="K1726" s="329">
        <f t="shared" si="26"/>
        <v>15459.020781403049</v>
      </c>
    </row>
    <row r="1727" spans="2:11" x14ac:dyDescent="0.2">
      <c r="B1727" s="1">
        <v>20498041</v>
      </c>
      <c r="C1727" s="1">
        <v>2023</v>
      </c>
      <c r="D1727" s="1" t="s">
        <v>278</v>
      </c>
      <c r="E1727" s="1">
        <v>0</v>
      </c>
      <c r="F1727" s="329">
        <v>0</v>
      </c>
      <c r="G1727" s="1">
        <v>7.2683855471700809E-2</v>
      </c>
      <c r="H1727" s="329">
        <v>3.263954552753352</v>
      </c>
      <c r="I1727" s="1">
        <v>7.2683855471700809E-2</v>
      </c>
      <c r="J1727" s="329">
        <v>928.65024321555359</v>
      </c>
      <c r="K1727" s="329">
        <f t="shared" si="26"/>
        <v>931.91419776830696</v>
      </c>
    </row>
    <row r="1728" spans="2:11" x14ac:dyDescent="0.2">
      <c r="B1728" s="1">
        <v>20498041</v>
      </c>
      <c r="C1728" s="1">
        <v>2024</v>
      </c>
      <c r="D1728" s="1" t="s">
        <v>278</v>
      </c>
      <c r="E1728" s="1">
        <v>0</v>
      </c>
      <c r="F1728" s="329">
        <v>0</v>
      </c>
      <c r="G1728" s="1">
        <v>0.22147736404348151</v>
      </c>
      <c r="H1728" s="329">
        <v>9.9457031552624287</v>
      </c>
      <c r="I1728" s="1">
        <v>0.22147736404348151</v>
      </c>
      <c r="J1728" s="329">
        <v>928.65024321555359</v>
      </c>
      <c r="K1728" s="329">
        <f t="shared" si="26"/>
        <v>938.59594637081602</v>
      </c>
    </row>
    <row r="1729" spans="2:11" x14ac:dyDescent="0.2">
      <c r="B1729" s="1">
        <v>20498041</v>
      </c>
      <c r="C1729" s="1">
        <v>2025</v>
      </c>
      <c r="D1729" s="1" t="s">
        <v>278</v>
      </c>
      <c r="E1729" s="1">
        <v>0</v>
      </c>
      <c r="F1729" s="329">
        <v>0</v>
      </c>
      <c r="G1729" s="1">
        <v>0.2423047121360663</v>
      </c>
      <c r="H1729" s="329">
        <v>10.880979870942969</v>
      </c>
      <c r="I1729" s="1">
        <v>0.2423047121360663</v>
      </c>
      <c r="J1729" s="329">
        <v>928.65024321555359</v>
      </c>
      <c r="K1729" s="329">
        <f t="shared" si="26"/>
        <v>939.53122308649654</v>
      </c>
    </row>
    <row r="1730" spans="2:11" x14ac:dyDescent="0.2">
      <c r="B1730" s="1">
        <v>20498041</v>
      </c>
      <c r="C1730" s="1">
        <v>2026</v>
      </c>
      <c r="D1730" s="1" t="s">
        <v>278</v>
      </c>
      <c r="E1730" s="1">
        <v>0</v>
      </c>
      <c r="F1730" s="329">
        <v>0</v>
      </c>
      <c r="G1730" s="1">
        <v>0.2423047121360663</v>
      </c>
      <c r="H1730" s="329">
        <v>10.880979870942969</v>
      </c>
      <c r="I1730" s="1">
        <v>0.2423047121360663</v>
      </c>
      <c r="J1730" s="329">
        <v>928.65024321555359</v>
      </c>
      <c r="K1730" s="329">
        <f t="shared" si="26"/>
        <v>939.53122308649654</v>
      </c>
    </row>
    <row r="1731" spans="2:11" x14ac:dyDescent="0.2">
      <c r="B1731" s="1">
        <v>20498041</v>
      </c>
      <c r="C1731" s="1">
        <v>2027</v>
      </c>
      <c r="D1731" s="1" t="s">
        <v>278</v>
      </c>
      <c r="E1731" s="1">
        <v>0</v>
      </c>
      <c r="F1731" s="329">
        <v>0</v>
      </c>
      <c r="G1731" s="1">
        <v>0.2423047121360663</v>
      </c>
      <c r="H1731" s="329">
        <v>10.880979870942969</v>
      </c>
      <c r="I1731" s="1">
        <v>0.2423047121360663</v>
      </c>
      <c r="J1731" s="329">
        <v>928.65024321555359</v>
      </c>
      <c r="K1731" s="329">
        <f t="shared" si="26"/>
        <v>939.53122308649654</v>
      </c>
    </row>
    <row r="1732" spans="2:11" x14ac:dyDescent="0.2">
      <c r="B1732" s="1">
        <v>20498041</v>
      </c>
      <c r="C1732" s="1">
        <v>2028</v>
      </c>
      <c r="D1732" s="1" t="s">
        <v>278</v>
      </c>
      <c r="E1732" s="1">
        <v>0</v>
      </c>
      <c r="F1732" s="329">
        <v>0</v>
      </c>
      <c r="G1732" s="1">
        <v>0.2423047121360663</v>
      </c>
      <c r="H1732" s="329">
        <v>10.880979870942969</v>
      </c>
      <c r="I1732" s="1">
        <v>0.2423047121360663</v>
      </c>
      <c r="J1732" s="329">
        <v>928.65024321555359</v>
      </c>
      <c r="K1732" s="329">
        <f t="shared" si="26"/>
        <v>939.53122308649654</v>
      </c>
    </row>
    <row r="1733" spans="2:11" x14ac:dyDescent="0.2">
      <c r="B1733" s="1">
        <v>20498041</v>
      </c>
      <c r="C1733" s="1">
        <v>2029</v>
      </c>
      <c r="D1733" s="1" t="s">
        <v>278</v>
      </c>
      <c r="E1733" s="1">
        <v>0</v>
      </c>
      <c r="F1733" s="329">
        <v>0</v>
      </c>
      <c r="G1733" s="1">
        <v>0.2423047121360663</v>
      </c>
      <c r="H1733" s="329">
        <v>10.880979870942969</v>
      </c>
      <c r="I1733" s="1">
        <v>0.2423047121360663</v>
      </c>
      <c r="J1733" s="329">
        <v>928.65024321555359</v>
      </c>
      <c r="K1733" s="329">
        <f t="shared" si="26"/>
        <v>939.53122308649654</v>
      </c>
    </row>
    <row r="1734" spans="2:11" x14ac:dyDescent="0.2">
      <c r="B1734" s="1">
        <v>20498041</v>
      </c>
      <c r="C1734" s="1">
        <v>2030</v>
      </c>
      <c r="D1734" s="1" t="s">
        <v>278</v>
      </c>
      <c r="E1734" s="1">
        <v>0</v>
      </c>
      <c r="F1734" s="329">
        <v>0</v>
      </c>
      <c r="G1734" s="1">
        <v>0.2423047121360663</v>
      </c>
      <c r="H1734" s="329">
        <v>10.880979870942969</v>
      </c>
      <c r="I1734" s="1">
        <v>0.2423047121360663</v>
      </c>
      <c r="J1734" s="329">
        <v>928.65024321555359</v>
      </c>
      <c r="K1734" s="329">
        <f t="shared" si="26"/>
        <v>939.53122308649654</v>
      </c>
    </row>
    <row r="1735" spans="2:11" x14ac:dyDescent="0.2">
      <c r="B1735" s="1">
        <v>20498041</v>
      </c>
      <c r="C1735" s="1">
        <v>2031</v>
      </c>
      <c r="D1735" s="1" t="s">
        <v>278</v>
      </c>
      <c r="E1735" s="1">
        <v>0</v>
      </c>
      <c r="F1735" s="329">
        <v>0</v>
      </c>
      <c r="G1735" s="1">
        <v>0.2423047121360663</v>
      </c>
      <c r="H1735" s="329">
        <v>10.880979870942969</v>
      </c>
      <c r="I1735" s="1">
        <v>0.2423047121360663</v>
      </c>
      <c r="J1735" s="329">
        <v>928.65024321555359</v>
      </c>
      <c r="K1735" s="329">
        <f t="shared" ref="K1735:K1798" si="27">J1735+H1735+F1735</f>
        <v>939.53122308649654</v>
      </c>
    </row>
    <row r="1736" spans="2:11" x14ac:dyDescent="0.2">
      <c r="B1736" s="1">
        <v>20498041</v>
      </c>
      <c r="C1736" s="1">
        <v>2032</v>
      </c>
      <c r="D1736" s="1" t="s">
        <v>278</v>
      </c>
      <c r="E1736" s="1">
        <v>0</v>
      </c>
      <c r="F1736" s="329">
        <v>0</v>
      </c>
      <c r="G1736" s="1">
        <v>0.2423047121360663</v>
      </c>
      <c r="H1736" s="329">
        <v>10.880979870942969</v>
      </c>
      <c r="I1736" s="1">
        <v>0.2423047121360663</v>
      </c>
      <c r="J1736" s="329">
        <v>928.65024321555359</v>
      </c>
      <c r="K1736" s="329">
        <f t="shared" si="27"/>
        <v>939.53122308649654</v>
      </c>
    </row>
    <row r="1737" spans="2:11" x14ac:dyDescent="0.2">
      <c r="B1737" s="1">
        <v>20498041</v>
      </c>
      <c r="C1737" s="1">
        <v>2033</v>
      </c>
      <c r="D1737" s="1" t="s">
        <v>278</v>
      </c>
      <c r="E1737" s="1">
        <v>0</v>
      </c>
      <c r="F1737" s="329">
        <v>0</v>
      </c>
      <c r="G1737" s="1">
        <v>0.2423047121360663</v>
      </c>
      <c r="H1737" s="329">
        <v>10.880979870942969</v>
      </c>
      <c r="I1737" s="1">
        <v>0.2423047121360663</v>
      </c>
      <c r="J1737" s="329">
        <v>928.65024321555359</v>
      </c>
      <c r="K1737" s="329">
        <f t="shared" si="27"/>
        <v>939.53122308649654</v>
      </c>
    </row>
    <row r="1738" spans="2:11" x14ac:dyDescent="0.2">
      <c r="B1738" s="1">
        <v>20498041</v>
      </c>
      <c r="C1738" s="1">
        <v>2034</v>
      </c>
      <c r="D1738" s="1" t="s">
        <v>278</v>
      </c>
      <c r="E1738" s="1">
        <v>0</v>
      </c>
      <c r="F1738" s="329">
        <v>0</v>
      </c>
      <c r="G1738" s="1">
        <v>0.2423047121360663</v>
      </c>
      <c r="H1738" s="329">
        <v>10.880979870942969</v>
      </c>
      <c r="I1738" s="1">
        <v>0.2423047121360663</v>
      </c>
      <c r="J1738" s="329">
        <v>928.65024321555359</v>
      </c>
      <c r="K1738" s="329">
        <f t="shared" si="27"/>
        <v>939.53122308649654</v>
      </c>
    </row>
    <row r="1739" spans="2:11" x14ac:dyDescent="0.2">
      <c r="B1739" s="1">
        <v>20669568</v>
      </c>
      <c r="C1739" s="1">
        <v>2023</v>
      </c>
      <c r="D1739" s="1" t="s">
        <v>278</v>
      </c>
      <c r="E1739" s="1">
        <v>0</v>
      </c>
      <c r="F1739" s="329">
        <v>0</v>
      </c>
      <c r="G1739" s="1">
        <v>0</v>
      </c>
      <c r="H1739" s="329">
        <v>0</v>
      </c>
      <c r="I1739" s="1">
        <v>0</v>
      </c>
      <c r="J1739" s="329">
        <v>4207.9210042825589</v>
      </c>
      <c r="K1739" s="329">
        <f t="shared" si="27"/>
        <v>4207.9210042825589</v>
      </c>
    </row>
    <row r="1740" spans="2:11" x14ac:dyDescent="0.2">
      <c r="B1740" s="1">
        <v>20669568</v>
      </c>
      <c r="C1740" s="1">
        <v>2024</v>
      </c>
      <c r="D1740" s="1" t="s">
        <v>278</v>
      </c>
      <c r="E1740" s="1">
        <v>0</v>
      </c>
      <c r="F1740" s="329">
        <v>0</v>
      </c>
      <c r="G1740" s="1">
        <v>0</v>
      </c>
      <c r="H1740" s="329">
        <v>0</v>
      </c>
      <c r="I1740" s="1">
        <v>0</v>
      </c>
      <c r="J1740" s="329">
        <v>4207.9210042825589</v>
      </c>
      <c r="K1740" s="329">
        <f t="shared" si="27"/>
        <v>4207.9210042825589</v>
      </c>
    </row>
    <row r="1741" spans="2:11" x14ac:dyDescent="0.2">
      <c r="B1741" s="1">
        <v>20669568</v>
      </c>
      <c r="C1741" s="1">
        <v>2025</v>
      </c>
      <c r="D1741" s="1" t="s">
        <v>278</v>
      </c>
      <c r="E1741" s="1">
        <v>0</v>
      </c>
      <c r="F1741" s="329">
        <v>0</v>
      </c>
      <c r="G1741" s="1">
        <v>0</v>
      </c>
      <c r="H1741" s="329">
        <v>0</v>
      </c>
      <c r="I1741" s="1">
        <v>0</v>
      </c>
      <c r="J1741" s="329">
        <v>4207.9210042825589</v>
      </c>
      <c r="K1741" s="329">
        <f t="shared" si="27"/>
        <v>4207.9210042825589</v>
      </c>
    </row>
    <row r="1742" spans="2:11" x14ac:dyDescent="0.2">
      <c r="B1742" s="1">
        <v>20669568</v>
      </c>
      <c r="C1742" s="1">
        <v>2026</v>
      </c>
      <c r="D1742" s="1" t="s">
        <v>278</v>
      </c>
      <c r="E1742" s="1">
        <v>0</v>
      </c>
      <c r="F1742" s="329">
        <v>0</v>
      </c>
      <c r="G1742" s="1">
        <v>0</v>
      </c>
      <c r="H1742" s="329">
        <v>0</v>
      </c>
      <c r="I1742" s="1">
        <v>0</v>
      </c>
      <c r="J1742" s="329">
        <v>4207.9210042825589</v>
      </c>
      <c r="K1742" s="329">
        <f t="shared" si="27"/>
        <v>4207.9210042825589</v>
      </c>
    </row>
    <row r="1743" spans="2:11" x14ac:dyDescent="0.2">
      <c r="B1743" s="1">
        <v>20669568</v>
      </c>
      <c r="C1743" s="1">
        <v>2027</v>
      </c>
      <c r="D1743" s="1" t="s">
        <v>278</v>
      </c>
      <c r="E1743" s="1">
        <v>0</v>
      </c>
      <c r="F1743" s="329">
        <v>0</v>
      </c>
      <c r="G1743" s="1">
        <v>0</v>
      </c>
      <c r="H1743" s="329">
        <v>0</v>
      </c>
      <c r="I1743" s="1">
        <v>0</v>
      </c>
      <c r="J1743" s="329">
        <v>4207.9210042825589</v>
      </c>
      <c r="K1743" s="329">
        <f t="shared" si="27"/>
        <v>4207.9210042825589</v>
      </c>
    </row>
    <row r="1744" spans="2:11" x14ac:dyDescent="0.2">
      <c r="B1744" s="1">
        <v>20669568</v>
      </c>
      <c r="C1744" s="1">
        <v>2028</v>
      </c>
      <c r="D1744" s="1" t="s">
        <v>278</v>
      </c>
      <c r="E1744" s="1">
        <v>0</v>
      </c>
      <c r="F1744" s="329">
        <v>0</v>
      </c>
      <c r="G1744" s="1">
        <v>0</v>
      </c>
      <c r="H1744" s="329">
        <v>0</v>
      </c>
      <c r="I1744" s="1">
        <v>0</v>
      </c>
      <c r="J1744" s="329">
        <v>4207.9210042825589</v>
      </c>
      <c r="K1744" s="329">
        <f t="shared" si="27"/>
        <v>4207.9210042825589</v>
      </c>
    </row>
    <row r="1745" spans="2:11" x14ac:dyDescent="0.2">
      <c r="B1745" s="1">
        <v>20669568</v>
      </c>
      <c r="C1745" s="1">
        <v>2029</v>
      </c>
      <c r="D1745" s="1" t="s">
        <v>278</v>
      </c>
      <c r="E1745" s="1">
        <v>0</v>
      </c>
      <c r="F1745" s="329">
        <v>0</v>
      </c>
      <c r="G1745" s="1">
        <v>0</v>
      </c>
      <c r="H1745" s="329">
        <v>0</v>
      </c>
      <c r="I1745" s="1">
        <v>0</v>
      </c>
      <c r="J1745" s="329">
        <v>4207.9210042825589</v>
      </c>
      <c r="K1745" s="329">
        <f t="shared" si="27"/>
        <v>4207.9210042825589</v>
      </c>
    </row>
    <row r="1746" spans="2:11" x14ac:dyDescent="0.2">
      <c r="B1746" s="1">
        <v>20669568</v>
      </c>
      <c r="C1746" s="1">
        <v>2030</v>
      </c>
      <c r="D1746" s="1" t="s">
        <v>278</v>
      </c>
      <c r="E1746" s="1">
        <v>0</v>
      </c>
      <c r="F1746" s="329">
        <v>0</v>
      </c>
      <c r="G1746" s="1">
        <v>0</v>
      </c>
      <c r="H1746" s="329">
        <v>0</v>
      </c>
      <c r="I1746" s="1">
        <v>0</v>
      </c>
      <c r="J1746" s="329">
        <v>4207.9210042825589</v>
      </c>
      <c r="K1746" s="329">
        <f t="shared" si="27"/>
        <v>4207.9210042825589</v>
      </c>
    </row>
    <row r="1747" spans="2:11" x14ac:dyDescent="0.2">
      <c r="B1747" s="1">
        <v>20669568</v>
      </c>
      <c r="C1747" s="1">
        <v>2031</v>
      </c>
      <c r="D1747" s="1" t="s">
        <v>278</v>
      </c>
      <c r="E1747" s="1">
        <v>0</v>
      </c>
      <c r="F1747" s="329">
        <v>0</v>
      </c>
      <c r="G1747" s="1">
        <v>0</v>
      </c>
      <c r="H1747" s="329">
        <v>0</v>
      </c>
      <c r="I1747" s="1">
        <v>0</v>
      </c>
      <c r="J1747" s="329">
        <v>4207.9210042825589</v>
      </c>
      <c r="K1747" s="329">
        <f t="shared" si="27"/>
        <v>4207.9210042825589</v>
      </c>
    </row>
    <row r="1748" spans="2:11" x14ac:dyDescent="0.2">
      <c r="B1748" s="1">
        <v>20669568</v>
      </c>
      <c r="C1748" s="1">
        <v>2032</v>
      </c>
      <c r="D1748" s="1" t="s">
        <v>278</v>
      </c>
      <c r="E1748" s="1">
        <v>0</v>
      </c>
      <c r="F1748" s="329">
        <v>0</v>
      </c>
      <c r="G1748" s="1">
        <v>0</v>
      </c>
      <c r="H1748" s="329">
        <v>0</v>
      </c>
      <c r="I1748" s="1">
        <v>0</v>
      </c>
      <c r="J1748" s="329">
        <v>4207.9210042825589</v>
      </c>
      <c r="K1748" s="329">
        <f t="shared" si="27"/>
        <v>4207.9210042825589</v>
      </c>
    </row>
    <row r="1749" spans="2:11" x14ac:dyDescent="0.2">
      <c r="B1749" s="1">
        <v>20669568</v>
      </c>
      <c r="C1749" s="1">
        <v>2033</v>
      </c>
      <c r="D1749" s="1" t="s">
        <v>278</v>
      </c>
      <c r="E1749" s="1">
        <v>0</v>
      </c>
      <c r="F1749" s="329">
        <v>0</v>
      </c>
      <c r="G1749" s="1">
        <v>0</v>
      </c>
      <c r="H1749" s="329">
        <v>0</v>
      </c>
      <c r="I1749" s="1">
        <v>0</v>
      </c>
      <c r="J1749" s="329">
        <v>4207.9210042825589</v>
      </c>
      <c r="K1749" s="329">
        <f t="shared" si="27"/>
        <v>4207.9210042825589</v>
      </c>
    </row>
    <row r="1750" spans="2:11" x14ac:dyDescent="0.2">
      <c r="B1750" s="1">
        <v>20669568</v>
      </c>
      <c r="C1750" s="1">
        <v>2034</v>
      </c>
      <c r="D1750" s="1" t="s">
        <v>278</v>
      </c>
      <c r="E1750" s="1">
        <v>0</v>
      </c>
      <c r="F1750" s="329">
        <v>0</v>
      </c>
      <c r="G1750" s="1">
        <v>0</v>
      </c>
      <c r="H1750" s="329">
        <v>0</v>
      </c>
      <c r="I1750" s="1">
        <v>0</v>
      </c>
      <c r="J1750" s="329">
        <v>4207.9210042825589</v>
      </c>
      <c r="K1750" s="329">
        <f t="shared" si="27"/>
        <v>4207.9210042825589</v>
      </c>
    </row>
    <row r="1751" spans="2:11" x14ac:dyDescent="0.2">
      <c r="B1751" s="1">
        <v>181907744</v>
      </c>
      <c r="C1751" s="1">
        <v>2023</v>
      </c>
      <c r="D1751" s="1" t="s">
        <v>278</v>
      </c>
      <c r="E1751" s="1">
        <v>0</v>
      </c>
      <c r="F1751" s="329">
        <v>0</v>
      </c>
      <c r="G1751" s="1">
        <v>0</v>
      </c>
      <c r="H1751" s="329">
        <v>0</v>
      </c>
      <c r="I1751" s="1">
        <v>0</v>
      </c>
      <c r="J1751" s="329">
        <v>10972.70871698719</v>
      </c>
      <c r="K1751" s="329">
        <f t="shared" si="27"/>
        <v>10972.70871698719</v>
      </c>
    </row>
    <row r="1752" spans="2:11" x14ac:dyDescent="0.2">
      <c r="B1752" s="1">
        <v>181907744</v>
      </c>
      <c r="C1752" s="1">
        <v>2024</v>
      </c>
      <c r="D1752" s="1" t="s">
        <v>278</v>
      </c>
      <c r="E1752" s="1">
        <v>0</v>
      </c>
      <c r="F1752" s="329">
        <v>0</v>
      </c>
      <c r="G1752" s="1">
        <v>0</v>
      </c>
      <c r="H1752" s="329">
        <v>0</v>
      </c>
      <c r="I1752" s="1">
        <v>0</v>
      </c>
      <c r="J1752" s="329">
        <v>10972.70871698719</v>
      </c>
      <c r="K1752" s="329">
        <f t="shared" si="27"/>
        <v>10972.70871698719</v>
      </c>
    </row>
    <row r="1753" spans="2:11" x14ac:dyDescent="0.2">
      <c r="B1753" s="1">
        <v>181907744</v>
      </c>
      <c r="C1753" s="1">
        <v>2025</v>
      </c>
      <c r="D1753" s="1" t="s">
        <v>278</v>
      </c>
      <c r="E1753" s="1">
        <v>0</v>
      </c>
      <c r="F1753" s="329">
        <v>0</v>
      </c>
      <c r="G1753" s="1">
        <v>0</v>
      </c>
      <c r="H1753" s="329">
        <v>0</v>
      </c>
      <c r="I1753" s="1">
        <v>0</v>
      </c>
      <c r="J1753" s="329">
        <v>10972.70871698719</v>
      </c>
      <c r="K1753" s="329">
        <f t="shared" si="27"/>
        <v>10972.70871698719</v>
      </c>
    </row>
    <row r="1754" spans="2:11" x14ac:dyDescent="0.2">
      <c r="B1754" s="1">
        <v>181907744</v>
      </c>
      <c r="C1754" s="1">
        <v>2026</v>
      </c>
      <c r="D1754" s="1" t="s">
        <v>278</v>
      </c>
      <c r="E1754" s="1">
        <v>0</v>
      </c>
      <c r="F1754" s="329">
        <v>0</v>
      </c>
      <c r="G1754" s="1">
        <v>0</v>
      </c>
      <c r="H1754" s="329">
        <v>0</v>
      </c>
      <c r="I1754" s="1">
        <v>0</v>
      </c>
      <c r="J1754" s="329">
        <v>10972.70871698719</v>
      </c>
      <c r="K1754" s="329">
        <f t="shared" si="27"/>
        <v>10972.70871698719</v>
      </c>
    </row>
    <row r="1755" spans="2:11" x14ac:dyDescent="0.2">
      <c r="B1755" s="1">
        <v>181907744</v>
      </c>
      <c r="C1755" s="1">
        <v>2027</v>
      </c>
      <c r="D1755" s="1" t="s">
        <v>278</v>
      </c>
      <c r="E1755" s="1">
        <v>0</v>
      </c>
      <c r="F1755" s="329">
        <v>0</v>
      </c>
      <c r="G1755" s="1">
        <v>0</v>
      </c>
      <c r="H1755" s="329">
        <v>0</v>
      </c>
      <c r="I1755" s="1">
        <v>0</v>
      </c>
      <c r="J1755" s="329">
        <v>10972.70871698719</v>
      </c>
      <c r="K1755" s="329">
        <f t="shared" si="27"/>
        <v>10972.70871698719</v>
      </c>
    </row>
    <row r="1756" spans="2:11" x14ac:dyDescent="0.2">
      <c r="B1756" s="1">
        <v>181907744</v>
      </c>
      <c r="C1756" s="1">
        <v>2028</v>
      </c>
      <c r="D1756" s="1" t="s">
        <v>278</v>
      </c>
      <c r="E1756" s="1">
        <v>0</v>
      </c>
      <c r="F1756" s="329">
        <v>0</v>
      </c>
      <c r="G1756" s="1">
        <v>0</v>
      </c>
      <c r="H1756" s="329">
        <v>0</v>
      </c>
      <c r="I1756" s="1">
        <v>0</v>
      </c>
      <c r="J1756" s="329">
        <v>10972.70871698719</v>
      </c>
      <c r="K1756" s="329">
        <f t="shared" si="27"/>
        <v>10972.70871698719</v>
      </c>
    </row>
    <row r="1757" spans="2:11" x14ac:dyDescent="0.2">
      <c r="B1757" s="1">
        <v>181907744</v>
      </c>
      <c r="C1757" s="1">
        <v>2029</v>
      </c>
      <c r="D1757" s="1" t="s">
        <v>278</v>
      </c>
      <c r="E1757" s="1">
        <v>0</v>
      </c>
      <c r="F1757" s="329">
        <v>0</v>
      </c>
      <c r="G1757" s="1">
        <v>0</v>
      </c>
      <c r="H1757" s="329">
        <v>0</v>
      </c>
      <c r="I1757" s="1">
        <v>0</v>
      </c>
      <c r="J1757" s="329">
        <v>10972.70871698719</v>
      </c>
      <c r="K1757" s="329">
        <f t="shared" si="27"/>
        <v>10972.70871698719</v>
      </c>
    </row>
    <row r="1758" spans="2:11" x14ac:dyDescent="0.2">
      <c r="B1758" s="1">
        <v>181907744</v>
      </c>
      <c r="C1758" s="1">
        <v>2030</v>
      </c>
      <c r="D1758" s="1" t="s">
        <v>278</v>
      </c>
      <c r="E1758" s="1">
        <v>0</v>
      </c>
      <c r="F1758" s="329">
        <v>0</v>
      </c>
      <c r="G1758" s="1">
        <v>0</v>
      </c>
      <c r="H1758" s="329">
        <v>0</v>
      </c>
      <c r="I1758" s="1">
        <v>0</v>
      </c>
      <c r="J1758" s="329">
        <v>10972.70871698719</v>
      </c>
      <c r="K1758" s="329">
        <f t="shared" si="27"/>
        <v>10972.70871698719</v>
      </c>
    </row>
    <row r="1759" spans="2:11" x14ac:dyDescent="0.2">
      <c r="B1759" s="1">
        <v>181907744</v>
      </c>
      <c r="C1759" s="1">
        <v>2031</v>
      </c>
      <c r="D1759" s="1" t="s">
        <v>278</v>
      </c>
      <c r="E1759" s="1">
        <v>0</v>
      </c>
      <c r="F1759" s="329">
        <v>0</v>
      </c>
      <c r="G1759" s="1">
        <v>0</v>
      </c>
      <c r="H1759" s="329">
        <v>0</v>
      </c>
      <c r="I1759" s="1">
        <v>0</v>
      </c>
      <c r="J1759" s="329">
        <v>10972.70871698719</v>
      </c>
      <c r="K1759" s="329">
        <f t="shared" si="27"/>
        <v>10972.70871698719</v>
      </c>
    </row>
    <row r="1760" spans="2:11" x14ac:dyDescent="0.2">
      <c r="B1760" s="1">
        <v>181907744</v>
      </c>
      <c r="C1760" s="1">
        <v>2032</v>
      </c>
      <c r="D1760" s="1" t="s">
        <v>278</v>
      </c>
      <c r="E1760" s="1">
        <v>0</v>
      </c>
      <c r="F1760" s="329">
        <v>0</v>
      </c>
      <c r="G1760" s="1">
        <v>0</v>
      </c>
      <c r="H1760" s="329">
        <v>0</v>
      </c>
      <c r="I1760" s="1">
        <v>0</v>
      </c>
      <c r="J1760" s="329">
        <v>10972.70871698719</v>
      </c>
      <c r="K1760" s="329">
        <f t="shared" si="27"/>
        <v>10972.70871698719</v>
      </c>
    </row>
    <row r="1761" spans="2:11" x14ac:dyDescent="0.2">
      <c r="B1761" s="1">
        <v>181907744</v>
      </c>
      <c r="C1761" s="1">
        <v>2033</v>
      </c>
      <c r="D1761" s="1" t="s">
        <v>278</v>
      </c>
      <c r="E1761" s="1">
        <v>0</v>
      </c>
      <c r="F1761" s="329">
        <v>0</v>
      </c>
      <c r="G1761" s="1">
        <v>0</v>
      </c>
      <c r="H1761" s="329">
        <v>0</v>
      </c>
      <c r="I1761" s="1">
        <v>0</v>
      </c>
      <c r="J1761" s="329">
        <v>10972.70871698719</v>
      </c>
      <c r="K1761" s="329">
        <f t="shared" si="27"/>
        <v>10972.70871698719</v>
      </c>
    </row>
    <row r="1762" spans="2:11" x14ac:dyDescent="0.2">
      <c r="B1762" s="1">
        <v>181907744</v>
      </c>
      <c r="C1762" s="1">
        <v>2034</v>
      </c>
      <c r="D1762" s="1" t="s">
        <v>278</v>
      </c>
      <c r="E1762" s="1">
        <v>0</v>
      </c>
      <c r="F1762" s="329">
        <v>0</v>
      </c>
      <c r="G1762" s="1">
        <v>0</v>
      </c>
      <c r="H1762" s="329">
        <v>0</v>
      </c>
      <c r="I1762" s="1">
        <v>0</v>
      </c>
      <c r="J1762" s="329">
        <v>10972.70871698719</v>
      </c>
      <c r="K1762" s="329">
        <f t="shared" si="27"/>
        <v>10972.70871698719</v>
      </c>
    </row>
    <row r="1763" spans="2:11" x14ac:dyDescent="0.2">
      <c r="B1763" s="1">
        <v>20215213</v>
      </c>
      <c r="C1763" s="1">
        <v>2023</v>
      </c>
      <c r="D1763" s="1" t="s">
        <v>279</v>
      </c>
      <c r="E1763" s="1">
        <v>0</v>
      </c>
      <c r="F1763" s="329">
        <v>0</v>
      </c>
      <c r="G1763" s="1">
        <v>0</v>
      </c>
      <c r="H1763" s="329">
        <v>0</v>
      </c>
      <c r="I1763" s="1">
        <v>0</v>
      </c>
      <c r="J1763" s="329">
        <v>2752.9428397490101</v>
      </c>
      <c r="K1763" s="329">
        <f t="shared" si="27"/>
        <v>2752.9428397490101</v>
      </c>
    </row>
    <row r="1764" spans="2:11" x14ac:dyDescent="0.2">
      <c r="B1764" s="1">
        <v>20215213</v>
      </c>
      <c r="C1764" s="1">
        <v>2024</v>
      </c>
      <c r="D1764" s="1" t="s">
        <v>279</v>
      </c>
      <c r="E1764" s="1">
        <v>0</v>
      </c>
      <c r="F1764" s="329">
        <v>0</v>
      </c>
      <c r="G1764" s="1">
        <v>0</v>
      </c>
      <c r="H1764" s="329">
        <v>0</v>
      </c>
      <c r="I1764" s="1">
        <v>0</v>
      </c>
      <c r="J1764" s="329">
        <v>2752.9428397490101</v>
      </c>
      <c r="K1764" s="329">
        <f t="shared" si="27"/>
        <v>2752.9428397490101</v>
      </c>
    </row>
    <row r="1765" spans="2:11" x14ac:dyDescent="0.2">
      <c r="B1765" s="1">
        <v>20215213</v>
      </c>
      <c r="C1765" s="1">
        <v>2025</v>
      </c>
      <c r="D1765" s="1" t="s">
        <v>279</v>
      </c>
      <c r="E1765" s="1">
        <v>0</v>
      </c>
      <c r="F1765" s="329">
        <v>0</v>
      </c>
      <c r="G1765" s="1">
        <v>0</v>
      </c>
      <c r="H1765" s="329">
        <v>0</v>
      </c>
      <c r="I1765" s="1">
        <v>0</v>
      </c>
      <c r="J1765" s="329">
        <v>2752.9428397490101</v>
      </c>
      <c r="K1765" s="329">
        <f t="shared" si="27"/>
        <v>2752.9428397490101</v>
      </c>
    </row>
    <row r="1766" spans="2:11" x14ac:dyDescent="0.2">
      <c r="B1766" s="1">
        <v>20215213</v>
      </c>
      <c r="C1766" s="1">
        <v>2026</v>
      </c>
      <c r="D1766" s="1" t="s">
        <v>279</v>
      </c>
      <c r="E1766" s="1">
        <v>0</v>
      </c>
      <c r="F1766" s="329">
        <v>0</v>
      </c>
      <c r="G1766" s="1">
        <v>0</v>
      </c>
      <c r="H1766" s="329">
        <v>0</v>
      </c>
      <c r="I1766" s="1">
        <v>0</v>
      </c>
      <c r="J1766" s="329">
        <v>2752.9428397490101</v>
      </c>
      <c r="K1766" s="329">
        <f t="shared" si="27"/>
        <v>2752.9428397490101</v>
      </c>
    </row>
    <row r="1767" spans="2:11" x14ac:dyDescent="0.2">
      <c r="B1767" s="1">
        <v>20215213</v>
      </c>
      <c r="C1767" s="1">
        <v>2027</v>
      </c>
      <c r="D1767" s="1" t="s">
        <v>279</v>
      </c>
      <c r="E1767" s="1">
        <v>0</v>
      </c>
      <c r="F1767" s="329">
        <v>0</v>
      </c>
      <c r="G1767" s="1">
        <v>0</v>
      </c>
      <c r="H1767" s="329">
        <v>0</v>
      </c>
      <c r="I1767" s="1">
        <v>0</v>
      </c>
      <c r="J1767" s="329">
        <v>2752.9428397490101</v>
      </c>
      <c r="K1767" s="329">
        <f t="shared" si="27"/>
        <v>2752.9428397490101</v>
      </c>
    </row>
    <row r="1768" spans="2:11" x14ac:dyDescent="0.2">
      <c r="B1768" s="1">
        <v>20215213</v>
      </c>
      <c r="C1768" s="1">
        <v>2028</v>
      </c>
      <c r="D1768" s="1" t="s">
        <v>279</v>
      </c>
      <c r="E1768" s="1">
        <v>0</v>
      </c>
      <c r="F1768" s="329">
        <v>0</v>
      </c>
      <c r="G1768" s="1">
        <v>0</v>
      </c>
      <c r="H1768" s="329">
        <v>0</v>
      </c>
      <c r="I1768" s="1">
        <v>0</v>
      </c>
      <c r="J1768" s="329">
        <v>2752.9428397490101</v>
      </c>
      <c r="K1768" s="329">
        <f t="shared" si="27"/>
        <v>2752.9428397490101</v>
      </c>
    </row>
    <row r="1769" spans="2:11" x14ac:dyDescent="0.2">
      <c r="B1769" s="1">
        <v>20215213</v>
      </c>
      <c r="C1769" s="1">
        <v>2029</v>
      </c>
      <c r="D1769" s="1" t="s">
        <v>279</v>
      </c>
      <c r="E1769" s="1">
        <v>0</v>
      </c>
      <c r="F1769" s="329">
        <v>0</v>
      </c>
      <c r="G1769" s="1">
        <v>0</v>
      </c>
      <c r="H1769" s="329">
        <v>0</v>
      </c>
      <c r="I1769" s="1">
        <v>0</v>
      </c>
      <c r="J1769" s="329">
        <v>2752.9428397490101</v>
      </c>
      <c r="K1769" s="329">
        <f t="shared" si="27"/>
        <v>2752.9428397490101</v>
      </c>
    </row>
    <row r="1770" spans="2:11" x14ac:dyDescent="0.2">
      <c r="B1770" s="1">
        <v>20215213</v>
      </c>
      <c r="C1770" s="1">
        <v>2030</v>
      </c>
      <c r="D1770" s="1" t="s">
        <v>279</v>
      </c>
      <c r="E1770" s="1">
        <v>0</v>
      </c>
      <c r="F1770" s="329">
        <v>0</v>
      </c>
      <c r="G1770" s="1">
        <v>0</v>
      </c>
      <c r="H1770" s="329">
        <v>0</v>
      </c>
      <c r="I1770" s="1">
        <v>0</v>
      </c>
      <c r="J1770" s="329">
        <v>2752.9428397490101</v>
      </c>
      <c r="K1770" s="329">
        <f t="shared" si="27"/>
        <v>2752.9428397490101</v>
      </c>
    </row>
    <row r="1771" spans="2:11" x14ac:dyDescent="0.2">
      <c r="B1771" s="1">
        <v>20215213</v>
      </c>
      <c r="C1771" s="1">
        <v>2031</v>
      </c>
      <c r="D1771" s="1" t="s">
        <v>279</v>
      </c>
      <c r="E1771" s="1">
        <v>0</v>
      </c>
      <c r="F1771" s="329">
        <v>0</v>
      </c>
      <c r="G1771" s="1">
        <v>0</v>
      </c>
      <c r="H1771" s="329">
        <v>0</v>
      </c>
      <c r="I1771" s="1">
        <v>0</v>
      </c>
      <c r="J1771" s="329">
        <v>2752.9428397490101</v>
      </c>
      <c r="K1771" s="329">
        <f t="shared" si="27"/>
        <v>2752.9428397490101</v>
      </c>
    </row>
    <row r="1772" spans="2:11" x14ac:dyDescent="0.2">
      <c r="B1772" s="1">
        <v>20215213</v>
      </c>
      <c r="C1772" s="1">
        <v>2032</v>
      </c>
      <c r="D1772" s="1" t="s">
        <v>279</v>
      </c>
      <c r="E1772" s="1">
        <v>0</v>
      </c>
      <c r="F1772" s="329">
        <v>0</v>
      </c>
      <c r="G1772" s="1">
        <v>0</v>
      </c>
      <c r="H1772" s="329">
        <v>0</v>
      </c>
      <c r="I1772" s="1">
        <v>0</v>
      </c>
      <c r="J1772" s="329">
        <v>2752.9428397490101</v>
      </c>
      <c r="K1772" s="329">
        <f t="shared" si="27"/>
        <v>2752.9428397490101</v>
      </c>
    </row>
    <row r="1773" spans="2:11" x14ac:dyDescent="0.2">
      <c r="B1773" s="1">
        <v>20215213</v>
      </c>
      <c r="C1773" s="1">
        <v>2033</v>
      </c>
      <c r="D1773" s="1" t="s">
        <v>279</v>
      </c>
      <c r="E1773" s="1">
        <v>0</v>
      </c>
      <c r="F1773" s="329">
        <v>0</v>
      </c>
      <c r="G1773" s="1">
        <v>0</v>
      </c>
      <c r="H1773" s="329">
        <v>0</v>
      </c>
      <c r="I1773" s="1">
        <v>0</v>
      </c>
      <c r="J1773" s="329">
        <v>2752.9428397490101</v>
      </c>
      <c r="K1773" s="329">
        <f t="shared" si="27"/>
        <v>2752.9428397490101</v>
      </c>
    </row>
    <row r="1774" spans="2:11" x14ac:dyDescent="0.2">
      <c r="B1774" s="1">
        <v>20215213</v>
      </c>
      <c r="C1774" s="1">
        <v>2034</v>
      </c>
      <c r="D1774" s="1" t="s">
        <v>279</v>
      </c>
      <c r="E1774" s="1">
        <v>0</v>
      </c>
      <c r="F1774" s="329">
        <v>0</v>
      </c>
      <c r="G1774" s="1">
        <v>0</v>
      </c>
      <c r="H1774" s="329">
        <v>0</v>
      </c>
      <c r="I1774" s="1">
        <v>0</v>
      </c>
      <c r="J1774" s="329">
        <v>2752.9428397490101</v>
      </c>
      <c r="K1774" s="329">
        <f t="shared" si="27"/>
        <v>2752.9428397490101</v>
      </c>
    </row>
    <row r="1775" spans="2:11" x14ac:dyDescent="0.2">
      <c r="B1775" s="1">
        <v>20215481</v>
      </c>
      <c r="C1775" s="1">
        <v>2023</v>
      </c>
      <c r="D1775" s="1" t="s">
        <v>279</v>
      </c>
      <c r="E1775" s="1">
        <v>0</v>
      </c>
      <c r="F1775" s="329">
        <v>0</v>
      </c>
      <c r="G1775" s="1">
        <v>0</v>
      </c>
      <c r="H1775" s="329">
        <v>0</v>
      </c>
      <c r="I1775" s="1">
        <v>0</v>
      </c>
      <c r="J1775" s="329">
        <v>1206.0269002205191</v>
      </c>
      <c r="K1775" s="329">
        <f t="shared" si="27"/>
        <v>1206.0269002205191</v>
      </c>
    </row>
    <row r="1776" spans="2:11" x14ac:dyDescent="0.2">
      <c r="B1776" s="1">
        <v>20215481</v>
      </c>
      <c r="C1776" s="1">
        <v>2024</v>
      </c>
      <c r="D1776" s="1" t="s">
        <v>279</v>
      </c>
      <c r="E1776" s="1">
        <v>0</v>
      </c>
      <c r="F1776" s="329">
        <v>0</v>
      </c>
      <c r="G1776" s="1">
        <v>0</v>
      </c>
      <c r="H1776" s="329">
        <v>0</v>
      </c>
      <c r="I1776" s="1">
        <v>0</v>
      </c>
      <c r="J1776" s="329">
        <v>1206.0269002205191</v>
      </c>
      <c r="K1776" s="329">
        <f t="shared" si="27"/>
        <v>1206.0269002205191</v>
      </c>
    </row>
    <row r="1777" spans="2:11" x14ac:dyDescent="0.2">
      <c r="B1777" s="1">
        <v>20215481</v>
      </c>
      <c r="C1777" s="1">
        <v>2025</v>
      </c>
      <c r="D1777" s="1" t="s">
        <v>279</v>
      </c>
      <c r="E1777" s="1">
        <v>0</v>
      </c>
      <c r="F1777" s="329">
        <v>0</v>
      </c>
      <c r="G1777" s="1">
        <v>0</v>
      </c>
      <c r="H1777" s="329">
        <v>0</v>
      </c>
      <c r="I1777" s="1">
        <v>0</v>
      </c>
      <c r="J1777" s="329">
        <v>1206.0269002205191</v>
      </c>
      <c r="K1777" s="329">
        <f t="shared" si="27"/>
        <v>1206.0269002205191</v>
      </c>
    </row>
    <row r="1778" spans="2:11" x14ac:dyDescent="0.2">
      <c r="B1778" s="1">
        <v>20215481</v>
      </c>
      <c r="C1778" s="1">
        <v>2026</v>
      </c>
      <c r="D1778" s="1" t="s">
        <v>279</v>
      </c>
      <c r="E1778" s="1">
        <v>0</v>
      </c>
      <c r="F1778" s="329">
        <v>0</v>
      </c>
      <c r="G1778" s="1">
        <v>0</v>
      </c>
      <c r="H1778" s="329">
        <v>0</v>
      </c>
      <c r="I1778" s="1">
        <v>0</v>
      </c>
      <c r="J1778" s="329">
        <v>1206.0269002205191</v>
      </c>
      <c r="K1778" s="329">
        <f t="shared" si="27"/>
        <v>1206.0269002205191</v>
      </c>
    </row>
    <row r="1779" spans="2:11" x14ac:dyDescent="0.2">
      <c r="B1779" s="1">
        <v>20215481</v>
      </c>
      <c r="C1779" s="1">
        <v>2027</v>
      </c>
      <c r="D1779" s="1" t="s">
        <v>279</v>
      </c>
      <c r="E1779" s="1">
        <v>0</v>
      </c>
      <c r="F1779" s="329">
        <v>0</v>
      </c>
      <c r="G1779" s="1">
        <v>0</v>
      </c>
      <c r="H1779" s="329">
        <v>0</v>
      </c>
      <c r="I1779" s="1">
        <v>0</v>
      </c>
      <c r="J1779" s="329">
        <v>1206.0269002205191</v>
      </c>
      <c r="K1779" s="329">
        <f t="shared" si="27"/>
        <v>1206.0269002205191</v>
      </c>
    </row>
    <row r="1780" spans="2:11" x14ac:dyDescent="0.2">
      <c r="B1780" s="1">
        <v>20215481</v>
      </c>
      <c r="C1780" s="1">
        <v>2028</v>
      </c>
      <c r="D1780" s="1" t="s">
        <v>279</v>
      </c>
      <c r="E1780" s="1">
        <v>0</v>
      </c>
      <c r="F1780" s="329">
        <v>0</v>
      </c>
      <c r="G1780" s="1">
        <v>0</v>
      </c>
      <c r="H1780" s="329">
        <v>0</v>
      </c>
      <c r="I1780" s="1">
        <v>0</v>
      </c>
      <c r="J1780" s="329">
        <v>1206.0269002205191</v>
      </c>
      <c r="K1780" s="329">
        <f t="shared" si="27"/>
        <v>1206.0269002205191</v>
      </c>
    </row>
    <row r="1781" spans="2:11" x14ac:dyDescent="0.2">
      <c r="B1781" s="1">
        <v>20215481</v>
      </c>
      <c r="C1781" s="1">
        <v>2029</v>
      </c>
      <c r="D1781" s="1" t="s">
        <v>279</v>
      </c>
      <c r="E1781" s="1">
        <v>0</v>
      </c>
      <c r="F1781" s="329">
        <v>0</v>
      </c>
      <c r="G1781" s="1">
        <v>0</v>
      </c>
      <c r="H1781" s="329">
        <v>0</v>
      </c>
      <c r="I1781" s="1">
        <v>0</v>
      </c>
      <c r="J1781" s="329">
        <v>1206.0269002205191</v>
      </c>
      <c r="K1781" s="329">
        <f t="shared" si="27"/>
        <v>1206.0269002205191</v>
      </c>
    </row>
    <row r="1782" spans="2:11" x14ac:dyDescent="0.2">
      <c r="B1782" s="1">
        <v>20215481</v>
      </c>
      <c r="C1782" s="1">
        <v>2030</v>
      </c>
      <c r="D1782" s="1" t="s">
        <v>279</v>
      </c>
      <c r="E1782" s="1">
        <v>0</v>
      </c>
      <c r="F1782" s="329">
        <v>0</v>
      </c>
      <c r="G1782" s="1">
        <v>0</v>
      </c>
      <c r="H1782" s="329">
        <v>0</v>
      </c>
      <c r="I1782" s="1">
        <v>0</v>
      </c>
      <c r="J1782" s="329">
        <v>1206.0269002205191</v>
      </c>
      <c r="K1782" s="329">
        <f t="shared" si="27"/>
        <v>1206.0269002205191</v>
      </c>
    </row>
    <row r="1783" spans="2:11" x14ac:dyDescent="0.2">
      <c r="B1783" s="1">
        <v>20215481</v>
      </c>
      <c r="C1783" s="1">
        <v>2031</v>
      </c>
      <c r="D1783" s="1" t="s">
        <v>279</v>
      </c>
      <c r="E1783" s="1">
        <v>0</v>
      </c>
      <c r="F1783" s="329">
        <v>0</v>
      </c>
      <c r="G1783" s="1">
        <v>0</v>
      </c>
      <c r="H1783" s="329">
        <v>0</v>
      </c>
      <c r="I1783" s="1">
        <v>0</v>
      </c>
      <c r="J1783" s="329">
        <v>1206.0269002205191</v>
      </c>
      <c r="K1783" s="329">
        <f t="shared" si="27"/>
        <v>1206.0269002205191</v>
      </c>
    </row>
    <row r="1784" spans="2:11" x14ac:dyDescent="0.2">
      <c r="B1784" s="1">
        <v>20215481</v>
      </c>
      <c r="C1784" s="1">
        <v>2032</v>
      </c>
      <c r="D1784" s="1" t="s">
        <v>279</v>
      </c>
      <c r="E1784" s="1">
        <v>0</v>
      </c>
      <c r="F1784" s="329">
        <v>0</v>
      </c>
      <c r="G1784" s="1">
        <v>0</v>
      </c>
      <c r="H1784" s="329">
        <v>0</v>
      </c>
      <c r="I1784" s="1">
        <v>0</v>
      </c>
      <c r="J1784" s="329">
        <v>1206.0269002205191</v>
      </c>
      <c r="K1784" s="329">
        <f t="shared" si="27"/>
        <v>1206.0269002205191</v>
      </c>
    </row>
    <row r="1785" spans="2:11" x14ac:dyDescent="0.2">
      <c r="B1785" s="1">
        <v>20215481</v>
      </c>
      <c r="C1785" s="1">
        <v>2033</v>
      </c>
      <c r="D1785" s="1" t="s">
        <v>279</v>
      </c>
      <c r="E1785" s="1">
        <v>0</v>
      </c>
      <c r="F1785" s="329">
        <v>0</v>
      </c>
      <c r="G1785" s="1">
        <v>0</v>
      </c>
      <c r="H1785" s="329">
        <v>0</v>
      </c>
      <c r="I1785" s="1">
        <v>0</v>
      </c>
      <c r="J1785" s="329">
        <v>1206.0269002205191</v>
      </c>
      <c r="K1785" s="329">
        <f t="shared" si="27"/>
        <v>1206.0269002205191</v>
      </c>
    </row>
    <row r="1786" spans="2:11" x14ac:dyDescent="0.2">
      <c r="B1786" s="1">
        <v>20215481</v>
      </c>
      <c r="C1786" s="1">
        <v>2034</v>
      </c>
      <c r="D1786" s="1" t="s">
        <v>279</v>
      </c>
      <c r="E1786" s="1">
        <v>0</v>
      </c>
      <c r="F1786" s="329">
        <v>0</v>
      </c>
      <c r="G1786" s="1">
        <v>0</v>
      </c>
      <c r="H1786" s="329">
        <v>0</v>
      </c>
      <c r="I1786" s="1">
        <v>0</v>
      </c>
      <c r="J1786" s="329">
        <v>1206.0269002205191</v>
      </c>
      <c r="K1786" s="329">
        <f t="shared" si="27"/>
        <v>1206.0269002205191</v>
      </c>
    </row>
    <row r="1787" spans="2:11" x14ac:dyDescent="0.2">
      <c r="B1787" s="1">
        <v>20248340</v>
      </c>
      <c r="C1787" s="1">
        <v>2023</v>
      </c>
      <c r="D1787" s="1" t="s">
        <v>279</v>
      </c>
      <c r="E1787" s="1">
        <v>0.26717767669827391</v>
      </c>
      <c r="F1787" s="329">
        <v>0</v>
      </c>
      <c r="G1787" s="1">
        <v>0</v>
      </c>
      <c r="H1787" s="329">
        <v>0</v>
      </c>
      <c r="I1787" s="1">
        <v>0.26717767669827391</v>
      </c>
      <c r="J1787" s="329">
        <v>2914.9753608529941</v>
      </c>
      <c r="K1787" s="329">
        <f t="shared" si="27"/>
        <v>2914.9753608529941</v>
      </c>
    </row>
    <row r="1788" spans="2:11" x14ac:dyDescent="0.2">
      <c r="B1788" s="1">
        <v>20248340</v>
      </c>
      <c r="C1788" s="1">
        <v>2024</v>
      </c>
      <c r="D1788" s="1" t="s">
        <v>279</v>
      </c>
      <c r="E1788" s="1">
        <v>8.44512465156083E-2</v>
      </c>
      <c r="F1788" s="329">
        <v>0</v>
      </c>
      <c r="G1788" s="1">
        <v>0</v>
      </c>
      <c r="H1788" s="329">
        <v>0</v>
      </c>
      <c r="I1788" s="1">
        <v>8.44512465156083E-2</v>
      </c>
      <c r="J1788" s="329">
        <v>2914.9753608529941</v>
      </c>
      <c r="K1788" s="329">
        <f t="shared" si="27"/>
        <v>2914.9753608529941</v>
      </c>
    </row>
    <row r="1789" spans="2:11" x14ac:dyDescent="0.2">
      <c r="B1789" s="1">
        <v>20248340</v>
      </c>
      <c r="C1789" s="1">
        <v>2025</v>
      </c>
      <c r="D1789" s="1" t="s">
        <v>279</v>
      </c>
      <c r="E1789" s="1">
        <v>0</v>
      </c>
      <c r="F1789" s="329">
        <v>0</v>
      </c>
      <c r="G1789" s="1">
        <v>0</v>
      </c>
      <c r="H1789" s="329">
        <v>0</v>
      </c>
      <c r="I1789" s="1">
        <v>0</v>
      </c>
      <c r="J1789" s="329">
        <v>2914.9753608529941</v>
      </c>
      <c r="K1789" s="329">
        <f t="shared" si="27"/>
        <v>2914.9753608529941</v>
      </c>
    </row>
    <row r="1790" spans="2:11" x14ac:dyDescent="0.2">
      <c r="B1790" s="1">
        <v>20248340</v>
      </c>
      <c r="C1790" s="1">
        <v>2026</v>
      </c>
      <c r="D1790" s="1" t="s">
        <v>279</v>
      </c>
      <c r="E1790" s="1">
        <v>0</v>
      </c>
      <c r="F1790" s="329">
        <v>0</v>
      </c>
      <c r="G1790" s="1">
        <v>0</v>
      </c>
      <c r="H1790" s="329">
        <v>0</v>
      </c>
      <c r="I1790" s="1">
        <v>0</v>
      </c>
      <c r="J1790" s="329">
        <v>2914.9753608529941</v>
      </c>
      <c r="K1790" s="329">
        <f t="shared" si="27"/>
        <v>2914.9753608529941</v>
      </c>
    </row>
    <row r="1791" spans="2:11" x14ac:dyDescent="0.2">
      <c r="B1791" s="1">
        <v>20248340</v>
      </c>
      <c r="C1791" s="1">
        <v>2027</v>
      </c>
      <c r="D1791" s="1" t="s">
        <v>279</v>
      </c>
      <c r="E1791" s="1">
        <v>0</v>
      </c>
      <c r="F1791" s="329">
        <v>0</v>
      </c>
      <c r="G1791" s="1">
        <v>0</v>
      </c>
      <c r="H1791" s="329">
        <v>0</v>
      </c>
      <c r="I1791" s="1">
        <v>0</v>
      </c>
      <c r="J1791" s="329">
        <v>2914.9753608529941</v>
      </c>
      <c r="K1791" s="329">
        <f t="shared" si="27"/>
        <v>2914.9753608529941</v>
      </c>
    </row>
    <row r="1792" spans="2:11" x14ac:dyDescent="0.2">
      <c r="B1792" s="1">
        <v>20248340</v>
      </c>
      <c r="C1792" s="1">
        <v>2028</v>
      </c>
      <c r="D1792" s="1" t="s">
        <v>279</v>
      </c>
      <c r="E1792" s="1">
        <v>0</v>
      </c>
      <c r="F1792" s="329">
        <v>0</v>
      </c>
      <c r="G1792" s="1">
        <v>0</v>
      </c>
      <c r="H1792" s="329">
        <v>0</v>
      </c>
      <c r="I1792" s="1">
        <v>0</v>
      </c>
      <c r="J1792" s="329">
        <v>2914.9753608529941</v>
      </c>
      <c r="K1792" s="329">
        <f t="shared" si="27"/>
        <v>2914.9753608529941</v>
      </c>
    </row>
    <row r="1793" spans="2:11" x14ac:dyDescent="0.2">
      <c r="B1793" s="1">
        <v>20248340</v>
      </c>
      <c r="C1793" s="1">
        <v>2029</v>
      </c>
      <c r="D1793" s="1" t="s">
        <v>279</v>
      </c>
      <c r="E1793" s="1">
        <v>0</v>
      </c>
      <c r="F1793" s="329">
        <v>0</v>
      </c>
      <c r="G1793" s="1">
        <v>0</v>
      </c>
      <c r="H1793" s="329">
        <v>0</v>
      </c>
      <c r="I1793" s="1">
        <v>0</v>
      </c>
      <c r="J1793" s="329">
        <v>2914.9753608529941</v>
      </c>
      <c r="K1793" s="329">
        <f t="shared" si="27"/>
        <v>2914.9753608529941</v>
      </c>
    </row>
    <row r="1794" spans="2:11" x14ac:dyDescent="0.2">
      <c r="B1794" s="1">
        <v>20248340</v>
      </c>
      <c r="C1794" s="1">
        <v>2030</v>
      </c>
      <c r="D1794" s="1" t="s">
        <v>279</v>
      </c>
      <c r="E1794" s="1">
        <v>0</v>
      </c>
      <c r="F1794" s="329">
        <v>0</v>
      </c>
      <c r="G1794" s="1">
        <v>0</v>
      </c>
      <c r="H1794" s="329">
        <v>0</v>
      </c>
      <c r="I1794" s="1">
        <v>0</v>
      </c>
      <c r="J1794" s="329">
        <v>2914.9753608529941</v>
      </c>
      <c r="K1794" s="329">
        <f t="shared" si="27"/>
        <v>2914.9753608529941</v>
      </c>
    </row>
    <row r="1795" spans="2:11" x14ac:dyDescent="0.2">
      <c r="B1795" s="1">
        <v>20248340</v>
      </c>
      <c r="C1795" s="1">
        <v>2031</v>
      </c>
      <c r="D1795" s="1" t="s">
        <v>279</v>
      </c>
      <c r="E1795" s="1">
        <v>0</v>
      </c>
      <c r="F1795" s="329">
        <v>0</v>
      </c>
      <c r="G1795" s="1">
        <v>0</v>
      </c>
      <c r="H1795" s="329">
        <v>0</v>
      </c>
      <c r="I1795" s="1">
        <v>0</v>
      </c>
      <c r="J1795" s="329">
        <v>2914.9753608529941</v>
      </c>
      <c r="K1795" s="329">
        <f t="shared" si="27"/>
        <v>2914.9753608529941</v>
      </c>
    </row>
    <row r="1796" spans="2:11" x14ac:dyDescent="0.2">
      <c r="B1796" s="1">
        <v>20248340</v>
      </c>
      <c r="C1796" s="1">
        <v>2032</v>
      </c>
      <c r="D1796" s="1" t="s">
        <v>279</v>
      </c>
      <c r="E1796" s="1">
        <v>0</v>
      </c>
      <c r="F1796" s="329">
        <v>0</v>
      </c>
      <c r="G1796" s="1">
        <v>0</v>
      </c>
      <c r="H1796" s="329">
        <v>0</v>
      </c>
      <c r="I1796" s="1">
        <v>0</v>
      </c>
      <c r="J1796" s="329">
        <v>2914.9753608529941</v>
      </c>
      <c r="K1796" s="329">
        <f t="shared" si="27"/>
        <v>2914.9753608529941</v>
      </c>
    </row>
    <row r="1797" spans="2:11" x14ac:dyDescent="0.2">
      <c r="B1797" s="1">
        <v>20248340</v>
      </c>
      <c r="C1797" s="1">
        <v>2033</v>
      </c>
      <c r="D1797" s="1" t="s">
        <v>279</v>
      </c>
      <c r="E1797" s="1">
        <v>0</v>
      </c>
      <c r="F1797" s="329">
        <v>0</v>
      </c>
      <c r="G1797" s="1">
        <v>0</v>
      </c>
      <c r="H1797" s="329">
        <v>0</v>
      </c>
      <c r="I1797" s="1">
        <v>0</v>
      </c>
      <c r="J1797" s="329">
        <v>2914.9753608529941</v>
      </c>
      <c r="K1797" s="329">
        <f t="shared" si="27"/>
        <v>2914.9753608529941</v>
      </c>
    </row>
    <row r="1798" spans="2:11" x14ac:dyDescent="0.2">
      <c r="B1798" s="1">
        <v>20248340</v>
      </c>
      <c r="C1798" s="1">
        <v>2034</v>
      </c>
      <c r="D1798" s="1" t="s">
        <v>279</v>
      </c>
      <c r="E1798" s="1">
        <v>0</v>
      </c>
      <c r="F1798" s="329">
        <v>0</v>
      </c>
      <c r="G1798" s="1">
        <v>0</v>
      </c>
      <c r="H1798" s="329">
        <v>0</v>
      </c>
      <c r="I1798" s="1">
        <v>0</v>
      </c>
      <c r="J1798" s="329">
        <v>2914.9753608529941</v>
      </c>
      <c r="K1798" s="329">
        <f t="shared" si="27"/>
        <v>2914.9753608529941</v>
      </c>
    </row>
    <row r="1799" spans="2:11" x14ac:dyDescent="0.2">
      <c r="B1799" s="1">
        <v>20265879</v>
      </c>
      <c r="C1799" s="1">
        <v>2023</v>
      </c>
      <c r="D1799" s="1" t="s">
        <v>279</v>
      </c>
      <c r="E1799" s="1">
        <v>6192.3734860610948</v>
      </c>
      <c r="F1799" s="329">
        <v>0</v>
      </c>
      <c r="G1799" s="1">
        <v>0</v>
      </c>
      <c r="H1799" s="329">
        <v>0</v>
      </c>
      <c r="I1799" s="1">
        <v>6192.3734860610948</v>
      </c>
      <c r="J1799" s="329">
        <v>3008.4729652921442</v>
      </c>
      <c r="K1799" s="329">
        <f t="shared" ref="K1799:K1862" si="28">J1799+H1799+F1799</f>
        <v>3008.4729652921442</v>
      </c>
    </row>
    <row r="1800" spans="2:11" x14ac:dyDescent="0.2">
      <c r="B1800" s="1">
        <v>20265879</v>
      </c>
      <c r="C1800" s="1">
        <v>2024</v>
      </c>
      <c r="D1800" s="1" t="s">
        <v>279</v>
      </c>
      <c r="E1800" s="1">
        <v>6367.1565200533687</v>
      </c>
      <c r="F1800" s="329">
        <v>139.34182482227089</v>
      </c>
      <c r="G1800" s="1">
        <v>4.0317507679506703E-2</v>
      </c>
      <c r="H1800" s="329">
        <v>1.8105053989249369</v>
      </c>
      <c r="I1800" s="1">
        <v>6367.1968375610486</v>
      </c>
      <c r="J1800" s="329">
        <v>3008.4729652921442</v>
      </c>
      <c r="K1800" s="329">
        <f t="shared" si="28"/>
        <v>3149.62529551334</v>
      </c>
    </row>
    <row r="1801" spans="2:11" x14ac:dyDescent="0.2">
      <c r="B1801" s="1">
        <v>20265879</v>
      </c>
      <c r="C1801" s="1">
        <v>2025</v>
      </c>
      <c r="D1801" s="1" t="s">
        <v>279</v>
      </c>
      <c r="E1801" s="1">
        <v>6195.7157811203397</v>
      </c>
      <c r="F1801" s="329">
        <v>146.57249165214989</v>
      </c>
      <c r="G1801" s="1">
        <v>0.19589810318695361</v>
      </c>
      <c r="H1801" s="329">
        <v>8.797036172933236</v>
      </c>
      <c r="I1801" s="1">
        <v>6195.9116792235263</v>
      </c>
      <c r="J1801" s="329">
        <v>3008.4729652921442</v>
      </c>
      <c r="K1801" s="329">
        <f t="shared" si="28"/>
        <v>3163.8424931172271</v>
      </c>
    </row>
    <row r="1802" spans="2:11" x14ac:dyDescent="0.2">
      <c r="B1802" s="1">
        <v>20265879</v>
      </c>
      <c r="C1802" s="1">
        <v>2026</v>
      </c>
      <c r="D1802" s="1" t="s">
        <v>279</v>
      </c>
      <c r="E1802" s="1">
        <v>6414.527001641778</v>
      </c>
      <c r="F1802" s="329">
        <v>89.543470142710987</v>
      </c>
      <c r="G1802" s="1">
        <v>0.447008819687088</v>
      </c>
      <c r="H1802" s="329">
        <v>20.073460091926961</v>
      </c>
      <c r="I1802" s="1">
        <v>6414.9740104614648</v>
      </c>
      <c r="J1802" s="329">
        <v>3008.4729652921442</v>
      </c>
      <c r="K1802" s="329">
        <f t="shared" si="28"/>
        <v>3118.0898955267821</v>
      </c>
    </row>
    <row r="1803" spans="2:11" x14ac:dyDescent="0.2">
      <c r="B1803" s="1">
        <v>20265879</v>
      </c>
      <c r="C1803" s="1">
        <v>2027</v>
      </c>
      <c r="D1803" s="1" t="s">
        <v>279</v>
      </c>
      <c r="E1803" s="1">
        <v>12165.190749222649</v>
      </c>
      <c r="F1803" s="329">
        <v>182.567378513769</v>
      </c>
      <c r="G1803" s="1">
        <v>2.551816467036899</v>
      </c>
      <c r="H1803" s="329">
        <v>114.59233857811699</v>
      </c>
      <c r="I1803" s="1">
        <v>12167.742565689679</v>
      </c>
      <c r="J1803" s="329">
        <v>3008.4729652921442</v>
      </c>
      <c r="K1803" s="329">
        <f t="shared" si="28"/>
        <v>3305.6326823840304</v>
      </c>
    </row>
    <row r="1804" spans="2:11" x14ac:dyDescent="0.2">
      <c r="B1804" s="1">
        <v>20265879</v>
      </c>
      <c r="C1804" s="1">
        <v>2028</v>
      </c>
      <c r="D1804" s="1" t="s">
        <v>279</v>
      </c>
      <c r="E1804" s="1">
        <v>13827.000088442001</v>
      </c>
      <c r="F1804" s="329">
        <v>208.0159750438379</v>
      </c>
      <c r="G1804" s="1">
        <v>18.919616518632381</v>
      </c>
      <c r="H1804" s="329">
        <v>849.60777151372895</v>
      </c>
      <c r="I1804" s="1">
        <v>13845.91970496063</v>
      </c>
      <c r="J1804" s="329">
        <v>3008.4729652921442</v>
      </c>
      <c r="K1804" s="329">
        <f t="shared" si="28"/>
        <v>4066.096711849711</v>
      </c>
    </row>
    <row r="1805" spans="2:11" x14ac:dyDescent="0.2">
      <c r="B1805" s="1">
        <v>20265879</v>
      </c>
      <c r="C1805" s="1">
        <v>2029</v>
      </c>
      <c r="D1805" s="1" t="s">
        <v>279</v>
      </c>
      <c r="E1805" s="1">
        <v>13827.000088442001</v>
      </c>
      <c r="F1805" s="329">
        <v>208.0159750438379</v>
      </c>
      <c r="G1805" s="1">
        <v>18.919616518632381</v>
      </c>
      <c r="H1805" s="329">
        <v>849.60777151372895</v>
      </c>
      <c r="I1805" s="1">
        <v>13845.91970496063</v>
      </c>
      <c r="J1805" s="329">
        <v>3008.4729652921442</v>
      </c>
      <c r="K1805" s="329">
        <f t="shared" si="28"/>
        <v>4066.096711849711</v>
      </c>
    </row>
    <row r="1806" spans="2:11" x14ac:dyDescent="0.2">
      <c r="B1806" s="1">
        <v>20265879</v>
      </c>
      <c r="C1806" s="1">
        <v>2030</v>
      </c>
      <c r="D1806" s="1" t="s">
        <v>279</v>
      </c>
      <c r="E1806" s="1">
        <v>13827.000088442001</v>
      </c>
      <c r="F1806" s="329">
        <v>208.0159750438379</v>
      </c>
      <c r="G1806" s="1">
        <v>18.919616518632381</v>
      </c>
      <c r="H1806" s="329">
        <v>849.60777151372895</v>
      </c>
      <c r="I1806" s="1">
        <v>13845.91970496063</v>
      </c>
      <c r="J1806" s="329">
        <v>3008.4729652921442</v>
      </c>
      <c r="K1806" s="329">
        <f t="shared" si="28"/>
        <v>4066.096711849711</v>
      </c>
    </row>
    <row r="1807" spans="2:11" x14ac:dyDescent="0.2">
      <c r="B1807" s="1">
        <v>20265879</v>
      </c>
      <c r="C1807" s="1">
        <v>2031</v>
      </c>
      <c r="D1807" s="1" t="s">
        <v>279</v>
      </c>
      <c r="E1807" s="1">
        <v>13827.000088442001</v>
      </c>
      <c r="F1807" s="329">
        <v>208.0159750438379</v>
      </c>
      <c r="G1807" s="1">
        <v>18.919616518632381</v>
      </c>
      <c r="H1807" s="329">
        <v>849.60777151372895</v>
      </c>
      <c r="I1807" s="1">
        <v>13845.91970496063</v>
      </c>
      <c r="J1807" s="329">
        <v>3008.4729652921442</v>
      </c>
      <c r="K1807" s="329">
        <f t="shared" si="28"/>
        <v>4066.096711849711</v>
      </c>
    </row>
    <row r="1808" spans="2:11" x14ac:dyDescent="0.2">
      <c r="B1808" s="1">
        <v>20265879</v>
      </c>
      <c r="C1808" s="1">
        <v>2032</v>
      </c>
      <c r="D1808" s="1" t="s">
        <v>279</v>
      </c>
      <c r="E1808" s="1">
        <v>13827.000088442001</v>
      </c>
      <c r="F1808" s="329">
        <v>208.0159750438379</v>
      </c>
      <c r="G1808" s="1">
        <v>18.919616518632381</v>
      </c>
      <c r="H1808" s="329">
        <v>849.60777151372895</v>
      </c>
      <c r="I1808" s="1">
        <v>13845.91970496063</v>
      </c>
      <c r="J1808" s="329">
        <v>3008.4729652921442</v>
      </c>
      <c r="K1808" s="329">
        <f t="shared" si="28"/>
        <v>4066.096711849711</v>
      </c>
    </row>
    <row r="1809" spans="2:11" x14ac:dyDescent="0.2">
      <c r="B1809" s="1">
        <v>20265879</v>
      </c>
      <c r="C1809" s="1">
        <v>2033</v>
      </c>
      <c r="D1809" s="1" t="s">
        <v>279</v>
      </c>
      <c r="E1809" s="1">
        <v>13827.000088442001</v>
      </c>
      <c r="F1809" s="329">
        <v>208.0159750438379</v>
      </c>
      <c r="G1809" s="1">
        <v>18.919616518632381</v>
      </c>
      <c r="H1809" s="329">
        <v>849.60777151372895</v>
      </c>
      <c r="I1809" s="1">
        <v>13845.91970496063</v>
      </c>
      <c r="J1809" s="329">
        <v>3008.4729652921442</v>
      </c>
      <c r="K1809" s="329">
        <f t="shared" si="28"/>
        <v>4066.096711849711</v>
      </c>
    </row>
    <row r="1810" spans="2:11" x14ac:dyDescent="0.2">
      <c r="B1810" s="1">
        <v>20265879</v>
      </c>
      <c r="C1810" s="1">
        <v>2034</v>
      </c>
      <c r="D1810" s="1" t="s">
        <v>279</v>
      </c>
      <c r="E1810" s="1">
        <v>13827.000088442001</v>
      </c>
      <c r="F1810" s="329">
        <v>208.0159750438379</v>
      </c>
      <c r="G1810" s="1">
        <v>18.919616518632381</v>
      </c>
      <c r="H1810" s="329">
        <v>849.60777151372895</v>
      </c>
      <c r="I1810" s="1">
        <v>13845.91970496063</v>
      </c>
      <c r="J1810" s="329">
        <v>3008.4729652921442</v>
      </c>
      <c r="K1810" s="329">
        <f t="shared" si="28"/>
        <v>4066.096711849711</v>
      </c>
    </row>
    <row r="1811" spans="2:11" x14ac:dyDescent="0.2">
      <c r="B1811" s="1">
        <v>20451878</v>
      </c>
      <c r="C1811" s="1">
        <v>2023</v>
      </c>
      <c r="D1811" s="1" t="s">
        <v>279</v>
      </c>
      <c r="E1811" s="1">
        <v>0</v>
      </c>
      <c r="F1811" s="329">
        <v>0</v>
      </c>
      <c r="G1811" s="1">
        <v>1.845490564190891</v>
      </c>
      <c r="H1811" s="329">
        <v>82.873937959984474</v>
      </c>
      <c r="I1811" s="1">
        <v>1.845490564190891</v>
      </c>
      <c r="J1811" s="329">
        <v>1200.8780857798449</v>
      </c>
      <c r="K1811" s="329">
        <f t="shared" si="28"/>
        <v>1283.7520237398294</v>
      </c>
    </row>
    <row r="1812" spans="2:11" x14ac:dyDescent="0.2">
      <c r="B1812" s="1">
        <v>20451878</v>
      </c>
      <c r="C1812" s="1">
        <v>2024</v>
      </c>
      <c r="D1812" s="1" t="s">
        <v>279</v>
      </c>
      <c r="E1812" s="1">
        <v>0</v>
      </c>
      <c r="F1812" s="329">
        <v>0</v>
      </c>
      <c r="G1812" s="1">
        <v>7.5688464194316163</v>
      </c>
      <c r="H1812" s="329">
        <v>339.88800634569111</v>
      </c>
      <c r="I1812" s="1">
        <v>7.5688464194316163</v>
      </c>
      <c r="J1812" s="329">
        <v>1200.8780857798449</v>
      </c>
      <c r="K1812" s="329">
        <f t="shared" si="28"/>
        <v>1540.766092125536</v>
      </c>
    </row>
    <row r="1813" spans="2:11" x14ac:dyDescent="0.2">
      <c r="B1813" s="1">
        <v>20451878</v>
      </c>
      <c r="C1813" s="1">
        <v>2025</v>
      </c>
      <c r="D1813" s="1" t="s">
        <v>279</v>
      </c>
      <c r="E1813" s="1">
        <v>0</v>
      </c>
      <c r="F1813" s="329">
        <v>0</v>
      </c>
      <c r="G1813" s="1">
        <v>35.238164368414807</v>
      </c>
      <c r="H1813" s="329">
        <v>1582.41147603596</v>
      </c>
      <c r="I1813" s="1">
        <v>35.238164368414807</v>
      </c>
      <c r="J1813" s="329">
        <v>1200.8780857798449</v>
      </c>
      <c r="K1813" s="329">
        <f t="shared" si="28"/>
        <v>2783.289561815805</v>
      </c>
    </row>
    <row r="1814" spans="2:11" x14ac:dyDescent="0.2">
      <c r="B1814" s="1">
        <v>20451878</v>
      </c>
      <c r="C1814" s="1">
        <v>2026</v>
      </c>
      <c r="D1814" s="1" t="s">
        <v>279</v>
      </c>
      <c r="E1814" s="1">
        <v>0</v>
      </c>
      <c r="F1814" s="329">
        <v>0</v>
      </c>
      <c r="G1814" s="1">
        <v>54.007945677148797</v>
      </c>
      <c r="H1814" s="329">
        <v>2425.2907201162352</v>
      </c>
      <c r="I1814" s="1">
        <v>54.007945677148797</v>
      </c>
      <c r="J1814" s="329">
        <v>1200.8780857798449</v>
      </c>
      <c r="K1814" s="329">
        <f t="shared" si="28"/>
        <v>3626.1688058960799</v>
      </c>
    </row>
    <row r="1815" spans="2:11" x14ac:dyDescent="0.2">
      <c r="B1815" s="1">
        <v>20451878</v>
      </c>
      <c r="C1815" s="1">
        <v>2027</v>
      </c>
      <c r="D1815" s="1" t="s">
        <v>279</v>
      </c>
      <c r="E1815" s="1">
        <v>0</v>
      </c>
      <c r="F1815" s="329">
        <v>0</v>
      </c>
      <c r="G1815" s="1">
        <v>89.605153059905291</v>
      </c>
      <c r="H1815" s="329">
        <v>4023.825447645796</v>
      </c>
      <c r="I1815" s="1">
        <v>89.605153059905291</v>
      </c>
      <c r="J1815" s="329">
        <v>1200.8780857798449</v>
      </c>
      <c r="K1815" s="329">
        <f t="shared" si="28"/>
        <v>5224.7035334256407</v>
      </c>
    </row>
    <row r="1816" spans="2:11" x14ac:dyDescent="0.2">
      <c r="B1816" s="1">
        <v>20451878</v>
      </c>
      <c r="C1816" s="1">
        <v>2028</v>
      </c>
      <c r="D1816" s="1" t="s">
        <v>279</v>
      </c>
      <c r="E1816" s="1">
        <v>0</v>
      </c>
      <c r="F1816" s="329">
        <v>0</v>
      </c>
      <c r="G1816" s="1">
        <v>117.4586120419103</v>
      </c>
      <c r="H1816" s="329">
        <v>5274.6179883585046</v>
      </c>
      <c r="I1816" s="1">
        <v>117.4586120419103</v>
      </c>
      <c r="J1816" s="329">
        <v>1200.8780857798449</v>
      </c>
      <c r="K1816" s="329">
        <f t="shared" si="28"/>
        <v>6475.4960741383493</v>
      </c>
    </row>
    <row r="1817" spans="2:11" x14ac:dyDescent="0.2">
      <c r="B1817" s="1">
        <v>20451878</v>
      </c>
      <c r="C1817" s="1">
        <v>2029</v>
      </c>
      <c r="D1817" s="1" t="s">
        <v>279</v>
      </c>
      <c r="E1817" s="1">
        <v>0</v>
      </c>
      <c r="F1817" s="329">
        <v>0</v>
      </c>
      <c r="G1817" s="1">
        <v>117.4586120419103</v>
      </c>
      <c r="H1817" s="329">
        <v>5274.6179883585046</v>
      </c>
      <c r="I1817" s="1">
        <v>117.4586120419103</v>
      </c>
      <c r="J1817" s="329">
        <v>1200.8780857798449</v>
      </c>
      <c r="K1817" s="329">
        <f t="shared" si="28"/>
        <v>6475.4960741383493</v>
      </c>
    </row>
    <row r="1818" spans="2:11" x14ac:dyDescent="0.2">
      <c r="B1818" s="1">
        <v>20451878</v>
      </c>
      <c r="C1818" s="1">
        <v>2030</v>
      </c>
      <c r="D1818" s="1" t="s">
        <v>279</v>
      </c>
      <c r="E1818" s="1">
        <v>0</v>
      </c>
      <c r="F1818" s="329">
        <v>0</v>
      </c>
      <c r="G1818" s="1">
        <v>117.4586120419103</v>
      </c>
      <c r="H1818" s="329">
        <v>5274.6179883585046</v>
      </c>
      <c r="I1818" s="1">
        <v>117.4586120419103</v>
      </c>
      <c r="J1818" s="329">
        <v>1200.8780857798449</v>
      </c>
      <c r="K1818" s="329">
        <f t="shared" si="28"/>
        <v>6475.4960741383493</v>
      </c>
    </row>
    <row r="1819" spans="2:11" x14ac:dyDescent="0.2">
      <c r="B1819" s="1">
        <v>20451878</v>
      </c>
      <c r="C1819" s="1">
        <v>2031</v>
      </c>
      <c r="D1819" s="1" t="s">
        <v>279</v>
      </c>
      <c r="E1819" s="1">
        <v>0</v>
      </c>
      <c r="F1819" s="329">
        <v>0</v>
      </c>
      <c r="G1819" s="1">
        <v>117.4586120419103</v>
      </c>
      <c r="H1819" s="329">
        <v>5274.6179883585046</v>
      </c>
      <c r="I1819" s="1">
        <v>117.4586120419103</v>
      </c>
      <c r="J1819" s="329">
        <v>1200.8780857798449</v>
      </c>
      <c r="K1819" s="329">
        <f t="shared" si="28"/>
        <v>6475.4960741383493</v>
      </c>
    </row>
    <row r="1820" spans="2:11" x14ac:dyDescent="0.2">
      <c r="B1820" s="1">
        <v>20451878</v>
      </c>
      <c r="C1820" s="1">
        <v>2032</v>
      </c>
      <c r="D1820" s="1" t="s">
        <v>279</v>
      </c>
      <c r="E1820" s="1">
        <v>0</v>
      </c>
      <c r="F1820" s="329">
        <v>0</v>
      </c>
      <c r="G1820" s="1">
        <v>117.4586120419103</v>
      </c>
      <c r="H1820" s="329">
        <v>5274.6179883585046</v>
      </c>
      <c r="I1820" s="1">
        <v>117.4586120419103</v>
      </c>
      <c r="J1820" s="329">
        <v>1200.8780857798449</v>
      </c>
      <c r="K1820" s="329">
        <f t="shared" si="28"/>
        <v>6475.4960741383493</v>
      </c>
    </row>
    <row r="1821" spans="2:11" x14ac:dyDescent="0.2">
      <c r="B1821" s="1">
        <v>20451878</v>
      </c>
      <c r="C1821" s="1">
        <v>2033</v>
      </c>
      <c r="D1821" s="1" t="s">
        <v>279</v>
      </c>
      <c r="E1821" s="1">
        <v>0</v>
      </c>
      <c r="F1821" s="329">
        <v>0</v>
      </c>
      <c r="G1821" s="1">
        <v>117.4586120419103</v>
      </c>
      <c r="H1821" s="329">
        <v>5274.6179883585046</v>
      </c>
      <c r="I1821" s="1">
        <v>117.4586120419103</v>
      </c>
      <c r="J1821" s="329">
        <v>1200.8780857798449</v>
      </c>
      <c r="K1821" s="329">
        <f t="shared" si="28"/>
        <v>6475.4960741383493</v>
      </c>
    </row>
    <row r="1822" spans="2:11" x14ac:dyDescent="0.2">
      <c r="B1822" s="1">
        <v>20451878</v>
      </c>
      <c r="C1822" s="1">
        <v>2034</v>
      </c>
      <c r="D1822" s="1" t="s">
        <v>279</v>
      </c>
      <c r="E1822" s="1">
        <v>0</v>
      </c>
      <c r="F1822" s="329">
        <v>0</v>
      </c>
      <c r="G1822" s="1">
        <v>117.4586120419103</v>
      </c>
      <c r="H1822" s="329">
        <v>5274.6179883585046</v>
      </c>
      <c r="I1822" s="1">
        <v>117.4586120419103</v>
      </c>
      <c r="J1822" s="329">
        <v>1200.8780857798449</v>
      </c>
      <c r="K1822" s="329">
        <f t="shared" si="28"/>
        <v>6475.4960741383493</v>
      </c>
    </row>
    <row r="1823" spans="2:11" x14ac:dyDescent="0.2">
      <c r="B1823" s="1">
        <v>20497652</v>
      </c>
      <c r="C1823" s="1">
        <v>2023</v>
      </c>
      <c r="D1823" s="1" t="s">
        <v>279</v>
      </c>
      <c r="E1823" s="1">
        <v>1700.274157341177</v>
      </c>
      <c r="F1823" s="329">
        <v>0</v>
      </c>
      <c r="G1823" s="1">
        <v>0</v>
      </c>
      <c r="H1823" s="329">
        <v>0</v>
      </c>
      <c r="I1823" s="1">
        <v>1700.274157341177</v>
      </c>
      <c r="J1823" s="329">
        <v>1483.180971577405</v>
      </c>
      <c r="K1823" s="329">
        <f t="shared" si="28"/>
        <v>1483.180971577405</v>
      </c>
    </row>
    <row r="1824" spans="2:11" x14ac:dyDescent="0.2">
      <c r="B1824" s="1">
        <v>20497652</v>
      </c>
      <c r="C1824" s="1">
        <v>2024</v>
      </c>
      <c r="D1824" s="1" t="s">
        <v>279</v>
      </c>
      <c r="E1824" s="1">
        <v>1735.104970552954</v>
      </c>
      <c r="F1824" s="329">
        <v>31.812941385014661</v>
      </c>
      <c r="G1824" s="1">
        <v>0</v>
      </c>
      <c r="H1824" s="329">
        <v>0</v>
      </c>
      <c r="I1824" s="1">
        <v>1735.104970552954</v>
      </c>
      <c r="J1824" s="329">
        <v>1483.180971577405</v>
      </c>
      <c r="K1824" s="329">
        <f t="shared" si="28"/>
        <v>1514.9939129624197</v>
      </c>
    </row>
    <row r="1825" spans="2:11" x14ac:dyDescent="0.2">
      <c r="B1825" s="1">
        <v>20497652</v>
      </c>
      <c r="C1825" s="1">
        <v>2025</v>
      </c>
      <c r="D1825" s="1" t="s">
        <v>279</v>
      </c>
      <c r="E1825" s="1">
        <v>1734.349680557387</v>
      </c>
      <c r="F1825" s="329">
        <v>31.362544663803281</v>
      </c>
      <c r="G1825" s="1">
        <v>0</v>
      </c>
      <c r="H1825" s="329">
        <v>0</v>
      </c>
      <c r="I1825" s="1">
        <v>1734.349680557387</v>
      </c>
      <c r="J1825" s="329">
        <v>1483.180971577405</v>
      </c>
      <c r="K1825" s="329">
        <f t="shared" si="28"/>
        <v>1514.5435162412082</v>
      </c>
    </row>
    <row r="1826" spans="2:11" x14ac:dyDescent="0.2">
      <c r="B1826" s="1">
        <v>20497652</v>
      </c>
      <c r="C1826" s="1">
        <v>2026</v>
      </c>
      <c r="D1826" s="1" t="s">
        <v>279</v>
      </c>
      <c r="E1826" s="1">
        <v>1813.259566393004</v>
      </c>
      <c r="F1826" s="329">
        <v>16.12646677341159</v>
      </c>
      <c r="G1826" s="1">
        <v>0</v>
      </c>
      <c r="H1826" s="329">
        <v>0</v>
      </c>
      <c r="I1826" s="1">
        <v>1813.259566393004</v>
      </c>
      <c r="J1826" s="329">
        <v>1483.180971577405</v>
      </c>
      <c r="K1826" s="329">
        <f t="shared" si="28"/>
        <v>1499.3074383508165</v>
      </c>
    </row>
    <row r="1827" spans="2:11" x14ac:dyDescent="0.2">
      <c r="B1827" s="1">
        <v>20497652</v>
      </c>
      <c r="C1827" s="1">
        <v>2027</v>
      </c>
      <c r="D1827" s="1" t="s">
        <v>279</v>
      </c>
      <c r="E1827" s="1">
        <v>1879.677495240016</v>
      </c>
      <c r="F1827" s="329">
        <v>14.010321794742181</v>
      </c>
      <c r="G1827" s="1">
        <v>0</v>
      </c>
      <c r="H1827" s="329">
        <v>0</v>
      </c>
      <c r="I1827" s="1">
        <v>1879.677495240016</v>
      </c>
      <c r="J1827" s="329">
        <v>1483.180971577405</v>
      </c>
      <c r="K1827" s="329">
        <f t="shared" si="28"/>
        <v>1497.1912933721471</v>
      </c>
    </row>
    <row r="1828" spans="2:11" x14ac:dyDescent="0.2">
      <c r="B1828" s="1">
        <v>20497652</v>
      </c>
      <c r="C1828" s="1">
        <v>2028</v>
      </c>
      <c r="D1828" s="1" t="s">
        <v>279</v>
      </c>
      <c r="E1828" s="1">
        <v>1874.8277376062431</v>
      </c>
      <c r="F1828" s="329">
        <v>15.86148657355835</v>
      </c>
      <c r="G1828" s="1">
        <v>0</v>
      </c>
      <c r="H1828" s="329">
        <v>0</v>
      </c>
      <c r="I1828" s="1">
        <v>1874.8277376062431</v>
      </c>
      <c r="J1828" s="329">
        <v>1483.180971577405</v>
      </c>
      <c r="K1828" s="329">
        <f t="shared" si="28"/>
        <v>1499.0424581509633</v>
      </c>
    </row>
    <row r="1829" spans="2:11" x14ac:dyDescent="0.2">
      <c r="B1829" s="1">
        <v>20497652</v>
      </c>
      <c r="C1829" s="1">
        <v>2029</v>
      </c>
      <c r="D1829" s="1" t="s">
        <v>279</v>
      </c>
      <c r="E1829" s="1">
        <v>1874.8277376062431</v>
      </c>
      <c r="F1829" s="329">
        <v>15.86148657355835</v>
      </c>
      <c r="G1829" s="1">
        <v>0</v>
      </c>
      <c r="H1829" s="329">
        <v>0</v>
      </c>
      <c r="I1829" s="1">
        <v>1874.8277376062431</v>
      </c>
      <c r="J1829" s="329">
        <v>1483.180971577405</v>
      </c>
      <c r="K1829" s="329">
        <f t="shared" si="28"/>
        <v>1499.0424581509633</v>
      </c>
    </row>
    <row r="1830" spans="2:11" x14ac:dyDescent="0.2">
      <c r="B1830" s="1">
        <v>20497652</v>
      </c>
      <c r="C1830" s="1">
        <v>2030</v>
      </c>
      <c r="D1830" s="1" t="s">
        <v>279</v>
      </c>
      <c r="E1830" s="1">
        <v>1874.8277376062431</v>
      </c>
      <c r="F1830" s="329">
        <v>15.86148657355835</v>
      </c>
      <c r="G1830" s="1">
        <v>0</v>
      </c>
      <c r="H1830" s="329">
        <v>0</v>
      </c>
      <c r="I1830" s="1">
        <v>1874.8277376062431</v>
      </c>
      <c r="J1830" s="329">
        <v>1483.180971577405</v>
      </c>
      <c r="K1830" s="329">
        <f t="shared" si="28"/>
        <v>1499.0424581509633</v>
      </c>
    </row>
    <row r="1831" spans="2:11" x14ac:dyDescent="0.2">
      <c r="B1831" s="1">
        <v>20497652</v>
      </c>
      <c r="C1831" s="1">
        <v>2031</v>
      </c>
      <c r="D1831" s="1" t="s">
        <v>279</v>
      </c>
      <c r="E1831" s="1">
        <v>1874.8277376062431</v>
      </c>
      <c r="F1831" s="329">
        <v>15.86148657355835</v>
      </c>
      <c r="G1831" s="1">
        <v>0</v>
      </c>
      <c r="H1831" s="329">
        <v>0</v>
      </c>
      <c r="I1831" s="1">
        <v>1874.8277376062431</v>
      </c>
      <c r="J1831" s="329">
        <v>1483.180971577405</v>
      </c>
      <c r="K1831" s="329">
        <f t="shared" si="28"/>
        <v>1499.0424581509633</v>
      </c>
    </row>
    <row r="1832" spans="2:11" x14ac:dyDescent="0.2">
      <c r="B1832" s="1">
        <v>20497652</v>
      </c>
      <c r="C1832" s="1">
        <v>2032</v>
      </c>
      <c r="D1832" s="1" t="s">
        <v>279</v>
      </c>
      <c r="E1832" s="1">
        <v>1874.8277376062431</v>
      </c>
      <c r="F1832" s="329">
        <v>15.86148657355835</v>
      </c>
      <c r="G1832" s="1">
        <v>0</v>
      </c>
      <c r="H1832" s="329">
        <v>0</v>
      </c>
      <c r="I1832" s="1">
        <v>1874.8277376062431</v>
      </c>
      <c r="J1832" s="329">
        <v>1483.180971577405</v>
      </c>
      <c r="K1832" s="329">
        <f t="shared" si="28"/>
        <v>1499.0424581509633</v>
      </c>
    </row>
    <row r="1833" spans="2:11" x14ac:dyDescent="0.2">
      <c r="B1833" s="1">
        <v>20497652</v>
      </c>
      <c r="C1833" s="1">
        <v>2033</v>
      </c>
      <c r="D1833" s="1" t="s">
        <v>279</v>
      </c>
      <c r="E1833" s="1">
        <v>1874.8277376062431</v>
      </c>
      <c r="F1833" s="329">
        <v>15.86148657355835</v>
      </c>
      <c r="G1833" s="1">
        <v>0</v>
      </c>
      <c r="H1833" s="329">
        <v>0</v>
      </c>
      <c r="I1833" s="1">
        <v>1874.8277376062431</v>
      </c>
      <c r="J1833" s="329">
        <v>1483.180971577405</v>
      </c>
      <c r="K1833" s="329">
        <f t="shared" si="28"/>
        <v>1499.0424581509633</v>
      </c>
    </row>
    <row r="1834" spans="2:11" x14ac:dyDescent="0.2">
      <c r="B1834" s="1">
        <v>20497652</v>
      </c>
      <c r="C1834" s="1">
        <v>2034</v>
      </c>
      <c r="D1834" s="1" t="s">
        <v>279</v>
      </c>
      <c r="E1834" s="1">
        <v>1874.8277376062431</v>
      </c>
      <c r="F1834" s="329">
        <v>15.86148657355835</v>
      </c>
      <c r="G1834" s="1">
        <v>0</v>
      </c>
      <c r="H1834" s="329">
        <v>0</v>
      </c>
      <c r="I1834" s="1">
        <v>1874.8277376062431</v>
      </c>
      <c r="J1834" s="329">
        <v>1483.180971577405</v>
      </c>
      <c r="K1834" s="329">
        <f t="shared" si="28"/>
        <v>1499.0424581509633</v>
      </c>
    </row>
    <row r="1835" spans="2:11" x14ac:dyDescent="0.2">
      <c r="B1835" s="1">
        <v>20528023</v>
      </c>
      <c r="C1835" s="1">
        <v>2023</v>
      </c>
      <c r="D1835" s="1" t="s">
        <v>279</v>
      </c>
      <c r="E1835" s="1">
        <v>0</v>
      </c>
      <c r="F1835" s="329">
        <v>0</v>
      </c>
      <c r="G1835" s="1">
        <v>0</v>
      </c>
      <c r="H1835" s="329">
        <v>0</v>
      </c>
      <c r="I1835" s="1">
        <v>0</v>
      </c>
      <c r="J1835" s="329">
        <v>1335.0313144116519</v>
      </c>
      <c r="K1835" s="329">
        <f t="shared" si="28"/>
        <v>1335.0313144116519</v>
      </c>
    </row>
    <row r="1836" spans="2:11" x14ac:dyDescent="0.2">
      <c r="B1836" s="1">
        <v>20528023</v>
      </c>
      <c r="C1836" s="1">
        <v>2024</v>
      </c>
      <c r="D1836" s="1" t="s">
        <v>279</v>
      </c>
      <c r="E1836" s="1">
        <v>0</v>
      </c>
      <c r="F1836" s="329">
        <v>0</v>
      </c>
      <c r="G1836" s="1">
        <v>0</v>
      </c>
      <c r="H1836" s="329">
        <v>0</v>
      </c>
      <c r="I1836" s="1">
        <v>0</v>
      </c>
      <c r="J1836" s="329">
        <v>1335.0313144116519</v>
      </c>
      <c r="K1836" s="329">
        <f t="shared" si="28"/>
        <v>1335.0313144116519</v>
      </c>
    </row>
    <row r="1837" spans="2:11" x14ac:dyDescent="0.2">
      <c r="B1837" s="1">
        <v>20528023</v>
      </c>
      <c r="C1837" s="1">
        <v>2025</v>
      </c>
      <c r="D1837" s="1" t="s">
        <v>279</v>
      </c>
      <c r="E1837" s="1">
        <v>0</v>
      </c>
      <c r="F1837" s="329">
        <v>0</v>
      </c>
      <c r="G1837" s="1">
        <v>0</v>
      </c>
      <c r="H1837" s="329">
        <v>0</v>
      </c>
      <c r="I1837" s="1">
        <v>0</v>
      </c>
      <c r="J1837" s="329">
        <v>1335.0313144116519</v>
      </c>
      <c r="K1837" s="329">
        <f t="shared" si="28"/>
        <v>1335.0313144116519</v>
      </c>
    </row>
    <row r="1838" spans="2:11" x14ac:dyDescent="0.2">
      <c r="B1838" s="1">
        <v>20528023</v>
      </c>
      <c r="C1838" s="1">
        <v>2026</v>
      </c>
      <c r="D1838" s="1" t="s">
        <v>279</v>
      </c>
      <c r="E1838" s="1">
        <v>0</v>
      </c>
      <c r="F1838" s="329">
        <v>0</v>
      </c>
      <c r="G1838" s="1">
        <v>0</v>
      </c>
      <c r="H1838" s="329">
        <v>0</v>
      </c>
      <c r="I1838" s="1">
        <v>0</v>
      </c>
      <c r="J1838" s="329">
        <v>1335.0313144116519</v>
      </c>
      <c r="K1838" s="329">
        <f t="shared" si="28"/>
        <v>1335.0313144116519</v>
      </c>
    </row>
    <row r="1839" spans="2:11" x14ac:dyDescent="0.2">
      <c r="B1839" s="1">
        <v>20528023</v>
      </c>
      <c r="C1839" s="1">
        <v>2027</v>
      </c>
      <c r="D1839" s="1" t="s">
        <v>279</v>
      </c>
      <c r="E1839" s="1">
        <v>0</v>
      </c>
      <c r="F1839" s="329">
        <v>0</v>
      </c>
      <c r="G1839" s="1">
        <v>0</v>
      </c>
      <c r="H1839" s="329">
        <v>0</v>
      </c>
      <c r="I1839" s="1">
        <v>0</v>
      </c>
      <c r="J1839" s="329">
        <v>1335.0313144116519</v>
      </c>
      <c r="K1839" s="329">
        <f t="shared" si="28"/>
        <v>1335.0313144116519</v>
      </c>
    </row>
    <row r="1840" spans="2:11" x14ac:dyDescent="0.2">
      <c r="B1840" s="1">
        <v>20528023</v>
      </c>
      <c r="C1840" s="1">
        <v>2028</v>
      </c>
      <c r="D1840" s="1" t="s">
        <v>279</v>
      </c>
      <c r="E1840" s="1">
        <v>0</v>
      </c>
      <c r="F1840" s="329">
        <v>0</v>
      </c>
      <c r="G1840" s="1">
        <v>0</v>
      </c>
      <c r="H1840" s="329">
        <v>0</v>
      </c>
      <c r="I1840" s="1">
        <v>0</v>
      </c>
      <c r="J1840" s="329">
        <v>1335.0313144116519</v>
      </c>
      <c r="K1840" s="329">
        <f t="shared" si="28"/>
        <v>1335.0313144116519</v>
      </c>
    </row>
    <row r="1841" spans="2:11" x14ac:dyDescent="0.2">
      <c r="B1841" s="1">
        <v>20528023</v>
      </c>
      <c r="C1841" s="1">
        <v>2029</v>
      </c>
      <c r="D1841" s="1" t="s">
        <v>279</v>
      </c>
      <c r="E1841" s="1">
        <v>0</v>
      </c>
      <c r="F1841" s="329">
        <v>0</v>
      </c>
      <c r="G1841" s="1">
        <v>0</v>
      </c>
      <c r="H1841" s="329">
        <v>0</v>
      </c>
      <c r="I1841" s="1">
        <v>0</v>
      </c>
      <c r="J1841" s="329">
        <v>1335.0313144116519</v>
      </c>
      <c r="K1841" s="329">
        <f t="shared" si="28"/>
        <v>1335.0313144116519</v>
      </c>
    </row>
    <row r="1842" spans="2:11" x14ac:dyDescent="0.2">
      <c r="B1842" s="1">
        <v>20528023</v>
      </c>
      <c r="C1842" s="1">
        <v>2030</v>
      </c>
      <c r="D1842" s="1" t="s">
        <v>279</v>
      </c>
      <c r="E1842" s="1">
        <v>0</v>
      </c>
      <c r="F1842" s="329">
        <v>0</v>
      </c>
      <c r="G1842" s="1">
        <v>0</v>
      </c>
      <c r="H1842" s="329">
        <v>0</v>
      </c>
      <c r="I1842" s="1">
        <v>0</v>
      </c>
      <c r="J1842" s="329">
        <v>1335.0313144116519</v>
      </c>
      <c r="K1842" s="329">
        <f t="shared" si="28"/>
        <v>1335.0313144116519</v>
      </c>
    </row>
    <row r="1843" spans="2:11" x14ac:dyDescent="0.2">
      <c r="B1843" s="1">
        <v>20528023</v>
      </c>
      <c r="C1843" s="1">
        <v>2031</v>
      </c>
      <c r="D1843" s="1" t="s">
        <v>279</v>
      </c>
      <c r="E1843" s="1">
        <v>0</v>
      </c>
      <c r="F1843" s="329">
        <v>0</v>
      </c>
      <c r="G1843" s="1">
        <v>0</v>
      </c>
      <c r="H1843" s="329">
        <v>0</v>
      </c>
      <c r="I1843" s="1">
        <v>0</v>
      </c>
      <c r="J1843" s="329">
        <v>1335.0313144116519</v>
      </c>
      <c r="K1843" s="329">
        <f t="shared" si="28"/>
        <v>1335.0313144116519</v>
      </c>
    </row>
    <row r="1844" spans="2:11" x14ac:dyDescent="0.2">
      <c r="B1844" s="1">
        <v>20528023</v>
      </c>
      <c r="C1844" s="1">
        <v>2032</v>
      </c>
      <c r="D1844" s="1" t="s">
        <v>279</v>
      </c>
      <c r="E1844" s="1">
        <v>0</v>
      </c>
      <c r="F1844" s="329">
        <v>0</v>
      </c>
      <c r="G1844" s="1">
        <v>0</v>
      </c>
      <c r="H1844" s="329">
        <v>0</v>
      </c>
      <c r="I1844" s="1">
        <v>0</v>
      </c>
      <c r="J1844" s="329">
        <v>1335.0313144116519</v>
      </c>
      <c r="K1844" s="329">
        <f t="shared" si="28"/>
        <v>1335.0313144116519</v>
      </c>
    </row>
    <row r="1845" spans="2:11" x14ac:dyDescent="0.2">
      <c r="B1845" s="1">
        <v>20528023</v>
      </c>
      <c r="C1845" s="1">
        <v>2033</v>
      </c>
      <c r="D1845" s="1" t="s">
        <v>279</v>
      </c>
      <c r="E1845" s="1">
        <v>0</v>
      </c>
      <c r="F1845" s="329">
        <v>0</v>
      </c>
      <c r="G1845" s="1">
        <v>0</v>
      </c>
      <c r="H1845" s="329">
        <v>0</v>
      </c>
      <c r="I1845" s="1">
        <v>0</v>
      </c>
      <c r="J1845" s="329">
        <v>1335.0313144116519</v>
      </c>
      <c r="K1845" s="329">
        <f t="shared" si="28"/>
        <v>1335.0313144116519</v>
      </c>
    </row>
    <row r="1846" spans="2:11" x14ac:dyDescent="0.2">
      <c r="B1846" s="1">
        <v>20528023</v>
      </c>
      <c r="C1846" s="1">
        <v>2034</v>
      </c>
      <c r="D1846" s="1" t="s">
        <v>279</v>
      </c>
      <c r="E1846" s="1">
        <v>0</v>
      </c>
      <c r="F1846" s="329">
        <v>0</v>
      </c>
      <c r="G1846" s="1">
        <v>0</v>
      </c>
      <c r="H1846" s="329">
        <v>0</v>
      </c>
      <c r="I1846" s="1">
        <v>0</v>
      </c>
      <c r="J1846" s="329">
        <v>1335.0313144116519</v>
      </c>
      <c r="K1846" s="329">
        <f t="shared" si="28"/>
        <v>1335.0313144116519</v>
      </c>
    </row>
    <row r="1847" spans="2:11" x14ac:dyDescent="0.2">
      <c r="B1847" s="1">
        <v>120141457</v>
      </c>
      <c r="C1847" s="1">
        <v>2023</v>
      </c>
      <c r="D1847" s="1" t="s">
        <v>279</v>
      </c>
      <c r="E1847" s="1">
        <v>0</v>
      </c>
      <c r="F1847" s="329">
        <v>0</v>
      </c>
      <c r="G1847" s="1">
        <v>0</v>
      </c>
      <c r="H1847" s="329">
        <v>0</v>
      </c>
      <c r="I1847" s="1">
        <v>0</v>
      </c>
      <c r="J1847" s="329">
        <v>4399.5784748528285</v>
      </c>
      <c r="K1847" s="329">
        <f t="shared" si="28"/>
        <v>4399.5784748528285</v>
      </c>
    </row>
    <row r="1848" spans="2:11" x14ac:dyDescent="0.2">
      <c r="B1848" s="1">
        <v>120141457</v>
      </c>
      <c r="C1848" s="1">
        <v>2024</v>
      </c>
      <c r="D1848" s="1" t="s">
        <v>279</v>
      </c>
      <c r="E1848" s="1">
        <v>0</v>
      </c>
      <c r="F1848" s="329">
        <v>0</v>
      </c>
      <c r="G1848" s="1">
        <v>0</v>
      </c>
      <c r="H1848" s="329">
        <v>0</v>
      </c>
      <c r="I1848" s="1">
        <v>0</v>
      </c>
      <c r="J1848" s="329">
        <v>4399.5784748528285</v>
      </c>
      <c r="K1848" s="329">
        <f t="shared" si="28"/>
        <v>4399.5784748528285</v>
      </c>
    </row>
    <row r="1849" spans="2:11" x14ac:dyDescent="0.2">
      <c r="B1849" s="1">
        <v>120141457</v>
      </c>
      <c r="C1849" s="1">
        <v>2025</v>
      </c>
      <c r="D1849" s="1" t="s">
        <v>279</v>
      </c>
      <c r="E1849" s="1">
        <v>0</v>
      </c>
      <c r="F1849" s="329">
        <v>0</v>
      </c>
      <c r="G1849" s="1">
        <v>0</v>
      </c>
      <c r="H1849" s="329">
        <v>0</v>
      </c>
      <c r="I1849" s="1">
        <v>0</v>
      </c>
      <c r="J1849" s="329">
        <v>4399.5784748528285</v>
      </c>
      <c r="K1849" s="329">
        <f t="shared" si="28"/>
        <v>4399.5784748528285</v>
      </c>
    </row>
    <row r="1850" spans="2:11" x14ac:dyDescent="0.2">
      <c r="B1850" s="1">
        <v>120141457</v>
      </c>
      <c r="C1850" s="1">
        <v>2026</v>
      </c>
      <c r="D1850" s="1" t="s">
        <v>279</v>
      </c>
      <c r="E1850" s="1">
        <v>0</v>
      </c>
      <c r="F1850" s="329">
        <v>0</v>
      </c>
      <c r="G1850" s="1">
        <v>0</v>
      </c>
      <c r="H1850" s="329">
        <v>0</v>
      </c>
      <c r="I1850" s="1">
        <v>0</v>
      </c>
      <c r="J1850" s="329">
        <v>4399.5784748528285</v>
      </c>
      <c r="K1850" s="329">
        <f t="shared" si="28"/>
        <v>4399.5784748528285</v>
      </c>
    </row>
    <row r="1851" spans="2:11" x14ac:dyDescent="0.2">
      <c r="B1851" s="1">
        <v>120141457</v>
      </c>
      <c r="C1851" s="1">
        <v>2027</v>
      </c>
      <c r="D1851" s="1" t="s">
        <v>279</v>
      </c>
      <c r="E1851" s="1">
        <v>0</v>
      </c>
      <c r="F1851" s="329">
        <v>0</v>
      </c>
      <c r="G1851" s="1">
        <v>0.18069048403339699</v>
      </c>
      <c r="H1851" s="329">
        <v>8.1141200363213546</v>
      </c>
      <c r="I1851" s="1">
        <v>0.18069048403339699</v>
      </c>
      <c r="J1851" s="329">
        <v>4399.5784748528285</v>
      </c>
      <c r="K1851" s="329">
        <f t="shared" si="28"/>
        <v>4407.6925948891503</v>
      </c>
    </row>
    <row r="1852" spans="2:11" x14ac:dyDescent="0.2">
      <c r="B1852" s="1">
        <v>120141457</v>
      </c>
      <c r="C1852" s="1">
        <v>2028</v>
      </c>
      <c r="D1852" s="1" t="s">
        <v>279</v>
      </c>
      <c r="E1852" s="1">
        <v>0</v>
      </c>
      <c r="F1852" s="329">
        <v>0</v>
      </c>
      <c r="G1852" s="1">
        <v>4.3937293796191197</v>
      </c>
      <c r="H1852" s="329">
        <v>197.30561785839191</v>
      </c>
      <c r="I1852" s="1">
        <v>4.3937293796191197</v>
      </c>
      <c r="J1852" s="329">
        <v>4399.5784748528285</v>
      </c>
      <c r="K1852" s="329">
        <f t="shared" si="28"/>
        <v>4596.8840927112205</v>
      </c>
    </row>
    <row r="1853" spans="2:11" x14ac:dyDescent="0.2">
      <c r="B1853" s="1">
        <v>120141457</v>
      </c>
      <c r="C1853" s="1">
        <v>2029</v>
      </c>
      <c r="D1853" s="1" t="s">
        <v>279</v>
      </c>
      <c r="E1853" s="1">
        <v>0</v>
      </c>
      <c r="F1853" s="329">
        <v>0</v>
      </c>
      <c r="G1853" s="1">
        <v>4.3937293796191197</v>
      </c>
      <c r="H1853" s="329">
        <v>197.30561785839191</v>
      </c>
      <c r="I1853" s="1">
        <v>4.3937293796191197</v>
      </c>
      <c r="J1853" s="329">
        <v>4399.5784748528285</v>
      </c>
      <c r="K1853" s="329">
        <f t="shared" si="28"/>
        <v>4596.8840927112205</v>
      </c>
    </row>
    <row r="1854" spans="2:11" x14ac:dyDescent="0.2">
      <c r="B1854" s="1">
        <v>120141457</v>
      </c>
      <c r="C1854" s="1">
        <v>2030</v>
      </c>
      <c r="D1854" s="1" t="s">
        <v>279</v>
      </c>
      <c r="E1854" s="1">
        <v>0</v>
      </c>
      <c r="F1854" s="329">
        <v>0</v>
      </c>
      <c r="G1854" s="1">
        <v>4.3937293796191197</v>
      </c>
      <c r="H1854" s="329">
        <v>197.30561785839191</v>
      </c>
      <c r="I1854" s="1">
        <v>4.3937293796191197</v>
      </c>
      <c r="J1854" s="329">
        <v>4399.5784748528285</v>
      </c>
      <c r="K1854" s="329">
        <f t="shared" si="28"/>
        <v>4596.8840927112205</v>
      </c>
    </row>
    <row r="1855" spans="2:11" x14ac:dyDescent="0.2">
      <c r="B1855" s="1">
        <v>120141457</v>
      </c>
      <c r="C1855" s="1">
        <v>2031</v>
      </c>
      <c r="D1855" s="1" t="s">
        <v>279</v>
      </c>
      <c r="E1855" s="1">
        <v>0</v>
      </c>
      <c r="F1855" s="329">
        <v>0</v>
      </c>
      <c r="G1855" s="1">
        <v>4.3937293796191197</v>
      </c>
      <c r="H1855" s="329">
        <v>197.30561785839191</v>
      </c>
      <c r="I1855" s="1">
        <v>4.3937293796191197</v>
      </c>
      <c r="J1855" s="329">
        <v>4399.5784748528285</v>
      </c>
      <c r="K1855" s="329">
        <f t="shared" si="28"/>
        <v>4596.8840927112205</v>
      </c>
    </row>
    <row r="1856" spans="2:11" x14ac:dyDescent="0.2">
      <c r="B1856" s="1">
        <v>120141457</v>
      </c>
      <c r="C1856" s="1">
        <v>2032</v>
      </c>
      <c r="D1856" s="1" t="s">
        <v>279</v>
      </c>
      <c r="E1856" s="1">
        <v>0</v>
      </c>
      <c r="F1856" s="329">
        <v>0</v>
      </c>
      <c r="G1856" s="1">
        <v>4.3937293796191197</v>
      </c>
      <c r="H1856" s="329">
        <v>197.30561785839191</v>
      </c>
      <c r="I1856" s="1">
        <v>4.3937293796191197</v>
      </c>
      <c r="J1856" s="329">
        <v>4399.5784748528285</v>
      </c>
      <c r="K1856" s="329">
        <f t="shared" si="28"/>
        <v>4596.8840927112205</v>
      </c>
    </row>
    <row r="1857" spans="2:11" x14ac:dyDescent="0.2">
      <c r="B1857" s="1">
        <v>120141457</v>
      </c>
      <c r="C1857" s="1">
        <v>2033</v>
      </c>
      <c r="D1857" s="1" t="s">
        <v>279</v>
      </c>
      <c r="E1857" s="1">
        <v>0</v>
      </c>
      <c r="F1857" s="329">
        <v>0</v>
      </c>
      <c r="G1857" s="1">
        <v>4.3937293796191197</v>
      </c>
      <c r="H1857" s="329">
        <v>197.30561785839191</v>
      </c>
      <c r="I1857" s="1">
        <v>4.3937293796191197</v>
      </c>
      <c r="J1857" s="329">
        <v>4399.5784748528285</v>
      </c>
      <c r="K1857" s="329">
        <f t="shared" si="28"/>
        <v>4596.8840927112205</v>
      </c>
    </row>
    <row r="1858" spans="2:11" x14ac:dyDescent="0.2">
      <c r="B1858" s="1">
        <v>120141457</v>
      </c>
      <c r="C1858" s="1">
        <v>2034</v>
      </c>
      <c r="D1858" s="1" t="s">
        <v>279</v>
      </c>
      <c r="E1858" s="1">
        <v>0</v>
      </c>
      <c r="F1858" s="329">
        <v>0</v>
      </c>
      <c r="G1858" s="1">
        <v>4.3937293796191197</v>
      </c>
      <c r="H1858" s="329">
        <v>197.30561785839191</v>
      </c>
      <c r="I1858" s="1">
        <v>4.3937293796191197</v>
      </c>
      <c r="J1858" s="329">
        <v>4399.5784748528285</v>
      </c>
      <c r="K1858" s="329">
        <f t="shared" si="28"/>
        <v>4596.8840927112205</v>
      </c>
    </row>
    <row r="1859" spans="2:11" x14ac:dyDescent="0.2">
      <c r="B1859" s="1">
        <v>155079261</v>
      </c>
      <c r="C1859" s="1">
        <v>2023</v>
      </c>
      <c r="D1859" s="1" t="s">
        <v>279</v>
      </c>
      <c r="E1859" s="1">
        <v>0</v>
      </c>
      <c r="F1859" s="329">
        <v>0</v>
      </c>
      <c r="G1859" s="1">
        <v>0.791529038390823</v>
      </c>
      <c r="H1859" s="329">
        <v>35.544548259387433</v>
      </c>
      <c r="I1859" s="1">
        <v>0.791529038390823</v>
      </c>
      <c r="J1859" s="329">
        <v>186.08375614721029</v>
      </c>
      <c r="K1859" s="329">
        <f t="shared" si="28"/>
        <v>221.62830440659772</v>
      </c>
    </row>
    <row r="1860" spans="2:11" x14ac:dyDescent="0.2">
      <c r="B1860" s="1">
        <v>155079261</v>
      </c>
      <c r="C1860" s="1">
        <v>2024</v>
      </c>
      <c r="D1860" s="1" t="s">
        <v>279</v>
      </c>
      <c r="E1860" s="1">
        <v>0</v>
      </c>
      <c r="F1860" s="329">
        <v>0</v>
      </c>
      <c r="G1860" s="1">
        <v>1.1369537745010101</v>
      </c>
      <c r="H1860" s="329">
        <v>51.056254851499048</v>
      </c>
      <c r="I1860" s="1">
        <v>1.1369537745010101</v>
      </c>
      <c r="J1860" s="329">
        <v>186.08375614721029</v>
      </c>
      <c r="K1860" s="329">
        <f t="shared" si="28"/>
        <v>237.14001099870933</v>
      </c>
    </row>
    <row r="1861" spans="2:11" x14ac:dyDescent="0.2">
      <c r="B1861" s="1">
        <v>155079261</v>
      </c>
      <c r="C1861" s="1">
        <v>2025</v>
      </c>
      <c r="D1861" s="1" t="s">
        <v>279</v>
      </c>
      <c r="E1861" s="1">
        <v>0</v>
      </c>
      <c r="F1861" s="329">
        <v>0</v>
      </c>
      <c r="G1861" s="1">
        <v>2.517825436758319</v>
      </c>
      <c r="H1861" s="329">
        <v>113.0659311343932</v>
      </c>
      <c r="I1861" s="1">
        <v>2.517825436758319</v>
      </c>
      <c r="J1861" s="329">
        <v>186.08375614721029</v>
      </c>
      <c r="K1861" s="329">
        <f t="shared" si="28"/>
        <v>299.14968728160352</v>
      </c>
    </row>
    <row r="1862" spans="2:11" x14ac:dyDescent="0.2">
      <c r="B1862" s="1">
        <v>155079261</v>
      </c>
      <c r="C1862" s="1">
        <v>2026</v>
      </c>
      <c r="D1862" s="1" t="s">
        <v>279</v>
      </c>
      <c r="E1862" s="1">
        <v>0</v>
      </c>
      <c r="F1862" s="329">
        <v>0</v>
      </c>
      <c r="G1862" s="1">
        <v>3.514857902953247</v>
      </c>
      <c r="H1862" s="329">
        <v>157.83885403674091</v>
      </c>
      <c r="I1862" s="1">
        <v>3.514857902953247</v>
      </c>
      <c r="J1862" s="329">
        <v>186.08375614721029</v>
      </c>
      <c r="K1862" s="329">
        <f t="shared" si="28"/>
        <v>343.92261018395118</v>
      </c>
    </row>
    <row r="1863" spans="2:11" x14ac:dyDescent="0.2">
      <c r="B1863" s="1">
        <v>155079261</v>
      </c>
      <c r="C1863" s="1">
        <v>2027</v>
      </c>
      <c r="D1863" s="1" t="s">
        <v>279</v>
      </c>
      <c r="E1863" s="1">
        <v>0</v>
      </c>
      <c r="F1863" s="329">
        <v>0</v>
      </c>
      <c r="G1863" s="1">
        <v>5.7865268308336901</v>
      </c>
      <c r="H1863" s="329">
        <v>259.85083580882173</v>
      </c>
      <c r="I1863" s="1">
        <v>5.7865268308336901</v>
      </c>
      <c r="J1863" s="329">
        <v>186.08375614721029</v>
      </c>
      <c r="K1863" s="329">
        <f t="shared" ref="K1863:K1926" si="29">J1863+H1863+F1863</f>
        <v>445.93459195603202</v>
      </c>
    </row>
    <row r="1864" spans="2:11" x14ac:dyDescent="0.2">
      <c r="B1864" s="1">
        <v>155079261</v>
      </c>
      <c r="C1864" s="1">
        <v>2028</v>
      </c>
      <c r="D1864" s="1" t="s">
        <v>279</v>
      </c>
      <c r="E1864" s="1">
        <v>0</v>
      </c>
      <c r="F1864" s="329">
        <v>0</v>
      </c>
      <c r="G1864" s="1">
        <v>8.6597831859813539</v>
      </c>
      <c r="H1864" s="329">
        <v>388.87781299308898</v>
      </c>
      <c r="I1864" s="1">
        <v>8.6597831859813539</v>
      </c>
      <c r="J1864" s="329">
        <v>186.08375614721029</v>
      </c>
      <c r="K1864" s="329">
        <f t="shared" si="29"/>
        <v>574.96156914029928</v>
      </c>
    </row>
    <row r="1865" spans="2:11" x14ac:dyDescent="0.2">
      <c r="B1865" s="1">
        <v>155079261</v>
      </c>
      <c r="C1865" s="1">
        <v>2029</v>
      </c>
      <c r="D1865" s="1" t="s">
        <v>279</v>
      </c>
      <c r="E1865" s="1">
        <v>0</v>
      </c>
      <c r="F1865" s="329">
        <v>0</v>
      </c>
      <c r="G1865" s="1">
        <v>8.6597831859813539</v>
      </c>
      <c r="H1865" s="329">
        <v>388.87781299308898</v>
      </c>
      <c r="I1865" s="1">
        <v>8.6597831859813539</v>
      </c>
      <c r="J1865" s="329">
        <v>186.08375614721029</v>
      </c>
      <c r="K1865" s="329">
        <f t="shared" si="29"/>
        <v>574.96156914029928</v>
      </c>
    </row>
    <row r="1866" spans="2:11" x14ac:dyDescent="0.2">
      <c r="B1866" s="1">
        <v>155079261</v>
      </c>
      <c r="C1866" s="1">
        <v>2030</v>
      </c>
      <c r="D1866" s="1" t="s">
        <v>279</v>
      </c>
      <c r="E1866" s="1">
        <v>0</v>
      </c>
      <c r="F1866" s="329">
        <v>0</v>
      </c>
      <c r="G1866" s="1">
        <v>8.6597831859813539</v>
      </c>
      <c r="H1866" s="329">
        <v>388.87781299308898</v>
      </c>
      <c r="I1866" s="1">
        <v>8.6597831859813539</v>
      </c>
      <c r="J1866" s="329">
        <v>186.08375614721029</v>
      </c>
      <c r="K1866" s="329">
        <f t="shared" si="29"/>
        <v>574.96156914029928</v>
      </c>
    </row>
    <row r="1867" spans="2:11" x14ac:dyDescent="0.2">
      <c r="B1867" s="1">
        <v>155079261</v>
      </c>
      <c r="C1867" s="1">
        <v>2031</v>
      </c>
      <c r="D1867" s="1" t="s">
        <v>279</v>
      </c>
      <c r="E1867" s="1">
        <v>0</v>
      </c>
      <c r="F1867" s="329">
        <v>0</v>
      </c>
      <c r="G1867" s="1">
        <v>8.6597831859813539</v>
      </c>
      <c r="H1867" s="329">
        <v>388.87781299308898</v>
      </c>
      <c r="I1867" s="1">
        <v>8.6597831859813539</v>
      </c>
      <c r="J1867" s="329">
        <v>186.08375614721029</v>
      </c>
      <c r="K1867" s="329">
        <f t="shared" si="29"/>
        <v>574.96156914029928</v>
      </c>
    </row>
    <row r="1868" spans="2:11" x14ac:dyDescent="0.2">
      <c r="B1868" s="1">
        <v>155079261</v>
      </c>
      <c r="C1868" s="1">
        <v>2032</v>
      </c>
      <c r="D1868" s="1" t="s">
        <v>279</v>
      </c>
      <c r="E1868" s="1">
        <v>0</v>
      </c>
      <c r="F1868" s="329">
        <v>0</v>
      </c>
      <c r="G1868" s="1">
        <v>8.6597831859813539</v>
      </c>
      <c r="H1868" s="329">
        <v>388.87781299308898</v>
      </c>
      <c r="I1868" s="1">
        <v>8.6597831859813539</v>
      </c>
      <c r="J1868" s="329">
        <v>186.08375614721029</v>
      </c>
      <c r="K1868" s="329">
        <f t="shared" si="29"/>
        <v>574.96156914029928</v>
      </c>
    </row>
    <row r="1869" spans="2:11" x14ac:dyDescent="0.2">
      <c r="B1869" s="1">
        <v>155079261</v>
      </c>
      <c r="C1869" s="1">
        <v>2033</v>
      </c>
      <c r="D1869" s="1" t="s">
        <v>279</v>
      </c>
      <c r="E1869" s="1">
        <v>0</v>
      </c>
      <c r="F1869" s="329">
        <v>0</v>
      </c>
      <c r="G1869" s="1">
        <v>8.6597831859813539</v>
      </c>
      <c r="H1869" s="329">
        <v>388.87781299308898</v>
      </c>
      <c r="I1869" s="1">
        <v>8.6597831859813539</v>
      </c>
      <c r="J1869" s="329">
        <v>186.08375614721029</v>
      </c>
      <c r="K1869" s="329">
        <f t="shared" si="29"/>
        <v>574.96156914029928</v>
      </c>
    </row>
    <row r="1870" spans="2:11" x14ac:dyDescent="0.2">
      <c r="B1870" s="1">
        <v>155079261</v>
      </c>
      <c r="C1870" s="1">
        <v>2034</v>
      </c>
      <c r="D1870" s="1" t="s">
        <v>279</v>
      </c>
      <c r="E1870" s="1">
        <v>0</v>
      </c>
      <c r="F1870" s="329">
        <v>0</v>
      </c>
      <c r="G1870" s="1">
        <v>8.6597831859813539</v>
      </c>
      <c r="H1870" s="329">
        <v>388.87781299308898</v>
      </c>
      <c r="I1870" s="1">
        <v>8.6597831859813539</v>
      </c>
      <c r="J1870" s="329">
        <v>186.08375614721029</v>
      </c>
      <c r="K1870" s="329">
        <f t="shared" si="29"/>
        <v>574.96156914029928</v>
      </c>
    </row>
    <row r="1871" spans="2:11" x14ac:dyDescent="0.2">
      <c r="B1871" s="1">
        <v>156871043</v>
      </c>
      <c r="C1871" s="1">
        <v>2023</v>
      </c>
      <c r="D1871" s="1" t="s">
        <v>279</v>
      </c>
      <c r="E1871" s="1">
        <v>0</v>
      </c>
      <c r="F1871" s="329">
        <v>0</v>
      </c>
      <c r="G1871" s="1">
        <v>0</v>
      </c>
      <c r="H1871" s="329">
        <v>0</v>
      </c>
      <c r="I1871" s="1">
        <v>0</v>
      </c>
      <c r="J1871" s="329">
        <v>1865.3916629321409</v>
      </c>
      <c r="K1871" s="329">
        <f t="shared" si="29"/>
        <v>1865.3916629321409</v>
      </c>
    </row>
    <row r="1872" spans="2:11" x14ac:dyDescent="0.2">
      <c r="B1872" s="1">
        <v>156871043</v>
      </c>
      <c r="C1872" s="1">
        <v>2024</v>
      </c>
      <c r="D1872" s="1" t="s">
        <v>279</v>
      </c>
      <c r="E1872" s="1">
        <v>0</v>
      </c>
      <c r="F1872" s="329">
        <v>0</v>
      </c>
      <c r="G1872" s="1">
        <v>0</v>
      </c>
      <c r="H1872" s="329">
        <v>0</v>
      </c>
      <c r="I1872" s="1">
        <v>0</v>
      </c>
      <c r="J1872" s="329">
        <v>1865.3916629321409</v>
      </c>
      <c r="K1872" s="329">
        <f t="shared" si="29"/>
        <v>1865.3916629321409</v>
      </c>
    </row>
    <row r="1873" spans="2:11" x14ac:dyDescent="0.2">
      <c r="B1873" s="1">
        <v>156871043</v>
      </c>
      <c r="C1873" s="1">
        <v>2025</v>
      </c>
      <c r="D1873" s="1" t="s">
        <v>279</v>
      </c>
      <c r="E1873" s="1">
        <v>0</v>
      </c>
      <c r="F1873" s="329">
        <v>0</v>
      </c>
      <c r="G1873" s="1">
        <v>0</v>
      </c>
      <c r="H1873" s="329">
        <v>0</v>
      </c>
      <c r="I1873" s="1">
        <v>0</v>
      </c>
      <c r="J1873" s="329">
        <v>1865.3916629321409</v>
      </c>
      <c r="K1873" s="329">
        <f t="shared" si="29"/>
        <v>1865.3916629321409</v>
      </c>
    </row>
    <row r="1874" spans="2:11" x14ac:dyDescent="0.2">
      <c r="B1874" s="1">
        <v>156871043</v>
      </c>
      <c r="C1874" s="1">
        <v>2026</v>
      </c>
      <c r="D1874" s="1" t="s">
        <v>279</v>
      </c>
      <c r="E1874" s="1">
        <v>0</v>
      </c>
      <c r="F1874" s="329">
        <v>0</v>
      </c>
      <c r="G1874" s="1">
        <v>0</v>
      </c>
      <c r="H1874" s="329">
        <v>0</v>
      </c>
      <c r="I1874" s="1">
        <v>0</v>
      </c>
      <c r="J1874" s="329">
        <v>1865.3916629321409</v>
      </c>
      <c r="K1874" s="329">
        <f t="shared" si="29"/>
        <v>1865.3916629321409</v>
      </c>
    </row>
    <row r="1875" spans="2:11" x14ac:dyDescent="0.2">
      <c r="B1875" s="1">
        <v>156871043</v>
      </c>
      <c r="C1875" s="1">
        <v>2027</v>
      </c>
      <c r="D1875" s="1" t="s">
        <v>279</v>
      </c>
      <c r="E1875" s="1">
        <v>0</v>
      </c>
      <c r="F1875" s="329">
        <v>0</v>
      </c>
      <c r="G1875" s="1">
        <v>0</v>
      </c>
      <c r="H1875" s="329">
        <v>0</v>
      </c>
      <c r="I1875" s="1">
        <v>0</v>
      </c>
      <c r="J1875" s="329">
        <v>1865.3916629321409</v>
      </c>
      <c r="K1875" s="329">
        <f t="shared" si="29"/>
        <v>1865.3916629321409</v>
      </c>
    </row>
    <row r="1876" spans="2:11" x14ac:dyDescent="0.2">
      <c r="B1876" s="1">
        <v>156871043</v>
      </c>
      <c r="C1876" s="1">
        <v>2028</v>
      </c>
      <c r="D1876" s="1" t="s">
        <v>279</v>
      </c>
      <c r="E1876" s="1">
        <v>0</v>
      </c>
      <c r="F1876" s="329">
        <v>0</v>
      </c>
      <c r="G1876" s="1">
        <v>0</v>
      </c>
      <c r="H1876" s="329">
        <v>0</v>
      </c>
      <c r="I1876" s="1">
        <v>0</v>
      </c>
      <c r="J1876" s="329">
        <v>1865.3916629321409</v>
      </c>
      <c r="K1876" s="329">
        <f t="shared" si="29"/>
        <v>1865.3916629321409</v>
      </c>
    </row>
    <row r="1877" spans="2:11" x14ac:dyDescent="0.2">
      <c r="B1877" s="1">
        <v>156871043</v>
      </c>
      <c r="C1877" s="1">
        <v>2029</v>
      </c>
      <c r="D1877" s="1" t="s">
        <v>279</v>
      </c>
      <c r="E1877" s="1">
        <v>0</v>
      </c>
      <c r="F1877" s="329">
        <v>0</v>
      </c>
      <c r="G1877" s="1">
        <v>0</v>
      </c>
      <c r="H1877" s="329">
        <v>0</v>
      </c>
      <c r="I1877" s="1">
        <v>0</v>
      </c>
      <c r="J1877" s="329">
        <v>1865.3916629321409</v>
      </c>
      <c r="K1877" s="329">
        <f t="shared" si="29"/>
        <v>1865.3916629321409</v>
      </c>
    </row>
    <row r="1878" spans="2:11" x14ac:dyDescent="0.2">
      <c r="B1878" s="1">
        <v>156871043</v>
      </c>
      <c r="C1878" s="1">
        <v>2030</v>
      </c>
      <c r="D1878" s="1" t="s">
        <v>279</v>
      </c>
      <c r="E1878" s="1">
        <v>0</v>
      </c>
      <c r="F1878" s="329">
        <v>0</v>
      </c>
      <c r="G1878" s="1">
        <v>0</v>
      </c>
      <c r="H1878" s="329">
        <v>0</v>
      </c>
      <c r="I1878" s="1">
        <v>0</v>
      </c>
      <c r="J1878" s="329">
        <v>1865.3916629321409</v>
      </c>
      <c r="K1878" s="329">
        <f t="shared" si="29"/>
        <v>1865.3916629321409</v>
      </c>
    </row>
    <row r="1879" spans="2:11" x14ac:dyDescent="0.2">
      <c r="B1879" s="1">
        <v>156871043</v>
      </c>
      <c r="C1879" s="1">
        <v>2031</v>
      </c>
      <c r="D1879" s="1" t="s">
        <v>279</v>
      </c>
      <c r="E1879" s="1">
        <v>0</v>
      </c>
      <c r="F1879" s="329">
        <v>0</v>
      </c>
      <c r="G1879" s="1">
        <v>0</v>
      </c>
      <c r="H1879" s="329">
        <v>0</v>
      </c>
      <c r="I1879" s="1">
        <v>0</v>
      </c>
      <c r="J1879" s="329">
        <v>1865.3916629321409</v>
      </c>
      <c r="K1879" s="329">
        <f t="shared" si="29"/>
        <v>1865.3916629321409</v>
      </c>
    </row>
    <row r="1880" spans="2:11" x14ac:dyDescent="0.2">
      <c r="B1880" s="1">
        <v>156871043</v>
      </c>
      <c r="C1880" s="1">
        <v>2032</v>
      </c>
      <c r="D1880" s="1" t="s">
        <v>279</v>
      </c>
      <c r="E1880" s="1">
        <v>0</v>
      </c>
      <c r="F1880" s="329">
        <v>0</v>
      </c>
      <c r="G1880" s="1">
        <v>0</v>
      </c>
      <c r="H1880" s="329">
        <v>0</v>
      </c>
      <c r="I1880" s="1">
        <v>0</v>
      </c>
      <c r="J1880" s="329">
        <v>1865.3916629321409</v>
      </c>
      <c r="K1880" s="329">
        <f t="shared" si="29"/>
        <v>1865.3916629321409</v>
      </c>
    </row>
    <row r="1881" spans="2:11" x14ac:dyDescent="0.2">
      <c r="B1881" s="1">
        <v>156871043</v>
      </c>
      <c r="C1881" s="1">
        <v>2033</v>
      </c>
      <c r="D1881" s="1" t="s">
        <v>279</v>
      </c>
      <c r="E1881" s="1">
        <v>0</v>
      </c>
      <c r="F1881" s="329">
        <v>0</v>
      </c>
      <c r="G1881" s="1">
        <v>0</v>
      </c>
      <c r="H1881" s="329">
        <v>0</v>
      </c>
      <c r="I1881" s="1">
        <v>0</v>
      </c>
      <c r="J1881" s="329">
        <v>1865.3916629321409</v>
      </c>
      <c r="K1881" s="329">
        <f t="shared" si="29"/>
        <v>1865.3916629321409</v>
      </c>
    </row>
    <row r="1882" spans="2:11" x14ac:dyDescent="0.2">
      <c r="B1882" s="1">
        <v>156871043</v>
      </c>
      <c r="C1882" s="1">
        <v>2034</v>
      </c>
      <c r="D1882" s="1" t="s">
        <v>279</v>
      </c>
      <c r="E1882" s="1">
        <v>0</v>
      </c>
      <c r="F1882" s="329">
        <v>0</v>
      </c>
      <c r="G1882" s="1">
        <v>0</v>
      </c>
      <c r="H1882" s="329">
        <v>0</v>
      </c>
      <c r="I1882" s="1">
        <v>0</v>
      </c>
      <c r="J1882" s="329">
        <v>1865.3916629321409</v>
      </c>
      <c r="K1882" s="329">
        <f t="shared" si="29"/>
        <v>1865.3916629321409</v>
      </c>
    </row>
    <row r="1883" spans="2:11" x14ac:dyDescent="0.2">
      <c r="B1883" s="1">
        <v>201013189</v>
      </c>
      <c r="C1883" s="1">
        <v>2023</v>
      </c>
      <c r="D1883" s="1" t="s">
        <v>279</v>
      </c>
      <c r="E1883" s="1">
        <v>0</v>
      </c>
      <c r="F1883" s="329">
        <v>0</v>
      </c>
      <c r="G1883" s="1">
        <v>0</v>
      </c>
      <c r="H1883" s="329">
        <v>0</v>
      </c>
      <c r="I1883" s="1">
        <v>0</v>
      </c>
      <c r="J1883" s="329">
        <v>6805.2568236041834</v>
      </c>
      <c r="K1883" s="329">
        <f t="shared" si="29"/>
        <v>6805.2568236041834</v>
      </c>
    </row>
    <row r="1884" spans="2:11" x14ac:dyDescent="0.2">
      <c r="B1884" s="1">
        <v>201013189</v>
      </c>
      <c r="C1884" s="1">
        <v>2024</v>
      </c>
      <c r="D1884" s="1" t="s">
        <v>279</v>
      </c>
      <c r="E1884" s="1">
        <v>0</v>
      </c>
      <c r="F1884" s="329">
        <v>0</v>
      </c>
      <c r="G1884" s="1">
        <v>0</v>
      </c>
      <c r="H1884" s="329">
        <v>0</v>
      </c>
      <c r="I1884" s="1">
        <v>0</v>
      </c>
      <c r="J1884" s="329">
        <v>6805.2568236041834</v>
      </c>
      <c r="K1884" s="329">
        <f t="shared" si="29"/>
        <v>6805.2568236041834</v>
      </c>
    </row>
    <row r="1885" spans="2:11" x14ac:dyDescent="0.2">
      <c r="B1885" s="1">
        <v>201013189</v>
      </c>
      <c r="C1885" s="1">
        <v>2025</v>
      </c>
      <c r="D1885" s="1" t="s">
        <v>279</v>
      </c>
      <c r="E1885" s="1">
        <v>0</v>
      </c>
      <c r="F1885" s="329">
        <v>0</v>
      </c>
      <c r="G1885" s="1">
        <v>1.6482616019400102E-2</v>
      </c>
      <c r="H1885" s="329">
        <v>0.74017137985687287</v>
      </c>
      <c r="I1885" s="1">
        <v>1.6482616019400102E-2</v>
      </c>
      <c r="J1885" s="329">
        <v>6805.2568236041834</v>
      </c>
      <c r="K1885" s="329">
        <f t="shared" si="29"/>
        <v>6805.9969949840406</v>
      </c>
    </row>
    <row r="1886" spans="2:11" x14ac:dyDescent="0.2">
      <c r="B1886" s="1">
        <v>201013189</v>
      </c>
      <c r="C1886" s="1">
        <v>2026</v>
      </c>
      <c r="D1886" s="1" t="s">
        <v>279</v>
      </c>
      <c r="E1886" s="1">
        <v>0</v>
      </c>
      <c r="F1886" s="329">
        <v>0</v>
      </c>
      <c r="G1886" s="1">
        <v>7.3544620287998894E-2</v>
      </c>
      <c r="H1886" s="329">
        <v>3.3026082155615941</v>
      </c>
      <c r="I1886" s="1">
        <v>7.3544620287998894E-2</v>
      </c>
      <c r="J1886" s="329">
        <v>6805.2568236041834</v>
      </c>
      <c r="K1886" s="329">
        <f t="shared" si="29"/>
        <v>6808.5594318197454</v>
      </c>
    </row>
    <row r="1887" spans="2:11" x14ac:dyDescent="0.2">
      <c r="B1887" s="1">
        <v>201013189</v>
      </c>
      <c r="C1887" s="1">
        <v>2027</v>
      </c>
      <c r="D1887" s="1" t="s">
        <v>279</v>
      </c>
      <c r="E1887" s="1">
        <v>0</v>
      </c>
      <c r="F1887" s="329">
        <v>0</v>
      </c>
      <c r="G1887" s="1">
        <v>0.47715312607290999</v>
      </c>
      <c r="H1887" s="329">
        <v>21.427125846571801</v>
      </c>
      <c r="I1887" s="1">
        <v>0.47715312607290999</v>
      </c>
      <c r="J1887" s="329">
        <v>6805.2568236041834</v>
      </c>
      <c r="K1887" s="329">
        <f t="shared" si="29"/>
        <v>6826.6839494507549</v>
      </c>
    </row>
    <row r="1888" spans="2:11" x14ac:dyDescent="0.2">
      <c r="B1888" s="1">
        <v>201013189</v>
      </c>
      <c r="C1888" s="1">
        <v>2028</v>
      </c>
      <c r="D1888" s="1" t="s">
        <v>279</v>
      </c>
      <c r="E1888" s="1">
        <v>0</v>
      </c>
      <c r="F1888" s="329">
        <v>0</v>
      </c>
      <c r="G1888" s="1">
        <v>1.184379029204927</v>
      </c>
      <c r="H1888" s="329">
        <v>53.185942042715901</v>
      </c>
      <c r="I1888" s="1">
        <v>1.184379029204927</v>
      </c>
      <c r="J1888" s="329">
        <v>6805.2568236041834</v>
      </c>
      <c r="K1888" s="329">
        <f t="shared" si="29"/>
        <v>6858.4427656468997</v>
      </c>
    </row>
    <row r="1889" spans="2:11" x14ac:dyDescent="0.2">
      <c r="B1889" s="1">
        <v>201013189</v>
      </c>
      <c r="C1889" s="1">
        <v>2029</v>
      </c>
      <c r="D1889" s="1" t="s">
        <v>279</v>
      </c>
      <c r="E1889" s="1">
        <v>0</v>
      </c>
      <c r="F1889" s="329">
        <v>0</v>
      </c>
      <c r="G1889" s="1">
        <v>1.184379029204927</v>
      </c>
      <c r="H1889" s="329">
        <v>53.185942042715901</v>
      </c>
      <c r="I1889" s="1">
        <v>1.184379029204927</v>
      </c>
      <c r="J1889" s="329">
        <v>6805.2568236041834</v>
      </c>
      <c r="K1889" s="329">
        <f t="shared" si="29"/>
        <v>6858.4427656468997</v>
      </c>
    </row>
    <row r="1890" spans="2:11" x14ac:dyDescent="0.2">
      <c r="B1890" s="1">
        <v>201013189</v>
      </c>
      <c r="C1890" s="1">
        <v>2030</v>
      </c>
      <c r="D1890" s="1" t="s">
        <v>279</v>
      </c>
      <c r="E1890" s="1">
        <v>0</v>
      </c>
      <c r="F1890" s="329">
        <v>0</v>
      </c>
      <c r="G1890" s="1">
        <v>1.184379029204927</v>
      </c>
      <c r="H1890" s="329">
        <v>53.185942042715901</v>
      </c>
      <c r="I1890" s="1">
        <v>1.184379029204927</v>
      </c>
      <c r="J1890" s="329">
        <v>6805.2568236041834</v>
      </c>
      <c r="K1890" s="329">
        <f t="shared" si="29"/>
        <v>6858.4427656468997</v>
      </c>
    </row>
    <row r="1891" spans="2:11" x14ac:dyDescent="0.2">
      <c r="B1891" s="1">
        <v>201013189</v>
      </c>
      <c r="C1891" s="1">
        <v>2031</v>
      </c>
      <c r="D1891" s="1" t="s">
        <v>279</v>
      </c>
      <c r="E1891" s="1">
        <v>0</v>
      </c>
      <c r="F1891" s="329">
        <v>0</v>
      </c>
      <c r="G1891" s="1">
        <v>1.184379029204927</v>
      </c>
      <c r="H1891" s="329">
        <v>53.185942042715901</v>
      </c>
      <c r="I1891" s="1">
        <v>1.184379029204927</v>
      </c>
      <c r="J1891" s="329">
        <v>6805.2568236041834</v>
      </c>
      <c r="K1891" s="329">
        <f t="shared" si="29"/>
        <v>6858.4427656468997</v>
      </c>
    </row>
    <row r="1892" spans="2:11" x14ac:dyDescent="0.2">
      <c r="B1892" s="1">
        <v>201013189</v>
      </c>
      <c r="C1892" s="1">
        <v>2032</v>
      </c>
      <c r="D1892" s="1" t="s">
        <v>279</v>
      </c>
      <c r="E1892" s="1">
        <v>0</v>
      </c>
      <c r="F1892" s="329">
        <v>0</v>
      </c>
      <c r="G1892" s="1">
        <v>1.184379029204927</v>
      </c>
      <c r="H1892" s="329">
        <v>53.185942042715901</v>
      </c>
      <c r="I1892" s="1">
        <v>1.184379029204927</v>
      </c>
      <c r="J1892" s="329">
        <v>6805.2568236041834</v>
      </c>
      <c r="K1892" s="329">
        <f t="shared" si="29"/>
        <v>6858.4427656468997</v>
      </c>
    </row>
    <row r="1893" spans="2:11" x14ac:dyDescent="0.2">
      <c r="B1893" s="1">
        <v>201013189</v>
      </c>
      <c r="C1893" s="1">
        <v>2033</v>
      </c>
      <c r="D1893" s="1" t="s">
        <v>279</v>
      </c>
      <c r="E1893" s="1">
        <v>0</v>
      </c>
      <c r="F1893" s="329">
        <v>0</v>
      </c>
      <c r="G1893" s="1">
        <v>1.184379029204927</v>
      </c>
      <c r="H1893" s="329">
        <v>53.185942042715901</v>
      </c>
      <c r="I1893" s="1">
        <v>1.184379029204927</v>
      </c>
      <c r="J1893" s="329">
        <v>6805.2568236041834</v>
      </c>
      <c r="K1893" s="329">
        <f t="shared" si="29"/>
        <v>6858.4427656468997</v>
      </c>
    </row>
    <row r="1894" spans="2:11" x14ac:dyDescent="0.2">
      <c r="B1894" s="1">
        <v>201013189</v>
      </c>
      <c r="C1894" s="1">
        <v>2034</v>
      </c>
      <c r="D1894" s="1" t="s">
        <v>279</v>
      </c>
      <c r="E1894" s="1">
        <v>0</v>
      </c>
      <c r="F1894" s="329">
        <v>0</v>
      </c>
      <c r="G1894" s="1">
        <v>1.184379029204927</v>
      </c>
      <c r="H1894" s="329">
        <v>53.185942042715901</v>
      </c>
      <c r="I1894" s="1">
        <v>1.184379029204927</v>
      </c>
      <c r="J1894" s="329">
        <v>6805.2568236041834</v>
      </c>
      <c r="K1894" s="329">
        <f t="shared" si="29"/>
        <v>6858.4427656468997</v>
      </c>
    </row>
    <row r="1895" spans="2:11" x14ac:dyDescent="0.2">
      <c r="B1895" s="1">
        <v>20644488</v>
      </c>
      <c r="C1895" s="1">
        <v>2023</v>
      </c>
      <c r="D1895" s="1" t="s">
        <v>280</v>
      </c>
      <c r="E1895" s="1">
        <v>0</v>
      </c>
      <c r="F1895" s="329">
        <v>0</v>
      </c>
      <c r="G1895" s="1">
        <v>0</v>
      </c>
      <c r="H1895" s="329">
        <v>0</v>
      </c>
      <c r="I1895" s="1">
        <v>0</v>
      </c>
      <c r="J1895" s="329">
        <v>8263.174170232036</v>
      </c>
      <c r="K1895" s="329">
        <f t="shared" si="29"/>
        <v>8263.174170232036</v>
      </c>
    </row>
    <row r="1896" spans="2:11" x14ac:dyDescent="0.2">
      <c r="B1896" s="1">
        <v>20644488</v>
      </c>
      <c r="C1896" s="1">
        <v>2024</v>
      </c>
      <c r="D1896" s="1" t="s">
        <v>280</v>
      </c>
      <c r="E1896" s="1">
        <v>6.9991845241922768</v>
      </c>
      <c r="F1896" s="329">
        <v>9.8164419601559305E-2</v>
      </c>
      <c r="G1896" s="1">
        <v>0</v>
      </c>
      <c r="H1896" s="329">
        <v>0</v>
      </c>
      <c r="I1896" s="1">
        <v>6.9991845241922768</v>
      </c>
      <c r="J1896" s="329">
        <v>8263.174170232036</v>
      </c>
      <c r="K1896" s="329">
        <f t="shared" si="29"/>
        <v>8263.2723346516377</v>
      </c>
    </row>
    <row r="1897" spans="2:11" x14ac:dyDescent="0.2">
      <c r="B1897" s="1">
        <v>20644488</v>
      </c>
      <c r="C1897" s="1">
        <v>2025</v>
      </c>
      <c r="D1897" s="1" t="s">
        <v>280</v>
      </c>
      <c r="E1897" s="1">
        <v>9.8995319381472964</v>
      </c>
      <c r="F1897" s="329">
        <v>0.1707871183860919</v>
      </c>
      <c r="G1897" s="1">
        <v>0</v>
      </c>
      <c r="H1897" s="329">
        <v>0</v>
      </c>
      <c r="I1897" s="1">
        <v>9.8995319381472964</v>
      </c>
      <c r="J1897" s="329">
        <v>8263.174170232036</v>
      </c>
      <c r="K1897" s="329">
        <f t="shared" si="29"/>
        <v>8263.3449573504222</v>
      </c>
    </row>
    <row r="1898" spans="2:11" x14ac:dyDescent="0.2">
      <c r="B1898" s="1">
        <v>20644488</v>
      </c>
      <c r="C1898" s="1">
        <v>2026</v>
      </c>
      <c r="D1898" s="1" t="s">
        <v>280</v>
      </c>
      <c r="E1898" s="1">
        <v>209.89231706177</v>
      </c>
      <c r="F1898" s="329">
        <v>0.67015148007952396</v>
      </c>
      <c r="G1898" s="1">
        <v>4.3235060549588873</v>
      </c>
      <c r="H1898" s="329">
        <v>202.66559097712101</v>
      </c>
      <c r="I1898" s="1">
        <v>214.2158231167289</v>
      </c>
      <c r="J1898" s="329">
        <v>8263.174170232036</v>
      </c>
      <c r="K1898" s="329">
        <f t="shared" si="29"/>
        <v>8466.5099126892364</v>
      </c>
    </row>
    <row r="1899" spans="2:11" x14ac:dyDescent="0.2">
      <c r="B1899" s="1">
        <v>20644488</v>
      </c>
      <c r="C1899" s="1">
        <v>2027</v>
      </c>
      <c r="D1899" s="1" t="s">
        <v>280</v>
      </c>
      <c r="E1899" s="1">
        <v>1111.2125694689851</v>
      </c>
      <c r="F1899" s="329">
        <v>5.2067111596492692</v>
      </c>
      <c r="G1899" s="1">
        <v>183.22035627314551</v>
      </c>
      <c r="H1899" s="329">
        <v>8588.50694577986</v>
      </c>
      <c r="I1899" s="1">
        <v>1294.43292574213</v>
      </c>
      <c r="J1899" s="329">
        <v>8263.174170232036</v>
      </c>
      <c r="K1899" s="329">
        <f t="shared" si="29"/>
        <v>16856.887827171544</v>
      </c>
    </row>
    <row r="1900" spans="2:11" x14ac:dyDescent="0.2">
      <c r="B1900" s="1">
        <v>20644488</v>
      </c>
      <c r="C1900" s="1">
        <v>2028</v>
      </c>
      <c r="D1900" s="1" t="s">
        <v>280</v>
      </c>
      <c r="E1900" s="1">
        <v>1111.2125694689851</v>
      </c>
      <c r="F1900" s="329">
        <v>5.2067111596492692</v>
      </c>
      <c r="G1900" s="1">
        <v>183.22035627314551</v>
      </c>
      <c r="H1900" s="329">
        <v>8588.50694577986</v>
      </c>
      <c r="I1900" s="1">
        <v>1294.43292574213</v>
      </c>
      <c r="J1900" s="329">
        <v>8263.174170232036</v>
      </c>
      <c r="K1900" s="329">
        <f t="shared" si="29"/>
        <v>16856.887827171544</v>
      </c>
    </row>
    <row r="1901" spans="2:11" x14ac:dyDescent="0.2">
      <c r="B1901" s="1">
        <v>20644488</v>
      </c>
      <c r="C1901" s="1">
        <v>2029</v>
      </c>
      <c r="D1901" s="1" t="s">
        <v>280</v>
      </c>
      <c r="E1901" s="1">
        <v>1111.2125694689851</v>
      </c>
      <c r="F1901" s="329">
        <v>5.2067111596492692</v>
      </c>
      <c r="G1901" s="1">
        <v>183.22035627314551</v>
      </c>
      <c r="H1901" s="329">
        <v>8588.50694577986</v>
      </c>
      <c r="I1901" s="1">
        <v>1294.43292574213</v>
      </c>
      <c r="J1901" s="329">
        <v>8263.174170232036</v>
      </c>
      <c r="K1901" s="329">
        <f t="shared" si="29"/>
        <v>16856.887827171544</v>
      </c>
    </row>
    <row r="1902" spans="2:11" x14ac:dyDescent="0.2">
      <c r="B1902" s="1">
        <v>20644488</v>
      </c>
      <c r="C1902" s="1">
        <v>2030</v>
      </c>
      <c r="D1902" s="1" t="s">
        <v>280</v>
      </c>
      <c r="E1902" s="1">
        <v>1111.2125694689851</v>
      </c>
      <c r="F1902" s="329">
        <v>5.2067111596492692</v>
      </c>
      <c r="G1902" s="1">
        <v>183.22035627314551</v>
      </c>
      <c r="H1902" s="329">
        <v>8588.50694577986</v>
      </c>
      <c r="I1902" s="1">
        <v>1294.43292574213</v>
      </c>
      <c r="J1902" s="329">
        <v>8263.174170232036</v>
      </c>
      <c r="K1902" s="329">
        <f t="shared" si="29"/>
        <v>16856.887827171544</v>
      </c>
    </row>
    <row r="1903" spans="2:11" x14ac:dyDescent="0.2">
      <c r="B1903" s="1">
        <v>20644488</v>
      </c>
      <c r="C1903" s="1">
        <v>2031</v>
      </c>
      <c r="D1903" s="1" t="s">
        <v>280</v>
      </c>
      <c r="E1903" s="1">
        <v>1111.2125694689851</v>
      </c>
      <c r="F1903" s="329">
        <v>5.2067111596492692</v>
      </c>
      <c r="G1903" s="1">
        <v>183.22035627314551</v>
      </c>
      <c r="H1903" s="329">
        <v>8588.50694577986</v>
      </c>
      <c r="I1903" s="1">
        <v>1294.43292574213</v>
      </c>
      <c r="J1903" s="329">
        <v>8263.174170232036</v>
      </c>
      <c r="K1903" s="329">
        <f t="shared" si="29"/>
        <v>16856.887827171544</v>
      </c>
    </row>
    <row r="1904" spans="2:11" x14ac:dyDescent="0.2">
      <c r="B1904" s="1">
        <v>20644488</v>
      </c>
      <c r="C1904" s="1">
        <v>2032</v>
      </c>
      <c r="D1904" s="1" t="s">
        <v>280</v>
      </c>
      <c r="E1904" s="1">
        <v>1111.2125694689851</v>
      </c>
      <c r="F1904" s="329">
        <v>5.2067111596492692</v>
      </c>
      <c r="G1904" s="1">
        <v>183.22035627314551</v>
      </c>
      <c r="H1904" s="329">
        <v>8588.50694577986</v>
      </c>
      <c r="I1904" s="1">
        <v>1294.43292574213</v>
      </c>
      <c r="J1904" s="329">
        <v>8263.174170232036</v>
      </c>
      <c r="K1904" s="329">
        <f t="shared" si="29"/>
        <v>16856.887827171544</v>
      </c>
    </row>
    <row r="1905" spans="2:11" x14ac:dyDescent="0.2">
      <c r="B1905" s="1">
        <v>20644488</v>
      </c>
      <c r="C1905" s="1">
        <v>2033</v>
      </c>
      <c r="D1905" s="1" t="s">
        <v>280</v>
      </c>
      <c r="E1905" s="1">
        <v>1111.2125694689851</v>
      </c>
      <c r="F1905" s="329">
        <v>5.2067111596492692</v>
      </c>
      <c r="G1905" s="1">
        <v>183.22035627314551</v>
      </c>
      <c r="H1905" s="329">
        <v>8588.50694577986</v>
      </c>
      <c r="I1905" s="1">
        <v>1294.43292574213</v>
      </c>
      <c r="J1905" s="329">
        <v>8263.174170232036</v>
      </c>
      <c r="K1905" s="329">
        <f t="shared" si="29"/>
        <v>16856.887827171544</v>
      </c>
    </row>
    <row r="1906" spans="2:11" x14ac:dyDescent="0.2">
      <c r="B1906" s="1">
        <v>20644488</v>
      </c>
      <c r="C1906" s="1">
        <v>2034</v>
      </c>
      <c r="D1906" s="1" t="s">
        <v>280</v>
      </c>
      <c r="E1906" s="1">
        <v>1111.2125694689851</v>
      </c>
      <c r="F1906" s="329">
        <v>5.2067111596492692</v>
      </c>
      <c r="G1906" s="1">
        <v>183.22035627314551</v>
      </c>
      <c r="H1906" s="329">
        <v>8588.50694577986</v>
      </c>
      <c r="I1906" s="1">
        <v>1294.43292574213</v>
      </c>
      <c r="J1906" s="329">
        <v>8263.174170232036</v>
      </c>
      <c r="K1906" s="329">
        <f t="shared" si="29"/>
        <v>16856.887827171544</v>
      </c>
    </row>
    <row r="1907" spans="2:11" x14ac:dyDescent="0.2">
      <c r="B1907" s="1">
        <v>88138129</v>
      </c>
      <c r="C1907" s="1">
        <v>2023</v>
      </c>
      <c r="D1907" s="1" t="s">
        <v>280</v>
      </c>
      <c r="E1907" s="1">
        <v>16604.821025874211</v>
      </c>
      <c r="F1907" s="329">
        <v>0</v>
      </c>
      <c r="G1907" s="1">
        <v>0</v>
      </c>
      <c r="H1907" s="329">
        <v>0</v>
      </c>
      <c r="I1907" s="1">
        <v>16604.821025874211</v>
      </c>
      <c r="J1907" s="329">
        <v>0</v>
      </c>
      <c r="K1907" s="329">
        <f t="shared" si="29"/>
        <v>0</v>
      </c>
    </row>
    <row r="1908" spans="2:11" x14ac:dyDescent="0.2">
      <c r="B1908" s="1">
        <v>88138129</v>
      </c>
      <c r="C1908" s="1">
        <v>2024</v>
      </c>
      <c r="D1908" s="1" t="s">
        <v>280</v>
      </c>
      <c r="E1908" s="1">
        <v>20663.627124873179</v>
      </c>
      <c r="F1908" s="329">
        <v>407.15048544001792</v>
      </c>
      <c r="G1908" s="1">
        <v>0</v>
      </c>
      <c r="H1908" s="329">
        <v>0</v>
      </c>
      <c r="I1908" s="1">
        <v>20663.627124873179</v>
      </c>
      <c r="J1908" s="329">
        <v>0</v>
      </c>
      <c r="K1908" s="329">
        <f t="shared" si="29"/>
        <v>407.15048544001792</v>
      </c>
    </row>
    <row r="1909" spans="2:11" x14ac:dyDescent="0.2">
      <c r="B1909" s="1">
        <v>88138129</v>
      </c>
      <c r="C1909" s="1">
        <v>2025</v>
      </c>
      <c r="D1909" s="1" t="s">
        <v>280</v>
      </c>
      <c r="E1909" s="1">
        <v>23219.713203069881</v>
      </c>
      <c r="F1909" s="329">
        <v>474.02352671438831</v>
      </c>
      <c r="G1909" s="1">
        <v>0</v>
      </c>
      <c r="H1909" s="329">
        <v>0</v>
      </c>
      <c r="I1909" s="1">
        <v>23219.713203069881</v>
      </c>
      <c r="J1909" s="329">
        <v>0</v>
      </c>
      <c r="K1909" s="329">
        <f t="shared" si="29"/>
        <v>474.02352671438831</v>
      </c>
    </row>
    <row r="1910" spans="2:11" x14ac:dyDescent="0.2">
      <c r="B1910" s="1">
        <v>88138129</v>
      </c>
      <c r="C1910" s="1">
        <v>2026</v>
      </c>
      <c r="D1910" s="1" t="s">
        <v>280</v>
      </c>
      <c r="E1910" s="1">
        <v>35051.668026559943</v>
      </c>
      <c r="F1910" s="329">
        <v>383.55599051017828</v>
      </c>
      <c r="G1910" s="1">
        <v>27.916141931303471</v>
      </c>
      <c r="H1910" s="329">
        <v>1308.5771895287889</v>
      </c>
      <c r="I1910" s="1">
        <v>35079.584168491238</v>
      </c>
      <c r="J1910" s="329">
        <v>0</v>
      </c>
      <c r="K1910" s="329">
        <f t="shared" si="29"/>
        <v>1692.1331800389671</v>
      </c>
    </row>
    <row r="1911" spans="2:11" x14ac:dyDescent="0.2">
      <c r="B1911" s="1">
        <v>88138129</v>
      </c>
      <c r="C1911" s="1">
        <v>2027</v>
      </c>
      <c r="D1911" s="1" t="s">
        <v>280</v>
      </c>
      <c r="E1911" s="1">
        <v>36048.789572326503</v>
      </c>
      <c r="F1911" s="329">
        <v>334.51166125688479</v>
      </c>
      <c r="G1911" s="1">
        <v>453.55927195816082</v>
      </c>
      <c r="H1911" s="329">
        <v>21260.721443682</v>
      </c>
      <c r="I1911" s="1">
        <v>36502.348844284657</v>
      </c>
      <c r="J1911" s="329">
        <v>0</v>
      </c>
      <c r="K1911" s="329">
        <f t="shared" si="29"/>
        <v>21595.233104938885</v>
      </c>
    </row>
    <row r="1912" spans="2:11" x14ac:dyDescent="0.2">
      <c r="B1912" s="1">
        <v>88138129</v>
      </c>
      <c r="C1912" s="1">
        <v>2028</v>
      </c>
      <c r="D1912" s="1" t="s">
        <v>280</v>
      </c>
      <c r="E1912" s="1">
        <v>36048.789572326503</v>
      </c>
      <c r="F1912" s="329">
        <v>334.51166125688479</v>
      </c>
      <c r="G1912" s="1">
        <v>453.55927195816082</v>
      </c>
      <c r="H1912" s="329">
        <v>21260.721443682</v>
      </c>
      <c r="I1912" s="1">
        <v>36502.348844284657</v>
      </c>
      <c r="J1912" s="329">
        <v>0</v>
      </c>
      <c r="K1912" s="329">
        <f t="shared" si="29"/>
        <v>21595.233104938885</v>
      </c>
    </row>
    <row r="1913" spans="2:11" x14ac:dyDescent="0.2">
      <c r="B1913" s="1">
        <v>88138129</v>
      </c>
      <c r="C1913" s="1">
        <v>2029</v>
      </c>
      <c r="D1913" s="1" t="s">
        <v>280</v>
      </c>
      <c r="E1913" s="1">
        <v>36048.789572326503</v>
      </c>
      <c r="F1913" s="329">
        <v>334.51166125688479</v>
      </c>
      <c r="G1913" s="1">
        <v>453.55927195816082</v>
      </c>
      <c r="H1913" s="329">
        <v>21260.721443682</v>
      </c>
      <c r="I1913" s="1">
        <v>36502.348844284657</v>
      </c>
      <c r="J1913" s="329">
        <v>0</v>
      </c>
      <c r="K1913" s="329">
        <f t="shared" si="29"/>
        <v>21595.233104938885</v>
      </c>
    </row>
    <row r="1914" spans="2:11" x14ac:dyDescent="0.2">
      <c r="B1914" s="1">
        <v>88138129</v>
      </c>
      <c r="C1914" s="1">
        <v>2030</v>
      </c>
      <c r="D1914" s="1" t="s">
        <v>280</v>
      </c>
      <c r="E1914" s="1">
        <v>36048.789572326503</v>
      </c>
      <c r="F1914" s="329">
        <v>334.51166125688479</v>
      </c>
      <c r="G1914" s="1">
        <v>453.55927195816082</v>
      </c>
      <c r="H1914" s="329">
        <v>21260.721443682</v>
      </c>
      <c r="I1914" s="1">
        <v>36502.348844284657</v>
      </c>
      <c r="J1914" s="329">
        <v>0</v>
      </c>
      <c r="K1914" s="329">
        <f t="shared" si="29"/>
        <v>21595.233104938885</v>
      </c>
    </row>
    <row r="1915" spans="2:11" x14ac:dyDescent="0.2">
      <c r="B1915" s="1">
        <v>88138129</v>
      </c>
      <c r="C1915" s="1">
        <v>2031</v>
      </c>
      <c r="D1915" s="1" t="s">
        <v>280</v>
      </c>
      <c r="E1915" s="1">
        <v>36048.789572326503</v>
      </c>
      <c r="F1915" s="329">
        <v>334.51166125688479</v>
      </c>
      <c r="G1915" s="1">
        <v>453.55927195816082</v>
      </c>
      <c r="H1915" s="329">
        <v>21260.721443682</v>
      </c>
      <c r="I1915" s="1">
        <v>36502.348844284657</v>
      </c>
      <c r="J1915" s="329">
        <v>0</v>
      </c>
      <c r="K1915" s="329">
        <f t="shared" si="29"/>
        <v>21595.233104938885</v>
      </c>
    </row>
    <row r="1916" spans="2:11" x14ac:dyDescent="0.2">
      <c r="B1916" s="1">
        <v>88138129</v>
      </c>
      <c r="C1916" s="1">
        <v>2032</v>
      </c>
      <c r="D1916" s="1" t="s">
        <v>280</v>
      </c>
      <c r="E1916" s="1">
        <v>36048.789572326503</v>
      </c>
      <c r="F1916" s="329">
        <v>334.51166125688479</v>
      </c>
      <c r="G1916" s="1">
        <v>453.55927195816082</v>
      </c>
      <c r="H1916" s="329">
        <v>21260.721443682</v>
      </c>
      <c r="I1916" s="1">
        <v>36502.348844284657</v>
      </c>
      <c r="J1916" s="329">
        <v>0</v>
      </c>
      <c r="K1916" s="329">
        <f t="shared" si="29"/>
        <v>21595.233104938885</v>
      </c>
    </row>
    <row r="1917" spans="2:11" x14ac:dyDescent="0.2">
      <c r="B1917" s="1">
        <v>88138129</v>
      </c>
      <c r="C1917" s="1">
        <v>2033</v>
      </c>
      <c r="D1917" s="1" t="s">
        <v>280</v>
      </c>
      <c r="E1917" s="1">
        <v>36048.789572326503</v>
      </c>
      <c r="F1917" s="329">
        <v>334.51166125688479</v>
      </c>
      <c r="G1917" s="1">
        <v>453.55927195816082</v>
      </c>
      <c r="H1917" s="329">
        <v>21260.721443682</v>
      </c>
      <c r="I1917" s="1">
        <v>36502.348844284657</v>
      </c>
      <c r="J1917" s="329">
        <v>0</v>
      </c>
      <c r="K1917" s="329">
        <f t="shared" si="29"/>
        <v>21595.233104938885</v>
      </c>
    </row>
    <row r="1918" spans="2:11" x14ac:dyDescent="0.2">
      <c r="B1918" s="1">
        <v>88138129</v>
      </c>
      <c r="C1918" s="1">
        <v>2034</v>
      </c>
      <c r="D1918" s="1" t="s">
        <v>280</v>
      </c>
      <c r="E1918" s="1">
        <v>36048.789572326503</v>
      </c>
      <c r="F1918" s="329">
        <v>334.51166125688479</v>
      </c>
      <c r="G1918" s="1">
        <v>453.55927195816082</v>
      </c>
      <c r="H1918" s="329">
        <v>21260.721443682</v>
      </c>
      <c r="I1918" s="1">
        <v>36502.348844284657</v>
      </c>
      <c r="J1918" s="329">
        <v>0</v>
      </c>
      <c r="K1918" s="329">
        <f t="shared" si="29"/>
        <v>21595.233104938885</v>
      </c>
    </row>
    <row r="1919" spans="2:11" x14ac:dyDescent="0.2">
      <c r="B1919" s="1">
        <v>112029390</v>
      </c>
      <c r="C1919" s="1">
        <v>2023</v>
      </c>
      <c r="D1919" s="1" t="s">
        <v>280</v>
      </c>
      <c r="E1919" s="1">
        <v>11452.14381988091</v>
      </c>
      <c r="F1919" s="329">
        <v>0</v>
      </c>
      <c r="G1919" s="1">
        <v>0</v>
      </c>
      <c r="H1919" s="329">
        <v>0</v>
      </c>
      <c r="I1919" s="1">
        <v>11452.14381988091</v>
      </c>
      <c r="J1919" s="329">
        <v>2723.103788207608</v>
      </c>
      <c r="K1919" s="329">
        <f t="shared" si="29"/>
        <v>2723.103788207608</v>
      </c>
    </row>
    <row r="1920" spans="2:11" x14ac:dyDescent="0.2">
      <c r="B1920" s="1">
        <v>112029390</v>
      </c>
      <c r="C1920" s="1">
        <v>2024</v>
      </c>
      <c r="D1920" s="1" t="s">
        <v>280</v>
      </c>
      <c r="E1920" s="1">
        <v>15010.431821670691</v>
      </c>
      <c r="F1920" s="329">
        <v>291.85596007179299</v>
      </c>
      <c r="G1920" s="1">
        <v>0</v>
      </c>
      <c r="H1920" s="329">
        <v>0</v>
      </c>
      <c r="I1920" s="1">
        <v>15010.431821670691</v>
      </c>
      <c r="J1920" s="329">
        <v>2723.103788207608</v>
      </c>
      <c r="K1920" s="329">
        <f t="shared" si="29"/>
        <v>3014.9597482794011</v>
      </c>
    </row>
    <row r="1921" spans="2:11" x14ac:dyDescent="0.2">
      <c r="B1921" s="1">
        <v>112029390</v>
      </c>
      <c r="C1921" s="1">
        <v>2025</v>
      </c>
      <c r="D1921" s="1" t="s">
        <v>280</v>
      </c>
      <c r="E1921" s="1">
        <v>14568.21848342868</v>
      </c>
      <c r="F1921" s="329">
        <v>275.98975309571591</v>
      </c>
      <c r="G1921" s="1">
        <v>0</v>
      </c>
      <c r="H1921" s="329">
        <v>0</v>
      </c>
      <c r="I1921" s="1">
        <v>14568.21848342868</v>
      </c>
      <c r="J1921" s="329">
        <v>2723.103788207608</v>
      </c>
      <c r="K1921" s="329">
        <f t="shared" si="29"/>
        <v>2999.0935413033239</v>
      </c>
    </row>
    <row r="1922" spans="2:11" x14ac:dyDescent="0.2">
      <c r="B1922" s="1">
        <v>112029390</v>
      </c>
      <c r="C1922" s="1">
        <v>2026</v>
      </c>
      <c r="D1922" s="1" t="s">
        <v>280</v>
      </c>
      <c r="E1922" s="1">
        <v>16668.058137651002</v>
      </c>
      <c r="F1922" s="329">
        <v>154.49598899819861</v>
      </c>
      <c r="G1922" s="1">
        <v>0.2080894696000172</v>
      </c>
      <c r="H1922" s="329">
        <v>9.7542537922973143</v>
      </c>
      <c r="I1922" s="1">
        <v>16668.266227120599</v>
      </c>
      <c r="J1922" s="329">
        <v>2723.103788207608</v>
      </c>
      <c r="K1922" s="329">
        <f t="shared" si="29"/>
        <v>2887.354030998104</v>
      </c>
    </row>
    <row r="1923" spans="2:11" x14ac:dyDescent="0.2">
      <c r="B1923" s="1">
        <v>112029390</v>
      </c>
      <c r="C1923" s="1">
        <v>2027</v>
      </c>
      <c r="D1923" s="1" t="s">
        <v>280</v>
      </c>
      <c r="E1923" s="1">
        <v>16837.035104691979</v>
      </c>
      <c r="F1923" s="329">
        <v>139.55634996107159</v>
      </c>
      <c r="G1923" s="1">
        <v>2.2120103365424391</v>
      </c>
      <c r="H1923" s="329">
        <v>103.6886213189625</v>
      </c>
      <c r="I1923" s="1">
        <v>16839.247115028531</v>
      </c>
      <c r="J1923" s="329">
        <v>2723.103788207608</v>
      </c>
      <c r="K1923" s="329">
        <f t="shared" si="29"/>
        <v>2966.3487594876419</v>
      </c>
    </row>
    <row r="1924" spans="2:11" x14ac:dyDescent="0.2">
      <c r="B1924" s="1">
        <v>112029390</v>
      </c>
      <c r="C1924" s="1">
        <v>2028</v>
      </c>
      <c r="D1924" s="1" t="s">
        <v>280</v>
      </c>
      <c r="E1924" s="1">
        <v>16837.035104691979</v>
      </c>
      <c r="F1924" s="329">
        <v>139.55634996107159</v>
      </c>
      <c r="G1924" s="1">
        <v>2.2120103365424391</v>
      </c>
      <c r="H1924" s="329">
        <v>103.6886213189625</v>
      </c>
      <c r="I1924" s="1">
        <v>16839.247115028531</v>
      </c>
      <c r="J1924" s="329">
        <v>2723.103788207608</v>
      </c>
      <c r="K1924" s="329">
        <f t="shared" si="29"/>
        <v>2966.3487594876419</v>
      </c>
    </row>
    <row r="1925" spans="2:11" x14ac:dyDescent="0.2">
      <c r="B1925" s="1">
        <v>112029390</v>
      </c>
      <c r="C1925" s="1">
        <v>2029</v>
      </c>
      <c r="D1925" s="1" t="s">
        <v>280</v>
      </c>
      <c r="E1925" s="1">
        <v>16837.035104691979</v>
      </c>
      <c r="F1925" s="329">
        <v>139.55634996107159</v>
      </c>
      <c r="G1925" s="1">
        <v>2.2120103365424391</v>
      </c>
      <c r="H1925" s="329">
        <v>103.6886213189625</v>
      </c>
      <c r="I1925" s="1">
        <v>16839.247115028531</v>
      </c>
      <c r="J1925" s="329">
        <v>2723.103788207608</v>
      </c>
      <c r="K1925" s="329">
        <f t="shared" si="29"/>
        <v>2966.3487594876419</v>
      </c>
    </row>
    <row r="1926" spans="2:11" x14ac:dyDescent="0.2">
      <c r="B1926" s="1">
        <v>112029390</v>
      </c>
      <c r="C1926" s="1">
        <v>2030</v>
      </c>
      <c r="D1926" s="1" t="s">
        <v>280</v>
      </c>
      <c r="E1926" s="1">
        <v>16837.035104691979</v>
      </c>
      <c r="F1926" s="329">
        <v>139.55634996107159</v>
      </c>
      <c r="G1926" s="1">
        <v>2.2120103365424391</v>
      </c>
      <c r="H1926" s="329">
        <v>103.6886213189625</v>
      </c>
      <c r="I1926" s="1">
        <v>16839.247115028531</v>
      </c>
      <c r="J1926" s="329">
        <v>2723.103788207608</v>
      </c>
      <c r="K1926" s="329">
        <f t="shared" si="29"/>
        <v>2966.3487594876419</v>
      </c>
    </row>
    <row r="1927" spans="2:11" x14ac:dyDescent="0.2">
      <c r="B1927" s="1">
        <v>112029390</v>
      </c>
      <c r="C1927" s="1">
        <v>2031</v>
      </c>
      <c r="D1927" s="1" t="s">
        <v>280</v>
      </c>
      <c r="E1927" s="1">
        <v>16837.035104691979</v>
      </c>
      <c r="F1927" s="329">
        <v>139.55634996107159</v>
      </c>
      <c r="G1927" s="1">
        <v>2.2120103365424391</v>
      </c>
      <c r="H1927" s="329">
        <v>103.6886213189625</v>
      </c>
      <c r="I1927" s="1">
        <v>16839.247115028531</v>
      </c>
      <c r="J1927" s="329">
        <v>2723.103788207608</v>
      </c>
      <c r="K1927" s="329">
        <f t="shared" ref="K1927:K1990" si="30">J1927+H1927+F1927</f>
        <v>2966.3487594876419</v>
      </c>
    </row>
    <row r="1928" spans="2:11" x14ac:dyDescent="0.2">
      <c r="B1928" s="1">
        <v>112029390</v>
      </c>
      <c r="C1928" s="1">
        <v>2032</v>
      </c>
      <c r="D1928" s="1" t="s">
        <v>280</v>
      </c>
      <c r="E1928" s="1">
        <v>16837.035104691979</v>
      </c>
      <c r="F1928" s="329">
        <v>139.55634996107159</v>
      </c>
      <c r="G1928" s="1">
        <v>2.2120103365424391</v>
      </c>
      <c r="H1928" s="329">
        <v>103.6886213189625</v>
      </c>
      <c r="I1928" s="1">
        <v>16839.247115028531</v>
      </c>
      <c r="J1928" s="329">
        <v>2723.103788207608</v>
      </c>
      <c r="K1928" s="329">
        <f t="shared" si="30"/>
        <v>2966.3487594876419</v>
      </c>
    </row>
    <row r="1929" spans="2:11" x14ac:dyDescent="0.2">
      <c r="B1929" s="1">
        <v>112029390</v>
      </c>
      <c r="C1929" s="1">
        <v>2033</v>
      </c>
      <c r="D1929" s="1" t="s">
        <v>280</v>
      </c>
      <c r="E1929" s="1">
        <v>16837.035104691979</v>
      </c>
      <c r="F1929" s="329">
        <v>139.55634996107159</v>
      </c>
      <c r="G1929" s="1">
        <v>2.2120103365424391</v>
      </c>
      <c r="H1929" s="329">
        <v>103.6886213189625</v>
      </c>
      <c r="I1929" s="1">
        <v>16839.247115028531</v>
      </c>
      <c r="J1929" s="329">
        <v>2723.103788207608</v>
      </c>
      <c r="K1929" s="329">
        <f t="shared" si="30"/>
        <v>2966.3487594876419</v>
      </c>
    </row>
    <row r="1930" spans="2:11" x14ac:dyDescent="0.2">
      <c r="B1930" s="1">
        <v>112029390</v>
      </c>
      <c r="C1930" s="1">
        <v>2034</v>
      </c>
      <c r="D1930" s="1" t="s">
        <v>280</v>
      </c>
      <c r="E1930" s="1">
        <v>16837.035104691979</v>
      </c>
      <c r="F1930" s="329">
        <v>139.55634996107159</v>
      </c>
      <c r="G1930" s="1">
        <v>2.2120103365424391</v>
      </c>
      <c r="H1930" s="329">
        <v>103.6886213189625</v>
      </c>
      <c r="I1930" s="1">
        <v>16839.247115028531</v>
      </c>
      <c r="J1930" s="329">
        <v>2723.103788207608</v>
      </c>
      <c r="K1930" s="329">
        <f t="shared" si="30"/>
        <v>2966.3487594876419</v>
      </c>
    </row>
    <row r="1931" spans="2:11" x14ac:dyDescent="0.2">
      <c r="B1931" s="1">
        <v>142932154</v>
      </c>
      <c r="C1931" s="1">
        <v>2023</v>
      </c>
      <c r="D1931" s="1" t="s">
        <v>280</v>
      </c>
      <c r="E1931" s="1">
        <v>0</v>
      </c>
      <c r="F1931" s="329">
        <v>0</v>
      </c>
      <c r="G1931" s="1">
        <v>0.11352537147820189</v>
      </c>
      <c r="H1931" s="329">
        <v>5.3215344697246554</v>
      </c>
      <c r="I1931" s="1">
        <v>0.11352537147820189</v>
      </c>
      <c r="J1931" s="329">
        <v>5170.5301203695726</v>
      </c>
      <c r="K1931" s="329">
        <f t="shared" si="30"/>
        <v>5175.8516548392972</v>
      </c>
    </row>
    <row r="1932" spans="2:11" x14ac:dyDescent="0.2">
      <c r="B1932" s="1">
        <v>142932154</v>
      </c>
      <c r="C1932" s="1">
        <v>2024</v>
      </c>
      <c r="D1932" s="1" t="s">
        <v>280</v>
      </c>
      <c r="E1932" s="1">
        <v>0</v>
      </c>
      <c r="F1932" s="329">
        <v>0</v>
      </c>
      <c r="G1932" s="1">
        <v>0.27432559396224909</v>
      </c>
      <c r="H1932" s="329">
        <v>12.859091189832419</v>
      </c>
      <c r="I1932" s="1">
        <v>0.27432559396224909</v>
      </c>
      <c r="J1932" s="329">
        <v>5170.5301203695726</v>
      </c>
      <c r="K1932" s="329">
        <f t="shared" si="30"/>
        <v>5183.3892115594053</v>
      </c>
    </row>
    <row r="1933" spans="2:11" x14ac:dyDescent="0.2">
      <c r="B1933" s="1">
        <v>142932154</v>
      </c>
      <c r="C1933" s="1">
        <v>2025</v>
      </c>
      <c r="D1933" s="1" t="s">
        <v>280</v>
      </c>
      <c r="E1933" s="1">
        <v>0</v>
      </c>
      <c r="F1933" s="329">
        <v>0</v>
      </c>
      <c r="G1933" s="1">
        <v>0.3886972583513143</v>
      </c>
      <c r="H1933" s="329">
        <v>18.220295883384601</v>
      </c>
      <c r="I1933" s="1">
        <v>0.3886972583513143</v>
      </c>
      <c r="J1933" s="329">
        <v>5170.5301203695726</v>
      </c>
      <c r="K1933" s="329">
        <f t="shared" si="30"/>
        <v>5188.7504162529576</v>
      </c>
    </row>
    <row r="1934" spans="2:11" x14ac:dyDescent="0.2">
      <c r="B1934" s="1">
        <v>142932154</v>
      </c>
      <c r="C1934" s="1">
        <v>2026</v>
      </c>
      <c r="D1934" s="1" t="s">
        <v>280</v>
      </c>
      <c r="E1934" s="1">
        <v>0</v>
      </c>
      <c r="F1934" s="329">
        <v>0</v>
      </c>
      <c r="G1934" s="1">
        <v>0.50891991018055216</v>
      </c>
      <c r="H1934" s="329">
        <v>23.855767297577131</v>
      </c>
      <c r="I1934" s="1">
        <v>0.50891991018055216</v>
      </c>
      <c r="J1934" s="329">
        <v>5170.5301203695726</v>
      </c>
      <c r="K1934" s="329">
        <f t="shared" si="30"/>
        <v>5194.3858876671493</v>
      </c>
    </row>
    <row r="1935" spans="2:11" x14ac:dyDescent="0.2">
      <c r="B1935" s="1">
        <v>142932154</v>
      </c>
      <c r="C1935" s="1">
        <v>2027</v>
      </c>
      <c r="D1935" s="1" t="s">
        <v>280</v>
      </c>
      <c r="E1935" s="1">
        <v>0</v>
      </c>
      <c r="F1935" s="329">
        <v>0</v>
      </c>
      <c r="G1935" s="1">
        <v>1.215168685620436</v>
      </c>
      <c r="H1935" s="329">
        <v>56.961381961219153</v>
      </c>
      <c r="I1935" s="1">
        <v>1.215168685620436</v>
      </c>
      <c r="J1935" s="329">
        <v>5170.5301203695726</v>
      </c>
      <c r="K1935" s="329">
        <f t="shared" si="30"/>
        <v>5227.4915023307922</v>
      </c>
    </row>
    <row r="1936" spans="2:11" x14ac:dyDescent="0.2">
      <c r="B1936" s="1">
        <v>142932154</v>
      </c>
      <c r="C1936" s="1">
        <v>2028</v>
      </c>
      <c r="D1936" s="1" t="s">
        <v>280</v>
      </c>
      <c r="E1936" s="1">
        <v>0</v>
      </c>
      <c r="F1936" s="329">
        <v>0</v>
      </c>
      <c r="G1936" s="1">
        <v>1.215168685620436</v>
      </c>
      <c r="H1936" s="329">
        <v>56.961381961219153</v>
      </c>
      <c r="I1936" s="1">
        <v>1.215168685620436</v>
      </c>
      <c r="J1936" s="329">
        <v>5170.5301203695726</v>
      </c>
      <c r="K1936" s="329">
        <f t="shared" si="30"/>
        <v>5227.4915023307922</v>
      </c>
    </row>
    <row r="1937" spans="2:11" x14ac:dyDescent="0.2">
      <c r="B1937" s="1">
        <v>142932154</v>
      </c>
      <c r="C1937" s="1">
        <v>2029</v>
      </c>
      <c r="D1937" s="1" t="s">
        <v>280</v>
      </c>
      <c r="E1937" s="1">
        <v>0</v>
      </c>
      <c r="F1937" s="329">
        <v>0</v>
      </c>
      <c r="G1937" s="1">
        <v>1.215168685620436</v>
      </c>
      <c r="H1937" s="329">
        <v>56.961381961219153</v>
      </c>
      <c r="I1937" s="1">
        <v>1.215168685620436</v>
      </c>
      <c r="J1937" s="329">
        <v>5170.5301203695726</v>
      </c>
      <c r="K1937" s="329">
        <f t="shared" si="30"/>
        <v>5227.4915023307922</v>
      </c>
    </row>
    <row r="1938" spans="2:11" x14ac:dyDescent="0.2">
      <c r="B1938" s="1">
        <v>142932154</v>
      </c>
      <c r="C1938" s="1">
        <v>2030</v>
      </c>
      <c r="D1938" s="1" t="s">
        <v>280</v>
      </c>
      <c r="E1938" s="1">
        <v>0</v>
      </c>
      <c r="F1938" s="329">
        <v>0</v>
      </c>
      <c r="G1938" s="1">
        <v>1.215168685620436</v>
      </c>
      <c r="H1938" s="329">
        <v>56.961381961219153</v>
      </c>
      <c r="I1938" s="1">
        <v>1.215168685620436</v>
      </c>
      <c r="J1938" s="329">
        <v>5170.5301203695726</v>
      </c>
      <c r="K1938" s="329">
        <f t="shared" si="30"/>
        <v>5227.4915023307922</v>
      </c>
    </row>
    <row r="1939" spans="2:11" x14ac:dyDescent="0.2">
      <c r="B1939" s="1">
        <v>142932154</v>
      </c>
      <c r="C1939" s="1">
        <v>2031</v>
      </c>
      <c r="D1939" s="1" t="s">
        <v>280</v>
      </c>
      <c r="E1939" s="1">
        <v>0</v>
      </c>
      <c r="F1939" s="329">
        <v>0</v>
      </c>
      <c r="G1939" s="1">
        <v>1.215168685620436</v>
      </c>
      <c r="H1939" s="329">
        <v>56.961381961219153</v>
      </c>
      <c r="I1939" s="1">
        <v>1.215168685620436</v>
      </c>
      <c r="J1939" s="329">
        <v>5170.5301203695726</v>
      </c>
      <c r="K1939" s="329">
        <f t="shared" si="30"/>
        <v>5227.4915023307922</v>
      </c>
    </row>
    <row r="1940" spans="2:11" x14ac:dyDescent="0.2">
      <c r="B1940" s="1">
        <v>142932154</v>
      </c>
      <c r="C1940" s="1">
        <v>2032</v>
      </c>
      <c r="D1940" s="1" t="s">
        <v>280</v>
      </c>
      <c r="E1940" s="1">
        <v>0</v>
      </c>
      <c r="F1940" s="329">
        <v>0</v>
      </c>
      <c r="G1940" s="1">
        <v>1.215168685620436</v>
      </c>
      <c r="H1940" s="329">
        <v>56.961381961219153</v>
      </c>
      <c r="I1940" s="1">
        <v>1.215168685620436</v>
      </c>
      <c r="J1940" s="329">
        <v>5170.5301203695726</v>
      </c>
      <c r="K1940" s="329">
        <f t="shared" si="30"/>
        <v>5227.4915023307922</v>
      </c>
    </row>
    <row r="1941" spans="2:11" x14ac:dyDescent="0.2">
      <c r="B1941" s="1">
        <v>142932154</v>
      </c>
      <c r="C1941" s="1">
        <v>2033</v>
      </c>
      <c r="D1941" s="1" t="s">
        <v>280</v>
      </c>
      <c r="E1941" s="1">
        <v>0</v>
      </c>
      <c r="F1941" s="329">
        <v>0</v>
      </c>
      <c r="G1941" s="1">
        <v>1.215168685620436</v>
      </c>
      <c r="H1941" s="329">
        <v>56.961381961219153</v>
      </c>
      <c r="I1941" s="1">
        <v>1.215168685620436</v>
      </c>
      <c r="J1941" s="329">
        <v>5170.5301203695726</v>
      </c>
      <c r="K1941" s="329">
        <f t="shared" si="30"/>
        <v>5227.4915023307922</v>
      </c>
    </row>
    <row r="1942" spans="2:11" x14ac:dyDescent="0.2">
      <c r="B1942" s="1">
        <v>142932154</v>
      </c>
      <c r="C1942" s="1">
        <v>2034</v>
      </c>
      <c r="D1942" s="1" t="s">
        <v>280</v>
      </c>
      <c r="E1942" s="1">
        <v>0</v>
      </c>
      <c r="F1942" s="329">
        <v>0</v>
      </c>
      <c r="G1942" s="1">
        <v>1.215168685620436</v>
      </c>
      <c r="H1942" s="329">
        <v>56.961381961219153</v>
      </c>
      <c r="I1942" s="1">
        <v>1.215168685620436</v>
      </c>
      <c r="J1942" s="329">
        <v>5170.5301203695726</v>
      </c>
      <c r="K1942" s="329">
        <f t="shared" si="30"/>
        <v>5227.4915023307922</v>
      </c>
    </row>
    <row r="1943" spans="2:11" x14ac:dyDescent="0.2">
      <c r="B1943" s="1">
        <v>142932473</v>
      </c>
      <c r="C1943" s="1">
        <v>2023</v>
      </c>
      <c r="D1943" s="1" t="s">
        <v>280</v>
      </c>
      <c r="E1943" s="1">
        <v>0</v>
      </c>
      <c r="F1943" s="329">
        <v>0</v>
      </c>
      <c r="G1943" s="1">
        <v>840.6714993320544</v>
      </c>
      <c r="H1943" s="329">
        <v>39406.718543701281</v>
      </c>
      <c r="I1943" s="1">
        <v>840.6714993320544</v>
      </c>
      <c r="J1943" s="329">
        <v>4201.4388840345464</v>
      </c>
      <c r="K1943" s="329">
        <f t="shared" si="30"/>
        <v>43608.15742773583</v>
      </c>
    </row>
    <row r="1944" spans="2:11" x14ac:dyDescent="0.2">
      <c r="B1944" s="1">
        <v>142932473</v>
      </c>
      <c r="C1944" s="1">
        <v>2024</v>
      </c>
      <c r="D1944" s="1" t="s">
        <v>280</v>
      </c>
      <c r="E1944" s="1">
        <v>0</v>
      </c>
      <c r="F1944" s="329">
        <v>0</v>
      </c>
      <c r="G1944" s="1">
        <v>878.51553909046845</v>
      </c>
      <c r="H1944" s="329">
        <v>41180.668801919113</v>
      </c>
      <c r="I1944" s="1">
        <v>878.51553909046845</v>
      </c>
      <c r="J1944" s="329">
        <v>4201.4388840345464</v>
      </c>
      <c r="K1944" s="329">
        <f t="shared" si="30"/>
        <v>45382.107685953662</v>
      </c>
    </row>
    <row r="1945" spans="2:11" x14ac:dyDescent="0.2">
      <c r="B1945" s="1">
        <v>142932473</v>
      </c>
      <c r="C1945" s="1">
        <v>2025</v>
      </c>
      <c r="D1945" s="1" t="s">
        <v>280</v>
      </c>
      <c r="E1945" s="1">
        <v>0</v>
      </c>
      <c r="F1945" s="329">
        <v>0</v>
      </c>
      <c r="G1945" s="1">
        <v>865.96866601441513</v>
      </c>
      <c r="H1945" s="329">
        <v>40592.530514485283</v>
      </c>
      <c r="I1945" s="1">
        <v>865.96866601441513</v>
      </c>
      <c r="J1945" s="329">
        <v>4201.4388840345464</v>
      </c>
      <c r="K1945" s="329">
        <f t="shared" si="30"/>
        <v>44793.969398519832</v>
      </c>
    </row>
    <row r="1946" spans="2:11" x14ac:dyDescent="0.2">
      <c r="B1946" s="1">
        <v>142932473</v>
      </c>
      <c r="C1946" s="1">
        <v>2026</v>
      </c>
      <c r="D1946" s="1" t="s">
        <v>280</v>
      </c>
      <c r="E1946" s="1">
        <v>0</v>
      </c>
      <c r="F1946" s="329">
        <v>0</v>
      </c>
      <c r="G1946" s="1">
        <v>914.80658982615114</v>
      </c>
      <c r="H1946" s="329">
        <v>42881.822252621911</v>
      </c>
      <c r="I1946" s="1">
        <v>914.80658982615114</v>
      </c>
      <c r="J1946" s="329">
        <v>4201.4388840345464</v>
      </c>
      <c r="K1946" s="329">
        <f t="shared" si="30"/>
        <v>47083.26113665646</v>
      </c>
    </row>
    <row r="1947" spans="2:11" x14ac:dyDescent="0.2">
      <c r="B1947" s="1">
        <v>142932473</v>
      </c>
      <c r="C1947" s="1">
        <v>2027</v>
      </c>
      <c r="D1947" s="1" t="s">
        <v>280</v>
      </c>
      <c r="E1947" s="1">
        <v>114.1172465333823</v>
      </c>
      <c r="F1947" s="329">
        <v>0.21868587378233251</v>
      </c>
      <c r="G1947" s="1">
        <v>997.59667466025269</v>
      </c>
      <c r="H1947" s="329">
        <v>46762.631312830054</v>
      </c>
      <c r="I1947" s="1">
        <v>1111.7139211936351</v>
      </c>
      <c r="J1947" s="329">
        <v>4201.4388840345464</v>
      </c>
      <c r="K1947" s="329">
        <f t="shared" si="30"/>
        <v>50964.288882738387</v>
      </c>
    </row>
    <row r="1948" spans="2:11" x14ac:dyDescent="0.2">
      <c r="B1948" s="1">
        <v>142932473</v>
      </c>
      <c r="C1948" s="1">
        <v>2028</v>
      </c>
      <c r="D1948" s="1" t="s">
        <v>280</v>
      </c>
      <c r="E1948" s="1">
        <v>114.1172465333823</v>
      </c>
      <c r="F1948" s="329">
        <v>0.21868587378233251</v>
      </c>
      <c r="G1948" s="1">
        <v>997.59667466025269</v>
      </c>
      <c r="H1948" s="329">
        <v>46762.631312830054</v>
      </c>
      <c r="I1948" s="1">
        <v>1111.7139211936351</v>
      </c>
      <c r="J1948" s="329">
        <v>4201.4388840345464</v>
      </c>
      <c r="K1948" s="329">
        <f t="shared" si="30"/>
        <v>50964.288882738387</v>
      </c>
    </row>
    <row r="1949" spans="2:11" x14ac:dyDescent="0.2">
      <c r="B1949" s="1">
        <v>142932473</v>
      </c>
      <c r="C1949" s="1">
        <v>2029</v>
      </c>
      <c r="D1949" s="1" t="s">
        <v>280</v>
      </c>
      <c r="E1949" s="1">
        <v>114.1172465333823</v>
      </c>
      <c r="F1949" s="329">
        <v>0.21868587378233251</v>
      </c>
      <c r="G1949" s="1">
        <v>997.59667466025269</v>
      </c>
      <c r="H1949" s="329">
        <v>46762.631312830054</v>
      </c>
      <c r="I1949" s="1">
        <v>1111.7139211936351</v>
      </c>
      <c r="J1949" s="329">
        <v>4201.4388840345464</v>
      </c>
      <c r="K1949" s="329">
        <f t="shared" si="30"/>
        <v>50964.288882738387</v>
      </c>
    </row>
    <row r="1950" spans="2:11" x14ac:dyDescent="0.2">
      <c r="B1950" s="1">
        <v>142932473</v>
      </c>
      <c r="C1950" s="1">
        <v>2030</v>
      </c>
      <c r="D1950" s="1" t="s">
        <v>280</v>
      </c>
      <c r="E1950" s="1">
        <v>114.1172465333823</v>
      </c>
      <c r="F1950" s="329">
        <v>0.21868587378233251</v>
      </c>
      <c r="G1950" s="1">
        <v>997.59667466025269</v>
      </c>
      <c r="H1950" s="329">
        <v>46762.631312830054</v>
      </c>
      <c r="I1950" s="1">
        <v>1111.7139211936351</v>
      </c>
      <c r="J1950" s="329">
        <v>4201.4388840345464</v>
      </c>
      <c r="K1950" s="329">
        <f t="shared" si="30"/>
        <v>50964.288882738387</v>
      </c>
    </row>
    <row r="1951" spans="2:11" x14ac:dyDescent="0.2">
      <c r="B1951" s="1">
        <v>142932473</v>
      </c>
      <c r="C1951" s="1">
        <v>2031</v>
      </c>
      <c r="D1951" s="1" t="s">
        <v>280</v>
      </c>
      <c r="E1951" s="1">
        <v>114.1172465333823</v>
      </c>
      <c r="F1951" s="329">
        <v>0.21868587378233251</v>
      </c>
      <c r="G1951" s="1">
        <v>997.59667466025269</v>
      </c>
      <c r="H1951" s="329">
        <v>46762.631312830054</v>
      </c>
      <c r="I1951" s="1">
        <v>1111.7139211936351</v>
      </c>
      <c r="J1951" s="329">
        <v>4201.4388840345464</v>
      </c>
      <c r="K1951" s="329">
        <f t="shared" si="30"/>
        <v>50964.288882738387</v>
      </c>
    </row>
    <row r="1952" spans="2:11" x14ac:dyDescent="0.2">
      <c r="B1952" s="1">
        <v>142932473</v>
      </c>
      <c r="C1952" s="1">
        <v>2032</v>
      </c>
      <c r="D1952" s="1" t="s">
        <v>280</v>
      </c>
      <c r="E1952" s="1">
        <v>114.1172465333823</v>
      </c>
      <c r="F1952" s="329">
        <v>0.21868587378233251</v>
      </c>
      <c r="G1952" s="1">
        <v>997.59667466025269</v>
      </c>
      <c r="H1952" s="329">
        <v>46762.631312830054</v>
      </c>
      <c r="I1952" s="1">
        <v>1111.7139211936351</v>
      </c>
      <c r="J1952" s="329">
        <v>4201.4388840345464</v>
      </c>
      <c r="K1952" s="329">
        <f t="shared" si="30"/>
        <v>50964.288882738387</v>
      </c>
    </row>
    <row r="1953" spans="2:11" x14ac:dyDescent="0.2">
      <c r="B1953" s="1">
        <v>142932473</v>
      </c>
      <c r="C1953" s="1">
        <v>2033</v>
      </c>
      <c r="D1953" s="1" t="s">
        <v>280</v>
      </c>
      <c r="E1953" s="1">
        <v>114.1172465333823</v>
      </c>
      <c r="F1953" s="329">
        <v>0.21868587378233251</v>
      </c>
      <c r="G1953" s="1">
        <v>997.59667466025269</v>
      </c>
      <c r="H1953" s="329">
        <v>46762.631312830054</v>
      </c>
      <c r="I1953" s="1">
        <v>1111.7139211936351</v>
      </c>
      <c r="J1953" s="329">
        <v>4201.4388840345464</v>
      </c>
      <c r="K1953" s="329">
        <f t="shared" si="30"/>
        <v>50964.288882738387</v>
      </c>
    </row>
    <row r="1954" spans="2:11" x14ac:dyDescent="0.2">
      <c r="B1954" s="1">
        <v>142932473</v>
      </c>
      <c r="C1954" s="1">
        <v>2034</v>
      </c>
      <c r="D1954" s="1" t="s">
        <v>280</v>
      </c>
      <c r="E1954" s="1">
        <v>114.1172465333823</v>
      </c>
      <c r="F1954" s="329">
        <v>0.21868587378233251</v>
      </c>
      <c r="G1954" s="1">
        <v>997.59667466025269</v>
      </c>
      <c r="H1954" s="329">
        <v>46762.631312830054</v>
      </c>
      <c r="I1954" s="1">
        <v>1111.7139211936351</v>
      </c>
      <c r="J1954" s="329">
        <v>4201.4388840345464</v>
      </c>
      <c r="K1954" s="329">
        <f t="shared" si="30"/>
        <v>50964.288882738387</v>
      </c>
    </row>
    <row r="1955" spans="2:11" x14ac:dyDescent="0.2">
      <c r="B1955" s="1">
        <v>20316479</v>
      </c>
      <c r="C1955" s="1">
        <v>2023</v>
      </c>
      <c r="D1955" s="1" t="s">
        <v>281</v>
      </c>
      <c r="E1955" s="1">
        <v>2303.5587109106518</v>
      </c>
      <c r="F1955" s="329">
        <v>0</v>
      </c>
      <c r="G1955" s="1">
        <v>0</v>
      </c>
      <c r="H1955" s="329">
        <v>0</v>
      </c>
      <c r="I1955" s="1">
        <v>2303.5587109106518</v>
      </c>
      <c r="J1955" s="329">
        <v>3569.466969425875</v>
      </c>
      <c r="K1955" s="329">
        <f t="shared" si="30"/>
        <v>3569.466969425875</v>
      </c>
    </row>
    <row r="1956" spans="2:11" x14ac:dyDescent="0.2">
      <c r="B1956" s="1">
        <v>20316479</v>
      </c>
      <c r="C1956" s="1">
        <v>2024</v>
      </c>
      <c r="D1956" s="1" t="s">
        <v>281</v>
      </c>
      <c r="E1956" s="1">
        <v>2841.2450028046692</v>
      </c>
      <c r="F1956" s="329">
        <v>44.106536336830906</v>
      </c>
      <c r="G1956" s="1">
        <v>0</v>
      </c>
      <c r="H1956" s="329">
        <v>0</v>
      </c>
      <c r="I1956" s="1">
        <v>2841.2450028046692</v>
      </c>
      <c r="J1956" s="329">
        <v>3569.466969425875</v>
      </c>
      <c r="K1956" s="329">
        <f t="shared" si="30"/>
        <v>3613.5735057627057</v>
      </c>
    </row>
    <row r="1957" spans="2:11" x14ac:dyDescent="0.2">
      <c r="B1957" s="1">
        <v>20316479</v>
      </c>
      <c r="C1957" s="1">
        <v>2025</v>
      </c>
      <c r="D1957" s="1" t="s">
        <v>281</v>
      </c>
      <c r="E1957" s="1">
        <v>4523.1250461478494</v>
      </c>
      <c r="F1957" s="329">
        <v>70.161401293053984</v>
      </c>
      <c r="G1957" s="1">
        <v>0</v>
      </c>
      <c r="H1957" s="329">
        <v>0</v>
      </c>
      <c r="I1957" s="1">
        <v>4523.1250461478494</v>
      </c>
      <c r="J1957" s="329">
        <v>3569.466969425875</v>
      </c>
      <c r="K1957" s="329">
        <f t="shared" si="30"/>
        <v>3639.6283707189291</v>
      </c>
    </row>
    <row r="1958" spans="2:11" x14ac:dyDescent="0.2">
      <c r="B1958" s="1">
        <v>20316479</v>
      </c>
      <c r="C1958" s="1">
        <v>2026</v>
      </c>
      <c r="D1958" s="1" t="s">
        <v>281</v>
      </c>
      <c r="E1958" s="1">
        <v>4712.1137576475403</v>
      </c>
      <c r="F1958" s="329">
        <v>29.985731073975291</v>
      </c>
      <c r="G1958" s="1">
        <v>0</v>
      </c>
      <c r="H1958" s="329">
        <v>0</v>
      </c>
      <c r="I1958" s="1">
        <v>4712.1137576475403</v>
      </c>
      <c r="J1958" s="329">
        <v>3569.466969425875</v>
      </c>
      <c r="K1958" s="329">
        <f t="shared" si="30"/>
        <v>3599.4527004998504</v>
      </c>
    </row>
    <row r="1959" spans="2:11" x14ac:dyDescent="0.2">
      <c r="B1959" s="1">
        <v>20316479</v>
      </c>
      <c r="C1959" s="1">
        <v>2027</v>
      </c>
      <c r="D1959" s="1" t="s">
        <v>281</v>
      </c>
      <c r="E1959" s="1">
        <v>4913.7567904007228</v>
      </c>
      <c r="F1959" s="329">
        <v>30.820667477830941</v>
      </c>
      <c r="G1959" s="1">
        <v>0</v>
      </c>
      <c r="H1959" s="329">
        <v>0</v>
      </c>
      <c r="I1959" s="1">
        <v>4913.7567904007228</v>
      </c>
      <c r="J1959" s="329">
        <v>3569.466969425875</v>
      </c>
      <c r="K1959" s="329">
        <f t="shared" si="30"/>
        <v>3600.2876369037058</v>
      </c>
    </row>
    <row r="1960" spans="2:11" x14ac:dyDescent="0.2">
      <c r="B1960" s="1">
        <v>20316479</v>
      </c>
      <c r="C1960" s="1">
        <v>2028</v>
      </c>
      <c r="D1960" s="1" t="s">
        <v>281</v>
      </c>
      <c r="E1960" s="1">
        <v>4619.1123285079339</v>
      </c>
      <c r="F1960" s="329">
        <v>32.936735251369377</v>
      </c>
      <c r="G1960" s="1">
        <v>0</v>
      </c>
      <c r="H1960" s="329">
        <v>0</v>
      </c>
      <c r="I1960" s="1">
        <v>4619.1123285079339</v>
      </c>
      <c r="J1960" s="329">
        <v>3569.466969425875</v>
      </c>
      <c r="K1960" s="329">
        <f t="shared" si="30"/>
        <v>3602.4037046772446</v>
      </c>
    </row>
    <row r="1961" spans="2:11" x14ac:dyDescent="0.2">
      <c r="B1961" s="1">
        <v>20316479</v>
      </c>
      <c r="C1961" s="1">
        <v>2029</v>
      </c>
      <c r="D1961" s="1" t="s">
        <v>281</v>
      </c>
      <c r="E1961" s="1">
        <v>7712.2659300319674</v>
      </c>
      <c r="F1961" s="329">
        <v>54.039645946816513</v>
      </c>
      <c r="G1961" s="1">
        <v>0</v>
      </c>
      <c r="H1961" s="329">
        <v>0</v>
      </c>
      <c r="I1961" s="1">
        <v>7712.2659300319674</v>
      </c>
      <c r="J1961" s="329">
        <v>3569.466969425875</v>
      </c>
      <c r="K1961" s="329">
        <f t="shared" si="30"/>
        <v>3623.5066153726916</v>
      </c>
    </row>
    <row r="1962" spans="2:11" x14ac:dyDescent="0.2">
      <c r="B1962" s="1">
        <v>20316479</v>
      </c>
      <c r="C1962" s="1">
        <v>2030</v>
      </c>
      <c r="D1962" s="1" t="s">
        <v>281</v>
      </c>
      <c r="E1962" s="1">
        <v>10690.99650034427</v>
      </c>
      <c r="F1962" s="329">
        <v>92.354478812909463</v>
      </c>
      <c r="G1962" s="1">
        <v>0</v>
      </c>
      <c r="H1962" s="329">
        <v>0</v>
      </c>
      <c r="I1962" s="1">
        <v>10690.99650034427</v>
      </c>
      <c r="J1962" s="329">
        <v>3569.466969425875</v>
      </c>
      <c r="K1962" s="329">
        <f t="shared" si="30"/>
        <v>3661.8214482387843</v>
      </c>
    </row>
    <row r="1963" spans="2:11" x14ac:dyDescent="0.2">
      <c r="B1963" s="1">
        <v>20316479</v>
      </c>
      <c r="C1963" s="1">
        <v>2031</v>
      </c>
      <c r="D1963" s="1" t="s">
        <v>281</v>
      </c>
      <c r="E1963" s="1">
        <v>10425.85046289753</v>
      </c>
      <c r="F1963" s="329">
        <v>123.2366113170456</v>
      </c>
      <c r="G1963" s="1">
        <v>0</v>
      </c>
      <c r="H1963" s="329">
        <v>0</v>
      </c>
      <c r="I1963" s="1">
        <v>10425.85046289753</v>
      </c>
      <c r="J1963" s="329">
        <v>3569.466969425875</v>
      </c>
      <c r="K1963" s="329">
        <f t="shared" si="30"/>
        <v>3692.7035807429206</v>
      </c>
    </row>
    <row r="1964" spans="2:11" x14ac:dyDescent="0.2">
      <c r="B1964" s="1">
        <v>20316479</v>
      </c>
      <c r="C1964" s="1">
        <v>2032</v>
      </c>
      <c r="D1964" s="1" t="s">
        <v>281</v>
      </c>
      <c r="E1964" s="1">
        <v>11570.787129270349</v>
      </c>
      <c r="F1964" s="329">
        <v>196.12054009478729</v>
      </c>
      <c r="G1964" s="1">
        <v>0</v>
      </c>
      <c r="H1964" s="329">
        <v>0</v>
      </c>
      <c r="I1964" s="1">
        <v>11570.787129270349</v>
      </c>
      <c r="J1964" s="329">
        <v>3569.466969425875</v>
      </c>
      <c r="K1964" s="329">
        <f t="shared" si="30"/>
        <v>3765.5875095206625</v>
      </c>
    </row>
    <row r="1965" spans="2:11" x14ac:dyDescent="0.2">
      <c r="B1965" s="1">
        <v>20316479</v>
      </c>
      <c r="C1965" s="1">
        <v>2033</v>
      </c>
      <c r="D1965" s="1" t="s">
        <v>281</v>
      </c>
      <c r="E1965" s="1">
        <v>14515.05440527497</v>
      </c>
      <c r="F1965" s="329">
        <v>442.42220424658422</v>
      </c>
      <c r="G1965" s="1">
        <v>0</v>
      </c>
      <c r="H1965" s="329">
        <v>0</v>
      </c>
      <c r="I1965" s="1">
        <v>14515.05440527497</v>
      </c>
      <c r="J1965" s="329">
        <v>3569.466969425875</v>
      </c>
      <c r="K1965" s="329">
        <f t="shared" si="30"/>
        <v>4011.889173672459</v>
      </c>
    </row>
    <row r="1966" spans="2:11" x14ac:dyDescent="0.2">
      <c r="B1966" s="1">
        <v>20316479</v>
      </c>
      <c r="C1966" s="1">
        <v>2034</v>
      </c>
      <c r="D1966" s="1" t="s">
        <v>281</v>
      </c>
      <c r="E1966" s="1">
        <v>17851.413413418581</v>
      </c>
      <c r="F1966" s="329">
        <v>632.89490072355306</v>
      </c>
      <c r="G1966" s="1">
        <v>0</v>
      </c>
      <c r="H1966" s="329">
        <v>0</v>
      </c>
      <c r="I1966" s="1">
        <v>17851.413413418581</v>
      </c>
      <c r="J1966" s="329">
        <v>3569.466969425875</v>
      </c>
      <c r="K1966" s="329">
        <f t="shared" si="30"/>
        <v>4202.3618701494279</v>
      </c>
    </row>
    <row r="1967" spans="2:11" x14ac:dyDescent="0.2">
      <c r="B1967" s="1">
        <v>20632396</v>
      </c>
      <c r="C1967" s="1">
        <v>2023</v>
      </c>
      <c r="D1967" s="1" t="s">
        <v>281</v>
      </c>
      <c r="E1967" s="1">
        <v>0</v>
      </c>
      <c r="F1967" s="329">
        <v>0</v>
      </c>
      <c r="G1967" s="1">
        <v>0</v>
      </c>
      <c r="H1967" s="329">
        <v>0</v>
      </c>
      <c r="I1967" s="1">
        <v>0</v>
      </c>
      <c r="J1967" s="329">
        <v>1803.666824210241</v>
      </c>
      <c r="K1967" s="329">
        <f t="shared" si="30"/>
        <v>1803.666824210241</v>
      </c>
    </row>
    <row r="1968" spans="2:11" x14ac:dyDescent="0.2">
      <c r="B1968" s="1">
        <v>20632396</v>
      </c>
      <c r="C1968" s="1">
        <v>2024</v>
      </c>
      <c r="D1968" s="1" t="s">
        <v>281</v>
      </c>
      <c r="E1968" s="1">
        <v>0</v>
      </c>
      <c r="F1968" s="329">
        <v>0</v>
      </c>
      <c r="G1968" s="1">
        <v>0</v>
      </c>
      <c r="H1968" s="329">
        <v>0</v>
      </c>
      <c r="I1968" s="1">
        <v>0</v>
      </c>
      <c r="J1968" s="329">
        <v>1803.666824210241</v>
      </c>
      <c r="K1968" s="329">
        <f t="shared" si="30"/>
        <v>1803.666824210241</v>
      </c>
    </row>
    <row r="1969" spans="2:11" x14ac:dyDescent="0.2">
      <c r="B1969" s="1">
        <v>20632396</v>
      </c>
      <c r="C1969" s="1">
        <v>2025</v>
      </c>
      <c r="D1969" s="1" t="s">
        <v>281</v>
      </c>
      <c r="E1969" s="1">
        <v>0</v>
      </c>
      <c r="F1969" s="329">
        <v>0</v>
      </c>
      <c r="G1969" s="1">
        <v>0</v>
      </c>
      <c r="H1969" s="329">
        <v>0</v>
      </c>
      <c r="I1969" s="1">
        <v>0</v>
      </c>
      <c r="J1969" s="329">
        <v>1803.666824210241</v>
      </c>
      <c r="K1969" s="329">
        <f t="shared" si="30"/>
        <v>1803.666824210241</v>
      </c>
    </row>
    <row r="1970" spans="2:11" x14ac:dyDescent="0.2">
      <c r="B1970" s="1">
        <v>20632396</v>
      </c>
      <c r="C1970" s="1">
        <v>2026</v>
      </c>
      <c r="D1970" s="1" t="s">
        <v>281</v>
      </c>
      <c r="E1970" s="1">
        <v>0</v>
      </c>
      <c r="F1970" s="329">
        <v>0</v>
      </c>
      <c r="G1970" s="1">
        <v>0</v>
      </c>
      <c r="H1970" s="329">
        <v>0</v>
      </c>
      <c r="I1970" s="1">
        <v>0</v>
      </c>
      <c r="J1970" s="329">
        <v>1803.666824210241</v>
      </c>
      <c r="K1970" s="329">
        <f t="shared" si="30"/>
        <v>1803.666824210241</v>
      </c>
    </row>
    <row r="1971" spans="2:11" x14ac:dyDescent="0.2">
      <c r="B1971" s="1">
        <v>20632396</v>
      </c>
      <c r="C1971" s="1">
        <v>2027</v>
      </c>
      <c r="D1971" s="1" t="s">
        <v>281</v>
      </c>
      <c r="E1971" s="1">
        <v>0</v>
      </c>
      <c r="F1971" s="329">
        <v>0</v>
      </c>
      <c r="G1971" s="1">
        <v>0</v>
      </c>
      <c r="H1971" s="329">
        <v>0</v>
      </c>
      <c r="I1971" s="1">
        <v>0</v>
      </c>
      <c r="J1971" s="329">
        <v>1803.666824210241</v>
      </c>
      <c r="K1971" s="329">
        <f t="shared" si="30"/>
        <v>1803.666824210241</v>
      </c>
    </row>
    <row r="1972" spans="2:11" x14ac:dyDescent="0.2">
      <c r="B1972" s="1">
        <v>20632396</v>
      </c>
      <c r="C1972" s="1">
        <v>2028</v>
      </c>
      <c r="D1972" s="1" t="s">
        <v>281</v>
      </c>
      <c r="E1972" s="1">
        <v>0</v>
      </c>
      <c r="F1972" s="329">
        <v>0</v>
      </c>
      <c r="G1972" s="1">
        <v>0</v>
      </c>
      <c r="H1972" s="329">
        <v>0</v>
      </c>
      <c r="I1972" s="1">
        <v>0</v>
      </c>
      <c r="J1972" s="329">
        <v>1803.666824210241</v>
      </c>
      <c r="K1972" s="329">
        <f t="shared" si="30"/>
        <v>1803.666824210241</v>
      </c>
    </row>
    <row r="1973" spans="2:11" x14ac:dyDescent="0.2">
      <c r="B1973" s="1">
        <v>20632396</v>
      </c>
      <c r="C1973" s="1">
        <v>2029</v>
      </c>
      <c r="D1973" s="1" t="s">
        <v>281</v>
      </c>
      <c r="E1973" s="1">
        <v>0</v>
      </c>
      <c r="F1973" s="329">
        <v>0</v>
      </c>
      <c r="G1973" s="1">
        <v>0</v>
      </c>
      <c r="H1973" s="329">
        <v>0</v>
      </c>
      <c r="I1973" s="1">
        <v>0</v>
      </c>
      <c r="J1973" s="329">
        <v>1803.666824210241</v>
      </c>
      <c r="K1973" s="329">
        <f t="shared" si="30"/>
        <v>1803.666824210241</v>
      </c>
    </row>
    <row r="1974" spans="2:11" x14ac:dyDescent="0.2">
      <c r="B1974" s="1">
        <v>20632396</v>
      </c>
      <c r="C1974" s="1">
        <v>2030</v>
      </c>
      <c r="D1974" s="1" t="s">
        <v>281</v>
      </c>
      <c r="E1974" s="1">
        <v>0</v>
      </c>
      <c r="F1974" s="329">
        <v>0</v>
      </c>
      <c r="G1974" s="1">
        <v>0</v>
      </c>
      <c r="H1974" s="329">
        <v>0</v>
      </c>
      <c r="I1974" s="1">
        <v>0</v>
      </c>
      <c r="J1974" s="329">
        <v>1803.666824210241</v>
      </c>
      <c r="K1974" s="329">
        <f t="shared" si="30"/>
        <v>1803.666824210241</v>
      </c>
    </row>
    <row r="1975" spans="2:11" x14ac:dyDescent="0.2">
      <c r="B1975" s="1">
        <v>20632396</v>
      </c>
      <c r="C1975" s="1">
        <v>2031</v>
      </c>
      <c r="D1975" s="1" t="s">
        <v>281</v>
      </c>
      <c r="E1975" s="1">
        <v>0</v>
      </c>
      <c r="F1975" s="329">
        <v>0</v>
      </c>
      <c r="G1975" s="1">
        <v>0</v>
      </c>
      <c r="H1975" s="329">
        <v>0</v>
      </c>
      <c r="I1975" s="1">
        <v>0</v>
      </c>
      <c r="J1975" s="329">
        <v>1803.666824210241</v>
      </c>
      <c r="K1975" s="329">
        <f t="shared" si="30"/>
        <v>1803.666824210241</v>
      </c>
    </row>
    <row r="1976" spans="2:11" x14ac:dyDescent="0.2">
      <c r="B1976" s="1">
        <v>20632396</v>
      </c>
      <c r="C1976" s="1">
        <v>2032</v>
      </c>
      <c r="D1976" s="1" t="s">
        <v>281</v>
      </c>
      <c r="E1976" s="1">
        <v>1266.3676114898101</v>
      </c>
      <c r="F1976" s="329">
        <v>13.24721245469647</v>
      </c>
      <c r="G1976" s="1">
        <v>0</v>
      </c>
      <c r="H1976" s="329">
        <v>0</v>
      </c>
      <c r="I1976" s="1">
        <v>1266.3676114898101</v>
      </c>
      <c r="J1976" s="329">
        <v>1803.666824210241</v>
      </c>
      <c r="K1976" s="329">
        <f t="shared" si="30"/>
        <v>1816.9140366649374</v>
      </c>
    </row>
    <row r="1977" spans="2:11" x14ac:dyDescent="0.2">
      <c r="B1977" s="1">
        <v>20632396</v>
      </c>
      <c r="C1977" s="1">
        <v>2033</v>
      </c>
      <c r="D1977" s="1" t="s">
        <v>281</v>
      </c>
      <c r="E1977" s="1">
        <v>3108.01530018627</v>
      </c>
      <c r="F1977" s="329">
        <v>76.65027462592974</v>
      </c>
      <c r="G1977" s="1">
        <v>0</v>
      </c>
      <c r="H1977" s="329">
        <v>0</v>
      </c>
      <c r="I1977" s="1">
        <v>3108.01530018627</v>
      </c>
      <c r="J1977" s="329">
        <v>1803.666824210241</v>
      </c>
      <c r="K1977" s="329">
        <f t="shared" si="30"/>
        <v>1880.3170988361708</v>
      </c>
    </row>
    <row r="1978" spans="2:11" x14ac:dyDescent="0.2">
      <c r="B1978" s="1">
        <v>20632396</v>
      </c>
      <c r="C1978" s="1">
        <v>2034</v>
      </c>
      <c r="D1978" s="1" t="s">
        <v>281</v>
      </c>
      <c r="E1978" s="1">
        <v>3301.9436562962351</v>
      </c>
      <c r="F1978" s="329">
        <v>100.15159758587581</v>
      </c>
      <c r="G1978" s="1">
        <v>0</v>
      </c>
      <c r="H1978" s="329">
        <v>0</v>
      </c>
      <c r="I1978" s="1">
        <v>3301.9436562962351</v>
      </c>
      <c r="J1978" s="329">
        <v>1803.666824210241</v>
      </c>
      <c r="K1978" s="329">
        <f t="shared" si="30"/>
        <v>1903.8184217961168</v>
      </c>
    </row>
    <row r="1979" spans="2:11" x14ac:dyDescent="0.2">
      <c r="B1979" s="1">
        <v>75645177</v>
      </c>
      <c r="C1979" s="1">
        <v>2023</v>
      </c>
      <c r="D1979" s="1" t="s">
        <v>281</v>
      </c>
      <c r="E1979" s="1">
        <v>1314.033876751836</v>
      </c>
      <c r="F1979" s="329">
        <v>0</v>
      </c>
      <c r="G1979" s="1">
        <v>0</v>
      </c>
      <c r="H1979" s="329">
        <v>0</v>
      </c>
      <c r="I1979" s="1">
        <v>1314.033876751836</v>
      </c>
      <c r="J1979" s="329">
        <v>1953.988954812789</v>
      </c>
      <c r="K1979" s="329">
        <f t="shared" si="30"/>
        <v>1953.988954812789</v>
      </c>
    </row>
    <row r="1980" spans="2:11" x14ac:dyDescent="0.2">
      <c r="B1980" s="1">
        <v>75645177</v>
      </c>
      <c r="C1980" s="1">
        <v>2024</v>
      </c>
      <c r="D1980" s="1" t="s">
        <v>281</v>
      </c>
      <c r="E1980" s="1">
        <v>3095.7975493851682</v>
      </c>
      <c r="F1980" s="329">
        <v>51.17206764813627</v>
      </c>
      <c r="G1980" s="1">
        <v>0</v>
      </c>
      <c r="H1980" s="329">
        <v>0</v>
      </c>
      <c r="I1980" s="1">
        <v>3095.7975493851682</v>
      </c>
      <c r="J1980" s="329">
        <v>1953.988954812789</v>
      </c>
      <c r="K1980" s="329">
        <f t="shared" si="30"/>
        <v>2005.1610224609253</v>
      </c>
    </row>
    <row r="1981" spans="2:11" x14ac:dyDescent="0.2">
      <c r="B1981" s="1">
        <v>75645177</v>
      </c>
      <c r="C1981" s="1">
        <v>2025</v>
      </c>
      <c r="D1981" s="1" t="s">
        <v>281</v>
      </c>
      <c r="E1981" s="1">
        <v>3344.9229821044109</v>
      </c>
      <c r="F1981" s="329">
        <v>46.257970839704413</v>
      </c>
      <c r="G1981" s="1">
        <v>0</v>
      </c>
      <c r="H1981" s="329">
        <v>0</v>
      </c>
      <c r="I1981" s="1">
        <v>3344.9229821044109</v>
      </c>
      <c r="J1981" s="329">
        <v>1953.988954812789</v>
      </c>
      <c r="K1981" s="329">
        <f t="shared" si="30"/>
        <v>2000.2469256524935</v>
      </c>
    </row>
    <row r="1982" spans="2:11" x14ac:dyDescent="0.2">
      <c r="B1982" s="1">
        <v>75645177</v>
      </c>
      <c r="C1982" s="1">
        <v>2026</v>
      </c>
      <c r="D1982" s="1" t="s">
        <v>281</v>
      </c>
      <c r="E1982" s="1">
        <v>6363.5888867592512</v>
      </c>
      <c r="F1982" s="329">
        <v>41.631987707897807</v>
      </c>
      <c r="G1982" s="1">
        <v>0</v>
      </c>
      <c r="H1982" s="329">
        <v>0</v>
      </c>
      <c r="I1982" s="1">
        <v>6363.5888867592512</v>
      </c>
      <c r="J1982" s="329">
        <v>1953.988954812789</v>
      </c>
      <c r="K1982" s="329">
        <f t="shared" si="30"/>
        <v>1995.6209425206869</v>
      </c>
    </row>
    <row r="1983" spans="2:11" x14ac:dyDescent="0.2">
      <c r="B1983" s="1">
        <v>75645177</v>
      </c>
      <c r="C1983" s="1">
        <v>2027</v>
      </c>
      <c r="D1983" s="1" t="s">
        <v>281</v>
      </c>
      <c r="E1983" s="1">
        <v>6952.8640340191196</v>
      </c>
      <c r="F1983" s="329">
        <v>55.553532397444727</v>
      </c>
      <c r="G1983" s="1">
        <v>0</v>
      </c>
      <c r="H1983" s="329">
        <v>0</v>
      </c>
      <c r="I1983" s="1">
        <v>6952.8640340191196</v>
      </c>
      <c r="J1983" s="329">
        <v>1953.988954812789</v>
      </c>
      <c r="K1983" s="329">
        <f t="shared" si="30"/>
        <v>2009.5424872102337</v>
      </c>
    </row>
    <row r="1984" spans="2:11" x14ac:dyDescent="0.2">
      <c r="B1984" s="1">
        <v>75645177</v>
      </c>
      <c r="C1984" s="1">
        <v>2028</v>
      </c>
      <c r="D1984" s="1" t="s">
        <v>281</v>
      </c>
      <c r="E1984" s="1">
        <v>8978.1319881732925</v>
      </c>
      <c r="F1984" s="329">
        <v>76.079468964749623</v>
      </c>
      <c r="G1984" s="1">
        <v>0</v>
      </c>
      <c r="H1984" s="329">
        <v>0</v>
      </c>
      <c r="I1984" s="1">
        <v>8978.1319881732925</v>
      </c>
      <c r="J1984" s="329">
        <v>1953.988954812789</v>
      </c>
      <c r="K1984" s="329">
        <f t="shared" si="30"/>
        <v>2030.0684237775386</v>
      </c>
    </row>
    <row r="1985" spans="2:11" x14ac:dyDescent="0.2">
      <c r="B1985" s="1">
        <v>75645177</v>
      </c>
      <c r="C1985" s="1">
        <v>2029</v>
      </c>
      <c r="D1985" s="1" t="s">
        <v>281</v>
      </c>
      <c r="E1985" s="1">
        <v>9179.0898988619228</v>
      </c>
      <c r="F1985" s="329">
        <v>56.172477984704557</v>
      </c>
      <c r="G1985" s="1">
        <v>0</v>
      </c>
      <c r="H1985" s="329">
        <v>0</v>
      </c>
      <c r="I1985" s="1">
        <v>9179.0898988619228</v>
      </c>
      <c r="J1985" s="329">
        <v>1953.988954812789</v>
      </c>
      <c r="K1985" s="329">
        <f t="shared" si="30"/>
        <v>2010.1614327974935</v>
      </c>
    </row>
    <row r="1986" spans="2:11" x14ac:dyDescent="0.2">
      <c r="B1986" s="1">
        <v>75645177</v>
      </c>
      <c r="C1986" s="1">
        <v>2030</v>
      </c>
      <c r="D1986" s="1" t="s">
        <v>281</v>
      </c>
      <c r="E1986" s="1">
        <v>16132.01450975588</v>
      </c>
      <c r="F1986" s="329">
        <v>119.8585747632761</v>
      </c>
      <c r="G1986" s="1">
        <v>0</v>
      </c>
      <c r="H1986" s="329">
        <v>0</v>
      </c>
      <c r="I1986" s="1">
        <v>16132.01450975588</v>
      </c>
      <c r="J1986" s="329">
        <v>1953.988954812789</v>
      </c>
      <c r="K1986" s="329">
        <f t="shared" si="30"/>
        <v>2073.847529576065</v>
      </c>
    </row>
    <row r="1987" spans="2:11" x14ac:dyDescent="0.2">
      <c r="B1987" s="1">
        <v>75645177</v>
      </c>
      <c r="C1987" s="1">
        <v>2031</v>
      </c>
      <c r="D1987" s="1" t="s">
        <v>281</v>
      </c>
      <c r="E1987" s="1">
        <v>16637.567074091799</v>
      </c>
      <c r="F1987" s="329">
        <v>169.96741549958571</v>
      </c>
      <c r="G1987" s="1">
        <v>0</v>
      </c>
      <c r="H1987" s="329">
        <v>0</v>
      </c>
      <c r="I1987" s="1">
        <v>16637.567074091799</v>
      </c>
      <c r="J1987" s="329">
        <v>1953.988954812789</v>
      </c>
      <c r="K1987" s="329">
        <f t="shared" si="30"/>
        <v>2123.9563703123745</v>
      </c>
    </row>
    <row r="1988" spans="2:11" x14ac:dyDescent="0.2">
      <c r="B1988" s="1">
        <v>75645177</v>
      </c>
      <c r="C1988" s="1">
        <v>2032</v>
      </c>
      <c r="D1988" s="1" t="s">
        <v>281</v>
      </c>
      <c r="E1988" s="1">
        <v>24879.947185244451</v>
      </c>
      <c r="F1988" s="329">
        <v>407.234001563628</v>
      </c>
      <c r="G1988" s="1">
        <v>0</v>
      </c>
      <c r="H1988" s="329">
        <v>0</v>
      </c>
      <c r="I1988" s="1">
        <v>24879.947185244451</v>
      </c>
      <c r="J1988" s="329">
        <v>1953.988954812789</v>
      </c>
      <c r="K1988" s="329">
        <f t="shared" si="30"/>
        <v>2361.2229563764167</v>
      </c>
    </row>
    <row r="1989" spans="2:11" x14ac:dyDescent="0.2">
      <c r="B1989" s="1">
        <v>75645177</v>
      </c>
      <c r="C1989" s="1">
        <v>2033</v>
      </c>
      <c r="D1989" s="1" t="s">
        <v>281</v>
      </c>
      <c r="E1989" s="1">
        <v>24772.430263588431</v>
      </c>
      <c r="F1989" s="329">
        <v>738.3226222616322</v>
      </c>
      <c r="G1989" s="1">
        <v>0</v>
      </c>
      <c r="H1989" s="329">
        <v>0</v>
      </c>
      <c r="I1989" s="1">
        <v>24772.430263588431</v>
      </c>
      <c r="J1989" s="329">
        <v>1953.988954812789</v>
      </c>
      <c r="K1989" s="329">
        <f t="shared" si="30"/>
        <v>2692.3115770744212</v>
      </c>
    </row>
    <row r="1990" spans="2:11" x14ac:dyDescent="0.2">
      <c r="B1990" s="1">
        <v>75645177</v>
      </c>
      <c r="C1990" s="1">
        <v>2034</v>
      </c>
      <c r="D1990" s="1" t="s">
        <v>281</v>
      </c>
      <c r="E1990" s="1">
        <v>25037.05013754946</v>
      </c>
      <c r="F1990" s="329">
        <v>887.67515587722937</v>
      </c>
      <c r="G1990" s="1">
        <v>0</v>
      </c>
      <c r="H1990" s="329">
        <v>0</v>
      </c>
      <c r="I1990" s="1">
        <v>25037.05013754946</v>
      </c>
      <c r="J1990" s="329">
        <v>1953.988954812789</v>
      </c>
      <c r="K1990" s="329">
        <f t="shared" si="30"/>
        <v>2841.6641106900183</v>
      </c>
    </row>
    <row r="1991" spans="2:11" x14ac:dyDescent="0.2">
      <c r="B1991" s="1">
        <v>128771645</v>
      </c>
      <c r="C1991" s="1">
        <v>2023</v>
      </c>
      <c r="D1991" s="1" t="s">
        <v>281</v>
      </c>
      <c r="E1991" s="1">
        <v>0</v>
      </c>
      <c r="F1991" s="329">
        <v>0</v>
      </c>
      <c r="G1991" s="1">
        <v>0</v>
      </c>
      <c r="H1991" s="329">
        <v>0</v>
      </c>
      <c r="I1991" s="1">
        <v>0</v>
      </c>
      <c r="J1991" s="329">
        <v>120.09337696800741</v>
      </c>
      <c r="K1991" s="329">
        <f t="shared" ref="K1991:K2054" si="31">J1991+H1991+F1991</f>
        <v>120.09337696800741</v>
      </c>
    </row>
    <row r="1992" spans="2:11" x14ac:dyDescent="0.2">
      <c r="B1992" s="1">
        <v>128771645</v>
      </c>
      <c r="C1992" s="1">
        <v>2024</v>
      </c>
      <c r="D1992" s="1" t="s">
        <v>281</v>
      </c>
      <c r="E1992" s="1">
        <v>0</v>
      </c>
      <c r="F1992" s="329">
        <v>0</v>
      </c>
      <c r="G1992" s="1">
        <v>0</v>
      </c>
      <c r="H1992" s="329">
        <v>0</v>
      </c>
      <c r="I1992" s="1">
        <v>0</v>
      </c>
      <c r="J1992" s="329">
        <v>120.09337696800741</v>
      </c>
      <c r="K1992" s="329">
        <f t="shared" si="31"/>
        <v>120.09337696800741</v>
      </c>
    </row>
    <row r="1993" spans="2:11" x14ac:dyDescent="0.2">
      <c r="B1993" s="1">
        <v>128771645</v>
      </c>
      <c r="C1993" s="1">
        <v>2025</v>
      </c>
      <c r="D1993" s="1" t="s">
        <v>281</v>
      </c>
      <c r="E1993" s="1">
        <v>0</v>
      </c>
      <c r="F1993" s="329">
        <v>0</v>
      </c>
      <c r="G1993" s="1">
        <v>0</v>
      </c>
      <c r="H1993" s="329">
        <v>0</v>
      </c>
      <c r="I1993" s="1">
        <v>0</v>
      </c>
      <c r="J1993" s="329">
        <v>120.09337696800741</v>
      </c>
      <c r="K1993" s="329">
        <f t="shared" si="31"/>
        <v>120.09337696800741</v>
      </c>
    </row>
    <row r="1994" spans="2:11" x14ac:dyDescent="0.2">
      <c r="B1994" s="1">
        <v>128771645</v>
      </c>
      <c r="C1994" s="1">
        <v>2026</v>
      </c>
      <c r="D1994" s="1" t="s">
        <v>281</v>
      </c>
      <c r="E1994" s="1">
        <v>0</v>
      </c>
      <c r="F1994" s="329">
        <v>0</v>
      </c>
      <c r="G1994" s="1">
        <v>0</v>
      </c>
      <c r="H1994" s="329">
        <v>0</v>
      </c>
      <c r="I1994" s="1">
        <v>0</v>
      </c>
      <c r="J1994" s="329">
        <v>120.09337696800741</v>
      </c>
      <c r="K1994" s="329">
        <f t="shared" si="31"/>
        <v>120.09337696800741</v>
      </c>
    </row>
    <row r="1995" spans="2:11" x14ac:dyDescent="0.2">
      <c r="B1995" s="1">
        <v>128771645</v>
      </c>
      <c r="C1995" s="1">
        <v>2027</v>
      </c>
      <c r="D1995" s="1" t="s">
        <v>281</v>
      </c>
      <c r="E1995" s="1">
        <v>0</v>
      </c>
      <c r="F1995" s="329">
        <v>0</v>
      </c>
      <c r="G1995" s="1">
        <v>0</v>
      </c>
      <c r="H1995" s="329">
        <v>0</v>
      </c>
      <c r="I1995" s="1">
        <v>0</v>
      </c>
      <c r="J1995" s="329">
        <v>120.09337696800741</v>
      </c>
      <c r="K1995" s="329">
        <f t="shared" si="31"/>
        <v>120.09337696800741</v>
      </c>
    </row>
    <row r="1996" spans="2:11" x14ac:dyDescent="0.2">
      <c r="B1996" s="1">
        <v>128771645</v>
      </c>
      <c r="C1996" s="1">
        <v>2028</v>
      </c>
      <c r="D1996" s="1" t="s">
        <v>281</v>
      </c>
      <c r="E1996" s="1">
        <v>0</v>
      </c>
      <c r="F1996" s="329">
        <v>0</v>
      </c>
      <c r="G1996" s="1">
        <v>0</v>
      </c>
      <c r="H1996" s="329">
        <v>0</v>
      </c>
      <c r="I1996" s="1">
        <v>0</v>
      </c>
      <c r="J1996" s="329">
        <v>120.09337696800741</v>
      </c>
      <c r="K1996" s="329">
        <f t="shared" si="31"/>
        <v>120.09337696800741</v>
      </c>
    </row>
    <row r="1997" spans="2:11" x14ac:dyDescent="0.2">
      <c r="B1997" s="1">
        <v>128771645</v>
      </c>
      <c r="C1997" s="1">
        <v>2029</v>
      </c>
      <c r="D1997" s="1" t="s">
        <v>281</v>
      </c>
      <c r="E1997" s="1">
        <v>0</v>
      </c>
      <c r="F1997" s="329">
        <v>0</v>
      </c>
      <c r="G1997" s="1">
        <v>0</v>
      </c>
      <c r="H1997" s="329">
        <v>0</v>
      </c>
      <c r="I1997" s="1">
        <v>0</v>
      </c>
      <c r="J1997" s="329">
        <v>120.09337696800741</v>
      </c>
      <c r="K1997" s="329">
        <f t="shared" si="31"/>
        <v>120.09337696800741</v>
      </c>
    </row>
    <row r="1998" spans="2:11" x14ac:dyDescent="0.2">
      <c r="B1998" s="1">
        <v>128771645</v>
      </c>
      <c r="C1998" s="1">
        <v>2030</v>
      </c>
      <c r="D1998" s="1" t="s">
        <v>281</v>
      </c>
      <c r="E1998" s="1">
        <v>0</v>
      </c>
      <c r="F1998" s="329">
        <v>0</v>
      </c>
      <c r="G1998" s="1">
        <v>0</v>
      </c>
      <c r="H1998" s="329">
        <v>0</v>
      </c>
      <c r="I1998" s="1">
        <v>0</v>
      </c>
      <c r="J1998" s="329">
        <v>120.09337696800741</v>
      </c>
      <c r="K1998" s="329">
        <f t="shared" si="31"/>
        <v>120.09337696800741</v>
      </c>
    </row>
    <row r="1999" spans="2:11" x14ac:dyDescent="0.2">
      <c r="B1999" s="1">
        <v>128771645</v>
      </c>
      <c r="C1999" s="1">
        <v>2031</v>
      </c>
      <c r="D1999" s="1" t="s">
        <v>281</v>
      </c>
      <c r="E1999" s="1">
        <v>0</v>
      </c>
      <c r="F1999" s="329">
        <v>0</v>
      </c>
      <c r="G1999" s="1">
        <v>0</v>
      </c>
      <c r="H1999" s="329">
        <v>0</v>
      </c>
      <c r="I1999" s="1">
        <v>0</v>
      </c>
      <c r="J1999" s="329">
        <v>120.09337696800741</v>
      </c>
      <c r="K1999" s="329">
        <f t="shared" si="31"/>
        <v>120.09337696800741</v>
      </c>
    </row>
    <row r="2000" spans="2:11" x14ac:dyDescent="0.2">
      <c r="B2000" s="1">
        <v>128771645</v>
      </c>
      <c r="C2000" s="1">
        <v>2032</v>
      </c>
      <c r="D2000" s="1" t="s">
        <v>281</v>
      </c>
      <c r="E2000" s="1">
        <v>0</v>
      </c>
      <c r="F2000" s="329">
        <v>0</v>
      </c>
      <c r="G2000" s="1">
        <v>0</v>
      </c>
      <c r="H2000" s="329">
        <v>0</v>
      </c>
      <c r="I2000" s="1">
        <v>0</v>
      </c>
      <c r="J2000" s="329">
        <v>120.09337696800741</v>
      </c>
      <c r="K2000" s="329">
        <f t="shared" si="31"/>
        <v>120.09337696800741</v>
      </c>
    </row>
    <row r="2001" spans="2:11" x14ac:dyDescent="0.2">
      <c r="B2001" s="1">
        <v>128771645</v>
      </c>
      <c r="C2001" s="1">
        <v>2033</v>
      </c>
      <c r="D2001" s="1" t="s">
        <v>281</v>
      </c>
      <c r="E2001" s="1">
        <v>0</v>
      </c>
      <c r="F2001" s="329">
        <v>0</v>
      </c>
      <c r="G2001" s="1">
        <v>0</v>
      </c>
      <c r="H2001" s="329">
        <v>0</v>
      </c>
      <c r="I2001" s="1">
        <v>0</v>
      </c>
      <c r="J2001" s="329">
        <v>120.09337696800741</v>
      </c>
      <c r="K2001" s="329">
        <f t="shared" si="31"/>
        <v>120.09337696800741</v>
      </c>
    </row>
    <row r="2002" spans="2:11" x14ac:dyDescent="0.2">
      <c r="B2002" s="1">
        <v>128771645</v>
      </c>
      <c r="C2002" s="1">
        <v>2034</v>
      </c>
      <c r="D2002" s="1" t="s">
        <v>281</v>
      </c>
      <c r="E2002" s="1">
        <v>0</v>
      </c>
      <c r="F2002" s="329">
        <v>0</v>
      </c>
      <c r="G2002" s="1">
        <v>0</v>
      </c>
      <c r="H2002" s="329">
        <v>0</v>
      </c>
      <c r="I2002" s="1">
        <v>0</v>
      </c>
      <c r="J2002" s="329">
        <v>120.09337696800741</v>
      </c>
      <c r="K2002" s="329">
        <f t="shared" si="31"/>
        <v>120.09337696800741</v>
      </c>
    </row>
    <row r="2003" spans="2:11" x14ac:dyDescent="0.2">
      <c r="B2003" s="1">
        <v>20292536</v>
      </c>
      <c r="C2003" s="1">
        <v>2023</v>
      </c>
      <c r="D2003" s="1" t="s">
        <v>282</v>
      </c>
      <c r="E2003" s="1">
        <v>0</v>
      </c>
      <c r="F2003" s="329">
        <v>0</v>
      </c>
      <c r="G2003" s="1">
        <v>0</v>
      </c>
      <c r="H2003" s="329">
        <v>0</v>
      </c>
      <c r="I2003" s="1">
        <v>0</v>
      </c>
      <c r="J2003" s="329">
        <v>37.342126809435683</v>
      </c>
      <c r="K2003" s="329">
        <f t="shared" si="31"/>
        <v>37.342126809435683</v>
      </c>
    </row>
    <row r="2004" spans="2:11" x14ac:dyDescent="0.2">
      <c r="B2004" s="1">
        <v>20292536</v>
      </c>
      <c r="C2004" s="1">
        <v>2024</v>
      </c>
      <c r="D2004" s="1" t="s">
        <v>282</v>
      </c>
      <c r="E2004" s="1">
        <v>0</v>
      </c>
      <c r="F2004" s="329">
        <v>0</v>
      </c>
      <c r="G2004" s="1">
        <v>0</v>
      </c>
      <c r="H2004" s="329">
        <v>0</v>
      </c>
      <c r="I2004" s="1">
        <v>0</v>
      </c>
      <c r="J2004" s="329">
        <v>37.342126809435683</v>
      </c>
      <c r="K2004" s="329">
        <f t="shared" si="31"/>
        <v>37.342126809435683</v>
      </c>
    </row>
    <row r="2005" spans="2:11" x14ac:dyDescent="0.2">
      <c r="B2005" s="1">
        <v>20292536</v>
      </c>
      <c r="C2005" s="1">
        <v>2025</v>
      </c>
      <c r="D2005" s="1" t="s">
        <v>282</v>
      </c>
      <c r="E2005" s="1">
        <v>0</v>
      </c>
      <c r="F2005" s="329">
        <v>0</v>
      </c>
      <c r="G2005" s="1">
        <v>0</v>
      </c>
      <c r="H2005" s="329">
        <v>0</v>
      </c>
      <c r="I2005" s="1">
        <v>0</v>
      </c>
      <c r="J2005" s="329">
        <v>37.342126809435683</v>
      </c>
      <c r="K2005" s="329">
        <f t="shared" si="31"/>
        <v>37.342126809435683</v>
      </c>
    </row>
    <row r="2006" spans="2:11" x14ac:dyDescent="0.2">
      <c r="B2006" s="1">
        <v>20292536</v>
      </c>
      <c r="C2006" s="1">
        <v>2026</v>
      </c>
      <c r="D2006" s="1" t="s">
        <v>282</v>
      </c>
      <c r="E2006" s="1">
        <v>0</v>
      </c>
      <c r="F2006" s="329">
        <v>0</v>
      </c>
      <c r="G2006" s="1">
        <v>0</v>
      </c>
      <c r="H2006" s="329">
        <v>0</v>
      </c>
      <c r="I2006" s="1">
        <v>0</v>
      </c>
      <c r="J2006" s="329">
        <v>37.342126809435683</v>
      </c>
      <c r="K2006" s="329">
        <f t="shared" si="31"/>
        <v>37.342126809435683</v>
      </c>
    </row>
    <row r="2007" spans="2:11" x14ac:dyDescent="0.2">
      <c r="B2007" s="1">
        <v>20292536</v>
      </c>
      <c r="C2007" s="1">
        <v>2027</v>
      </c>
      <c r="D2007" s="1" t="s">
        <v>282</v>
      </c>
      <c r="E2007" s="1">
        <v>0</v>
      </c>
      <c r="F2007" s="329">
        <v>0</v>
      </c>
      <c r="G2007" s="1">
        <v>0</v>
      </c>
      <c r="H2007" s="329">
        <v>0</v>
      </c>
      <c r="I2007" s="1">
        <v>0</v>
      </c>
      <c r="J2007" s="329">
        <v>37.342126809435683</v>
      </c>
      <c r="K2007" s="329">
        <f t="shared" si="31"/>
        <v>37.342126809435683</v>
      </c>
    </row>
    <row r="2008" spans="2:11" x14ac:dyDescent="0.2">
      <c r="B2008" s="1">
        <v>20292536</v>
      </c>
      <c r="C2008" s="1">
        <v>2028</v>
      </c>
      <c r="D2008" s="1" t="s">
        <v>282</v>
      </c>
      <c r="E2008" s="1">
        <v>0</v>
      </c>
      <c r="F2008" s="329">
        <v>0</v>
      </c>
      <c r="G2008" s="1">
        <v>0</v>
      </c>
      <c r="H2008" s="329">
        <v>0</v>
      </c>
      <c r="I2008" s="1">
        <v>0</v>
      </c>
      <c r="J2008" s="329">
        <v>37.342126809435683</v>
      </c>
      <c r="K2008" s="329">
        <f t="shared" si="31"/>
        <v>37.342126809435683</v>
      </c>
    </row>
    <row r="2009" spans="2:11" x14ac:dyDescent="0.2">
      <c r="B2009" s="1">
        <v>20292536</v>
      </c>
      <c r="C2009" s="1">
        <v>2029</v>
      </c>
      <c r="D2009" s="1" t="s">
        <v>282</v>
      </c>
      <c r="E2009" s="1">
        <v>0</v>
      </c>
      <c r="F2009" s="329">
        <v>0</v>
      </c>
      <c r="G2009" s="1">
        <v>0</v>
      </c>
      <c r="H2009" s="329">
        <v>0</v>
      </c>
      <c r="I2009" s="1">
        <v>0</v>
      </c>
      <c r="J2009" s="329">
        <v>37.342126809435683</v>
      </c>
      <c r="K2009" s="329">
        <f t="shared" si="31"/>
        <v>37.342126809435683</v>
      </c>
    </row>
    <row r="2010" spans="2:11" x14ac:dyDescent="0.2">
      <c r="B2010" s="1">
        <v>20292536</v>
      </c>
      <c r="C2010" s="1">
        <v>2030</v>
      </c>
      <c r="D2010" s="1" t="s">
        <v>282</v>
      </c>
      <c r="E2010" s="1">
        <v>0</v>
      </c>
      <c r="F2010" s="329">
        <v>0</v>
      </c>
      <c r="G2010" s="1">
        <v>0</v>
      </c>
      <c r="H2010" s="329">
        <v>0</v>
      </c>
      <c r="I2010" s="1">
        <v>0</v>
      </c>
      <c r="J2010" s="329">
        <v>37.342126809435683</v>
      </c>
      <c r="K2010" s="329">
        <f t="shared" si="31"/>
        <v>37.342126809435683</v>
      </c>
    </row>
    <row r="2011" spans="2:11" x14ac:dyDescent="0.2">
      <c r="B2011" s="1">
        <v>20292536</v>
      </c>
      <c r="C2011" s="1">
        <v>2031</v>
      </c>
      <c r="D2011" s="1" t="s">
        <v>282</v>
      </c>
      <c r="E2011" s="1">
        <v>0</v>
      </c>
      <c r="F2011" s="329">
        <v>0</v>
      </c>
      <c r="G2011" s="1">
        <v>0</v>
      </c>
      <c r="H2011" s="329">
        <v>0</v>
      </c>
      <c r="I2011" s="1">
        <v>0</v>
      </c>
      <c r="J2011" s="329">
        <v>37.342126809435683</v>
      </c>
      <c r="K2011" s="329">
        <f t="shared" si="31"/>
        <v>37.342126809435683</v>
      </c>
    </row>
    <row r="2012" spans="2:11" x14ac:dyDescent="0.2">
      <c r="B2012" s="1">
        <v>20292536</v>
      </c>
      <c r="C2012" s="1">
        <v>2032</v>
      </c>
      <c r="D2012" s="1" t="s">
        <v>282</v>
      </c>
      <c r="E2012" s="1">
        <v>0</v>
      </c>
      <c r="F2012" s="329">
        <v>0</v>
      </c>
      <c r="G2012" s="1">
        <v>0</v>
      </c>
      <c r="H2012" s="329">
        <v>0</v>
      </c>
      <c r="I2012" s="1">
        <v>0</v>
      </c>
      <c r="J2012" s="329">
        <v>37.342126809435683</v>
      </c>
      <c r="K2012" s="329">
        <f t="shared" si="31"/>
        <v>37.342126809435683</v>
      </c>
    </row>
    <row r="2013" spans="2:11" x14ac:dyDescent="0.2">
      <c r="B2013" s="1">
        <v>20292536</v>
      </c>
      <c r="C2013" s="1">
        <v>2033</v>
      </c>
      <c r="D2013" s="1" t="s">
        <v>282</v>
      </c>
      <c r="E2013" s="1">
        <v>0</v>
      </c>
      <c r="F2013" s="329">
        <v>0</v>
      </c>
      <c r="G2013" s="1">
        <v>0</v>
      </c>
      <c r="H2013" s="329">
        <v>0</v>
      </c>
      <c r="I2013" s="1">
        <v>0</v>
      </c>
      <c r="J2013" s="329">
        <v>37.342126809435683</v>
      </c>
      <c r="K2013" s="329">
        <f t="shared" si="31"/>
        <v>37.342126809435683</v>
      </c>
    </row>
    <row r="2014" spans="2:11" x14ac:dyDescent="0.2">
      <c r="B2014" s="1">
        <v>20292536</v>
      </c>
      <c r="C2014" s="1">
        <v>2034</v>
      </c>
      <c r="D2014" s="1" t="s">
        <v>282</v>
      </c>
      <c r="E2014" s="1">
        <v>0</v>
      </c>
      <c r="F2014" s="329">
        <v>0</v>
      </c>
      <c r="G2014" s="1">
        <v>0</v>
      </c>
      <c r="H2014" s="329">
        <v>0</v>
      </c>
      <c r="I2014" s="1">
        <v>0</v>
      </c>
      <c r="J2014" s="329">
        <v>37.342126809435683</v>
      </c>
      <c r="K2014" s="329">
        <f t="shared" si="31"/>
        <v>37.342126809435683</v>
      </c>
    </row>
    <row r="2015" spans="2:11" x14ac:dyDescent="0.2">
      <c r="B2015" s="1">
        <v>20292686</v>
      </c>
      <c r="C2015" s="1">
        <v>2023</v>
      </c>
      <c r="D2015" s="1" t="s">
        <v>282</v>
      </c>
      <c r="E2015" s="1">
        <v>0</v>
      </c>
      <c r="F2015" s="329">
        <v>0</v>
      </c>
      <c r="G2015" s="1">
        <v>0</v>
      </c>
      <c r="H2015" s="329">
        <v>0</v>
      </c>
      <c r="I2015" s="1">
        <v>0</v>
      </c>
      <c r="J2015" s="329">
        <v>150.2677304334926</v>
      </c>
      <c r="K2015" s="329">
        <f t="shared" si="31"/>
        <v>150.2677304334926</v>
      </c>
    </row>
    <row r="2016" spans="2:11" x14ac:dyDescent="0.2">
      <c r="B2016" s="1">
        <v>20292686</v>
      </c>
      <c r="C2016" s="1">
        <v>2024</v>
      </c>
      <c r="D2016" s="1" t="s">
        <v>282</v>
      </c>
      <c r="E2016" s="1">
        <v>0</v>
      </c>
      <c r="F2016" s="329">
        <v>0</v>
      </c>
      <c r="G2016" s="1">
        <v>0</v>
      </c>
      <c r="H2016" s="329">
        <v>0</v>
      </c>
      <c r="I2016" s="1">
        <v>0</v>
      </c>
      <c r="J2016" s="329">
        <v>150.2677304334926</v>
      </c>
      <c r="K2016" s="329">
        <f t="shared" si="31"/>
        <v>150.2677304334926</v>
      </c>
    </row>
    <row r="2017" spans="2:11" x14ac:dyDescent="0.2">
      <c r="B2017" s="1">
        <v>20292686</v>
      </c>
      <c r="C2017" s="1">
        <v>2025</v>
      </c>
      <c r="D2017" s="1" t="s">
        <v>282</v>
      </c>
      <c r="E2017" s="1">
        <v>0</v>
      </c>
      <c r="F2017" s="329">
        <v>0</v>
      </c>
      <c r="G2017" s="1">
        <v>0</v>
      </c>
      <c r="H2017" s="329">
        <v>0</v>
      </c>
      <c r="I2017" s="1">
        <v>0</v>
      </c>
      <c r="J2017" s="329">
        <v>150.2677304334926</v>
      </c>
      <c r="K2017" s="329">
        <f t="shared" si="31"/>
        <v>150.2677304334926</v>
      </c>
    </row>
    <row r="2018" spans="2:11" x14ac:dyDescent="0.2">
      <c r="B2018" s="1">
        <v>20292686</v>
      </c>
      <c r="C2018" s="1">
        <v>2026</v>
      </c>
      <c r="D2018" s="1" t="s">
        <v>282</v>
      </c>
      <c r="E2018" s="1">
        <v>0</v>
      </c>
      <c r="F2018" s="329">
        <v>0</v>
      </c>
      <c r="G2018" s="1">
        <v>0</v>
      </c>
      <c r="H2018" s="329">
        <v>0</v>
      </c>
      <c r="I2018" s="1">
        <v>0</v>
      </c>
      <c r="J2018" s="329">
        <v>150.2677304334926</v>
      </c>
      <c r="K2018" s="329">
        <f t="shared" si="31"/>
        <v>150.2677304334926</v>
      </c>
    </row>
    <row r="2019" spans="2:11" x14ac:dyDescent="0.2">
      <c r="B2019" s="1">
        <v>20292686</v>
      </c>
      <c r="C2019" s="1">
        <v>2027</v>
      </c>
      <c r="D2019" s="1" t="s">
        <v>282</v>
      </c>
      <c r="E2019" s="1">
        <v>0</v>
      </c>
      <c r="F2019" s="329">
        <v>0</v>
      </c>
      <c r="G2019" s="1">
        <v>0</v>
      </c>
      <c r="H2019" s="329">
        <v>0</v>
      </c>
      <c r="I2019" s="1">
        <v>0</v>
      </c>
      <c r="J2019" s="329">
        <v>150.2677304334926</v>
      </c>
      <c r="K2019" s="329">
        <f t="shared" si="31"/>
        <v>150.2677304334926</v>
      </c>
    </row>
    <row r="2020" spans="2:11" x14ac:dyDescent="0.2">
      <c r="B2020" s="1">
        <v>20292686</v>
      </c>
      <c r="C2020" s="1">
        <v>2028</v>
      </c>
      <c r="D2020" s="1" t="s">
        <v>282</v>
      </c>
      <c r="E2020" s="1">
        <v>0</v>
      </c>
      <c r="F2020" s="329">
        <v>0</v>
      </c>
      <c r="G2020" s="1">
        <v>0</v>
      </c>
      <c r="H2020" s="329">
        <v>0</v>
      </c>
      <c r="I2020" s="1">
        <v>0</v>
      </c>
      <c r="J2020" s="329">
        <v>150.2677304334926</v>
      </c>
      <c r="K2020" s="329">
        <f t="shared" si="31"/>
        <v>150.2677304334926</v>
      </c>
    </row>
    <row r="2021" spans="2:11" x14ac:dyDescent="0.2">
      <c r="B2021" s="1">
        <v>20292686</v>
      </c>
      <c r="C2021" s="1">
        <v>2029</v>
      </c>
      <c r="D2021" s="1" t="s">
        <v>282</v>
      </c>
      <c r="E2021" s="1">
        <v>0</v>
      </c>
      <c r="F2021" s="329">
        <v>0</v>
      </c>
      <c r="G2021" s="1">
        <v>0</v>
      </c>
      <c r="H2021" s="329">
        <v>0</v>
      </c>
      <c r="I2021" s="1">
        <v>0</v>
      </c>
      <c r="J2021" s="329">
        <v>150.2677304334926</v>
      </c>
      <c r="K2021" s="329">
        <f t="shared" si="31"/>
        <v>150.2677304334926</v>
      </c>
    </row>
    <row r="2022" spans="2:11" x14ac:dyDescent="0.2">
      <c r="B2022" s="1">
        <v>20292686</v>
      </c>
      <c r="C2022" s="1">
        <v>2030</v>
      </c>
      <c r="D2022" s="1" t="s">
        <v>282</v>
      </c>
      <c r="E2022" s="1">
        <v>0</v>
      </c>
      <c r="F2022" s="329">
        <v>0</v>
      </c>
      <c r="G2022" s="1">
        <v>0</v>
      </c>
      <c r="H2022" s="329">
        <v>0</v>
      </c>
      <c r="I2022" s="1">
        <v>0</v>
      </c>
      <c r="J2022" s="329">
        <v>150.2677304334926</v>
      </c>
      <c r="K2022" s="329">
        <f t="shared" si="31"/>
        <v>150.2677304334926</v>
      </c>
    </row>
    <row r="2023" spans="2:11" x14ac:dyDescent="0.2">
      <c r="B2023" s="1">
        <v>20292686</v>
      </c>
      <c r="C2023" s="1">
        <v>2031</v>
      </c>
      <c r="D2023" s="1" t="s">
        <v>282</v>
      </c>
      <c r="E2023" s="1">
        <v>0</v>
      </c>
      <c r="F2023" s="329">
        <v>0</v>
      </c>
      <c r="G2023" s="1">
        <v>0</v>
      </c>
      <c r="H2023" s="329">
        <v>0</v>
      </c>
      <c r="I2023" s="1">
        <v>0</v>
      </c>
      <c r="J2023" s="329">
        <v>150.2677304334926</v>
      </c>
      <c r="K2023" s="329">
        <f t="shared" si="31"/>
        <v>150.2677304334926</v>
      </c>
    </row>
    <row r="2024" spans="2:11" x14ac:dyDescent="0.2">
      <c r="B2024" s="1">
        <v>20292686</v>
      </c>
      <c r="C2024" s="1">
        <v>2032</v>
      </c>
      <c r="D2024" s="1" t="s">
        <v>282</v>
      </c>
      <c r="E2024" s="1">
        <v>0</v>
      </c>
      <c r="F2024" s="329">
        <v>0</v>
      </c>
      <c r="G2024" s="1">
        <v>0</v>
      </c>
      <c r="H2024" s="329">
        <v>0</v>
      </c>
      <c r="I2024" s="1">
        <v>0</v>
      </c>
      <c r="J2024" s="329">
        <v>150.2677304334926</v>
      </c>
      <c r="K2024" s="329">
        <f t="shared" si="31"/>
        <v>150.2677304334926</v>
      </c>
    </row>
    <row r="2025" spans="2:11" x14ac:dyDescent="0.2">
      <c r="B2025" s="1">
        <v>20292686</v>
      </c>
      <c r="C2025" s="1">
        <v>2033</v>
      </c>
      <c r="D2025" s="1" t="s">
        <v>282</v>
      </c>
      <c r="E2025" s="1">
        <v>0</v>
      </c>
      <c r="F2025" s="329">
        <v>0</v>
      </c>
      <c r="G2025" s="1">
        <v>0</v>
      </c>
      <c r="H2025" s="329">
        <v>0</v>
      </c>
      <c r="I2025" s="1">
        <v>0</v>
      </c>
      <c r="J2025" s="329">
        <v>150.2677304334926</v>
      </c>
      <c r="K2025" s="329">
        <f t="shared" si="31"/>
        <v>150.2677304334926</v>
      </c>
    </row>
    <row r="2026" spans="2:11" x14ac:dyDescent="0.2">
      <c r="B2026" s="1">
        <v>20292686</v>
      </c>
      <c r="C2026" s="1">
        <v>2034</v>
      </c>
      <c r="D2026" s="1" t="s">
        <v>282</v>
      </c>
      <c r="E2026" s="1">
        <v>0</v>
      </c>
      <c r="F2026" s="329">
        <v>0</v>
      </c>
      <c r="G2026" s="1">
        <v>0</v>
      </c>
      <c r="H2026" s="329">
        <v>0</v>
      </c>
      <c r="I2026" s="1">
        <v>0</v>
      </c>
      <c r="J2026" s="329">
        <v>150.2677304334926</v>
      </c>
      <c r="K2026" s="329">
        <f t="shared" si="31"/>
        <v>150.2677304334926</v>
      </c>
    </row>
    <row r="2027" spans="2:11" x14ac:dyDescent="0.2">
      <c r="B2027" s="1">
        <v>20293918</v>
      </c>
      <c r="C2027" s="1">
        <v>2023</v>
      </c>
      <c r="D2027" s="1" t="s">
        <v>282</v>
      </c>
      <c r="E2027" s="1">
        <v>1223.115984972088</v>
      </c>
      <c r="F2027" s="329">
        <v>0</v>
      </c>
      <c r="G2027" s="1">
        <v>0</v>
      </c>
      <c r="H2027" s="329">
        <v>0</v>
      </c>
      <c r="I2027" s="1">
        <v>1223.115984972088</v>
      </c>
      <c r="J2027" s="329">
        <v>82.796100440339757</v>
      </c>
      <c r="K2027" s="329">
        <f t="shared" si="31"/>
        <v>82.796100440339757</v>
      </c>
    </row>
    <row r="2028" spans="2:11" x14ac:dyDescent="0.2">
      <c r="B2028" s="1">
        <v>20293918</v>
      </c>
      <c r="C2028" s="1">
        <v>2024</v>
      </c>
      <c r="D2028" s="1" t="s">
        <v>282</v>
      </c>
      <c r="E2028" s="1">
        <v>2786.5819718746138</v>
      </c>
      <c r="F2028" s="329">
        <v>66.856555141618415</v>
      </c>
      <c r="G2028" s="1">
        <v>0</v>
      </c>
      <c r="H2028" s="329">
        <v>0</v>
      </c>
      <c r="I2028" s="1">
        <v>2786.5819718746138</v>
      </c>
      <c r="J2028" s="329">
        <v>82.796100440339757</v>
      </c>
      <c r="K2028" s="329">
        <f t="shared" si="31"/>
        <v>149.65265558195819</v>
      </c>
    </row>
    <row r="2029" spans="2:11" x14ac:dyDescent="0.2">
      <c r="B2029" s="1">
        <v>20293918</v>
      </c>
      <c r="C2029" s="1">
        <v>2025</v>
      </c>
      <c r="D2029" s="1" t="s">
        <v>282</v>
      </c>
      <c r="E2029" s="1">
        <v>2382.8861131814929</v>
      </c>
      <c r="F2029" s="329">
        <v>57.63162834927504</v>
      </c>
      <c r="G2029" s="1">
        <v>0</v>
      </c>
      <c r="H2029" s="329">
        <v>0</v>
      </c>
      <c r="I2029" s="1">
        <v>2382.8861131814929</v>
      </c>
      <c r="J2029" s="329">
        <v>82.796100440339757</v>
      </c>
      <c r="K2029" s="329">
        <f t="shared" si="31"/>
        <v>140.4277287896148</v>
      </c>
    </row>
    <row r="2030" spans="2:11" x14ac:dyDescent="0.2">
      <c r="B2030" s="1">
        <v>20293918</v>
      </c>
      <c r="C2030" s="1">
        <v>2026</v>
      </c>
      <c r="D2030" s="1" t="s">
        <v>282</v>
      </c>
      <c r="E2030" s="1">
        <v>2257.3708080031961</v>
      </c>
      <c r="F2030" s="329">
        <v>35.389347745878531</v>
      </c>
      <c r="G2030" s="1">
        <v>0</v>
      </c>
      <c r="H2030" s="329">
        <v>0</v>
      </c>
      <c r="I2030" s="1">
        <v>2257.3708080031961</v>
      </c>
      <c r="J2030" s="329">
        <v>82.796100440339757</v>
      </c>
      <c r="K2030" s="329">
        <f t="shared" si="31"/>
        <v>118.18544818621828</v>
      </c>
    </row>
    <row r="2031" spans="2:11" x14ac:dyDescent="0.2">
      <c r="B2031" s="1">
        <v>20293918</v>
      </c>
      <c r="C2031" s="1">
        <v>2027</v>
      </c>
      <c r="D2031" s="1" t="s">
        <v>282</v>
      </c>
      <c r="E2031" s="1">
        <v>2372.083968595</v>
      </c>
      <c r="F2031" s="329">
        <v>35.213104230842731</v>
      </c>
      <c r="G2031" s="1">
        <v>0</v>
      </c>
      <c r="H2031" s="329">
        <v>0</v>
      </c>
      <c r="I2031" s="1">
        <v>2372.083968595</v>
      </c>
      <c r="J2031" s="329">
        <v>82.796100440339757</v>
      </c>
      <c r="K2031" s="329">
        <f t="shared" si="31"/>
        <v>118.00920467118249</v>
      </c>
    </row>
    <row r="2032" spans="2:11" x14ac:dyDescent="0.2">
      <c r="B2032" s="1">
        <v>20293918</v>
      </c>
      <c r="C2032" s="1">
        <v>2028</v>
      </c>
      <c r="D2032" s="1" t="s">
        <v>282</v>
      </c>
      <c r="E2032" s="1">
        <v>2415.628278699563</v>
      </c>
      <c r="F2032" s="329">
        <v>41.183203669323497</v>
      </c>
      <c r="G2032" s="1">
        <v>0</v>
      </c>
      <c r="H2032" s="329">
        <v>0</v>
      </c>
      <c r="I2032" s="1">
        <v>2415.628278699563</v>
      </c>
      <c r="J2032" s="329">
        <v>82.796100440339757</v>
      </c>
      <c r="K2032" s="329">
        <f t="shared" si="31"/>
        <v>123.97930410966325</v>
      </c>
    </row>
    <row r="2033" spans="2:11" x14ac:dyDescent="0.2">
      <c r="B2033" s="1">
        <v>20293918</v>
      </c>
      <c r="C2033" s="1">
        <v>2029</v>
      </c>
      <c r="D2033" s="1" t="s">
        <v>282</v>
      </c>
      <c r="E2033" s="1">
        <v>2345.6981228464219</v>
      </c>
      <c r="F2033" s="329">
        <v>31.35876465010524</v>
      </c>
      <c r="G2033" s="1">
        <v>0</v>
      </c>
      <c r="H2033" s="329">
        <v>0</v>
      </c>
      <c r="I2033" s="1">
        <v>2345.6981228464219</v>
      </c>
      <c r="J2033" s="329">
        <v>82.796100440339757</v>
      </c>
      <c r="K2033" s="329">
        <f t="shared" si="31"/>
        <v>114.154865090445</v>
      </c>
    </row>
    <row r="2034" spans="2:11" x14ac:dyDescent="0.2">
      <c r="B2034" s="1">
        <v>20293918</v>
      </c>
      <c r="C2034" s="1">
        <v>2030</v>
      </c>
      <c r="D2034" s="1" t="s">
        <v>282</v>
      </c>
      <c r="E2034" s="1">
        <v>2344.0255086793541</v>
      </c>
      <c r="F2034" s="329">
        <v>34.254507231889079</v>
      </c>
      <c r="G2034" s="1">
        <v>0</v>
      </c>
      <c r="H2034" s="329">
        <v>0</v>
      </c>
      <c r="I2034" s="1">
        <v>2344.0255086793541</v>
      </c>
      <c r="J2034" s="329">
        <v>82.796100440339757</v>
      </c>
      <c r="K2034" s="329">
        <f t="shared" si="31"/>
        <v>117.05060767222884</v>
      </c>
    </row>
    <row r="2035" spans="2:11" x14ac:dyDescent="0.2">
      <c r="B2035" s="1">
        <v>20293918</v>
      </c>
      <c r="C2035" s="1">
        <v>2031</v>
      </c>
      <c r="D2035" s="1" t="s">
        <v>282</v>
      </c>
      <c r="E2035" s="1">
        <v>2376.3483088668622</v>
      </c>
      <c r="F2035" s="329">
        <v>39.684834618214587</v>
      </c>
      <c r="G2035" s="1">
        <v>0</v>
      </c>
      <c r="H2035" s="329">
        <v>0</v>
      </c>
      <c r="I2035" s="1">
        <v>2376.3483088668622</v>
      </c>
      <c r="J2035" s="329">
        <v>82.796100440339757</v>
      </c>
      <c r="K2035" s="329">
        <f t="shared" si="31"/>
        <v>122.48093505855434</v>
      </c>
    </row>
    <row r="2036" spans="2:11" x14ac:dyDescent="0.2">
      <c r="B2036" s="1">
        <v>20293918</v>
      </c>
      <c r="C2036" s="1">
        <v>2032</v>
      </c>
      <c r="D2036" s="1" t="s">
        <v>282</v>
      </c>
      <c r="E2036" s="1">
        <v>2220.7893665295701</v>
      </c>
      <c r="F2036" s="329">
        <v>52.002053532329782</v>
      </c>
      <c r="G2036" s="1">
        <v>0</v>
      </c>
      <c r="H2036" s="329">
        <v>0</v>
      </c>
      <c r="I2036" s="1">
        <v>2220.7893665295701</v>
      </c>
      <c r="J2036" s="329">
        <v>82.796100440339757</v>
      </c>
      <c r="K2036" s="329">
        <f t="shared" si="31"/>
        <v>134.79815397266952</v>
      </c>
    </row>
    <row r="2037" spans="2:11" x14ac:dyDescent="0.2">
      <c r="B2037" s="1">
        <v>20293918</v>
      </c>
      <c r="C2037" s="1">
        <v>2033</v>
      </c>
      <c r="D2037" s="1" t="s">
        <v>282</v>
      </c>
      <c r="E2037" s="1">
        <v>2713.1016446853018</v>
      </c>
      <c r="F2037" s="329">
        <v>107.8930222383447</v>
      </c>
      <c r="G2037" s="1">
        <v>0</v>
      </c>
      <c r="H2037" s="329">
        <v>0</v>
      </c>
      <c r="I2037" s="1">
        <v>2713.1016446853018</v>
      </c>
      <c r="J2037" s="329">
        <v>82.796100440339757</v>
      </c>
      <c r="K2037" s="329">
        <f t="shared" si="31"/>
        <v>190.68912267868444</v>
      </c>
    </row>
    <row r="2038" spans="2:11" x14ac:dyDescent="0.2">
      <c r="B2038" s="1">
        <v>20293918</v>
      </c>
      <c r="C2038" s="1">
        <v>2034</v>
      </c>
      <c r="D2038" s="1" t="s">
        <v>282</v>
      </c>
      <c r="E2038" s="1">
        <v>2870.3877227693802</v>
      </c>
      <c r="F2038" s="329">
        <v>139.2852760599034</v>
      </c>
      <c r="G2038" s="1">
        <v>0</v>
      </c>
      <c r="H2038" s="329">
        <v>0</v>
      </c>
      <c r="I2038" s="1">
        <v>2870.3877227693802</v>
      </c>
      <c r="J2038" s="329">
        <v>82.796100440339757</v>
      </c>
      <c r="K2038" s="329">
        <f t="shared" si="31"/>
        <v>222.08137650024315</v>
      </c>
    </row>
    <row r="2039" spans="2:11" x14ac:dyDescent="0.2">
      <c r="B2039" s="1">
        <v>20445270</v>
      </c>
      <c r="C2039" s="1">
        <v>2023</v>
      </c>
      <c r="D2039" s="1" t="s">
        <v>282</v>
      </c>
      <c r="E2039" s="1">
        <v>0</v>
      </c>
      <c r="F2039" s="329">
        <v>0</v>
      </c>
      <c r="G2039" s="1">
        <v>0</v>
      </c>
      <c r="H2039" s="329">
        <v>0</v>
      </c>
      <c r="I2039" s="1">
        <v>0</v>
      </c>
      <c r="J2039" s="329">
        <v>239.08809096705139</v>
      </c>
      <c r="K2039" s="329">
        <f t="shared" si="31"/>
        <v>239.08809096705139</v>
      </c>
    </row>
    <row r="2040" spans="2:11" x14ac:dyDescent="0.2">
      <c r="B2040" s="1">
        <v>20445270</v>
      </c>
      <c r="C2040" s="1">
        <v>2024</v>
      </c>
      <c r="D2040" s="1" t="s">
        <v>282</v>
      </c>
      <c r="E2040" s="1">
        <v>0</v>
      </c>
      <c r="F2040" s="329">
        <v>0</v>
      </c>
      <c r="G2040" s="1">
        <v>0</v>
      </c>
      <c r="H2040" s="329">
        <v>0</v>
      </c>
      <c r="I2040" s="1">
        <v>0</v>
      </c>
      <c r="J2040" s="329">
        <v>239.08809096705139</v>
      </c>
      <c r="K2040" s="329">
        <f t="shared" si="31"/>
        <v>239.08809096705139</v>
      </c>
    </row>
    <row r="2041" spans="2:11" x14ac:dyDescent="0.2">
      <c r="B2041" s="1">
        <v>20445270</v>
      </c>
      <c r="C2041" s="1">
        <v>2025</v>
      </c>
      <c r="D2041" s="1" t="s">
        <v>282</v>
      </c>
      <c r="E2041" s="1">
        <v>0</v>
      </c>
      <c r="F2041" s="329">
        <v>0</v>
      </c>
      <c r="G2041" s="1">
        <v>0</v>
      </c>
      <c r="H2041" s="329">
        <v>0</v>
      </c>
      <c r="I2041" s="1">
        <v>0</v>
      </c>
      <c r="J2041" s="329">
        <v>239.08809096705139</v>
      </c>
      <c r="K2041" s="329">
        <f t="shared" si="31"/>
        <v>239.08809096705139</v>
      </c>
    </row>
    <row r="2042" spans="2:11" x14ac:dyDescent="0.2">
      <c r="B2042" s="1">
        <v>20445270</v>
      </c>
      <c r="C2042" s="1">
        <v>2026</v>
      </c>
      <c r="D2042" s="1" t="s">
        <v>282</v>
      </c>
      <c r="E2042" s="1">
        <v>0</v>
      </c>
      <c r="F2042" s="329">
        <v>0</v>
      </c>
      <c r="G2042" s="1">
        <v>0</v>
      </c>
      <c r="H2042" s="329">
        <v>0</v>
      </c>
      <c r="I2042" s="1">
        <v>0</v>
      </c>
      <c r="J2042" s="329">
        <v>239.08809096705139</v>
      </c>
      <c r="K2042" s="329">
        <f t="shared" si="31"/>
        <v>239.08809096705139</v>
      </c>
    </row>
    <row r="2043" spans="2:11" x14ac:dyDescent="0.2">
      <c r="B2043" s="1">
        <v>20445270</v>
      </c>
      <c r="C2043" s="1">
        <v>2027</v>
      </c>
      <c r="D2043" s="1" t="s">
        <v>282</v>
      </c>
      <c r="E2043" s="1">
        <v>0</v>
      </c>
      <c r="F2043" s="329">
        <v>0</v>
      </c>
      <c r="G2043" s="1">
        <v>0</v>
      </c>
      <c r="H2043" s="329">
        <v>0</v>
      </c>
      <c r="I2043" s="1">
        <v>0</v>
      </c>
      <c r="J2043" s="329">
        <v>239.08809096705139</v>
      </c>
      <c r="K2043" s="329">
        <f t="shared" si="31"/>
        <v>239.08809096705139</v>
      </c>
    </row>
    <row r="2044" spans="2:11" x14ac:dyDescent="0.2">
      <c r="B2044" s="1">
        <v>20445270</v>
      </c>
      <c r="C2044" s="1">
        <v>2028</v>
      </c>
      <c r="D2044" s="1" t="s">
        <v>282</v>
      </c>
      <c r="E2044" s="1">
        <v>0</v>
      </c>
      <c r="F2044" s="329">
        <v>0</v>
      </c>
      <c r="G2044" s="1">
        <v>0</v>
      </c>
      <c r="H2044" s="329">
        <v>0</v>
      </c>
      <c r="I2044" s="1">
        <v>0</v>
      </c>
      <c r="J2044" s="329">
        <v>239.08809096705139</v>
      </c>
      <c r="K2044" s="329">
        <f t="shared" si="31"/>
        <v>239.08809096705139</v>
      </c>
    </row>
    <row r="2045" spans="2:11" x14ac:dyDescent="0.2">
      <c r="B2045" s="1">
        <v>20445270</v>
      </c>
      <c r="C2045" s="1">
        <v>2029</v>
      </c>
      <c r="D2045" s="1" t="s">
        <v>282</v>
      </c>
      <c r="E2045" s="1">
        <v>0</v>
      </c>
      <c r="F2045" s="329">
        <v>0</v>
      </c>
      <c r="G2045" s="1">
        <v>0</v>
      </c>
      <c r="H2045" s="329">
        <v>0</v>
      </c>
      <c r="I2045" s="1">
        <v>0</v>
      </c>
      <c r="J2045" s="329">
        <v>239.08809096705139</v>
      </c>
      <c r="K2045" s="329">
        <f t="shared" si="31"/>
        <v>239.08809096705139</v>
      </c>
    </row>
    <row r="2046" spans="2:11" x14ac:dyDescent="0.2">
      <c r="B2046" s="1">
        <v>20445270</v>
      </c>
      <c r="C2046" s="1">
        <v>2030</v>
      </c>
      <c r="D2046" s="1" t="s">
        <v>282</v>
      </c>
      <c r="E2046" s="1">
        <v>0</v>
      </c>
      <c r="F2046" s="329">
        <v>0</v>
      </c>
      <c r="G2046" s="1">
        <v>0</v>
      </c>
      <c r="H2046" s="329">
        <v>0</v>
      </c>
      <c r="I2046" s="1">
        <v>0</v>
      </c>
      <c r="J2046" s="329">
        <v>239.08809096705139</v>
      </c>
      <c r="K2046" s="329">
        <f t="shared" si="31"/>
        <v>239.08809096705139</v>
      </c>
    </row>
    <row r="2047" spans="2:11" x14ac:dyDescent="0.2">
      <c r="B2047" s="1">
        <v>20445270</v>
      </c>
      <c r="C2047" s="1">
        <v>2031</v>
      </c>
      <c r="D2047" s="1" t="s">
        <v>282</v>
      </c>
      <c r="E2047" s="1">
        <v>0</v>
      </c>
      <c r="F2047" s="329">
        <v>0</v>
      </c>
      <c r="G2047" s="1">
        <v>0</v>
      </c>
      <c r="H2047" s="329">
        <v>0</v>
      </c>
      <c r="I2047" s="1">
        <v>0</v>
      </c>
      <c r="J2047" s="329">
        <v>239.08809096705139</v>
      </c>
      <c r="K2047" s="329">
        <f t="shared" si="31"/>
        <v>239.08809096705139</v>
      </c>
    </row>
    <row r="2048" spans="2:11" x14ac:dyDescent="0.2">
      <c r="B2048" s="1">
        <v>20445270</v>
      </c>
      <c r="C2048" s="1">
        <v>2032</v>
      </c>
      <c r="D2048" s="1" t="s">
        <v>282</v>
      </c>
      <c r="E2048" s="1">
        <v>0</v>
      </c>
      <c r="F2048" s="329">
        <v>0</v>
      </c>
      <c r="G2048" s="1">
        <v>0</v>
      </c>
      <c r="H2048" s="329">
        <v>0</v>
      </c>
      <c r="I2048" s="1">
        <v>0</v>
      </c>
      <c r="J2048" s="329">
        <v>239.08809096705139</v>
      </c>
      <c r="K2048" s="329">
        <f t="shared" si="31"/>
        <v>239.08809096705139</v>
      </c>
    </row>
    <row r="2049" spans="2:11" x14ac:dyDescent="0.2">
      <c r="B2049" s="1">
        <v>20445270</v>
      </c>
      <c r="C2049" s="1">
        <v>2033</v>
      </c>
      <c r="D2049" s="1" t="s">
        <v>282</v>
      </c>
      <c r="E2049" s="1">
        <v>0</v>
      </c>
      <c r="F2049" s="329">
        <v>0</v>
      </c>
      <c r="G2049" s="1">
        <v>0</v>
      </c>
      <c r="H2049" s="329">
        <v>0</v>
      </c>
      <c r="I2049" s="1">
        <v>0</v>
      </c>
      <c r="J2049" s="329">
        <v>239.08809096705139</v>
      </c>
      <c r="K2049" s="329">
        <f t="shared" si="31"/>
        <v>239.08809096705139</v>
      </c>
    </row>
    <row r="2050" spans="2:11" x14ac:dyDescent="0.2">
      <c r="B2050" s="1">
        <v>20445270</v>
      </c>
      <c r="C2050" s="1">
        <v>2034</v>
      </c>
      <c r="D2050" s="1" t="s">
        <v>282</v>
      </c>
      <c r="E2050" s="1">
        <v>0</v>
      </c>
      <c r="F2050" s="329">
        <v>0</v>
      </c>
      <c r="G2050" s="1">
        <v>0</v>
      </c>
      <c r="H2050" s="329">
        <v>0</v>
      </c>
      <c r="I2050" s="1">
        <v>0</v>
      </c>
      <c r="J2050" s="329">
        <v>239.08809096705139</v>
      </c>
      <c r="K2050" s="329">
        <f t="shared" si="31"/>
        <v>239.08809096705139</v>
      </c>
    </row>
    <row r="2051" spans="2:11" x14ac:dyDescent="0.2">
      <c r="B2051" s="1">
        <v>20497251</v>
      </c>
      <c r="C2051" s="1">
        <v>2023</v>
      </c>
      <c r="D2051" s="1" t="s">
        <v>282</v>
      </c>
      <c r="E2051" s="1">
        <v>0</v>
      </c>
      <c r="F2051" s="329">
        <v>0</v>
      </c>
      <c r="G2051" s="1">
        <v>0</v>
      </c>
      <c r="H2051" s="329">
        <v>0</v>
      </c>
      <c r="I2051" s="1">
        <v>0</v>
      </c>
      <c r="J2051" s="329">
        <v>20.59013169865722</v>
      </c>
      <c r="K2051" s="329">
        <f t="shared" si="31"/>
        <v>20.59013169865722</v>
      </c>
    </row>
    <row r="2052" spans="2:11" x14ac:dyDescent="0.2">
      <c r="B2052" s="1">
        <v>20497251</v>
      </c>
      <c r="C2052" s="1">
        <v>2024</v>
      </c>
      <c r="D2052" s="1" t="s">
        <v>282</v>
      </c>
      <c r="E2052" s="1">
        <v>0</v>
      </c>
      <c r="F2052" s="329">
        <v>0</v>
      </c>
      <c r="G2052" s="1">
        <v>0</v>
      </c>
      <c r="H2052" s="329">
        <v>0</v>
      </c>
      <c r="I2052" s="1">
        <v>0</v>
      </c>
      <c r="J2052" s="329">
        <v>20.59013169865722</v>
      </c>
      <c r="K2052" s="329">
        <f t="shared" si="31"/>
        <v>20.59013169865722</v>
      </c>
    </row>
    <row r="2053" spans="2:11" x14ac:dyDescent="0.2">
      <c r="B2053" s="1">
        <v>20497251</v>
      </c>
      <c r="C2053" s="1">
        <v>2025</v>
      </c>
      <c r="D2053" s="1" t="s">
        <v>282</v>
      </c>
      <c r="E2053" s="1">
        <v>0</v>
      </c>
      <c r="F2053" s="329">
        <v>0</v>
      </c>
      <c r="G2053" s="1">
        <v>0</v>
      </c>
      <c r="H2053" s="329">
        <v>0</v>
      </c>
      <c r="I2053" s="1">
        <v>0</v>
      </c>
      <c r="J2053" s="329">
        <v>20.59013169865722</v>
      </c>
      <c r="K2053" s="329">
        <f t="shared" si="31"/>
        <v>20.59013169865722</v>
      </c>
    </row>
    <row r="2054" spans="2:11" x14ac:dyDescent="0.2">
      <c r="B2054" s="1">
        <v>20497251</v>
      </c>
      <c r="C2054" s="1">
        <v>2026</v>
      </c>
      <c r="D2054" s="1" t="s">
        <v>282</v>
      </c>
      <c r="E2054" s="1">
        <v>0</v>
      </c>
      <c r="F2054" s="329">
        <v>0</v>
      </c>
      <c r="G2054" s="1">
        <v>0</v>
      </c>
      <c r="H2054" s="329">
        <v>0</v>
      </c>
      <c r="I2054" s="1">
        <v>0</v>
      </c>
      <c r="J2054" s="329">
        <v>20.59013169865722</v>
      </c>
      <c r="K2054" s="329">
        <f t="shared" si="31"/>
        <v>20.59013169865722</v>
      </c>
    </row>
    <row r="2055" spans="2:11" x14ac:dyDescent="0.2">
      <c r="B2055" s="1">
        <v>20497251</v>
      </c>
      <c r="C2055" s="1">
        <v>2027</v>
      </c>
      <c r="D2055" s="1" t="s">
        <v>282</v>
      </c>
      <c r="E2055" s="1">
        <v>0</v>
      </c>
      <c r="F2055" s="329">
        <v>0</v>
      </c>
      <c r="G2055" s="1">
        <v>0</v>
      </c>
      <c r="H2055" s="329">
        <v>0</v>
      </c>
      <c r="I2055" s="1">
        <v>0</v>
      </c>
      <c r="J2055" s="329">
        <v>20.59013169865722</v>
      </c>
      <c r="K2055" s="329">
        <f t="shared" ref="K2055:K2118" si="32">J2055+H2055+F2055</f>
        <v>20.59013169865722</v>
      </c>
    </row>
    <row r="2056" spans="2:11" x14ac:dyDescent="0.2">
      <c r="B2056" s="1">
        <v>20497251</v>
      </c>
      <c r="C2056" s="1">
        <v>2028</v>
      </c>
      <c r="D2056" s="1" t="s">
        <v>282</v>
      </c>
      <c r="E2056" s="1">
        <v>0</v>
      </c>
      <c r="F2056" s="329">
        <v>0</v>
      </c>
      <c r="G2056" s="1">
        <v>0</v>
      </c>
      <c r="H2056" s="329">
        <v>0</v>
      </c>
      <c r="I2056" s="1">
        <v>0</v>
      </c>
      <c r="J2056" s="329">
        <v>20.59013169865722</v>
      </c>
      <c r="K2056" s="329">
        <f t="shared" si="32"/>
        <v>20.59013169865722</v>
      </c>
    </row>
    <row r="2057" spans="2:11" x14ac:dyDescent="0.2">
      <c r="B2057" s="1">
        <v>20497251</v>
      </c>
      <c r="C2057" s="1">
        <v>2029</v>
      </c>
      <c r="D2057" s="1" t="s">
        <v>282</v>
      </c>
      <c r="E2057" s="1">
        <v>0</v>
      </c>
      <c r="F2057" s="329">
        <v>0</v>
      </c>
      <c r="G2057" s="1">
        <v>0</v>
      </c>
      <c r="H2057" s="329">
        <v>0</v>
      </c>
      <c r="I2057" s="1">
        <v>0</v>
      </c>
      <c r="J2057" s="329">
        <v>20.59013169865722</v>
      </c>
      <c r="K2057" s="329">
        <f t="shared" si="32"/>
        <v>20.59013169865722</v>
      </c>
    </row>
    <row r="2058" spans="2:11" x14ac:dyDescent="0.2">
      <c r="B2058" s="1">
        <v>20497251</v>
      </c>
      <c r="C2058" s="1">
        <v>2030</v>
      </c>
      <c r="D2058" s="1" t="s">
        <v>282</v>
      </c>
      <c r="E2058" s="1">
        <v>0</v>
      </c>
      <c r="F2058" s="329">
        <v>0</v>
      </c>
      <c r="G2058" s="1">
        <v>0</v>
      </c>
      <c r="H2058" s="329">
        <v>0</v>
      </c>
      <c r="I2058" s="1">
        <v>0</v>
      </c>
      <c r="J2058" s="329">
        <v>20.59013169865722</v>
      </c>
      <c r="K2058" s="329">
        <f t="shared" si="32"/>
        <v>20.59013169865722</v>
      </c>
    </row>
    <row r="2059" spans="2:11" x14ac:dyDescent="0.2">
      <c r="B2059" s="1">
        <v>20497251</v>
      </c>
      <c r="C2059" s="1">
        <v>2031</v>
      </c>
      <c r="D2059" s="1" t="s">
        <v>282</v>
      </c>
      <c r="E2059" s="1">
        <v>0</v>
      </c>
      <c r="F2059" s="329">
        <v>0</v>
      </c>
      <c r="G2059" s="1">
        <v>0</v>
      </c>
      <c r="H2059" s="329">
        <v>0</v>
      </c>
      <c r="I2059" s="1">
        <v>0</v>
      </c>
      <c r="J2059" s="329">
        <v>20.59013169865722</v>
      </c>
      <c r="K2059" s="329">
        <f t="shared" si="32"/>
        <v>20.59013169865722</v>
      </c>
    </row>
    <row r="2060" spans="2:11" x14ac:dyDescent="0.2">
      <c r="B2060" s="1">
        <v>20497251</v>
      </c>
      <c r="C2060" s="1">
        <v>2032</v>
      </c>
      <c r="D2060" s="1" t="s">
        <v>282</v>
      </c>
      <c r="E2060" s="1">
        <v>0</v>
      </c>
      <c r="F2060" s="329">
        <v>0</v>
      </c>
      <c r="G2060" s="1">
        <v>0</v>
      </c>
      <c r="H2060" s="329">
        <v>0</v>
      </c>
      <c r="I2060" s="1">
        <v>0</v>
      </c>
      <c r="J2060" s="329">
        <v>20.59013169865722</v>
      </c>
      <c r="K2060" s="329">
        <f t="shared" si="32"/>
        <v>20.59013169865722</v>
      </c>
    </row>
    <row r="2061" spans="2:11" x14ac:dyDescent="0.2">
      <c r="B2061" s="1">
        <v>20497251</v>
      </c>
      <c r="C2061" s="1">
        <v>2033</v>
      </c>
      <c r="D2061" s="1" t="s">
        <v>282</v>
      </c>
      <c r="E2061" s="1">
        <v>0</v>
      </c>
      <c r="F2061" s="329">
        <v>0</v>
      </c>
      <c r="G2061" s="1">
        <v>0</v>
      </c>
      <c r="H2061" s="329">
        <v>0</v>
      </c>
      <c r="I2061" s="1">
        <v>0</v>
      </c>
      <c r="J2061" s="329">
        <v>20.59013169865722</v>
      </c>
      <c r="K2061" s="329">
        <f t="shared" si="32"/>
        <v>20.59013169865722</v>
      </c>
    </row>
    <row r="2062" spans="2:11" x14ac:dyDescent="0.2">
      <c r="B2062" s="1">
        <v>20497251</v>
      </c>
      <c r="C2062" s="1">
        <v>2034</v>
      </c>
      <c r="D2062" s="1" t="s">
        <v>282</v>
      </c>
      <c r="E2062" s="1">
        <v>0</v>
      </c>
      <c r="F2062" s="329">
        <v>0</v>
      </c>
      <c r="G2062" s="1">
        <v>0</v>
      </c>
      <c r="H2062" s="329">
        <v>0</v>
      </c>
      <c r="I2062" s="1">
        <v>0</v>
      </c>
      <c r="J2062" s="329">
        <v>20.59013169865722</v>
      </c>
      <c r="K2062" s="329">
        <f t="shared" si="32"/>
        <v>20.59013169865722</v>
      </c>
    </row>
    <row r="2063" spans="2:11" x14ac:dyDescent="0.2">
      <c r="B2063" s="1">
        <v>20513731</v>
      </c>
      <c r="C2063" s="1">
        <v>2023</v>
      </c>
      <c r="D2063" s="1" t="s">
        <v>282</v>
      </c>
      <c r="E2063" s="1">
        <v>0</v>
      </c>
      <c r="F2063" s="329">
        <v>0</v>
      </c>
      <c r="G2063" s="1">
        <v>0</v>
      </c>
      <c r="H2063" s="329">
        <v>0</v>
      </c>
      <c r="I2063" s="1">
        <v>0</v>
      </c>
      <c r="J2063" s="329">
        <v>181.93044074753411</v>
      </c>
      <c r="K2063" s="329">
        <f t="shared" si="32"/>
        <v>181.93044074753411</v>
      </c>
    </row>
    <row r="2064" spans="2:11" x14ac:dyDescent="0.2">
      <c r="B2064" s="1">
        <v>20513731</v>
      </c>
      <c r="C2064" s="1">
        <v>2024</v>
      </c>
      <c r="D2064" s="1" t="s">
        <v>282</v>
      </c>
      <c r="E2064" s="1">
        <v>0</v>
      </c>
      <c r="F2064" s="329">
        <v>0</v>
      </c>
      <c r="G2064" s="1">
        <v>0</v>
      </c>
      <c r="H2064" s="329">
        <v>0</v>
      </c>
      <c r="I2064" s="1">
        <v>0</v>
      </c>
      <c r="J2064" s="329">
        <v>181.93044074753411</v>
      </c>
      <c r="K2064" s="329">
        <f t="shared" si="32"/>
        <v>181.93044074753411</v>
      </c>
    </row>
    <row r="2065" spans="2:11" x14ac:dyDescent="0.2">
      <c r="B2065" s="1">
        <v>20513731</v>
      </c>
      <c r="C2065" s="1">
        <v>2025</v>
      </c>
      <c r="D2065" s="1" t="s">
        <v>282</v>
      </c>
      <c r="E2065" s="1">
        <v>0</v>
      </c>
      <c r="F2065" s="329">
        <v>0</v>
      </c>
      <c r="G2065" s="1">
        <v>0</v>
      </c>
      <c r="H2065" s="329">
        <v>0</v>
      </c>
      <c r="I2065" s="1">
        <v>0</v>
      </c>
      <c r="J2065" s="329">
        <v>181.93044074753411</v>
      </c>
      <c r="K2065" s="329">
        <f t="shared" si="32"/>
        <v>181.93044074753411</v>
      </c>
    </row>
    <row r="2066" spans="2:11" x14ac:dyDescent="0.2">
      <c r="B2066" s="1">
        <v>20513731</v>
      </c>
      <c r="C2066" s="1">
        <v>2026</v>
      </c>
      <c r="D2066" s="1" t="s">
        <v>282</v>
      </c>
      <c r="E2066" s="1">
        <v>0</v>
      </c>
      <c r="F2066" s="329">
        <v>0</v>
      </c>
      <c r="G2066" s="1">
        <v>0</v>
      </c>
      <c r="H2066" s="329">
        <v>0</v>
      </c>
      <c r="I2066" s="1">
        <v>0</v>
      </c>
      <c r="J2066" s="329">
        <v>181.93044074753411</v>
      </c>
      <c r="K2066" s="329">
        <f t="shared" si="32"/>
        <v>181.93044074753411</v>
      </c>
    </row>
    <row r="2067" spans="2:11" x14ac:dyDescent="0.2">
      <c r="B2067" s="1">
        <v>20513731</v>
      </c>
      <c r="C2067" s="1">
        <v>2027</v>
      </c>
      <c r="D2067" s="1" t="s">
        <v>282</v>
      </c>
      <c r="E2067" s="1">
        <v>0</v>
      </c>
      <c r="F2067" s="329">
        <v>0</v>
      </c>
      <c r="G2067" s="1">
        <v>0</v>
      </c>
      <c r="H2067" s="329">
        <v>0</v>
      </c>
      <c r="I2067" s="1">
        <v>0</v>
      </c>
      <c r="J2067" s="329">
        <v>181.93044074753411</v>
      </c>
      <c r="K2067" s="329">
        <f t="shared" si="32"/>
        <v>181.93044074753411</v>
      </c>
    </row>
    <row r="2068" spans="2:11" x14ac:dyDescent="0.2">
      <c r="B2068" s="1">
        <v>20513731</v>
      </c>
      <c r="C2068" s="1">
        <v>2028</v>
      </c>
      <c r="D2068" s="1" t="s">
        <v>282</v>
      </c>
      <c r="E2068" s="1">
        <v>0</v>
      </c>
      <c r="F2068" s="329">
        <v>0</v>
      </c>
      <c r="G2068" s="1">
        <v>0</v>
      </c>
      <c r="H2068" s="329">
        <v>0</v>
      </c>
      <c r="I2068" s="1">
        <v>0</v>
      </c>
      <c r="J2068" s="329">
        <v>181.93044074753411</v>
      </c>
      <c r="K2068" s="329">
        <f t="shared" si="32"/>
        <v>181.93044074753411</v>
      </c>
    </row>
    <row r="2069" spans="2:11" x14ac:dyDescent="0.2">
      <c r="B2069" s="1">
        <v>20513731</v>
      </c>
      <c r="C2069" s="1">
        <v>2029</v>
      </c>
      <c r="D2069" s="1" t="s">
        <v>282</v>
      </c>
      <c r="E2069" s="1">
        <v>0</v>
      </c>
      <c r="F2069" s="329">
        <v>0</v>
      </c>
      <c r="G2069" s="1">
        <v>0</v>
      </c>
      <c r="H2069" s="329">
        <v>0</v>
      </c>
      <c r="I2069" s="1">
        <v>0</v>
      </c>
      <c r="J2069" s="329">
        <v>181.93044074753411</v>
      </c>
      <c r="K2069" s="329">
        <f t="shared" si="32"/>
        <v>181.93044074753411</v>
      </c>
    </row>
    <row r="2070" spans="2:11" x14ac:dyDescent="0.2">
      <c r="B2070" s="1">
        <v>20513731</v>
      </c>
      <c r="C2070" s="1">
        <v>2030</v>
      </c>
      <c r="D2070" s="1" t="s">
        <v>282</v>
      </c>
      <c r="E2070" s="1">
        <v>0</v>
      </c>
      <c r="F2070" s="329">
        <v>0</v>
      </c>
      <c r="G2070" s="1">
        <v>0</v>
      </c>
      <c r="H2070" s="329">
        <v>0</v>
      </c>
      <c r="I2070" s="1">
        <v>0</v>
      </c>
      <c r="J2070" s="329">
        <v>181.93044074753411</v>
      </c>
      <c r="K2070" s="329">
        <f t="shared" si="32"/>
        <v>181.93044074753411</v>
      </c>
    </row>
    <row r="2071" spans="2:11" x14ac:dyDescent="0.2">
      <c r="B2071" s="1">
        <v>20513731</v>
      </c>
      <c r="C2071" s="1">
        <v>2031</v>
      </c>
      <c r="D2071" s="1" t="s">
        <v>282</v>
      </c>
      <c r="E2071" s="1">
        <v>0</v>
      </c>
      <c r="F2071" s="329">
        <v>0</v>
      </c>
      <c r="G2071" s="1">
        <v>0</v>
      </c>
      <c r="H2071" s="329">
        <v>0</v>
      </c>
      <c r="I2071" s="1">
        <v>0</v>
      </c>
      <c r="J2071" s="329">
        <v>181.93044074753411</v>
      </c>
      <c r="K2071" s="329">
        <f t="shared" si="32"/>
        <v>181.93044074753411</v>
      </c>
    </row>
    <row r="2072" spans="2:11" x14ac:dyDescent="0.2">
      <c r="B2072" s="1">
        <v>20513731</v>
      </c>
      <c r="C2072" s="1">
        <v>2032</v>
      </c>
      <c r="D2072" s="1" t="s">
        <v>282</v>
      </c>
      <c r="E2072" s="1">
        <v>0</v>
      </c>
      <c r="F2072" s="329">
        <v>0</v>
      </c>
      <c r="G2072" s="1">
        <v>0</v>
      </c>
      <c r="H2072" s="329">
        <v>0</v>
      </c>
      <c r="I2072" s="1">
        <v>0</v>
      </c>
      <c r="J2072" s="329">
        <v>181.93044074753411</v>
      </c>
      <c r="K2072" s="329">
        <f t="shared" si="32"/>
        <v>181.93044074753411</v>
      </c>
    </row>
    <row r="2073" spans="2:11" x14ac:dyDescent="0.2">
      <c r="B2073" s="1">
        <v>20513731</v>
      </c>
      <c r="C2073" s="1">
        <v>2033</v>
      </c>
      <c r="D2073" s="1" t="s">
        <v>282</v>
      </c>
      <c r="E2073" s="1">
        <v>0</v>
      </c>
      <c r="F2073" s="329">
        <v>0</v>
      </c>
      <c r="G2073" s="1">
        <v>0</v>
      </c>
      <c r="H2073" s="329">
        <v>0</v>
      </c>
      <c r="I2073" s="1">
        <v>0</v>
      </c>
      <c r="J2073" s="329">
        <v>181.93044074753411</v>
      </c>
      <c r="K2073" s="329">
        <f t="shared" si="32"/>
        <v>181.93044074753411</v>
      </c>
    </row>
    <row r="2074" spans="2:11" x14ac:dyDescent="0.2">
      <c r="B2074" s="1">
        <v>20513731</v>
      </c>
      <c r="C2074" s="1">
        <v>2034</v>
      </c>
      <c r="D2074" s="1" t="s">
        <v>282</v>
      </c>
      <c r="E2074" s="1">
        <v>0</v>
      </c>
      <c r="F2074" s="329">
        <v>0</v>
      </c>
      <c r="G2074" s="1">
        <v>0</v>
      </c>
      <c r="H2074" s="329">
        <v>0</v>
      </c>
      <c r="I2074" s="1">
        <v>0</v>
      </c>
      <c r="J2074" s="329">
        <v>181.93044074753411</v>
      </c>
      <c r="K2074" s="329">
        <f t="shared" si="32"/>
        <v>181.93044074753411</v>
      </c>
    </row>
    <row r="2075" spans="2:11" x14ac:dyDescent="0.2">
      <c r="B2075" s="1">
        <v>42244921</v>
      </c>
      <c r="C2075" s="1">
        <v>2023</v>
      </c>
      <c r="D2075" s="1" t="s">
        <v>282</v>
      </c>
      <c r="E2075" s="1">
        <v>0</v>
      </c>
      <c r="F2075" s="329">
        <v>0</v>
      </c>
      <c r="G2075" s="1">
        <v>0</v>
      </c>
      <c r="H2075" s="329">
        <v>0</v>
      </c>
      <c r="I2075" s="1">
        <v>0</v>
      </c>
      <c r="J2075" s="329">
        <v>266.92133850499653</v>
      </c>
      <c r="K2075" s="329">
        <f t="shared" si="32"/>
        <v>266.92133850499653</v>
      </c>
    </row>
    <row r="2076" spans="2:11" x14ac:dyDescent="0.2">
      <c r="B2076" s="1">
        <v>42244921</v>
      </c>
      <c r="C2076" s="1">
        <v>2024</v>
      </c>
      <c r="D2076" s="1" t="s">
        <v>282</v>
      </c>
      <c r="E2076" s="1">
        <v>0</v>
      </c>
      <c r="F2076" s="329">
        <v>0</v>
      </c>
      <c r="G2076" s="1">
        <v>0</v>
      </c>
      <c r="H2076" s="329">
        <v>0</v>
      </c>
      <c r="I2076" s="1">
        <v>0</v>
      </c>
      <c r="J2076" s="329">
        <v>266.92133850499653</v>
      </c>
      <c r="K2076" s="329">
        <f t="shared" si="32"/>
        <v>266.92133850499653</v>
      </c>
    </row>
    <row r="2077" spans="2:11" x14ac:dyDescent="0.2">
      <c r="B2077" s="1">
        <v>42244921</v>
      </c>
      <c r="C2077" s="1">
        <v>2025</v>
      </c>
      <c r="D2077" s="1" t="s">
        <v>282</v>
      </c>
      <c r="E2077" s="1">
        <v>0</v>
      </c>
      <c r="F2077" s="329">
        <v>0</v>
      </c>
      <c r="G2077" s="1">
        <v>0</v>
      </c>
      <c r="H2077" s="329">
        <v>0</v>
      </c>
      <c r="I2077" s="1">
        <v>0</v>
      </c>
      <c r="J2077" s="329">
        <v>266.92133850499653</v>
      </c>
      <c r="K2077" s="329">
        <f t="shared" si="32"/>
        <v>266.92133850499653</v>
      </c>
    </row>
    <row r="2078" spans="2:11" x14ac:dyDescent="0.2">
      <c r="B2078" s="1">
        <v>42244921</v>
      </c>
      <c r="C2078" s="1">
        <v>2026</v>
      </c>
      <c r="D2078" s="1" t="s">
        <v>282</v>
      </c>
      <c r="E2078" s="1">
        <v>0</v>
      </c>
      <c r="F2078" s="329">
        <v>0</v>
      </c>
      <c r="G2078" s="1">
        <v>0</v>
      </c>
      <c r="H2078" s="329">
        <v>0</v>
      </c>
      <c r="I2078" s="1">
        <v>0</v>
      </c>
      <c r="J2078" s="329">
        <v>266.92133850499653</v>
      </c>
      <c r="K2078" s="329">
        <f t="shared" si="32"/>
        <v>266.92133850499653</v>
      </c>
    </row>
    <row r="2079" spans="2:11" x14ac:dyDescent="0.2">
      <c r="B2079" s="1">
        <v>42244921</v>
      </c>
      <c r="C2079" s="1">
        <v>2027</v>
      </c>
      <c r="D2079" s="1" t="s">
        <v>282</v>
      </c>
      <c r="E2079" s="1">
        <v>0</v>
      </c>
      <c r="F2079" s="329">
        <v>0</v>
      </c>
      <c r="G2079" s="1">
        <v>0</v>
      </c>
      <c r="H2079" s="329">
        <v>0</v>
      </c>
      <c r="I2079" s="1">
        <v>0</v>
      </c>
      <c r="J2079" s="329">
        <v>266.92133850499653</v>
      </c>
      <c r="K2079" s="329">
        <f t="shared" si="32"/>
        <v>266.92133850499653</v>
      </c>
    </row>
    <row r="2080" spans="2:11" x14ac:dyDescent="0.2">
      <c r="B2080" s="1">
        <v>42244921</v>
      </c>
      <c r="C2080" s="1">
        <v>2028</v>
      </c>
      <c r="D2080" s="1" t="s">
        <v>282</v>
      </c>
      <c r="E2080" s="1">
        <v>0</v>
      </c>
      <c r="F2080" s="329">
        <v>0</v>
      </c>
      <c r="G2080" s="1">
        <v>0</v>
      </c>
      <c r="H2080" s="329">
        <v>0</v>
      </c>
      <c r="I2080" s="1">
        <v>0</v>
      </c>
      <c r="J2080" s="329">
        <v>266.92133850499653</v>
      </c>
      <c r="K2080" s="329">
        <f t="shared" si="32"/>
        <v>266.92133850499653</v>
      </c>
    </row>
    <row r="2081" spans="2:11" x14ac:dyDescent="0.2">
      <c r="B2081" s="1">
        <v>42244921</v>
      </c>
      <c r="C2081" s="1">
        <v>2029</v>
      </c>
      <c r="D2081" s="1" t="s">
        <v>282</v>
      </c>
      <c r="E2081" s="1">
        <v>0</v>
      </c>
      <c r="F2081" s="329">
        <v>0</v>
      </c>
      <c r="G2081" s="1">
        <v>0</v>
      </c>
      <c r="H2081" s="329">
        <v>0</v>
      </c>
      <c r="I2081" s="1">
        <v>0</v>
      </c>
      <c r="J2081" s="329">
        <v>266.92133850499653</v>
      </c>
      <c r="K2081" s="329">
        <f t="shared" si="32"/>
        <v>266.92133850499653</v>
      </c>
    </row>
    <row r="2082" spans="2:11" x14ac:dyDescent="0.2">
      <c r="B2082" s="1">
        <v>42244921</v>
      </c>
      <c r="C2082" s="1">
        <v>2030</v>
      </c>
      <c r="D2082" s="1" t="s">
        <v>282</v>
      </c>
      <c r="E2082" s="1">
        <v>0</v>
      </c>
      <c r="F2082" s="329">
        <v>0</v>
      </c>
      <c r="G2082" s="1">
        <v>0</v>
      </c>
      <c r="H2082" s="329">
        <v>0</v>
      </c>
      <c r="I2082" s="1">
        <v>0</v>
      </c>
      <c r="J2082" s="329">
        <v>266.92133850499653</v>
      </c>
      <c r="K2082" s="329">
        <f t="shared" si="32"/>
        <v>266.92133850499653</v>
      </c>
    </row>
    <row r="2083" spans="2:11" x14ac:dyDescent="0.2">
      <c r="B2083" s="1">
        <v>42244921</v>
      </c>
      <c r="C2083" s="1">
        <v>2031</v>
      </c>
      <c r="D2083" s="1" t="s">
        <v>282</v>
      </c>
      <c r="E2083" s="1">
        <v>0</v>
      </c>
      <c r="F2083" s="329">
        <v>0</v>
      </c>
      <c r="G2083" s="1">
        <v>0</v>
      </c>
      <c r="H2083" s="329">
        <v>0</v>
      </c>
      <c r="I2083" s="1">
        <v>0</v>
      </c>
      <c r="J2083" s="329">
        <v>266.92133850499653</v>
      </c>
      <c r="K2083" s="329">
        <f t="shared" si="32"/>
        <v>266.92133850499653</v>
      </c>
    </row>
    <row r="2084" spans="2:11" x14ac:dyDescent="0.2">
      <c r="B2084" s="1">
        <v>42244921</v>
      </c>
      <c r="C2084" s="1">
        <v>2032</v>
      </c>
      <c r="D2084" s="1" t="s">
        <v>282</v>
      </c>
      <c r="E2084" s="1">
        <v>0</v>
      </c>
      <c r="F2084" s="329">
        <v>0</v>
      </c>
      <c r="G2084" s="1">
        <v>0</v>
      </c>
      <c r="H2084" s="329">
        <v>0</v>
      </c>
      <c r="I2084" s="1">
        <v>0</v>
      </c>
      <c r="J2084" s="329">
        <v>266.92133850499653</v>
      </c>
      <c r="K2084" s="329">
        <f t="shared" si="32"/>
        <v>266.92133850499653</v>
      </c>
    </row>
    <row r="2085" spans="2:11" x14ac:dyDescent="0.2">
      <c r="B2085" s="1">
        <v>42244921</v>
      </c>
      <c r="C2085" s="1">
        <v>2033</v>
      </c>
      <c r="D2085" s="1" t="s">
        <v>282</v>
      </c>
      <c r="E2085" s="1">
        <v>0</v>
      </c>
      <c r="F2085" s="329">
        <v>0</v>
      </c>
      <c r="G2085" s="1">
        <v>0</v>
      </c>
      <c r="H2085" s="329">
        <v>0</v>
      </c>
      <c r="I2085" s="1">
        <v>0</v>
      </c>
      <c r="J2085" s="329">
        <v>266.92133850499653</v>
      </c>
      <c r="K2085" s="329">
        <f t="shared" si="32"/>
        <v>266.92133850499653</v>
      </c>
    </row>
    <row r="2086" spans="2:11" x14ac:dyDescent="0.2">
      <c r="B2086" s="1">
        <v>42244921</v>
      </c>
      <c r="C2086" s="1">
        <v>2034</v>
      </c>
      <c r="D2086" s="1" t="s">
        <v>282</v>
      </c>
      <c r="E2086" s="1">
        <v>0</v>
      </c>
      <c r="F2086" s="329">
        <v>0</v>
      </c>
      <c r="G2086" s="1">
        <v>0</v>
      </c>
      <c r="H2086" s="329">
        <v>0</v>
      </c>
      <c r="I2086" s="1">
        <v>0</v>
      </c>
      <c r="J2086" s="329">
        <v>266.92133850499653</v>
      </c>
      <c r="K2086" s="329">
        <f t="shared" si="32"/>
        <v>266.92133850499653</v>
      </c>
    </row>
    <row r="2087" spans="2:11" x14ac:dyDescent="0.2">
      <c r="B2087" s="1">
        <v>163030146</v>
      </c>
      <c r="C2087" s="1">
        <v>2023</v>
      </c>
      <c r="D2087" s="1" t="s">
        <v>282</v>
      </c>
      <c r="E2087" s="1">
        <v>0</v>
      </c>
      <c r="F2087" s="329">
        <v>0</v>
      </c>
      <c r="G2087" s="1">
        <v>780.74598342913134</v>
      </c>
      <c r="H2087" s="329">
        <v>40690.996091261222</v>
      </c>
      <c r="I2087" s="1">
        <v>780.74598342913134</v>
      </c>
      <c r="J2087" s="329">
        <v>156.4408078436422</v>
      </c>
      <c r="K2087" s="329">
        <f t="shared" si="32"/>
        <v>40847.436899104861</v>
      </c>
    </row>
    <row r="2088" spans="2:11" x14ac:dyDescent="0.2">
      <c r="B2088" s="1">
        <v>163030146</v>
      </c>
      <c r="C2088" s="1">
        <v>2024</v>
      </c>
      <c r="D2088" s="1" t="s">
        <v>282</v>
      </c>
      <c r="E2088" s="1">
        <v>0</v>
      </c>
      <c r="F2088" s="329">
        <v>0</v>
      </c>
      <c r="G2088" s="1">
        <v>796.75093822519034</v>
      </c>
      <c r="H2088" s="329">
        <v>41525.143902290409</v>
      </c>
      <c r="I2088" s="1">
        <v>796.75093822519034</v>
      </c>
      <c r="J2088" s="329">
        <v>156.4408078436422</v>
      </c>
      <c r="K2088" s="329">
        <f t="shared" si="32"/>
        <v>41681.584710134048</v>
      </c>
    </row>
    <row r="2089" spans="2:11" x14ac:dyDescent="0.2">
      <c r="B2089" s="1">
        <v>163030146</v>
      </c>
      <c r="C2089" s="1">
        <v>2025</v>
      </c>
      <c r="D2089" s="1" t="s">
        <v>282</v>
      </c>
      <c r="E2089" s="1">
        <v>0</v>
      </c>
      <c r="F2089" s="329">
        <v>0</v>
      </c>
      <c r="G2089" s="1">
        <v>808.93938925202156</v>
      </c>
      <c r="H2089" s="329">
        <v>42160.382793834877</v>
      </c>
      <c r="I2089" s="1">
        <v>808.93938925202156</v>
      </c>
      <c r="J2089" s="329">
        <v>156.4408078436422</v>
      </c>
      <c r="K2089" s="329">
        <f t="shared" si="32"/>
        <v>42316.823601678516</v>
      </c>
    </row>
    <row r="2090" spans="2:11" x14ac:dyDescent="0.2">
      <c r="B2090" s="1">
        <v>163030146</v>
      </c>
      <c r="C2090" s="1">
        <v>2026</v>
      </c>
      <c r="D2090" s="1" t="s">
        <v>282</v>
      </c>
      <c r="E2090" s="1">
        <v>0</v>
      </c>
      <c r="F2090" s="329">
        <v>0</v>
      </c>
      <c r="G2090" s="1">
        <v>814.87454308258907</v>
      </c>
      <c r="H2090" s="329">
        <v>42469.711725967107</v>
      </c>
      <c r="I2090" s="1">
        <v>814.87454308258907</v>
      </c>
      <c r="J2090" s="329">
        <v>156.4408078436422</v>
      </c>
      <c r="K2090" s="329">
        <f t="shared" si="32"/>
        <v>42626.152533810746</v>
      </c>
    </row>
    <row r="2091" spans="2:11" x14ac:dyDescent="0.2">
      <c r="B2091" s="1">
        <v>163030146</v>
      </c>
      <c r="C2091" s="1">
        <v>2027</v>
      </c>
      <c r="D2091" s="1" t="s">
        <v>282</v>
      </c>
      <c r="E2091" s="1">
        <v>0</v>
      </c>
      <c r="F2091" s="329">
        <v>0</v>
      </c>
      <c r="G2091" s="1">
        <v>823.38930219822703</v>
      </c>
      <c r="H2091" s="329">
        <v>42913.484780515137</v>
      </c>
      <c r="I2091" s="1">
        <v>823.38930219822703</v>
      </c>
      <c r="J2091" s="329">
        <v>156.4408078436422</v>
      </c>
      <c r="K2091" s="329">
        <f t="shared" si="32"/>
        <v>43069.925588358776</v>
      </c>
    </row>
    <row r="2092" spans="2:11" x14ac:dyDescent="0.2">
      <c r="B2092" s="1">
        <v>163030146</v>
      </c>
      <c r="C2092" s="1">
        <v>2028</v>
      </c>
      <c r="D2092" s="1" t="s">
        <v>282</v>
      </c>
      <c r="E2092" s="1">
        <v>0</v>
      </c>
      <c r="F2092" s="329">
        <v>0</v>
      </c>
      <c r="G2092" s="1">
        <v>830.92896082756283</v>
      </c>
      <c r="H2092" s="329">
        <v>43306.437451841433</v>
      </c>
      <c r="I2092" s="1">
        <v>830.92896082756283</v>
      </c>
      <c r="J2092" s="329">
        <v>156.4408078436422</v>
      </c>
      <c r="K2092" s="329">
        <f t="shared" si="32"/>
        <v>43462.878259685072</v>
      </c>
    </row>
    <row r="2093" spans="2:11" x14ac:dyDescent="0.2">
      <c r="B2093" s="1">
        <v>163030146</v>
      </c>
      <c r="C2093" s="1">
        <v>2029</v>
      </c>
      <c r="D2093" s="1" t="s">
        <v>282</v>
      </c>
      <c r="E2093" s="1">
        <v>0</v>
      </c>
      <c r="F2093" s="329">
        <v>0</v>
      </c>
      <c r="G2093" s="1">
        <v>867.76782154925672</v>
      </c>
      <c r="H2093" s="329">
        <v>45226.408824667618</v>
      </c>
      <c r="I2093" s="1">
        <v>867.76782154925672</v>
      </c>
      <c r="J2093" s="329">
        <v>156.4408078436422</v>
      </c>
      <c r="K2093" s="329">
        <f t="shared" si="32"/>
        <v>45382.849632511257</v>
      </c>
    </row>
    <row r="2094" spans="2:11" x14ac:dyDescent="0.2">
      <c r="B2094" s="1">
        <v>163030146</v>
      </c>
      <c r="C2094" s="1">
        <v>2030</v>
      </c>
      <c r="D2094" s="1" t="s">
        <v>282</v>
      </c>
      <c r="E2094" s="1">
        <v>0</v>
      </c>
      <c r="F2094" s="329">
        <v>0</v>
      </c>
      <c r="G2094" s="1">
        <v>870.77370264650062</v>
      </c>
      <c r="H2094" s="329">
        <v>45383.069631863233</v>
      </c>
      <c r="I2094" s="1">
        <v>870.77370264650062</v>
      </c>
      <c r="J2094" s="329">
        <v>156.4408078436422</v>
      </c>
      <c r="K2094" s="329">
        <f t="shared" si="32"/>
        <v>45539.510439706872</v>
      </c>
    </row>
    <row r="2095" spans="2:11" x14ac:dyDescent="0.2">
      <c r="B2095" s="1">
        <v>163030146</v>
      </c>
      <c r="C2095" s="1">
        <v>2031</v>
      </c>
      <c r="D2095" s="1" t="s">
        <v>282</v>
      </c>
      <c r="E2095" s="1">
        <v>0</v>
      </c>
      <c r="F2095" s="329">
        <v>0</v>
      </c>
      <c r="G2095" s="1">
        <v>887.96070759665031</v>
      </c>
      <c r="H2095" s="329">
        <v>46278.823649290738</v>
      </c>
      <c r="I2095" s="1">
        <v>887.96070759665031</v>
      </c>
      <c r="J2095" s="329">
        <v>156.4408078436422</v>
      </c>
      <c r="K2095" s="329">
        <f t="shared" si="32"/>
        <v>46435.264457134377</v>
      </c>
    </row>
    <row r="2096" spans="2:11" x14ac:dyDescent="0.2">
      <c r="B2096" s="1">
        <v>163030146</v>
      </c>
      <c r="C2096" s="1">
        <v>2032</v>
      </c>
      <c r="D2096" s="1" t="s">
        <v>282</v>
      </c>
      <c r="E2096" s="1">
        <v>0</v>
      </c>
      <c r="F2096" s="329">
        <v>0</v>
      </c>
      <c r="G2096" s="1">
        <v>902.07848172225079</v>
      </c>
      <c r="H2096" s="329">
        <v>47014.615192193072</v>
      </c>
      <c r="I2096" s="1">
        <v>902.07848172225079</v>
      </c>
      <c r="J2096" s="329">
        <v>156.4408078436422</v>
      </c>
      <c r="K2096" s="329">
        <f t="shared" si="32"/>
        <v>47171.056000036711</v>
      </c>
    </row>
    <row r="2097" spans="2:11" x14ac:dyDescent="0.2">
      <c r="B2097" s="1">
        <v>163030146</v>
      </c>
      <c r="C2097" s="1">
        <v>2033</v>
      </c>
      <c r="D2097" s="1" t="s">
        <v>282</v>
      </c>
      <c r="E2097" s="1">
        <v>0</v>
      </c>
      <c r="F2097" s="329">
        <v>0</v>
      </c>
      <c r="G2097" s="1">
        <v>939.72148449747351</v>
      </c>
      <c r="H2097" s="329">
        <v>48976.496919797202</v>
      </c>
      <c r="I2097" s="1">
        <v>939.72148449747351</v>
      </c>
      <c r="J2097" s="329">
        <v>156.4408078436422</v>
      </c>
      <c r="K2097" s="329">
        <f t="shared" si="32"/>
        <v>49132.937727640841</v>
      </c>
    </row>
    <row r="2098" spans="2:11" x14ac:dyDescent="0.2">
      <c r="B2098" s="1">
        <v>163030146</v>
      </c>
      <c r="C2098" s="1">
        <v>2034</v>
      </c>
      <c r="D2098" s="1" t="s">
        <v>282</v>
      </c>
      <c r="E2098" s="1">
        <v>0</v>
      </c>
      <c r="F2098" s="329">
        <v>0</v>
      </c>
      <c r="G2098" s="1">
        <v>934.23200193750995</v>
      </c>
      <c r="H2098" s="329">
        <v>48690.395526858287</v>
      </c>
      <c r="I2098" s="1">
        <v>934.23200193750995</v>
      </c>
      <c r="J2098" s="329">
        <v>156.4408078436422</v>
      </c>
      <c r="K2098" s="329">
        <f t="shared" si="32"/>
        <v>48846.836334701926</v>
      </c>
    </row>
    <row r="2099" spans="2:11" x14ac:dyDescent="0.2">
      <c r="B2099" s="1">
        <v>163520203</v>
      </c>
      <c r="C2099" s="1">
        <v>2023</v>
      </c>
      <c r="D2099" s="1" t="s">
        <v>282</v>
      </c>
      <c r="E2099" s="1">
        <v>0</v>
      </c>
      <c r="F2099" s="329">
        <v>0</v>
      </c>
      <c r="G2099" s="1">
        <v>3.8091487614161448</v>
      </c>
      <c r="H2099" s="329">
        <v>198.5255904629141</v>
      </c>
      <c r="I2099" s="1">
        <v>3.8091487614161448</v>
      </c>
      <c r="J2099" s="329">
        <v>401.08319034237672</v>
      </c>
      <c r="K2099" s="329">
        <f t="shared" si="32"/>
        <v>599.60878080529085</v>
      </c>
    </row>
    <row r="2100" spans="2:11" x14ac:dyDescent="0.2">
      <c r="B2100" s="1">
        <v>163520203</v>
      </c>
      <c r="C2100" s="1">
        <v>2024</v>
      </c>
      <c r="D2100" s="1" t="s">
        <v>282</v>
      </c>
      <c r="E2100" s="1">
        <v>0</v>
      </c>
      <c r="F2100" s="329">
        <v>0</v>
      </c>
      <c r="G2100" s="1">
        <v>3.8595077522529908</v>
      </c>
      <c r="H2100" s="329">
        <v>201.15020530922021</v>
      </c>
      <c r="I2100" s="1">
        <v>3.8595077522529908</v>
      </c>
      <c r="J2100" s="329">
        <v>401.08319034237672</v>
      </c>
      <c r="K2100" s="329">
        <f t="shared" si="32"/>
        <v>602.23339565159699</v>
      </c>
    </row>
    <row r="2101" spans="2:11" x14ac:dyDescent="0.2">
      <c r="B2101" s="1">
        <v>163520203</v>
      </c>
      <c r="C2101" s="1">
        <v>2025</v>
      </c>
      <c r="D2101" s="1" t="s">
        <v>282</v>
      </c>
      <c r="E2101" s="1">
        <v>0</v>
      </c>
      <c r="F2101" s="329">
        <v>0</v>
      </c>
      <c r="G2101" s="1">
        <v>4.4254751243550228</v>
      </c>
      <c r="H2101" s="329">
        <v>230.64734857319911</v>
      </c>
      <c r="I2101" s="1">
        <v>4.4254751243550228</v>
      </c>
      <c r="J2101" s="329">
        <v>401.08319034237672</v>
      </c>
      <c r="K2101" s="329">
        <f t="shared" si="32"/>
        <v>631.73053891557583</v>
      </c>
    </row>
    <row r="2102" spans="2:11" x14ac:dyDescent="0.2">
      <c r="B2102" s="1">
        <v>163520203</v>
      </c>
      <c r="C2102" s="1">
        <v>2026</v>
      </c>
      <c r="D2102" s="1" t="s">
        <v>282</v>
      </c>
      <c r="E2102" s="1">
        <v>0</v>
      </c>
      <c r="F2102" s="329">
        <v>0</v>
      </c>
      <c r="G2102" s="1">
        <v>4.8399926467472518</v>
      </c>
      <c r="H2102" s="329">
        <v>252.25121364764871</v>
      </c>
      <c r="I2102" s="1">
        <v>4.8399926467472518</v>
      </c>
      <c r="J2102" s="329">
        <v>401.08319034237672</v>
      </c>
      <c r="K2102" s="329">
        <f t="shared" si="32"/>
        <v>653.33440399002541</v>
      </c>
    </row>
    <row r="2103" spans="2:11" x14ac:dyDescent="0.2">
      <c r="B2103" s="1">
        <v>163520203</v>
      </c>
      <c r="C2103" s="1">
        <v>2027</v>
      </c>
      <c r="D2103" s="1" t="s">
        <v>282</v>
      </c>
      <c r="E2103" s="1">
        <v>0</v>
      </c>
      <c r="F2103" s="329">
        <v>0</v>
      </c>
      <c r="G2103" s="1">
        <v>4.5875038269485584</v>
      </c>
      <c r="H2103" s="329">
        <v>239.09197645965699</v>
      </c>
      <c r="I2103" s="1">
        <v>4.5875038269485584</v>
      </c>
      <c r="J2103" s="329">
        <v>401.08319034237672</v>
      </c>
      <c r="K2103" s="329">
        <f t="shared" si="32"/>
        <v>640.17516680203369</v>
      </c>
    </row>
    <row r="2104" spans="2:11" x14ac:dyDescent="0.2">
      <c r="B2104" s="1">
        <v>163520203</v>
      </c>
      <c r="C2104" s="1">
        <v>2028</v>
      </c>
      <c r="D2104" s="1" t="s">
        <v>282</v>
      </c>
      <c r="E2104" s="1">
        <v>0</v>
      </c>
      <c r="F2104" s="329">
        <v>0</v>
      </c>
      <c r="G2104" s="1">
        <v>6.7666107492666869</v>
      </c>
      <c r="H2104" s="329">
        <v>352.66288574443831</v>
      </c>
      <c r="I2104" s="1">
        <v>6.7666107492666869</v>
      </c>
      <c r="J2104" s="329">
        <v>401.08319034237672</v>
      </c>
      <c r="K2104" s="329">
        <f t="shared" si="32"/>
        <v>753.74607608681504</v>
      </c>
    </row>
    <row r="2105" spans="2:11" x14ac:dyDescent="0.2">
      <c r="B2105" s="1">
        <v>163520203</v>
      </c>
      <c r="C2105" s="1">
        <v>2029</v>
      </c>
      <c r="D2105" s="1" t="s">
        <v>282</v>
      </c>
      <c r="E2105" s="1">
        <v>0</v>
      </c>
      <c r="F2105" s="329">
        <v>0</v>
      </c>
      <c r="G2105" s="1">
        <v>6.4097135066396769</v>
      </c>
      <c r="H2105" s="329">
        <v>334.06208008811848</v>
      </c>
      <c r="I2105" s="1">
        <v>6.4097135066396769</v>
      </c>
      <c r="J2105" s="329">
        <v>401.08319034237672</v>
      </c>
      <c r="K2105" s="329">
        <f t="shared" si="32"/>
        <v>735.1452704304952</v>
      </c>
    </row>
    <row r="2106" spans="2:11" x14ac:dyDescent="0.2">
      <c r="B2106" s="1">
        <v>163520203</v>
      </c>
      <c r="C2106" s="1">
        <v>2030</v>
      </c>
      <c r="D2106" s="1" t="s">
        <v>282</v>
      </c>
      <c r="E2106" s="1">
        <v>0</v>
      </c>
      <c r="F2106" s="329">
        <v>0</v>
      </c>
      <c r="G2106" s="1">
        <v>6.7583748024252994</v>
      </c>
      <c r="H2106" s="329">
        <v>352.23364385547109</v>
      </c>
      <c r="I2106" s="1">
        <v>6.7583748024252994</v>
      </c>
      <c r="J2106" s="329">
        <v>401.08319034237672</v>
      </c>
      <c r="K2106" s="329">
        <f t="shared" si="32"/>
        <v>753.31683419784781</v>
      </c>
    </row>
    <row r="2107" spans="2:11" x14ac:dyDescent="0.2">
      <c r="B2107" s="1">
        <v>163520203</v>
      </c>
      <c r="C2107" s="1">
        <v>2031</v>
      </c>
      <c r="D2107" s="1" t="s">
        <v>282</v>
      </c>
      <c r="E2107" s="1">
        <v>0</v>
      </c>
      <c r="F2107" s="329">
        <v>0</v>
      </c>
      <c r="G2107" s="1">
        <v>7.0945670771727514</v>
      </c>
      <c r="H2107" s="329">
        <v>369.75534595578353</v>
      </c>
      <c r="I2107" s="1">
        <v>7.0945670771727514</v>
      </c>
      <c r="J2107" s="329">
        <v>401.08319034237672</v>
      </c>
      <c r="K2107" s="329">
        <f t="shared" si="32"/>
        <v>770.83853629816031</v>
      </c>
    </row>
    <row r="2108" spans="2:11" x14ac:dyDescent="0.2">
      <c r="B2108" s="1">
        <v>163520203</v>
      </c>
      <c r="C2108" s="1">
        <v>2032</v>
      </c>
      <c r="D2108" s="1" t="s">
        <v>282</v>
      </c>
      <c r="E2108" s="1">
        <v>0</v>
      </c>
      <c r="F2108" s="329">
        <v>0</v>
      </c>
      <c r="G2108" s="1">
        <v>7.6219770677325824</v>
      </c>
      <c r="H2108" s="329">
        <v>397.24295180948718</v>
      </c>
      <c r="I2108" s="1">
        <v>7.6219770677325824</v>
      </c>
      <c r="J2108" s="329">
        <v>401.08319034237672</v>
      </c>
      <c r="K2108" s="329">
        <f t="shared" si="32"/>
        <v>798.32614215186391</v>
      </c>
    </row>
    <row r="2109" spans="2:11" x14ac:dyDescent="0.2">
      <c r="B2109" s="1">
        <v>163520203</v>
      </c>
      <c r="C2109" s="1">
        <v>2033</v>
      </c>
      <c r="D2109" s="1" t="s">
        <v>282</v>
      </c>
      <c r="E2109" s="1">
        <v>0</v>
      </c>
      <c r="F2109" s="329">
        <v>0</v>
      </c>
      <c r="G2109" s="1">
        <v>13.238896846591651</v>
      </c>
      <c r="H2109" s="329">
        <v>689.98613027916974</v>
      </c>
      <c r="I2109" s="1">
        <v>13.238896846591651</v>
      </c>
      <c r="J2109" s="329">
        <v>401.08319034237672</v>
      </c>
      <c r="K2109" s="329">
        <f t="shared" si="32"/>
        <v>1091.0693206215465</v>
      </c>
    </row>
    <row r="2110" spans="2:11" x14ac:dyDescent="0.2">
      <c r="B2110" s="1">
        <v>163520203</v>
      </c>
      <c r="C2110" s="1">
        <v>2034</v>
      </c>
      <c r="D2110" s="1" t="s">
        <v>282</v>
      </c>
      <c r="E2110" s="1">
        <v>0</v>
      </c>
      <c r="F2110" s="329">
        <v>0</v>
      </c>
      <c r="G2110" s="1">
        <v>11.87493202622144</v>
      </c>
      <c r="H2110" s="329">
        <v>618.8988773796616</v>
      </c>
      <c r="I2110" s="1">
        <v>11.87493202622144</v>
      </c>
      <c r="J2110" s="329">
        <v>401.08319034237672</v>
      </c>
      <c r="K2110" s="329">
        <f t="shared" si="32"/>
        <v>1019.9820677220383</v>
      </c>
    </row>
    <row r="2111" spans="2:11" x14ac:dyDescent="0.2">
      <c r="B2111" s="1">
        <v>177012578</v>
      </c>
      <c r="C2111" s="1">
        <v>2023</v>
      </c>
      <c r="D2111" s="1" t="s">
        <v>282</v>
      </c>
      <c r="E2111" s="1">
        <v>0</v>
      </c>
      <c r="F2111" s="329">
        <v>0</v>
      </c>
      <c r="G2111" s="1">
        <v>0</v>
      </c>
      <c r="H2111" s="329">
        <v>0</v>
      </c>
      <c r="I2111" s="1">
        <v>0</v>
      </c>
      <c r="J2111" s="329">
        <v>414.83403553509731</v>
      </c>
      <c r="K2111" s="329">
        <f t="shared" si="32"/>
        <v>414.83403553509731</v>
      </c>
    </row>
    <row r="2112" spans="2:11" x14ac:dyDescent="0.2">
      <c r="B2112" s="1">
        <v>177012578</v>
      </c>
      <c r="C2112" s="1">
        <v>2024</v>
      </c>
      <c r="D2112" s="1" t="s">
        <v>282</v>
      </c>
      <c r="E2112" s="1">
        <v>0</v>
      </c>
      <c r="F2112" s="329">
        <v>0</v>
      </c>
      <c r="G2112" s="1">
        <v>0</v>
      </c>
      <c r="H2112" s="329">
        <v>0</v>
      </c>
      <c r="I2112" s="1">
        <v>0</v>
      </c>
      <c r="J2112" s="329">
        <v>414.83403553509731</v>
      </c>
      <c r="K2112" s="329">
        <f t="shared" si="32"/>
        <v>414.83403553509731</v>
      </c>
    </row>
    <row r="2113" spans="2:11" x14ac:dyDescent="0.2">
      <c r="B2113" s="1">
        <v>177012578</v>
      </c>
      <c r="C2113" s="1">
        <v>2025</v>
      </c>
      <c r="D2113" s="1" t="s">
        <v>282</v>
      </c>
      <c r="E2113" s="1">
        <v>0</v>
      </c>
      <c r="F2113" s="329">
        <v>0</v>
      </c>
      <c r="G2113" s="1">
        <v>0</v>
      </c>
      <c r="H2113" s="329">
        <v>0</v>
      </c>
      <c r="I2113" s="1">
        <v>0</v>
      </c>
      <c r="J2113" s="329">
        <v>414.83403553509731</v>
      </c>
      <c r="K2113" s="329">
        <f t="shared" si="32"/>
        <v>414.83403553509731</v>
      </c>
    </row>
    <row r="2114" spans="2:11" x14ac:dyDescent="0.2">
      <c r="B2114" s="1">
        <v>177012578</v>
      </c>
      <c r="C2114" s="1">
        <v>2026</v>
      </c>
      <c r="D2114" s="1" t="s">
        <v>282</v>
      </c>
      <c r="E2114" s="1">
        <v>0</v>
      </c>
      <c r="F2114" s="329">
        <v>0</v>
      </c>
      <c r="G2114" s="1">
        <v>0</v>
      </c>
      <c r="H2114" s="329">
        <v>0</v>
      </c>
      <c r="I2114" s="1">
        <v>0</v>
      </c>
      <c r="J2114" s="329">
        <v>414.83403553509731</v>
      </c>
      <c r="K2114" s="329">
        <f t="shared" si="32"/>
        <v>414.83403553509731</v>
      </c>
    </row>
    <row r="2115" spans="2:11" x14ac:dyDescent="0.2">
      <c r="B2115" s="1">
        <v>177012578</v>
      </c>
      <c r="C2115" s="1">
        <v>2027</v>
      </c>
      <c r="D2115" s="1" t="s">
        <v>282</v>
      </c>
      <c r="E2115" s="1">
        <v>0</v>
      </c>
      <c r="F2115" s="329">
        <v>0</v>
      </c>
      <c r="G2115" s="1">
        <v>0</v>
      </c>
      <c r="H2115" s="329">
        <v>0</v>
      </c>
      <c r="I2115" s="1">
        <v>0</v>
      </c>
      <c r="J2115" s="329">
        <v>414.83403553509731</v>
      </c>
      <c r="K2115" s="329">
        <f t="shared" si="32"/>
        <v>414.83403553509731</v>
      </c>
    </row>
    <row r="2116" spans="2:11" x14ac:dyDescent="0.2">
      <c r="B2116" s="1">
        <v>177012578</v>
      </c>
      <c r="C2116" s="1">
        <v>2028</v>
      </c>
      <c r="D2116" s="1" t="s">
        <v>282</v>
      </c>
      <c r="E2116" s="1">
        <v>0</v>
      </c>
      <c r="F2116" s="329">
        <v>0</v>
      </c>
      <c r="G2116" s="1">
        <v>0</v>
      </c>
      <c r="H2116" s="329">
        <v>0</v>
      </c>
      <c r="I2116" s="1">
        <v>0</v>
      </c>
      <c r="J2116" s="329">
        <v>414.83403553509731</v>
      </c>
      <c r="K2116" s="329">
        <f t="shared" si="32"/>
        <v>414.83403553509731</v>
      </c>
    </row>
    <row r="2117" spans="2:11" x14ac:dyDescent="0.2">
      <c r="B2117" s="1">
        <v>177012578</v>
      </c>
      <c r="C2117" s="1">
        <v>2029</v>
      </c>
      <c r="D2117" s="1" t="s">
        <v>282</v>
      </c>
      <c r="E2117" s="1">
        <v>0</v>
      </c>
      <c r="F2117" s="329">
        <v>0</v>
      </c>
      <c r="G2117" s="1">
        <v>0</v>
      </c>
      <c r="H2117" s="329">
        <v>0</v>
      </c>
      <c r="I2117" s="1">
        <v>0</v>
      </c>
      <c r="J2117" s="329">
        <v>414.83403553509731</v>
      </c>
      <c r="K2117" s="329">
        <f t="shared" si="32"/>
        <v>414.83403553509731</v>
      </c>
    </row>
    <row r="2118" spans="2:11" x14ac:dyDescent="0.2">
      <c r="B2118" s="1">
        <v>177012578</v>
      </c>
      <c r="C2118" s="1">
        <v>2030</v>
      </c>
      <c r="D2118" s="1" t="s">
        <v>282</v>
      </c>
      <c r="E2118" s="1">
        <v>0</v>
      </c>
      <c r="F2118" s="329">
        <v>0</v>
      </c>
      <c r="G2118" s="1">
        <v>0</v>
      </c>
      <c r="H2118" s="329">
        <v>0</v>
      </c>
      <c r="I2118" s="1">
        <v>0</v>
      </c>
      <c r="J2118" s="329">
        <v>414.83403553509731</v>
      </c>
      <c r="K2118" s="329">
        <f t="shared" si="32"/>
        <v>414.83403553509731</v>
      </c>
    </row>
    <row r="2119" spans="2:11" x14ac:dyDescent="0.2">
      <c r="B2119" s="1">
        <v>177012578</v>
      </c>
      <c r="C2119" s="1">
        <v>2031</v>
      </c>
      <c r="D2119" s="1" t="s">
        <v>282</v>
      </c>
      <c r="E2119" s="1">
        <v>0</v>
      </c>
      <c r="F2119" s="329">
        <v>0</v>
      </c>
      <c r="G2119" s="1">
        <v>0</v>
      </c>
      <c r="H2119" s="329">
        <v>0</v>
      </c>
      <c r="I2119" s="1">
        <v>0</v>
      </c>
      <c r="J2119" s="329">
        <v>414.83403553509731</v>
      </c>
      <c r="K2119" s="329">
        <f t="shared" ref="K2119:K2182" si="33">J2119+H2119+F2119</f>
        <v>414.83403553509731</v>
      </c>
    </row>
    <row r="2120" spans="2:11" x14ac:dyDescent="0.2">
      <c r="B2120" s="1">
        <v>177012578</v>
      </c>
      <c r="C2120" s="1">
        <v>2032</v>
      </c>
      <c r="D2120" s="1" t="s">
        <v>282</v>
      </c>
      <c r="E2120" s="1">
        <v>0</v>
      </c>
      <c r="F2120" s="329">
        <v>0</v>
      </c>
      <c r="G2120" s="1">
        <v>0</v>
      </c>
      <c r="H2120" s="329">
        <v>0</v>
      </c>
      <c r="I2120" s="1">
        <v>0</v>
      </c>
      <c r="J2120" s="329">
        <v>414.83403553509731</v>
      </c>
      <c r="K2120" s="329">
        <f t="shared" si="33"/>
        <v>414.83403553509731</v>
      </c>
    </row>
    <row r="2121" spans="2:11" x14ac:dyDescent="0.2">
      <c r="B2121" s="1">
        <v>177012578</v>
      </c>
      <c r="C2121" s="1">
        <v>2033</v>
      </c>
      <c r="D2121" s="1" t="s">
        <v>282</v>
      </c>
      <c r="E2121" s="1">
        <v>0</v>
      </c>
      <c r="F2121" s="329">
        <v>0</v>
      </c>
      <c r="G2121" s="1">
        <v>0</v>
      </c>
      <c r="H2121" s="329">
        <v>0</v>
      </c>
      <c r="I2121" s="1">
        <v>0</v>
      </c>
      <c r="J2121" s="329">
        <v>414.83403553509731</v>
      </c>
      <c r="K2121" s="329">
        <f t="shared" si="33"/>
        <v>414.83403553509731</v>
      </c>
    </row>
    <row r="2122" spans="2:11" x14ac:dyDescent="0.2">
      <c r="B2122" s="1">
        <v>177012578</v>
      </c>
      <c r="C2122" s="1">
        <v>2034</v>
      </c>
      <c r="D2122" s="1" t="s">
        <v>282</v>
      </c>
      <c r="E2122" s="1">
        <v>0</v>
      </c>
      <c r="F2122" s="329">
        <v>0</v>
      </c>
      <c r="G2122" s="1">
        <v>0</v>
      </c>
      <c r="H2122" s="329">
        <v>0</v>
      </c>
      <c r="I2122" s="1">
        <v>0</v>
      </c>
      <c r="J2122" s="329">
        <v>414.83403553509731</v>
      </c>
      <c r="K2122" s="329">
        <f t="shared" si="33"/>
        <v>414.83403553509731</v>
      </c>
    </row>
    <row r="2123" spans="2:11" x14ac:dyDescent="0.2">
      <c r="B2123" s="1">
        <v>19985788</v>
      </c>
      <c r="C2123" s="1">
        <v>2023</v>
      </c>
      <c r="D2123" s="1" t="s">
        <v>283</v>
      </c>
      <c r="E2123" s="1">
        <v>0</v>
      </c>
      <c r="F2123" s="329">
        <v>0</v>
      </c>
      <c r="G2123" s="1">
        <v>0</v>
      </c>
      <c r="H2123" s="329">
        <v>0</v>
      </c>
      <c r="I2123" s="1">
        <v>0</v>
      </c>
      <c r="J2123" s="329">
        <v>20318.777532312561</v>
      </c>
      <c r="K2123" s="329">
        <f t="shared" si="33"/>
        <v>20318.777532312561</v>
      </c>
    </row>
    <row r="2124" spans="2:11" x14ac:dyDescent="0.2">
      <c r="B2124" s="1">
        <v>19985788</v>
      </c>
      <c r="C2124" s="1">
        <v>2024</v>
      </c>
      <c r="D2124" s="1" t="s">
        <v>283</v>
      </c>
      <c r="E2124" s="1">
        <v>0</v>
      </c>
      <c r="F2124" s="329">
        <v>0</v>
      </c>
      <c r="G2124" s="1">
        <v>0</v>
      </c>
      <c r="H2124" s="329">
        <v>0</v>
      </c>
      <c r="I2124" s="1">
        <v>0</v>
      </c>
      <c r="J2124" s="329">
        <v>20318.777532312561</v>
      </c>
      <c r="K2124" s="329">
        <f t="shared" si="33"/>
        <v>20318.777532312561</v>
      </c>
    </row>
    <row r="2125" spans="2:11" x14ac:dyDescent="0.2">
      <c r="B2125" s="1">
        <v>19985788</v>
      </c>
      <c r="C2125" s="1">
        <v>2025</v>
      </c>
      <c r="D2125" s="1" t="s">
        <v>283</v>
      </c>
      <c r="E2125" s="1">
        <v>0</v>
      </c>
      <c r="F2125" s="329">
        <v>0</v>
      </c>
      <c r="G2125" s="1">
        <v>0</v>
      </c>
      <c r="H2125" s="329">
        <v>0</v>
      </c>
      <c r="I2125" s="1">
        <v>0</v>
      </c>
      <c r="J2125" s="329">
        <v>20318.777532312561</v>
      </c>
      <c r="K2125" s="329">
        <f t="shared" si="33"/>
        <v>20318.777532312561</v>
      </c>
    </row>
    <row r="2126" spans="2:11" x14ac:dyDescent="0.2">
      <c r="B2126" s="1">
        <v>19985788</v>
      </c>
      <c r="C2126" s="1">
        <v>2026</v>
      </c>
      <c r="D2126" s="1" t="s">
        <v>283</v>
      </c>
      <c r="E2126" s="1">
        <v>0</v>
      </c>
      <c r="F2126" s="329">
        <v>0</v>
      </c>
      <c r="G2126" s="1">
        <v>91.607382170182305</v>
      </c>
      <c r="H2126" s="329">
        <v>4140.5291311079582</v>
      </c>
      <c r="I2126" s="1">
        <v>91.607382170182305</v>
      </c>
      <c r="J2126" s="329">
        <v>20318.777532312561</v>
      </c>
      <c r="K2126" s="329">
        <f t="shared" si="33"/>
        <v>24459.306663420517</v>
      </c>
    </row>
    <row r="2127" spans="2:11" x14ac:dyDescent="0.2">
      <c r="B2127" s="1">
        <v>19985788</v>
      </c>
      <c r="C2127" s="1">
        <v>2027</v>
      </c>
      <c r="D2127" s="1" t="s">
        <v>283</v>
      </c>
      <c r="E2127" s="1">
        <v>0</v>
      </c>
      <c r="F2127" s="329">
        <v>0</v>
      </c>
      <c r="G2127" s="1">
        <v>91.607382170182305</v>
      </c>
      <c r="H2127" s="329">
        <v>4140.5291311079582</v>
      </c>
      <c r="I2127" s="1">
        <v>91.607382170182305</v>
      </c>
      <c r="J2127" s="329">
        <v>20318.777532312561</v>
      </c>
      <c r="K2127" s="329">
        <f t="shared" si="33"/>
        <v>24459.306663420517</v>
      </c>
    </row>
    <row r="2128" spans="2:11" x14ac:dyDescent="0.2">
      <c r="B2128" s="1">
        <v>19985788</v>
      </c>
      <c r="C2128" s="1">
        <v>2028</v>
      </c>
      <c r="D2128" s="1" t="s">
        <v>283</v>
      </c>
      <c r="E2128" s="1">
        <v>0</v>
      </c>
      <c r="F2128" s="329">
        <v>0</v>
      </c>
      <c r="G2128" s="1">
        <v>91.607382170182305</v>
      </c>
      <c r="H2128" s="329">
        <v>4140.5291311079582</v>
      </c>
      <c r="I2128" s="1">
        <v>91.607382170182305</v>
      </c>
      <c r="J2128" s="329">
        <v>20318.777532312561</v>
      </c>
      <c r="K2128" s="329">
        <f t="shared" si="33"/>
        <v>24459.306663420517</v>
      </c>
    </row>
    <row r="2129" spans="2:11" x14ac:dyDescent="0.2">
      <c r="B2129" s="1">
        <v>19985788</v>
      </c>
      <c r="C2129" s="1">
        <v>2029</v>
      </c>
      <c r="D2129" s="1" t="s">
        <v>283</v>
      </c>
      <c r="E2129" s="1">
        <v>0</v>
      </c>
      <c r="F2129" s="329">
        <v>0</v>
      </c>
      <c r="G2129" s="1">
        <v>91.607382170182305</v>
      </c>
      <c r="H2129" s="329">
        <v>4140.5291311079582</v>
      </c>
      <c r="I2129" s="1">
        <v>91.607382170182305</v>
      </c>
      <c r="J2129" s="329">
        <v>20318.777532312561</v>
      </c>
      <c r="K2129" s="329">
        <f t="shared" si="33"/>
        <v>24459.306663420517</v>
      </c>
    </row>
    <row r="2130" spans="2:11" x14ac:dyDescent="0.2">
      <c r="B2130" s="1">
        <v>19985788</v>
      </c>
      <c r="C2130" s="1">
        <v>2030</v>
      </c>
      <c r="D2130" s="1" t="s">
        <v>283</v>
      </c>
      <c r="E2130" s="1">
        <v>0</v>
      </c>
      <c r="F2130" s="329">
        <v>0</v>
      </c>
      <c r="G2130" s="1">
        <v>91.607382170182305</v>
      </c>
      <c r="H2130" s="329">
        <v>4140.5291311079582</v>
      </c>
      <c r="I2130" s="1">
        <v>91.607382170182305</v>
      </c>
      <c r="J2130" s="329">
        <v>20318.777532312561</v>
      </c>
      <c r="K2130" s="329">
        <f t="shared" si="33"/>
        <v>24459.306663420517</v>
      </c>
    </row>
    <row r="2131" spans="2:11" x14ac:dyDescent="0.2">
      <c r="B2131" s="1">
        <v>19985788</v>
      </c>
      <c r="C2131" s="1">
        <v>2031</v>
      </c>
      <c r="D2131" s="1" t="s">
        <v>283</v>
      </c>
      <c r="E2131" s="1">
        <v>0</v>
      </c>
      <c r="F2131" s="329">
        <v>0</v>
      </c>
      <c r="G2131" s="1">
        <v>91.607382170182305</v>
      </c>
      <c r="H2131" s="329">
        <v>4140.5291311079582</v>
      </c>
      <c r="I2131" s="1">
        <v>91.607382170182305</v>
      </c>
      <c r="J2131" s="329">
        <v>20318.777532312561</v>
      </c>
      <c r="K2131" s="329">
        <f t="shared" si="33"/>
        <v>24459.306663420517</v>
      </c>
    </row>
    <row r="2132" spans="2:11" x14ac:dyDescent="0.2">
      <c r="B2132" s="1">
        <v>19985788</v>
      </c>
      <c r="C2132" s="1">
        <v>2032</v>
      </c>
      <c r="D2132" s="1" t="s">
        <v>283</v>
      </c>
      <c r="E2132" s="1">
        <v>0</v>
      </c>
      <c r="F2132" s="329">
        <v>0</v>
      </c>
      <c r="G2132" s="1">
        <v>91.607382170182305</v>
      </c>
      <c r="H2132" s="329">
        <v>4140.5291311079582</v>
      </c>
      <c r="I2132" s="1">
        <v>91.607382170182305</v>
      </c>
      <c r="J2132" s="329">
        <v>20318.777532312561</v>
      </c>
      <c r="K2132" s="329">
        <f t="shared" si="33"/>
        <v>24459.306663420517</v>
      </c>
    </row>
    <row r="2133" spans="2:11" x14ac:dyDescent="0.2">
      <c r="B2133" s="1">
        <v>19985788</v>
      </c>
      <c r="C2133" s="1">
        <v>2033</v>
      </c>
      <c r="D2133" s="1" t="s">
        <v>283</v>
      </c>
      <c r="E2133" s="1">
        <v>0</v>
      </c>
      <c r="F2133" s="329">
        <v>0</v>
      </c>
      <c r="G2133" s="1">
        <v>91.607382170182305</v>
      </c>
      <c r="H2133" s="329">
        <v>4140.5291311079582</v>
      </c>
      <c r="I2133" s="1">
        <v>91.607382170182305</v>
      </c>
      <c r="J2133" s="329">
        <v>20318.777532312561</v>
      </c>
      <c r="K2133" s="329">
        <f t="shared" si="33"/>
        <v>24459.306663420517</v>
      </c>
    </row>
    <row r="2134" spans="2:11" x14ac:dyDescent="0.2">
      <c r="B2134" s="1">
        <v>19985788</v>
      </c>
      <c r="C2134" s="1">
        <v>2034</v>
      </c>
      <c r="D2134" s="1" t="s">
        <v>283</v>
      </c>
      <c r="E2134" s="1">
        <v>0</v>
      </c>
      <c r="F2134" s="329">
        <v>0</v>
      </c>
      <c r="G2134" s="1">
        <v>91.607382170182305</v>
      </c>
      <c r="H2134" s="329">
        <v>4140.5291311079582</v>
      </c>
      <c r="I2134" s="1">
        <v>91.607382170182305</v>
      </c>
      <c r="J2134" s="329">
        <v>20318.777532312561</v>
      </c>
      <c r="K2134" s="329">
        <f t="shared" si="33"/>
        <v>24459.306663420517</v>
      </c>
    </row>
    <row r="2135" spans="2:11" x14ac:dyDescent="0.2">
      <c r="B2135" s="1">
        <v>19985828</v>
      </c>
      <c r="C2135" s="1">
        <v>2023</v>
      </c>
      <c r="D2135" s="1" t="s">
        <v>283</v>
      </c>
      <c r="E2135" s="1">
        <v>0</v>
      </c>
      <c r="F2135" s="329">
        <v>0</v>
      </c>
      <c r="G2135" s="1">
        <v>0</v>
      </c>
      <c r="H2135" s="329">
        <v>0</v>
      </c>
      <c r="I2135" s="1">
        <v>0</v>
      </c>
      <c r="J2135" s="329">
        <v>23076.774119278522</v>
      </c>
      <c r="K2135" s="329">
        <f t="shared" si="33"/>
        <v>23076.774119278522</v>
      </c>
    </row>
    <row r="2136" spans="2:11" x14ac:dyDescent="0.2">
      <c r="B2136" s="1">
        <v>19985828</v>
      </c>
      <c r="C2136" s="1">
        <v>2024</v>
      </c>
      <c r="D2136" s="1" t="s">
        <v>283</v>
      </c>
      <c r="E2136" s="1">
        <v>0</v>
      </c>
      <c r="F2136" s="329">
        <v>0</v>
      </c>
      <c r="G2136" s="1">
        <v>0</v>
      </c>
      <c r="H2136" s="329">
        <v>0</v>
      </c>
      <c r="I2136" s="1">
        <v>0</v>
      </c>
      <c r="J2136" s="329">
        <v>23076.774119278522</v>
      </c>
      <c r="K2136" s="329">
        <f t="shared" si="33"/>
        <v>23076.774119278522</v>
      </c>
    </row>
    <row r="2137" spans="2:11" x14ac:dyDescent="0.2">
      <c r="B2137" s="1">
        <v>19985828</v>
      </c>
      <c r="C2137" s="1">
        <v>2025</v>
      </c>
      <c r="D2137" s="1" t="s">
        <v>283</v>
      </c>
      <c r="E2137" s="1">
        <v>0</v>
      </c>
      <c r="F2137" s="329">
        <v>0</v>
      </c>
      <c r="G2137" s="1">
        <v>0</v>
      </c>
      <c r="H2137" s="329">
        <v>0</v>
      </c>
      <c r="I2137" s="1">
        <v>0</v>
      </c>
      <c r="J2137" s="329">
        <v>23076.774119278522</v>
      </c>
      <c r="K2137" s="329">
        <f t="shared" si="33"/>
        <v>23076.774119278522</v>
      </c>
    </row>
    <row r="2138" spans="2:11" x14ac:dyDescent="0.2">
      <c r="B2138" s="1">
        <v>19985828</v>
      </c>
      <c r="C2138" s="1">
        <v>2026</v>
      </c>
      <c r="D2138" s="1" t="s">
        <v>283</v>
      </c>
      <c r="E2138" s="1">
        <v>0</v>
      </c>
      <c r="F2138" s="329">
        <v>0</v>
      </c>
      <c r="G2138" s="1">
        <v>86.528243984693034</v>
      </c>
      <c r="H2138" s="329">
        <v>3910.958990364581</v>
      </c>
      <c r="I2138" s="1">
        <v>86.528243984693034</v>
      </c>
      <c r="J2138" s="329">
        <v>23076.774119278522</v>
      </c>
      <c r="K2138" s="329">
        <f t="shared" si="33"/>
        <v>26987.733109643101</v>
      </c>
    </row>
    <row r="2139" spans="2:11" x14ac:dyDescent="0.2">
      <c r="B2139" s="1">
        <v>19985828</v>
      </c>
      <c r="C2139" s="1">
        <v>2027</v>
      </c>
      <c r="D2139" s="1" t="s">
        <v>283</v>
      </c>
      <c r="E2139" s="1">
        <v>0</v>
      </c>
      <c r="F2139" s="329">
        <v>0</v>
      </c>
      <c r="G2139" s="1">
        <v>86.528243984693034</v>
      </c>
      <c r="H2139" s="329">
        <v>3910.958990364581</v>
      </c>
      <c r="I2139" s="1">
        <v>86.528243984693034</v>
      </c>
      <c r="J2139" s="329">
        <v>23076.774119278522</v>
      </c>
      <c r="K2139" s="329">
        <f t="shared" si="33"/>
        <v>26987.733109643101</v>
      </c>
    </row>
    <row r="2140" spans="2:11" x14ac:dyDescent="0.2">
      <c r="B2140" s="1">
        <v>19985828</v>
      </c>
      <c r="C2140" s="1">
        <v>2028</v>
      </c>
      <c r="D2140" s="1" t="s">
        <v>283</v>
      </c>
      <c r="E2140" s="1">
        <v>0</v>
      </c>
      <c r="F2140" s="329">
        <v>0</v>
      </c>
      <c r="G2140" s="1">
        <v>86.528243984693034</v>
      </c>
      <c r="H2140" s="329">
        <v>3910.958990364581</v>
      </c>
      <c r="I2140" s="1">
        <v>86.528243984693034</v>
      </c>
      <c r="J2140" s="329">
        <v>23076.774119278522</v>
      </c>
      <c r="K2140" s="329">
        <f t="shared" si="33"/>
        <v>26987.733109643101</v>
      </c>
    </row>
    <row r="2141" spans="2:11" x14ac:dyDescent="0.2">
      <c r="B2141" s="1">
        <v>19985828</v>
      </c>
      <c r="C2141" s="1">
        <v>2029</v>
      </c>
      <c r="D2141" s="1" t="s">
        <v>283</v>
      </c>
      <c r="E2141" s="1">
        <v>0</v>
      </c>
      <c r="F2141" s="329">
        <v>0</v>
      </c>
      <c r="G2141" s="1">
        <v>86.528243984693034</v>
      </c>
      <c r="H2141" s="329">
        <v>3910.958990364581</v>
      </c>
      <c r="I2141" s="1">
        <v>86.528243984693034</v>
      </c>
      <c r="J2141" s="329">
        <v>23076.774119278522</v>
      </c>
      <c r="K2141" s="329">
        <f t="shared" si="33"/>
        <v>26987.733109643101</v>
      </c>
    </row>
    <row r="2142" spans="2:11" x14ac:dyDescent="0.2">
      <c r="B2142" s="1">
        <v>19985828</v>
      </c>
      <c r="C2142" s="1">
        <v>2030</v>
      </c>
      <c r="D2142" s="1" t="s">
        <v>283</v>
      </c>
      <c r="E2142" s="1">
        <v>0</v>
      </c>
      <c r="F2142" s="329">
        <v>0</v>
      </c>
      <c r="G2142" s="1">
        <v>86.528243984693034</v>
      </c>
      <c r="H2142" s="329">
        <v>3910.958990364581</v>
      </c>
      <c r="I2142" s="1">
        <v>86.528243984693034</v>
      </c>
      <c r="J2142" s="329">
        <v>23076.774119278522</v>
      </c>
      <c r="K2142" s="329">
        <f t="shared" si="33"/>
        <v>26987.733109643101</v>
      </c>
    </row>
    <row r="2143" spans="2:11" x14ac:dyDescent="0.2">
      <c r="B2143" s="1">
        <v>19985828</v>
      </c>
      <c r="C2143" s="1">
        <v>2031</v>
      </c>
      <c r="D2143" s="1" t="s">
        <v>283</v>
      </c>
      <c r="E2143" s="1">
        <v>0</v>
      </c>
      <c r="F2143" s="329">
        <v>0</v>
      </c>
      <c r="G2143" s="1">
        <v>86.528243984693034</v>
      </c>
      <c r="H2143" s="329">
        <v>3910.958990364581</v>
      </c>
      <c r="I2143" s="1">
        <v>86.528243984693034</v>
      </c>
      <c r="J2143" s="329">
        <v>23076.774119278522</v>
      </c>
      <c r="K2143" s="329">
        <f t="shared" si="33"/>
        <v>26987.733109643101</v>
      </c>
    </row>
    <row r="2144" spans="2:11" x14ac:dyDescent="0.2">
      <c r="B2144" s="1">
        <v>19985828</v>
      </c>
      <c r="C2144" s="1">
        <v>2032</v>
      </c>
      <c r="D2144" s="1" t="s">
        <v>283</v>
      </c>
      <c r="E2144" s="1">
        <v>0</v>
      </c>
      <c r="F2144" s="329">
        <v>0</v>
      </c>
      <c r="G2144" s="1">
        <v>86.528243984693034</v>
      </c>
      <c r="H2144" s="329">
        <v>3910.958990364581</v>
      </c>
      <c r="I2144" s="1">
        <v>86.528243984693034</v>
      </c>
      <c r="J2144" s="329">
        <v>23076.774119278522</v>
      </c>
      <c r="K2144" s="329">
        <f t="shared" si="33"/>
        <v>26987.733109643101</v>
      </c>
    </row>
    <row r="2145" spans="2:11" x14ac:dyDescent="0.2">
      <c r="B2145" s="1">
        <v>19985828</v>
      </c>
      <c r="C2145" s="1">
        <v>2033</v>
      </c>
      <c r="D2145" s="1" t="s">
        <v>283</v>
      </c>
      <c r="E2145" s="1">
        <v>0</v>
      </c>
      <c r="F2145" s="329">
        <v>0</v>
      </c>
      <c r="G2145" s="1">
        <v>86.528243984693034</v>
      </c>
      <c r="H2145" s="329">
        <v>3910.958990364581</v>
      </c>
      <c r="I2145" s="1">
        <v>86.528243984693034</v>
      </c>
      <c r="J2145" s="329">
        <v>23076.774119278522</v>
      </c>
      <c r="K2145" s="329">
        <f t="shared" si="33"/>
        <v>26987.733109643101</v>
      </c>
    </row>
    <row r="2146" spans="2:11" x14ac:dyDescent="0.2">
      <c r="B2146" s="1">
        <v>19985828</v>
      </c>
      <c r="C2146" s="1">
        <v>2034</v>
      </c>
      <c r="D2146" s="1" t="s">
        <v>283</v>
      </c>
      <c r="E2146" s="1">
        <v>0</v>
      </c>
      <c r="F2146" s="329">
        <v>0</v>
      </c>
      <c r="G2146" s="1">
        <v>86.528243984693034</v>
      </c>
      <c r="H2146" s="329">
        <v>3910.958990364581</v>
      </c>
      <c r="I2146" s="1">
        <v>86.528243984693034</v>
      </c>
      <c r="J2146" s="329">
        <v>23076.774119278522</v>
      </c>
      <c r="K2146" s="329">
        <f t="shared" si="33"/>
        <v>26987.733109643101</v>
      </c>
    </row>
    <row r="2147" spans="2:11" x14ac:dyDescent="0.2">
      <c r="B2147" s="1">
        <v>19987733</v>
      </c>
      <c r="C2147" s="1">
        <v>2023</v>
      </c>
      <c r="D2147" s="1" t="s">
        <v>283</v>
      </c>
      <c r="E2147" s="1">
        <v>0</v>
      </c>
      <c r="F2147" s="329">
        <v>0</v>
      </c>
      <c r="G2147" s="1">
        <v>0</v>
      </c>
      <c r="H2147" s="329">
        <v>0</v>
      </c>
      <c r="I2147" s="1">
        <v>0</v>
      </c>
      <c r="J2147" s="329">
        <v>15229.35260914348</v>
      </c>
      <c r="K2147" s="329">
        <f t="shared" si="33"/>
        <v>15229.35260914348</v>
      </c>
    </row>
    <row r="2148" spans="2:11" x14ac:dyDescent="0.2">
      <c r="B2148" s="1">
        <v>19987733</v>
      </c>
      <c r="C2148" s="1">
        <v>2024</v>
      </c>
      <c r="D2148" s="1" t="s">
        <v>283</v>
      </c>
      <c r="E2148" s="1">
        <v>0</v>
      </c>
      <c r="F2148" s="329">
        <v>0</v>
      </c>
      <c r="G2148" s="1">
        <v>0</v>
      </c>
      <c r="H2148" s="329">
        <v>0</v>
      </c>
      <c r="I2148" s="1">
        <v>0</v>
      </c>
      <c r="J2148" s="329">
        <v>15229.35260914348</v>
      </c>
      <c r="K2148" s="329">
        <f t="shared" si="33"/>
        <v>15229.35260914348</v>
      </c>
    </row>
    <row r="2149" spans="2:11" x14ac:dyDescent="0.2">
      <c r="B2149" s="1">
        <v>19987733</v>
      </c>
      <c r="C2149" s="1">
        <v>2025</v>
      </c>
      <c r="D2149" s="1" t="s">
        <v>283</v>
      </c>
      <c r="E2149" s="1">
        <v>0</v>
      </c>
      <c r="F2149" s="329">
        <v>0</v>
      </c>
      <c r="G2149" s="1">
        <v>0</v>
      </c>
      <c r="H2149" s="329">
        <v>0</v>
      </c>
      <c r="I2149" s="1">
        <v>0</v>
      </c>
      <c r="J2149" s="329">
        <v>15229.35260914348</v>
      </c>
      <c r="K2149" s="329">
        <f t="shared" si="33"/>
        <v>15229.35260914348</v>
      </c>
    </row>
    <row r="2150" spans="2:11" x14ac:dyDescent="0.2">
      <c r="B2150" s="1">
        <v>19987733</v>
      </c>
      <c r="C2150" s="1">
        <v>2026</v>
      </c>
      <c r="D2150" s="1" t="s">
        <v>283</v>
      </c>
      <c r="E2150" s="1">
        <v>1.014561597476852</v>
      </c>
      <c r="F2150" s="329">
        <v>3.9733022214177599E-2</v>
      </c>
      <c r="G2150" s="1">
        <v>43.049597888760999</v>
      </c>
      <c r="H2150" s="329">
        <v>1945.783297352179</v>
      </c>
      <c r="I2150" s="1">
        <v>44.064159486237862</v>
      </c>
      <c r="J2150" s="329">
        <v>15229.35260914348</v>
      </c>
      <c r="K2150" s="329">
        <f t="shared" si="33"/>
        <v>17175.175639517875</v>
      </c>
    </row>
    <row r="2151" spans="2:11" x14ac:dyDescent="0.2">
      <c r="B2151" s="1">
        <v>19987733</v>
      </c>
      <c r="C2151" s="1">
        <v>2027</v>
      </c>
      <c r="D2151" s="1" t="s">
        <v>283</v>
      </c>
      <c r="E2151" s="1">
        <v>1.014561597476852</v>
      </c>
      <c r="F2151" s="329">
        <v>3.9733022214177599E-2</v>
      </c>
      <c r="G2151" s="1">
        <v>43.049597888760999</v>
      </c>
      <c r="H2151" s="329">
        <v>1945.783297352179</v>
      </c>
      <c r="I2151" s="1">
        <v>44.064159486237862</v>
      </c>
      <c r="J2151" s="329">
        <v>15229.35260914348</v>
      </c>
      <c r="K2151" s="329">
        <f t="shared" si="33"/>
        <v>17175.175639517875</v>
      </c>
    </row>
    <row r="2152" spans="2:11" x14ac:dyDescent="0.2">
      <c r="B2152" s="1">
        <v>19987733</v>
      </c>
      <c r="C2152" s="1">
        <v>2028</v>
      </c>
      <c r="D2152" s="1" t="s">
        <v>283</v>
      </c>
      <c r="E2152" s="1">
        <v>1.014561597476852</v>
      </c>
      <c r="F2152" s="329">
        <v>3.9733022214177599E-2</v>
      </c>
      <c r="G2152" s="1">
        <v>43.049597888760999</v>
      </c>
      <c r="H2152" s="329">
        <v>1945.783297352179</v>
      </c>
      <c r="I2152" s="1">
        <v>44.064159486237862</v>
      </c>
      <c r="J2152" s="329">
        <v>15229.35260914348</v>
      </c>
      <c r="K2152" s="329">
        <f t="shared" si="33"/>
        <v>17175.175639517875</v>
      </c>
    </row>
    <row r="2153" spans="2:11" x14ac:dyDescent="0.2">
      <c r="B2153" s="1">
        <v>19987733</v>
      </c>
      <c r="C2153" s="1">
        <v>2029</v>
      </c>
      <c r="D2153" s="1" t="s">
        <v>283</v>
      </c>
      <c r="E2153" s="1">
        <v>1.014561597476852</v>
      </c>
      <c r="F2153" s="329">
        <v>3.9733022214177599E-2</v>
      </c>
      <c r="G2153" s="1">
        <v>43.049597888760999</v>
      </c>
      <c r="H2153" s="329">
        <v>1945.783297352179</v>
      </c>
      <c r="I2153" s="1">
        <v>44.064159486237862</v>
      </c>
      <c r="J2153" s="329">
        <v>15229.35260914348</v>
      </c>
      <c r="K2153" s="329">
        <f t="shared" si="33"/>
        <v>17175.175639517875</v>
      </c>
    </row>
    <row r="2154" spans="2:11" x14ac:dyDescent="0.2">
      <c r="B2154" s="1">
        <v>19987733</v>
      </c>
      <c r="C2154" s="1">
        <v>2030</v>
      </c>
      <c r="D2154" s="1" t="s">
        <v>283</v>
      </c>
      <c r="E2154" s="1">
        <v>1.014561597476852</v>
      </c>
      <c r="F2154" s="329">
        <v>3.9733022214177599E-2</v>
      </c>
      <c r="G2154" s="1">
        <v>43.049597888760999</v>
      </c>
      <c r="H2154" s="329">
        <v>1945.783297352179</v>
      </c>
      <c r="I2154" s="1">
        <v>44.064159486237862</v>
      </c>
      <c r="J2154" s="329">
        <v>15229.35260914348</v>
      </c>
      <c r="K2154" s="329">
        <f t="shared" si="33"/>
        <v>17175.175639517875</v>
      </c>
    </row>
    <row r="2155" spans="2:11" x14ac:dyDescent="0.2">
      <c r="B2155" s="1">
        <v>19987733</v>
      </c>
      <c r="C2155" s="1">
        <v>2031</v>
      </c>
      <c r="D2155" s="1" t="s">
        <v>283</v>
      </c>
      <c r="E2155" s="1">
        <v>1.014561597476852</v>
      </c>
      <c r="F2155" s="329">
        <v>3.9733022214177599E-2</v>
      </c>
      <c r="G2155" s="1">
        <v>43.049597888760999</v>
      </c>
      <c r="H2155" s="329">
        <v>1945.783297352179</v>
      </c>
      <c r="I2155" s="1">
        <v>44.064159486237862</v>
      </c>
      <c r="J2155" s="329">
        <v>15229.35260914348</v>
      </c>
      <c r="K2155" s="329">
        <f t="shared" si="33"/>
        <v>17175.175639517875</v>
      </c>
    </row>
    <row r="2156" spans="2:11" x14ac:dyDescent="0.2">
      <c r="B2156" s="1">
        <v>19987733</v>
      </c>
      <c r="C2156" s="1">
        <v>2032</v>
      </c>
      <c r="D2156" s="1" t="s">
        <v>283</v>
      </c>
      <c r="E2156" s="1">
        <v>1.014561597476852</v>
      </c>
      <c r="F2156" s="329">
        <v>3.9733022214177599E-2</v>
      </c>
      <c r="G2156" s="1">
        <v>43.049597888760999</v>
      </c>
      <c r="H2156" s="329">
        <v>1945.783297352179</v>
      </c>
      <c r="I2156" s="1">
        <v>44.064159486237862</v>
      </c>
      <c r="J2156" s="329">
        <v>15229.35260914348</v>
      </c>
      <c r="K2156" s="329">
        <f t="shared" si="33"/>
        <v>17175.175639517875</v>
      </c>
    </row>
    <row r="2157" spans="2:11" x14ac:dyDescent="0.2">
      <c r="B2157" s="1">
        <v>19987733</v>
      </c>
      <c r="C2157" s="1">
        <v>2033</v>
      </c>
      <c r="D2157" s="1" t="s">
        <v>283</v>
      </c>
      <c r="E2157" s="1">
        <v>1.014561597476852</v>
      </c>
      <c r="F2157" s="329">
        <v>3.9733022214177599E-2</v>
      </c>
      <c r="G2157" s="1">
        <v>43.049597888760999</v>
      </c>
      <c r="H2157" s="329">
        <v>1945.783297352179</v>
      </c>
      <c r="I2157" s="1">
        <v>44.064159486237862</v>
      </c>
      <c r="J2157" s="329">
        <v>15229.35260914348</v>
      </c>
      <c r="K2157" s="329">
        <f t="shared" si="33"/>
        <v>17175.175639517875</v>
      </c>
    </row>
    <row r="2158" spans="2:11" x14ac:dyDescent="0.2">
      <c r="B2158" s="1">
        <v>19987733</v>
      </c>
      <c r="C2158" s="1">
        <v>2034</v>
      </c>
      <c r="D2158" s="1" t="s">
        <v>283</v>
      </c>
      <c r="E2158" s="1">
        <v>1.014561597476852</v>
      </c>
      <c r="F2158" s="329">
        <v>3.9733022214177599E-2</v>
      </c>
      <c r="G2158" s="1">
        <v>43.049597888760999</v>
      </c>
      <c r="H2158" s="329">
        <v>1945.783297352179</v>
      </c>
      <c r="I2158" s="1">
        <v>44.064159486237862</v>
      </c>
      <c r="J2158" s="329">
        <v>15229.35260914348</v>
      </c>
      <c r="K2158" s="329">
        <f t="shared" si="33"/>
        <v>17175.175639517875</v>
      </c>
    </row>
    <row r="2159" spans="2:11" x14ac:dyDescent="0.2">
      <c r="B2159" s="1">
        <v>19987751</v>
      </c>
      <c r="C2159" s="1">
        <v>2023</v>
      </c>
      <c r="D2159" s="1" t="s">
        <v>283</v>
      </c>
      <c r="E2159" s="1">
        <v>0</v>
      </c>
      <c r="F2159" s="329">
        <v>0</v>
      </c>
      <c r="G2159" s="1">
        <v>0</v>
      </c>
      <c r="H2159" s="329">
        <v>0</v>
      </c>
      <c r="I2159" s="1">
        <v>0</v>
      </c>
      <c r="J2159" s="329">
        <v>14372.86026573508</v>
      </c>
      <c r="K2159" s="329">
        <f t="shared" si="33"/>
        <v>14372.86026573508</v>
      </c>
    </row>
    <row r="2160" spans="2:11" x14ac:dyDescent="0.2">
      <c r="B2160" s="1">
        <v>19987751</v>
      </c>
      <c r="C2160" s="1">
        <v>2024</v>
      </c>
      <c r="D2160" s="1" t="s">
        <v>283</v>
      </c>
      <c r="E2160" s="1">
        <v>0</v>
      </c>
      <c r="F2160" s="329">
        <v>0</v>
      </c>
      <c r="G2160" s="1">
        <v>0</v>
      </c>
      <c r="H2160" s="329">
        <v>0</v>
      </c>
      <c r="I2160" s="1">
        <v>0</v>
      </c>
      <c r="J2160" s="329">
        <v>14372.86026573508</v>
      </c>
      <c r="K2160" s="329">
        <f t="shared" si="33"/>
        <v>14372.86026573508</v>
      </c>
    </row>
    <row r="2161" spans="2:11" x14ac:dyDescent="0.2">
      <c r="B2161" s="1">
        <v>19987751</v>
      </c>
      <c r="C2161" s="1">
        <v>2025</v>
      </c>
      <c r="D2161" s="1" t="s">
        <v>283</v>
      </c>
      <c r="E2161" s="1">
        <v>0</v>
      </c>
      <c r="F2161" s="329">
        <v>0</v>
      </c>
      <c r="G2161" s="1">
        <v>0</v>
      </c>
      <c r="H2161" s="329">
        <v>0</v>
      </c>
      <c r="I2161" s="1">
        <v>0</v>
      </c>
      <c r="J2161" s="329">
        <v>14372.86026573508</v>
      </c>
      <c r="K2161" s="329">
        <f t="shared" si="33"/>
        <v>14372.86026573508</v>
      </c>
    </row>
    <row r="2162" spans="2:11" x14ac:dyDescent="0.2">
      <c r="B2162" s="1">
        <v>19987751</v>
      </c>
      <c r="C2162" s="1">
        <v>2026</v>
      </c>
      <c r="D2162" s="1" t="s">
        <v>283</v>
      </c>
      <c r="E2162" s="1">
        <v>0</v>
      </c>
      <c r="F2162" s="329">
        <v>0</v>
      </c>
      <c r="G2162" s="1">
        <v>394.37102861458658</v>
      </c>
      <c r="H2162" s="329">
        <v>17825.03433413478</v>
      </c>
      <c r="I2162" s="1">
        <v>394.37102861458658</v>
      </c>
      <c r="J2162" s="329">
        <v>14372.86026573508</v>
      </c>
      <c r="K2162" s="329">
        <f t="shared" si="33"/>
        <v>32197.894599869862</v>
      </c>
    </row>
    <row r="2163" spans="2:11" x14ac:dyDescent="0.2">
      <c r="B2163" s="1">
        <v>19987751</v>
      </c>
      <c r="C2163" s="1">
        <v>2027</v>
      </c>
      <c r="D2163" s="1" t="s">
        <v>283</v>
      </c>
      <c r="E2163" s="1">
        <v>0</v>
      </c>
      <c r="F2163" s="329">
        <v>0</v>
      </c>
      <c r="G2163" s="1">
        <v>394.37102861458658</v>
      </c>
      <c r="H2163" s="329">
        <v>17825.03433413478</v>
      </c>
      <c r="I2163" s="1">
        <v>394.37102861458658</v>
      </c>
      <c r="J2163" s="329">
        <v>14372.86026573508</v>
      </c>
      <c r="K2163" s="329">
        <f t="shared" si="33"/>
        <v>32197.894599869862</v>
      </c>
    </row>
    <row r="2164" spans="2:11" x14ac:dyDescent="0.2">
      <c r="B2164" s="1">
        <v>19987751</v>
      </c>
      <c r="C2164" s="1">
        <v>2028</v>
      </c>
      <c r="D2164" s="1" t="s">
        <v>283</v>
      </c>
      <c r="E2164" s="1">
        <v>0</v>
      </c>
      <c r="F2164" s="329">
        <v>0</v>
      </c>
      <c r="G2164" s="1">
        <v>394.37102861458658</v>
      </c>
      <c r="H2164" s="329">
        <v>17825.03433413478</v>
      </c>
      <c r="I2164" s="1">
        <v>394.37102861458658</v>
      </c>
      <c r="J2164" s="329">
        <v>14372.86026573508</v>
      </c>
      <c r="K2164" s="329">
        <f t="shared" si="33"/>
        <v>32197.894599869862</v>
      </c>
    </row>
    <row r="2165" spans="2:11" x14ac:dyDescent="0.2">
      <c r="B2165" s="1">
        <v>19987751</v>
      </c>
      <c r="C2165" s="1">
        <v>2029</v>
      </c>
      <c r="D2165" s="1" t="s">
        <v>283</v>
      </c>
      <c r="E2165" s="1">
        <v>0</v>
      </c>
      <c r="F2165" s="329">
        <v>0</v>
      </c>
      <c r="G2165" s="1">
        <v>394.37102861458658</v>
      </c>
      <c r="H2165" s="329">
        <v>17825.03433413478</v>
      </c>
      <c r="I2165" s="1">
        <v>394.37102861458658</v>
      </c>
      <c r="J2165" s="329">
        <v>14372.86026573508</v>
      </c>
      <c r="K2165" s="329">
        <f t="shared" si="33"/>
        <v>32197.894599869862</v>
      </c>
    </row>
    <row r="2166" spans="2:11" x14ac:dyDescent="0.2">
      <c r="B2166" s="1">
        <v>19987751</v>
      </c>
      <c r="C2166" s="1">
        <v>2030</v>
      </c>
      <c r="D2166" s="1" t="s">
        <v>283</v>
      </c>
      <c r="E2166" s="1">
        <v>0</v>
      </c>
      <c r="F2166" s="329">
        <v>0</v>
      </c>
      <c r="G2166" s="1">
        <v>394.37102861458658</v>
      </c>
      <c r="H2166" s="329">
        <v>17825.03433413478</v>
      </c>
      <c r="I2166" s="1">
        <v>394.37102861458658</v>
      </c>
      <c r="J2166" s="329">
        <v>14372.86026573508</v>
      </c>
      <c r="K2166" s="329">
        <f t="shared" si="33"/>
        <v>32197.894599869862</v>
      </c>
    </row>
    <row r="2167" spans="2:11" x14ac:dyDescent="0.2">
      <c r="B2167" s="1">
        <v>19987751</v>
      </c>
      <c r="C2167" s="1">
        <v>2031</v>
      </c>
      <c r="D2167" s="1" t="s">
        <v>283</v>
      </c>
      <c r="E2167" s="1">
        <v>0</v>
      </c>
      <c r="F2167" s="329">
        <v>0</v>
      </c>
      <c r="G2167" s="1">
        <v>394.37102861458658</v>
      </c>
      <c r="H2167" s="329">
        <v>17825.03433413478</v>
      </c>
      <c r="I2167" s="1">
        <v>394.37102861458658</v>
      </c>
      <c r="J2167" s="329">
        <v>14372.86026573508</v>
      </c>
      <c r="K2167" s="329">
        <f t="shared" si="33"/>
        <v>32197.894599869862</v>
      </c>
    </row>
    <row r="2168" spans="2:11" x14ac:dyDescent="0.2">
      <c r="B2168" s="1">
        <v>19987751</v>
      </c>
      <c r="C2168" s="1">
        <v>2032</v>
      </c>
      <c r="D2168" s="1" t="s">
        <v>283</v>
      </c>
      <c r="E2168" s="1">
        <v>0</v>
      </c>
      <c r="F2168" s="329">
        <v>0</v>
      </c>
      <c r="G2168" s="1">
        <v>394.37102861458658</v>
      </c>
      <c r="H2168" s="329">
        <v>17825.03433413478</v>
      </c>
      <c r="I2168" s="1">
        <v>394.37102861458658</v>
      </c>
      <c r="J2168" s="329">
        <v>14372.86026573508</v>
      </c>
      <c r="K2168" s="329">
        <f t="shared" si="33"/>
        <v>32197.894599869862</v>
      </c>
    </row>
    <row r="2169" spans="2:11" x14ac:dyDescent="0.2">
      <c r="B2169" s="1">
        <v>19987751</v>
      </c>
      <c r="C2169" s="1">
        <v>2033</v>
      </c>
      <c r="D2169" s="1" t="s">
        <v>283</v>
      </c>
      <c r="E2169" s="1">
        <v>0</v>
      </c>
      <c r="F2169" s="329">
        <v>0</v>
      </c>
      <c r="G2169" s="1">
        <v>394.37102861458658</v>
      </c>
      <c r="H2169" s="329">
        <v>17825.03433413478</v>
      </c>
      <c r="I2169" s="1">
        <v>394.37102861458658</v>
      </c>
      <c r="J2169" s="329">
        <v>14372.86026573508</v>
      </c>
      <c r="K2169" s="329">
        <f t="shared" si="33"/>
        <v>32197.894599869862</v>
      </c>
    </row>
    <row r="2170" spans="2:11" x14ac:dyDescent="0.2">
      <c r="B2170" s="1">
        <v>19987751</v>
      </c>
      <c r="C2170" s="1">
        <v>2034</v>
      </c>
      <c r="D2170" s="1" t="s">
        <v>283</v>
      </c>
      <c r="E2170" s="1">
        <v>0</v>
      </c>
      <c r="F2170" s="329">
        <v>0</v>
      </c>
      <c r="G2170" s="1">
        <v>394.37102861458658</v>
      </c>
      <c r="H2170" s="329">
        <v>17825.03433413478</v>
      </c>
      <c r="I2170" s="1">
        <v>394.37102861458658</v>
      </c>
      <c r="J2170" s="329">
        <v>14372.86026573508</v>
      </c>
      <c r="K2170" s="329">
        <f t="shared" si="33"/>
        <v>32197.894599869862</v>
      </c>
    </row>
    <row r="2171" spans="2:11" x14ac:dyDescent="0.2">
      <c r="B2171" s="1">
        <v>19988381</v>
      </c>
      <c r="C2171" s="1">
        <v>2023</v>
      </c>
      <c r="D2171" s="1" t="s">
        <v>283</v>
      </c>
      <c r="E2171" s="1">
        <v>0</v>
      </c>
      <c r="F2171" s="329">
        <v>0</v>
      </c>
      <c r="G2171" s="1">
        <v>0</v>
      </c>
      <c r="H2171" s="329">
        <v>0</v>
      </c>
      <c r="I2171" s="1">
        <v>0</v>
      </c>
      <c r="J2171" s="329">
        <v>7107.6703722353986</v>
      </c>
      <c r="K2171" s="329">
        <f t="shared" si="33"/>
        <v>7107.6703722353986</v>
      </c>
    </row>
    <row r="2172" spans="2:11" x14ac:dyDescent="0.2">
      <c r="B2172" s="1">
        <v>19988381</v>
      </c>
      <c r="C2172" s="1">
        <v>2024</v>
      </c>
      <c r="D2172" s="1" t="s">
        <v>283</v>
      </c>
      <c r="E2172" s="1">
        <v>0</v>
      </c>
      <c r="F2172" s="329">
        <v>0</v>
      </c>
      <c r="G2172" s="1">
        <v>0</v>
      </c>
      <c r="H2172" s="329">
        <v>0</v>
      </c>
      <c r="I2172" s="1">
        <v>0</v>
      </c>
      <c r="J2172" s="329">
        <v>7107.6703722353986</v>
      </c>
      <c r="K2172" s="329">
        <f t="shared" si="33"/>
        <v>7107.6703722353986</v>
      </c>
    </row>
    <row r="2173" spans="2:11" x14ac:dyDescent="0.2">
      <c r="B2173" s="1">
        <v>19988381</v>
      </c>
      <c r="C2173" s="1">
        <v>2025</v>
      </c>
      <c r="D2173" s="1" t="s">
        <v>283</v>
      </c>
      <c r="E2173" s="1">
        <v>0</v>
      </c>
      <c r="F2173" s="329">
        <v>0</v>
      </c>
      <c r="G2173" s="1">
        <v>0</v>
      </c>
      <c r="H2173" s="329">
        <v>0</v>
      </c>
      <c r="I2173" s="1">
        <v>0</v>
      </c>
      <c r="J2173" s="329">
        <v>7107.6703722353986</v>
      </c>
      <c r="K2173" s="329">
        <f t="shared" si="33"/>
        <v>7107.6703722353986</v>
      </c>
    </row>
    <row r="2174" spans="2:11" x14ac:dyDescent="0.2">
      <c r="B2174" s="1">
        <v>19988381</v>
      </c>
      <c r="C2174" s="1">
        <v>2026</v>
      </c>
      <c r="D2174" s="1" t="s">
        <v>283</v>
      </c>
      <c r="E2174" s="1">
        <v>0</v>
      </c>
      <c r="F2174" s="329">
        <v>0</v>
      </c>
      <c r="G2174" s="1">
        <v>9.3933119697037996E-3</v>
      </c>
      <c r="H2174" s="329">
        <v>0.4245649305411896</v>
      </c>
      <c r="I2174" s="1">
        <v>9.3933119697037996E-3</v>
      </c>
      <c r="J2174" s="329">
        <v>7107.6703722353986</v>
      </c>
      <c r="K2174" s="329">
        <f t="shared" si="33"/>
        <v>7108.0949371659399</v>
      </c>
    </row>
    <row r="2175" spans="2:11" x14ac:dyDescent="0.2">
      <c r="B2175" s="1">
        <v>19988381</v>
      </c>
      <c r="C2175" s="1">
        <v>2027</v>
      </c>
      <c r="D2175" s="1" t="s">
        <v>283</v>
      </c>
      <c r="E2175" s="1">
        <v>0</v>
      </c>
      <c r="F2175" s="329">
        <v>0</v>
      </c>
      <c r="G2175" s="1">
        <v>9.3933119697037996E-3</v>
      </c>
      <c r="H2175" s="329">
        <v>0.4245649305411896</v>
      </c>
      <c r="I2175" s="1">
        <v>9.3933119697037996E-3</v>
      </c>
      <c r="J2175" s="329">
        <v>7107.6703722353986</v>
      </c>
      <c r="K2175" s="329">
        <f t="shared" si="33"/>
        <v>7108.0949371659399</v>
      </c>
    </row>
    <row r="2176" spans="2:11" x14ac:dyDescent="0.2">
      <c r="B2176" s="1">
        <v>19988381</v>
      </c>
      <c r="C2176" s="1">
        <v>2028</v>
      </c>
      <c r="D2176" s="1" t="s">
        <v>283</v>
      </c>
      <c r="E2176" s="1">
        <v>0</v>
      </c>
      <c r="F2176" s="329">
        <v>0</v>
      </c>
      <c r="G2176" s="1">
        <v>9.3933119697037996E-3</v>
      </c>
      <c r="H2176" s="329">
        <v>0.4245649305411896</v>
      </c>
      <c r="I2176" s="1">
        <v>9.3933119697037996E-3</v>
      </c>
      <c r="J2176" s="329">
        <v>7107.6703722353986</v>
      </c>
      <c r="K2176" s="329">
        <f t="shared" si="33"/>
        <v>7108.0949371659399</v>
      </c>
    </row>
    <row r="2177" spans="2:11" x14ac:dyDescent="0.2">
      <c r="B2177" s="1">
        <v>19988381</v>
      </c>
      <c r="C2177" s="1">
        <v>2029</v>
      </c>
      <c r="D2177" s="1" t="s">
        <v>283</v>
      </c>
      <c r="E2177" s="1">
        <v>0</v>
      </c>
      <c r="F2177" s="329">
        <v>0</v>
      </c>
      <c r="G2177" s="1">
        <v>9.3933119697037996E-3</v>
      </c>
      <c r="H2177" s="329">
        <v>0.4245649305411896</v>
      </c>
      <c r="I2177" s="1">
        <v>9.3933119697037996E-3</v>
      </c>
      <c r="J2177" s="329">
        <v>7107.6703722353986</v>
      </c>
      <c r="K2177" s="329">
        <f t="shared" si="33"/>
        <v>7108.0949371659399</v>
      </c>
    </row>
    <row r="2178" spans="2:11" x14ac:dyDescent="0.2">
      <c r="B2178" s="1">
        <v>19988381</v>
      </c>
      <c r="C2178" s="1">
        <v>2030</v>
      </c>
      <c r="D2178" s="1" t="s">
        <v>283</v>
      </c>
      <c r="E2178" s="1">
        <v>0</v>
      </c>
      <c r="F2178" s="329">
        <v>0</v>
      </c>
      <c r="G2178" s="1">
        <v>9.3933119697037996E-3</v>
      </c>
      <c r="H2178" s="329">
        <v>0.4245649305411896</v>
      </c>
      <c r="I2178" s="1">
        <v>9.3933119697037996E-3</v>
      </c>
      <c r="J2178" s="329">
        <v>7107.6703722353986</v>
      </c>
      <c r="K2178" s="329">
        <f t="shared" si="33"/>
        <v>7108.0949371659399</v>
      </c>
    </row>
    <row r="2179" spans="2:11" x14ac:dyDescent="0.2">
      <c r="B2179" s="1">
        <v>19988381</v>
      </c>
      <c r="C2179" s="1">
        <v>2031</v>
      </c>
      <c r="D2179" s="1" t="s">
        <v>283</v>
      </c>
      <c r="E2179" s="1">
        <v>0</v>
      </c>
      <c r="F2179" s="329">
        <v>0</v>
      </c>
      <c r="G2179" s="1">
        <v>9.3933119697037996E-3</v>
      </c>
      <c r="H2179" s="329">
        <v>0.4245649305411896</v>
      </c>
      <c r="I2179" s="1">
        <v>9.3933119697037996E-3</v>
      </c>
      <c r="J2179" s="329">
        <v>7107.6703722353986</v>
      </c>
      <c r="K2179" s="329">
        <f t="shared" si="33"/>
        <v>7108.0949371659399</v>
      </c>
    </row>
    <row r="2180" spans="2:11" x14ac:dyDescent="0.2">
      <c r="B2180" s="1">
        <v>19988381</v>
      </c>
      <c r="C2180" s="1">
        <v>2032</v>
      </c>
      <c r="D2180" s="1" t="s">
        <v>283</v>
      </c>
      <c r="E2180" s="1">
        <v>0</v>
      </c>
      <c r="F2180" s="329">
        <v>0</v>
      </c>
      <c r="G2180" s="1">
        <v>9.3933119697037996E-3</v>
      </c>
      <c r="H2180" s="329">
        <v>0.4245649305411896</v>
      </c>
      <c r="I2180" s="1">
        <v>9.3933119697037996E-3</v>
      </c>
      <c r="J2180" s="329">
        <v>7107.6703722353986</v>
      </c>
      <c r="K2180" s="329">
        <f t="shared" si="33"/>
        <v>7108.0949371659399</v>
      </c>
    </row>
    <row r="2181" spans="2:11" x14ac:dyDescent="0.2">
      <c r="B2181" s="1">
        <v>19988381</v>
      </c>
      <c r="C2181" s="1">
        <v>2033</v>
      </c>
      <c r="D2181" s="1" t="s">
        <v>283</v>
      </c>
      <c r="E2181" s="1">
        <v>0</v>
      </c>
      <c r="F2181" s="329">
        <v>0</v>
      </c>
      <c r="G2181" s="1">
        <v>9.3933119697037996E-3</v>
      </c>
      <c r="H2181" s="329">
        <v>0.4245649305411896</v>
      </c>
      <c r="I2181" s="1">
        <v>9.3933119697037996E-3</v>
      </c>
      <c r="J2181" s="329">
        <v>7107.6703722353986</v>
      </c>
      <c r="K2181" s="329">
        <f t="shared" si="33"/>
        <v>7108.0949371659399</v>
      </c>
    </row>
    <row r="2182" spans="2:11" x14ac:dyDescent="0.2">
      <c r="B2182" s="1">
        <v>19988381</v>
      </c>
      <c r="C2182" s="1">
        <v>2034</v>
      </c>
      <c r="D2182" s="1" t="s">
        <v>283</v>
      </c>
      <c r="E2182" s="1">
        <v>0</v>
      </c>
      <c r="F2182" s="329">
        <v>0</v>
      </c>
      <c r="G2182" s="1">
        <v>9.3933119697037996E-3</v>
      </c>
      <c r="H2182" s="329">
        <v>0.4245649305411896</v>
      </c>
      <c r="I2182" s="1">
        <v>9.3933119697037996E-3</v>
      </c>
      <c r="J2182" s="329">
        <v>7107.6703722353986</v>
      </c>
      <c r="K2182" s="329">
        <f t="shared" si="33"/>
        <v>7108.0949371659399</v>
      </c>
    </row>
    <row r="2183" spans="2:11" x14ac:dyDescent="0.2">
      <c r="B2183" s="1">
        <v>19988615</v>
      </c>
      <c r="C2183" s="1">
        <v>2023</v>
      </c>
      <c r="D2183" s="1" t="s">
        <v>283</v>
      </c>
      <c r="E2183" s="1">
        <v>0</v>
      </c>
      <c r="F2183" s="329">
        <v>0</v>
      </c>
      <c r="G2183" s="1">
        <v>0</v>
      </c>
      <c r="H2183" s="329">
        <v>0</v>
      </c>
      <c r="I2183" s="1">
        <v>0</v>
      </c>
      <c r="J2183" s="329">
        <v>1085.8941794261091</v>
      </c>
      <c r="K2183" s="329">
        <f t="shared" ref="K2183:K2246" si="34">J2183+H2183+F2183</f>
        <v>1085.8941794261091</v>
      </c>
    </row>
    <row r="2184" spans="2:11" x14ac:dyDescent="0.2">
      <c r="B2184" s="1">
        <v>19988615</v>
      </c>
      <c r="C2184" s="1">
        <v>2024</v>
      </c>
      <c r="D2184" s="1" t="s">
        <v>283</v>
      </c>
      <c r="E2184" s="1">
        <v>0</v>
      </c>
      <c r="F2184" s="329">
        <v>0</v>
      </c>
      <c r="G2184" s="1">
        <v>0</v>
      </c>
      <c r="H2184" s="329">
        <v>0</v>
      </c>
      <c r="I2184" s="1">
        <v>0</v>
      </c>
      <c r="J2184" s="329">
        <v>1085.8941794261091</v>
      </c>
      <c r="K2184" s="329">
        <f t="shared" si="34"/>
        <v>1085.8941794261091</v>
      </c>
    </row>
    <row r="2185" spans="2:11" x14ac:dyDescent="0.2">
      <c r="B2185" s="1">
        <v>19988615</v>
      </c>
      <c r="C2185" s="1">
        <v>2025</v>
      </c>
      <c r="D2185" s="1" t="s">
        <v>283</v>
      </c>
      <c r="E2185" s="1">
        <v>0</v>
      </c>
      <c r="F2185" s="329">
        <v>0</v>
      </c>
      <c r="G2185" s="1">
        <v>0</v>
      </c>
      <c r="H2185" s="329">
        <v>0</v>
      </c>
      <c r="I2185" s="1">
        <v>0</v>
      </c>
      <c r="J2185" s="329">
        <v>1085.8941794261091</v>
      </c>
      <c r="K2185" s="329">
        <f t="shared" si="34"/>
        <v>1085.8941794261091</v>
      </c>
    </row>
    <row r="2186" spans="2:11" x14ac:dyDescent="0.2">
      <c r="B2186" s="1">
        <v>19988615</v>
      </c>
      <c r="C2186" s="1">
        <v>2026</v>
      </c>
      <c r="D2186" s="1" t="s">
        <v>283</v>
      </c>
      <c r="E2186" s="1">
        <v>0</v>
      </c>
      <c r="F2186" s="329">
        <v>0</v>
      </c>
      <c r="G2186" s="1">
        <v>0</v>
      </c>
      <c r="H2186" s="329">
        <v>0</v>
      </c>
      <c r="I2186" s="1">
        <v>0</v>
      </c>
      <c r="J2186" s="329">
        <v>1085.8941794261091</v>
      </c>
      <c r="K2186" s="329">
        <f t="shared" si="34"/>
        <v>1085.8941794261091</v>
      </c>
    </row>
    <row r="2187" spans="2:11" x14ac:dyDescent="0.2">
      <c r="B2187" s="1">
        <v>19988615</v>
      </c>
      <c r="C2187" s="1">
        <v>2027</v>
      </c>
      <c r="D2187" s="1" t="s">
        <v>283</v>
      </c>
      <c r="E2187" s="1">
        <v>0</v>
      </c>
      <c r="F2187" s="329">
        <v>0</v>
      </c>
      <c r="G2187" s="1">
        <v>0</v>
      </c>
      <c r="H2187" s="329">
        <v>0</v>
      </c>
      <c r="I2187" s="1">
        <v>0</v>
      </c>
      <c r="J2187" s="329">
        <v>1085.8941794261091</v>
      </c>
      <c r="K2187" s="329">
        <f t="shared" si="34"/>
        <v>1085.8941794261091</v>
      </c>
    </row>
    <row r="2188" spans="2:11" x14ac:dyDescent="0.2">
      <c r="B2188" s="1">
        <v>19988615</v>
      </c>
      <c r="C2188" s="1">
        <v>2028</v>
      </c>
      <c r="D2188" s="1" t="s">
        <v>283</v>
      </c>
      <c r="E2188" s="1">
        <v>0</v>
      </c>
      <c r="F2188" s="329">
        <v>0</v>
      </c>
      <c r="G2188" s="1">
        <v>0</v>
      </c>
      <c r="H2188" s="329">
        <v>0</v>
      </c>
      <c r="I2188" s="1">
        <v>0</v>
      </c>
      <c r="J2188" s="329">
        <v>1085.8941794261091</v>
      </c>
      <c r="K2188" s="329">
        <f t="shared" si="34"/>
        <v>1085.8941794261091</v>
      </c>
    </row>
    <row r="2189" spans="2:11" x14ac:dyDescent="0.2">
      <c r="B2189" s="1">
        <v>19988615</v>
      </c>
      <c r="C2189" s="1">
        <v>2029</v>
      </c>
      <c r="D2189" s="1" t="s">
        <v>283</v>
      </c>
      <c r="E2189" s="1">
        <v>0</v>
      </c>
      <c r="F2189" s="329">
        <v>0</v>
      </c>
      <c r="G2189" s="1">
        <v>0</v>
      </c>
      <c r="H2189" s="329">
        <v>0</v>
      </c>
      <c r="I2189" s="1">
        <v>0</v>
      </c>
      <c r="J2189" s="329">
        <v>1085.8941794261091</v>
      </c>
      <c r="K2189" s="329">
        <f t="shared" si="34"/>
        <v>1085.8941794261091</v>
      </c>
    </row>
    <row r="2190" spans="2:11" x14ac:dyDescent="0.2">
      <c r="B2190" s="1">
        <v>19988615</v>
      </c>
      <c r="C2190" s="1">
        <v>2030</v>
      </c>
      <c r="D2190" s="1" t="s">
        <v>283</v>
      </c>
      <c r="E2190" s="1">
        <v>0</v>
      </c>
      <c r="F2190" s="329">
        <v>0</v>
      </c>
      <c r="G2190" s="1">
        <v>0</v>
      </c>
      <c r="H2190" s="329">
        <v>0</v>
      </c>
      <c r="I2190" s="1">
        <v>0</v>
      </c>
      <c r="J2190" s="329">
        <v>1085.8941794261091</v>
      </c>
      <c r="K2190" s="329">
        <f t="shared" si="34"/>
        <v>1085.8941794261091</v>
      </c>
    </row>
    <row r="2191" spans="2:11" x14ac:dyDescent="0.2">
      <c r="B2191" s="1">
        <v>19988615</v>
      </c>
      <c r="C2191" s="1">
        <v>2031</v>
      </c>
      <c r="D2191" s="1" t="s">
        <v>283</v>
      </c>
      <c r="E2191" s="1">
        <v>0</v>
      </c>
      <c r="F2191" s="329">
        <v>0</v>
      </c>
      <c r="G2191" s="1">
        <v>0</v>
      </c>
      <c r="H2191" s="329">
        <v>0</v>
      </c>
      <c r="I2191" s="1">
        <v>0</v>
      </c>
      <c r="J2191" s="329">
        <v>1085.8941794261091</v>
      </c>
      <c r="K2191" s="329">
        <f t="shared" si="34"/>
        <v>1085.8941794261091</v>
      </c>
    </row>
    <row r="2192" spans="2:11" x14ac:dyDescent="0.2">
      <c r="B2192" s="1">
        <v>19988615</v>
      </c>
      <c r="C2192" s="1">
        <v>2032</v>
      </c>
      <c r="D2192" s="1" t="s">
        <v>283</v>
      </c>
      <c r="E2192" s="1">
        <v>0</v>
      </c>
      <c r="F2192" s="329">
        <v>0</v>
      </c>
      <c r="G2192" s="1">
        <v>0</v>
      </c>
      <c r="H2192" s="329">
        <v>0</v>
      </c>
      <c r="I2192" s="1">
        <v>0</v>
      </c>
      <c r="J2192" s="329">
        <v>1085.8941794261091</v>
      </c>
      <c r="K2192" s="329">
        <f t="shared" si="34"/>
        <v>1085.8941794261091</v>
      </c>
    </row>
    <row r="2193" spans="2:11" x14ac:dyDescent="0.2">
      <c r="B2193" s="1">
        <v>19988615</v>
      </c>
      <c r="C2193" s="1">
        <v>2033</v>
      </c>
      <c r="D2193" s="1" t="s">
        <v>283</v>
      </c>
      <c r="E2193" s="1">
        <v>0</v>
      </c>
      <c r="F2193" s="329">
        <v>0</v>
      </c>
      <c r="G2193" s="1">
        <v>0</v>
      </c>
      <c r="H2193" s="329">
        <v>0</v>
      </c>
      <c r="I2193" s="1">
        <v>0</v>
      </c>
      <c r="J2193" s="329">
        <v>1085.8941794261091</v>
      </c>
      <c r="K2193" s="329">
        <f t="shared" si="34"/>
        <v>1085.8941794261091</v>
      </c>
    </row>
    <row r="2194" spans="2:11" x14ac:dyDescent="0.2">
      <c r="B2194" s="1">
        <v>19988615</v>
      </c>
      <c r="C2194" s="1">
        <v>2034</v>
      </c>
      <c r="D2194" s="1" t="s">
        <v>283</v>
      </c>
      <c r="E2194" s="1">
        <v>0</v>
      </c>
      <c r="F2194" s="329">
        <v>0</v>
      </c>
      <c r="G2194" s="1">
        <v>0</v>
      </c>
      <c r="H2194" s="329">
        <v>0</v>
      </c>
      <c r="I2194" s="1">
        <v>0</v>
      </c>
      <c r="J2194" s="329">
        <v>1085.8941794261091</v>
      </c>
      <c r="K2194" s="329">
        <f t="shared" si="34"/>
        <v>1085.8941794261091</v>
      </c>
    </row>
    <row r="2195" spans="2:11" x14ac:dyDescent="0.2">
      <c r="B2195" s="1">
        <v>19988805</v>
      </c>
      <c r="C2195" s="1">
        <v>2023</v>
      </c>
      <c r="D2195" s="1" t="s">
        <v>283</v>
      </c>
      <c r="E2195" s="1">
        <v>0</v>
      </c>
      <c r="F2195" s="329">
        <v>0</v>
      </c>
      <c r="G2195" s="1">
        <v>0</v>
      </c>
      <c r="H2195" s="329">
        <v>0</v>
      </c>
      <c r="I2195" s="1">
        <v>0</v>
      </c>
      <c r="J2195" s="329">
        <v>18020.432426802061</v>
      </c>
      <c r="K2195" s="329">
        <f t="shared" si="34"/>
        <v>18020.432426802061</v>
      </c>
    </row>
    <row r="2196" spans="2:11" x14ac:dyDescent="0.2">
      <c r="B2196" s="1">
        <v>19988805</v>
      </c>
      <c r="C2196" s="1">
        <v>2024</v>
      </c>
      <c r="D2196" s="1" t="s">
        <v>283</v>
      </c>
      <c r="E2196" s="1">
        <v>0</v>
      </c>
      <c r="F2196" s="329">
        <v>0</v>
      </c>
      <c r="G2196" s="1">
        <v>0</v>
      </c>
      <c r="H2196" s="329">
        <v>0</v>
      </c>
      <c r="I2196" s="1">
        <v>0</v>
      </c>
      <c r="J2196" s="329">
        <v>18020.432426802061</v>
      </c>
      <c r="K2196" s="329">
        <f t="shared" si="34"/>
        <v>18020.432426802061</v>
      </c>
    </row>
    <row r="2197" spans="2:11" x14ac:dyDescent="0.2">
      <c r="B2197" s="1">
        <v>19988805</v>
      </c>
      <c r="C2197" s="1">
        <v>2025</v>
      </c>
      <c r="D2197" s="1" t="s">
        <v>283</v>
      </c>
      <c r="E2197" s="1">
        <v>0</v>
      </c>
      <c r="F2197" s="329">
        <v>0</v>
      </c>
      <c r="G2197" s="1">
        <v>0</v>
      </c>
      <c r="H2197" s="329">
        <v>0</v>
      </c>
      <c r="I2197" s="1">
        <v>0</v>
      </c>
      <c r="J2197" s="329">
        <v>18020.432426802061</v>
      </c>
      <c r="K2197" s="329">
        <f t="shared" si="34"/>
        <v>18020.432426802061</v>
      </c>
    </row>
    <row r="2198" spans="2:11" x14ac:dyDescent="0.2">
      <c r="B2198" s="1">
        <v>19988805</v>
      </c>
      <c r="C2198" s="1">
        <v>2026</v>
      </c>
      <c r="D2198" s="1" t="s">
        <v>283</v>
      </c>
      <c r="E2198" s="1">
        <v>0</v>
      </c>
      <c r="F2198" s="329">
        <v>0</v>
      </c>
      <c r="G2198" s="1">
        <v>0</v>
      </c>
      <c r="H2198" s="329">
        <v>0</v>
      </c>
      <c r="I2198" s="1">
        <v>0</v>
      </c>
      <c r="J2198" s="329">
        <v>18020.432426802061</v>
      </c>
      <c r="K2198" s="329">
        <f t="shared" si="34"/>
        <v>18020.432426802061</v>
      </c>
    </row>
    <row r="2199" spans="2:11" x14ac:dyDescent="0.2">
      <c r="B2199" s="1">
        <v>19988805</v>
      </c>
      <c r="C2199" s="1">
        <v>2027</v>
      </c>
      <c r="D2199" s="1" t="s">
        <v>283</v>
      </c>
      <c r="E2199" s="1">
        <v>0</v>
      </c>
      <c r="F2199" s="329">
        <v>0</v>
      </c>
      <c r="G2199" s="1">
        <v>0</v>
      </c>
      <c r="H2199" s="329">
        <v>0</v>
      </c>
      <c r="I2199" s="1">
        <v>0</v>
      </c>
      <c r="J2199" s="329">
        <v>18020.432426802061</v>
      </c>
      <c r="K2199" s="329">
        <f t="shared" si="34"/>
        <v>18020.432426802061</v>
      </c>
    </row>
    <row r="2200" spans="2:11" x14ac:dyDescent="0.2">
      <c r="B2200" s="1">
        <v>19988805</v>
      </c>
      <c r="C2200" s="1">
        <v>2028</v>
      </c>
      <c r="D2200" s="1" t="s">
        <v>283</v>
      </c>
      <c r="E2200" s="1">
        <v>0</v>
      </c>
      <c r="F2200" s="329">
        <v>0</v>
      </c>
      <c r="G2200" s="1">
        <v>0</v>
      </c>
      <c r="H2200" s="329">
        <v>0</v>
      </c>
      <c r="I2200" s="1">
        <v>0</v>
      </c>
      <c r="J2200" s="329">
        <v>18020.432426802061</v>
      </c>
      <c r="K2200" s="329">
        <f t="shared" si="34"/>
        <v>18020.432426802061</v>
      </c>
    </row>
    <row r="2201" spans="2:11" x14ac:dyDescent="0.2">
      <c r="B2201" s="1">
        <v>19988805</v>
      </c>
      <c r="C2201" s="1">
        <v>2029</v>
      </c>
      <c r="D2201" s="1" t="s">
        <v>283</v>
      </c>
      <c r="E2201" s="1">
        <v>0</v>
      </c>
      <c r="F2201" s="329">
        <v>0</v>
      </c>
      <c r="G2201" s="1">
        <v>0</v>
      </c>
      <c r="H2201" s="329">
        <v>0</v>
      </c>
      <c r="I2201" s="1">
        <v>0</v>
      </c>
      <c r="J2201" s="329">
        <v>18020.432426802061</v>
      </c>
      <c r="K2201" s="329">
        <f t="shared" si="34"/>
        <v>18020.432426802061</v>
      </c>
    </row>
    <row r="2202" spans="2:11" x14ac:dyDescent="0.2">
      <c r="B2202" s="1">
        <v>19988805</v>
      </c>
      <c r="C2202" s="1">
        <v>2030</v>
      </c>
      <c r="D2202" s="1" t="s">
        <v>283</v>
      </c>
      <c r="E2202" s="1">
        <v>0</v>
      </c>
      <c r="F2202" s="329">
        <v>0</v>
      </c>
      <c r="G2202" s="1">
        <v>0</v>
      </c>
      <c r="H2202" s="329">
        <v>0</v>
      </c>
      <c r="I2202" s="1">
        <v>0</v>
      </c>
      <c r="J2202" s="329">
        <v>18020.432426802061</v>
      </c>
      <c r="K2202" s="329">
        <f t="shared" si="34"/>
        <v>18020.432426802061</v>
      </c>
    </row>
    <row r="2203" spans="2:11" x14ac:dyDescent="0.2">
      <c r="B2203" s="1">
        <v>19988805</v>
      </c>
      <c r="C2203" s="1">
        <v>2031</v>
      </c>
      <c r="D2203" s="1" t="s">
        <v>283</v>
      </c>
      <c r="E2203" s="1">
        <v>0</v>
      </c>
      <c r="F2203" s="329">
        <v>0</v>
      </c>
      <c r="G2203" s="1">
        <v>0</v>
      </c>
      <c r="H2203" s="329">
        <v>0</v>
      </c>
      <c r="I2203" s="1">
        <v>0</v>
      </c>
      <c r="J2203" s="329">
        <v>18020.432426802061</v>
      </c>
      <c r="K2203" s="329">
        <f t="shared" si="34"/>
        <v>18020.432426802061</v>
      </c>
    </row>
    <row r="2204" spans="2:11" x14ac:dyDescent="0.2">
      <c r="B2204" s="1">
        <v>19988805</v>
      </c>
      <c r="C2204" s="1">
        <v>2032</v>
      </c>
      <c r="D2204" s="1" t="s">
        <v>283</v>
      </c>
      <c r="E2204" s="1">
        <v>0</v>
      </c>
      <c r="F2204" s="329">
        <v>0</v>
      </c>
      <c r="G2204" s="1">
        <v>0</v>
      </c>
      <c r="H2204" s="329">
        <v>0</v>
      </c>
      <c r="I2204" s="1">
        <v>0</v>
      </c>
      <c r="J2204" s="329">
        <v>18020.432426802061</v>
      </c>
      <c r="K2204" s="329">
        <f t="shared" si="34"/>
        <v>18020.432426802061</v>
      </c>
    </row>
    <row r="2205" spans="2:11" x14ac:dyDescent="0.2">
      <c r="B2205" s="1">
        <v>19988805</v>
      </c>
      <c r="C2205" s="1">
        <v>2033</v>
      </c>
      <c r="D2205" s="1" t="s">
        <v>283</v>
      </c>
      <c r="E2205" s="1">
        <v>0</v>
      </c>
      <c r="F2205" s="329">
        <v>0</v>
      </c>
      <c r="G2205" s="1">
        <v>0</v>
      </c>
      <c r="H2205" s="329">
        <v>0</v>
      </c>
      <c r="I2205" s="1">
        <v>0</v>
      </c>
      <c r="J2205" s="329">
        <v>18020.432426802061</v>
      </c>
      <c r="K2205" s="329">
        <f t="shared" si="34"/>
        <v>18020.432426802061</v>
      </c>
    </row>
    <row r="2206" spans="2:11" x14ac:dyDescent="0.2">
      <c r="B2206" s="1">
        <v>19988805</v>
      </c>
      <c r="C2206" s="1">
        <v>2034</v>
      </c>
      <c r="D2206" s="1" t="s">
        <v>283</v>
      </c>
      <c r="E2206" s="1">
        <v>0</v>
      </c>
      <c r="F2206" s="329">
        <v>0</v>
      </c>
      <c r="G2206" s="1">
        <v>0</v>
      </c>
      <c r="H2206" s="329">
        <v>0</v>
      </c>
      <c r="I2206" s="1">
        <v>0</v>
      </c>
      <c r="J2206" s="329">
        <v>18020.432426802061</v>
      </c>
      <c r="K2206" s="329">
        <f t="shared" si="34"/>
        <v>18020.432426802061</v>
      </c>
    </row>
    <row r="2207" spans="2:11" x14ac:dyDescent="0.2">
      <c r="B2207" s="1">
        <v>20497088</v>
      </c>
      <c r="C2207" s="1">
        <v>2023</v>
      </c>
      <c r="D2207" s="1" t="s">
        <v>283</v>
      </c>
      <c r="E2207" s="1">
        <v>0</v>
      </c>
      <c r="F2207" s="329">
        <v>0</v>
      </c>
      <c r="G2207" s="1">
        <v>0</v>
      </c>
      <c r="H2207" s="329">
        <v>0</v>
      </c>
      <c r="I2207" s="1">
        <v>0</v>
      </c>
      <c r="J2207" s="329">
        <v>7728.4608199218374</v>
      </c>
      <c r="K2207" s="329">
        <f t="shared" si="34"/>
        <v>7728.4608199218374</v>
      </c>
    </row>
    <row r="2208" spans="2:11" x14ac:dyDescent="0.2">
      <c r="B2208" s="1">
        <v>20497088</v>
      </c>
      <c r="C2208" s="1">
        <v>2024</v>
      </c>
      <c r="D2208" s="1" t="s">
        <v>283</v>
      </c>
      <c r="E2208" s="1">
        <v>0</v>
      </c>
      <c r="F2208" s="329">
        <v>0</v>
      </c>
      <c r="G2208" s="1">
        <v>0</v>
      </c>
      <c r="H2208" s="329">
        <v>0</v>
      </c>
      <c r="I2208" s="1">
        <v>0</v>
      </c>
      <c r="J2208" s="329">
        <v>7728.4608199218374</v>
      </c>
      <c r="K2208" s="329">
        <f t="shared" si="34"/>
        <v>7728.4608199218374</v>
      </c>
    </row>
    <row r="2209" spans="2:11" x14ac:dyDescent="0.2">
      <c r="B2209" s="1">
        <v>20497088</v>
      </c>
      <c r="C2209" s="1">
        <v>2025</v>
      </c>
      <c r="D2209" s="1" t="s">
        <v>283</v>
      </c>
      <c r="E2209" s="1">
        <v>0</v>
      </c>
      <c r="F2209" s="329">
        <v>0</v>
      </c>
      <c r="G2209" s="1">
        <v>0</v>
      </c>
      <c r="H2209" s="329">
        <v>0</v>
      </c>
      <c r="I2209" s="1">
        <v>0</v>
      </c>
      <c r="J2209" s="329">
        <v>7728.4608199218374</v>
      </c>
      <c r="K2209" s="329">
        <f t="shared" si="34"/>
        <v>7728.4608199218374</v>
      </c>
    </row>
    <row r="2210" spans="2:11" x14ac:dyDescent="0.2">
      <c r="B2210" s="1">
        <v>20497088</v>
      </c>
      <c r="C2210" s="1">
        <v>2026</v>
      </c>
      <c r="D2210" s="1" t="s">
        <v>283</v>
      </c>
      <c r="E2210" s="1">
        <v>0</v>
      </c>
      <c r="F2210" s="329">
        <v>0</v>
      </c>
      <c r="G2210" s="1">
        <v>0</v>
      </c>
      <c r="H2210" s="329">
        <v>0</v>
      </c>
      <c r="I2210" s="1">
        <v>0</v>
      </c>
      <c r="J2210" s="329">
        <v>7728.4608199218374</v>
      </c>
      <c r="K2210" s="329">
        <f t="shared" si="34"/>
        <v>7728.4608199218374</v>
      </c>
    </row>
    <row r="2211" spans="2:11" x14ac:dyDescent="0.2">
      <c r="B2211" s="1">
        <v>20497088</v>
      </c>
      <c r="C2211" s="1">
        <v>2027</v>
      </c>
      <c r="D2211" s="1" t="s">
        <v>283</v>
      </c>
      <c r="E2211" s="1">
        <v>0</v>
      </c>
      <c r="F2211" s="329">
        <v>0</v>
      </c>
      <c r="G2211" s="1">
        <v>0</v>
      </c>
      <c r="H2211" s="329">
        <v>0</v>
      </c>
      <c r="I2211" s="1">
        <v>0</v>
      </c>
      <c r="J2211" s="329">
        <v>7728.4608199218374</v>
      </c>
      <c r="K2211" s="329">
        <f t="shared" si="34"/>
        <v>7728.4608199218374</v>
      </c>
    </row>
    <row r="2212" spans="2:11" x14ac:dyDescent="0.2">
      <c r="B2212" s="1">
        <v>20497088</v>
      </c>
      <c r="C2212" s="1">
        <v>2028</v>
      </c>
      <c r="D2212" s="1" t="s">
        <v>283</v>
      </c>
      <c r="E2212" s="1">
        <v>0</v>
      </c>
      <c r="F2212" s="329">
        <v>0</v>
      </c>
      <c r="G2212" s="1">
        <v>0</v>
      </c>
      <c r="H2212" s="329">
        <v>0</v>
      </c>
      <c r="I2212" s="1">
        <v>0</v>
      </c>
      <c r="J2212" s="329">
        <v>7728.4608199218374</v>
      </c>
      <c r="K2212" s="329">
        <f t="shared" si="34"/>
        <v>7728.4608199218374</v>
      </c>
    </row>
    <row r="2213" spans="2:11" x14ac:dyDescent="0.2">
      <c r="B2213" s="1">
        <v>20497088</v>
      </c>
      <c r="C2213" s="1">
        <v>2029</v>
      </c>
      <c r="D2213" s="1" t="s">
        <v>283</v>
      </c>
      <c r="E2213" s="1">
        <v>0</v>
      </c>
      <c r="F2213" s="329">
        <v>0</v>
      </c>
      <c r="G2213" s="1">
        <v>0</v>
      </c>
      <c r="H2213" s="329">
        <v>0</v>
      </c>
      <c r="I2213" s="1">
        <v>0</v>
      </c>
      <c r="J2213" s="329">
        <v>7728.4608199218374</v>
      </c>
      <c r="K2213" s="329">
        <f t="shared" si="34"/>
        <v>7728.4608199218374</v>
      </c>
    </row>
    <row r="2214" spans="2:11" x14ac:dyDescent="0.2">
      <c r="B2214" s="1">
        <v>20497088</v>
      </c>
      <c r="C2214" s="1">
        <v>2030</v>
      </c>
      <c r="D2214" s="1" t="s">
        <v>283</v>
      </c>
      <c r="E2214" s="1">
        <v>0</v>
      </c>
      <c r="F2214" s="329">
        <v>0</v>
      </c>
      <c r="G2214" s="1">
        <v>0</v>
      </c>
      <c r="H2214" s="329">
        <v>0</v>
      </c>
      <c r="I2214" s="1">
        <v>0</v>
      </c>
      <c r="J2214" s="329">
        <v>7728.4608199218374</v>
      </c>
      <c r="K2214" s="329">
        <f t="shared" si="34"/>
        <v>7728.4608199218374</v>
      </c>
    </row>
    <row r="2215" spans="2:11" x14ac:dyDescent="0.2">
      <c r="B2215" s="1">
        <v>20497088</v>
      </c>
      <c r="C2215" s="1">
        <v>2031</v>
      </c>
      <c r="D2215" s="1" t="s">
        <v>283</v>
      </c>
      <c r="E2215" s="1">
        <v>0</v>
      </c>
      <c r="F2215" s="329">
        <v>0</v>
      </c>
      <c r="G2215" s="1">
        <v>0</v>
      </c>
      <c r="H2215" s="329">
        <v>0</v>
      </c>
      <c r="I2215" s="1">
        <v>0</v>
      </c>
      <c r="J2215" s="329">
        <v>7728.4608199218374</v>
      </c>
      <c r="K2215" s="329">
        <f t="shared" si="34"/>
        <v>7728.4608199218374</v>
      </c>
    </row>
    <row r="2216" spans="2:11" x14ac:dyDescent="0.2">
      <c r="B2216" s="1">
        <v>20497088</v>
      </c>
      <c r="C2216" s="1">
        <v>2032</v>
      </c>
      <c r="D2216" s="1" t="s">
        <v>283</v>
      </c>
      <c r="E2216" s="1">
        <v>0</v>
      </c>
      <c r="F2216" s="329">
        <v>0</v>
      </c>
      <c r="G2216" s="1">
        <v>0</v>
      </c>
      <c r="H2216" s="329">
        <v>0</v>
      </c>
      <c r="I2216" s="1">
        <v>0</v>
      </c>
      <c r="J2216" s="329">
        <v>7728.4608199218374</v>
      </c>
      <c r="K2216" s="329">
        <f t="shared" si="34"/>
        <v>7728.4608199218374</v>
      </c>
    </row>
    <row r="2217" spans="2:11" x14ac:dyDescent="0.2">
      <c r="B2217" s="1">
        <v>20497088</v>
      </c>
      <c r="C2217" s="1">
        <v>2033</v>
      </c>
      <c r="D2217" s="1" t="s">
        <v>283</v>
      </c>
      <c r="E2217" s="1">
        <v>0</v>
      </c>
      <c r="F2217" s="329">
        <v>0</v>
      </c>
      <c r="G2217" s="1">
        <v>0</v>
      </c>
      <c r="H2217" s="329">
        <v>0</v>
      </c>
      <c r="I2217" s="1">
        <v>0</v>
      </c>
      <c r="J2217" s="329">
        <v>7728.4608199218374</v>
      </c>
      <c r="K2217" s="329">
        <f t="shared" si="34"/>
        <v>7728.4608199218374</v>
      </c>
    </row>
    <row r="2218" spans="2:11" x14ac:dyDescent="0.2">
      <c r="B2218" s="1">
        <v>20497088</v>
      </c>
      <c r="C2218" s="1">
        <v>2034</v>
      </c>
      <c r="D2218" s="1" t="s">
        <v>283</v>
      </c>
      <c r="E2218" s="1">
        <v>0</v>
      </c>
      <c r="F2218" s="329">
        <v>0</v>
      </c>
      <c r="G2218" s="1">
        <v>0</v>
      </c>
      <c r="H2218" s="329">
        <v>0</v>
      </c>
      <c r="I2218" s="1">
        <v>0</v>
      </c>
      <c r="J2218" s="329">
        <v>7728.4608199218374</v>
      </c>
      <c r="K2218" s="329">
        <f t="shared" si="34"/>
        <v>7728.4608199218374</v>
      </c>
    </row>
    <row r="2219" spans="2:11" x14ac:dyDescent="0.2">
      <c r="B2219" s="1">
        <v>20497125</v>
      </c>
      <c r="C2219" s="1">
        <v>2023</v>
      </c>
      <c r="D2219" s="1" t="s">
        <v>283</v>
      </c>
      <c r="E2219" s="1">
        <v>0</v>
      </c>
      <c r="F2219" s="329">
        <v>0</v>
      </c>
      <c r="G2219" s="1">
        <v>0</v>
      </c>
      <c r="H2219" s="329">
        <v>0</v>
      </c>
      <c r="I2219" s="1">
        <v>0</v>
      </c>
      <c r="J2219" s="329">
        <v>3763.7395728624979</v>
      </c>
      <c r="K2219" s="329">
        <f t="shared" si="34"/>
        <v>3763.7395728624979</v>
      </c>
    </row>
    <row r="2220" spans="2:11" x14ac:dyDescent="0.2">
      <c r="B2220" s="1">
        <v>20497125</v>
      </c>
      <c r="C2220" s="1">
        <v>2024</v>
      </c>
      <c r="D2220" s="1" t="s">
        <v>283</v>
      </c>
      <c r="E2220" s="1">
        <v>0</v>
      </c>
      <c r="F2220" s="329">
        <v>0</v>
      </c>
      <c r="G2220" s="1">
        <v>0</v>
      </c>
      <c r="H2220" s="329">
        <v>0</v>
      </c>
      <c r="I2220" s="1">
        <v>0</v>
      </c>
      <c r="J2220" s="329">
        <v>3763.7395728624979</v>
      </c>
      <c r="K2220" s="329">
        <f t="shared" si="34"/>
        <v>3763.7395728624979</v>
      </c>
    </row>
    <row r="2221" spans="2:11" x14ac:dyDescent="0.2">
      <c r="B2221" s="1">
        <v>20497125</v>
      </c>
      <c r="C2221" s="1">
        <v>2025</v>
      </c>
      <c r="D2221" s="1" t="s">
        <v>283</v>
      </c>
      <c r="E2221" s="1">
        <v>0</v>
      </c>
      <c r="F2221" s="329">
        <v>0</v>
      </c>
      <c r="G2221" s="1">
        <v>0</v>
      </c>
      <c r="H2221" s="329">
        <v>0</v>
      </c>
      <c r="I2221" s="1">
        <v>0</v>
      </c>
      <c r="J2221" s="329">
        <v>3763.7395728624979</v>
      </c>
      <c r="K2221" s="329">
        <f t="shared" si="34"/>
        <v>3763.7395728624979</v>
      </c>
    </row>
    <row r="2222" spans="2:11" x14ac:dyDescent="0.2">
      <c r="B2222" s="1">
        <v>20497125</v>
      </c>
      <c r="C2222" s="1">
        <v>2026</v>
      </c>
      <c r="D2222" s="1" t="s">
        <v>283</v>
      </c>
      <c r="E2222" s="1">
        <v>0</v>
      </c>
      <c r="F2222" s="329">
        <v>0</v>
      </c>
      <c r="G2222" s="1">
        <v>0</v>
      </c>
      <c r="H2222" s="329">
        <v>0</v>
      </c>
      <c r="I2222" s="1">
        <v>0</v>
      </c>
      <c r="J2222" s="329">
        <v>3763.7395728624979</v>
      </c>
      <c r="K2222" s="329">
        <f t="shared" si="34"/>
        <v>3763.7395728624979</v>
      </c>
    </row>
    <row r="2223" spans="2:11" x14ac:dyDescent="0.2">
      <c r="B2223" s="1">
        <v>20497125</v>
      </c>
      <c r="C2223" s="1">
        <v>2027</v>
      </c>
      <c r="D2223" s="1" t="s">
        <v>283</v>
      </c>
      <c r="E2223" s="1">
        <v>0</v>
      </c>
      <c r="F2223" s="329">
        <v>0</v>
      </c>
      <c r="G2223" s="1">
        <v>0</v>
      </c>
      <c r="H2223" s="329">
        <v>0</v>
      </c>
      <c r="I2223" s="1">
        <v>0</v>
      </c>
      <c r="J2223" s="329">
        <v>3763.7395728624979</v>
      </c>
      <c r="K2223" s="329">
        <f t="shared" si="34"/>
        <v>3763.7395728624979</v>
      </c>
    </row>
    <row r="2224" spans="2:11" x14ac:dyDescent="0.2">
      <c r="B2224" s="1">
        <v>20497125</v>
      </c>
      <c r="C2224" s="1">
        <v>2028</v>
      </c>
      <c r="D2224" s="1" t="s">
        <v>283</v>
      </c>
      <c r="E2224" s="1">
        <v>0</v>
      </c>
      <c r="F2224" s="329">
        <v>0</v>
      </c>
      <c r="G2224" s="1">
        <v>0</v>
      </c>
      <c r="H2224" s="329">
        <v>0</v>
      </c>
      <c r="I2224" s="1">
        <v>0</v>
      </c>
      <c r="J2224" s="329">
        <v>3763.7395728624979</v>
      </c>
      <c r="K2224" s="329">
        <f t="shared" si="34"/>
        <v>3763.7395728624979</v>
      </c>
    </row>
    <row r="2225" spans="2:11" x14ac:dyDescent="0.2">
      <c r="B2225" s="1">
        <v>20497125</v>
      </c>
      <c r="C2225" s="1">
        <v>2029</v>
      </c>
      <c r="D2225" s="1" t="s">
        <v>283</v>
      </c>
      <c r="E2225" s="1">
        <v>0</v>
      </c>
      <c r="F2225" s="329">
        <v>0</v>
      </c>
      <c r="G2225" s="1">
        <v>0</v>
      </c>
      <c r="H2225" s="329">
        <v>0</v>
      </c>
      <c r="I2225" s="1">
        <v>0</v>
      </c>
      <c r="J2225" s="329">
        <v>3763.7395728624979</v>
      </c>
      <c r="K2225" s="329">
        <f t="shared" si="34"/>
        <v>3763.7395728624979</v>
      </c>
    </row>
    <row r="2226" spans="2:11" x14ac:dyDescent="0.2">
      <c r="B2226" s="1">
        <v>20497125</v>
      </c>
      <c r="C2226" s="1">
        <v>2030</v>
      </c>
      <c r="D2226" s="1" t="s">
        <v>283</v>
      </c>
      <c r="E2226" s="1">
        <v>0</v>
      </c>
      <c r="F2226" s="329">
        <v>0</v>
      </c>
      <c r="G2226" s="1">
        <v>0</v>
      </c>
      <c r="H2226" s="329">
        <v>0</v>
      </c>
      <c r="I2226" s="1">
        <v>0</v>
      </c>
      <c r="J2226" s="329">
        <v>3763.7395728624979</v>
      </c>
      <c r="K2226" s="329">
        <f t="shared" si="34"/>
        <v>3763.7395728624979</v>
      </c>
    </row>
    <row r="2227" spans="2:11" x14ac:dyDescent="0.2">
      <c r="B2227" s="1">
        <v>20497125</v>
      </c>
      <c r="C2227" s="1">
        <v>2031</v>
      </c>
      <c r="D2227" s="1" t="s">
        <v>283</v>
      </c>
      <c r="E2227" s="1">
        <v>0</v>
      </c>
      <c r="F2227" s="329">
        <v>0</v>
      </c>
      <c r="G2227" s="1">
        <v>0</v>
      </c>
      <c r="H2227" s="329">
        <v>0</v>
      </c>
      <c r="I2227" s="1">
        <v>0</v>
      </c>
      <c r="J2227" s="329">
        <v>3763.7395728624979</v>
      </c>
      <c r="K2227" s="329">
        <f t="shared" si="34"/>
        <v>3763.7395728624979</v>
      </c>
    </row>
    <row r="2228" spans="2:11" x14ac:dyDescent="0.2">
      <c r="B2228" s="1">
        <v>20497125</v>
      </c>
      <c r="C2228" s="1">
        <v>2032</v>
      </c>
      <c r="D2228" s="1" t="s">
        <v>283</v>
      </c>
      <c r="E2228" s="1">
        <v>0</v>
      </c>
      <c r="F2228" s="329">
        <v>0</v>
      </c>
      <c r="G2228" s="1">
        <v>0</v>
      </c>
      <c r="H2228" s="329">
        <v>0</v>
      </c>
      <c r="I2228" s="1">
        <v>0</v>
      </c>
      <c r="J2228" s="329">
        <v>3763.7395728624979</v>
      </c>
      <c r="K2228" s="329">
        <f t="shared" si="34"/>
        <v>3763.7395728624979</v>
      </c>
    </row>
    <row r="2229" spans="2:11" x14ac:dyDescent="0.2">
      <c r="B2229" s="1">
        <v>20497125</v>
      </c>
      <c r="C2229" s="1">
        <v>2033</v>
      </c>
      <c r="D2229" s="1" t="s">
        <v>283</v>
      </c>
      <c r="E2229" s="1">
        <v>0</v>
      </c>
      <c r="F2229" s="329">
        <v>0</v>
      </c>
      <c r="G2229" s="1">
        <v>0</v>
      </c>
      <c r="H2229" s="329">
        <v>0</v>
      </c>
      <c r="I2229" s="1">
        <v>0</v>
      </c>
      <c r="J2229" s="329">
        <v>3763.7395728624979</v>
      </c>
      <c r="K2229" s="329">
        <f t="shared" si="34"/>
        <v>3763.7395728624979</v>
      </c>
    </row>
    <row r="2230" spans="2:11" x14ac:dyDescent="0.2">
      <c r="B2230" s="1">
        <v>20497125</v>
      </c>
      <c r="C2230" s="1">
        <v>2034</v>
      </c>
      <c r="D2230" s="1" t="s">
        <v>283</v>
      </c>
      <c r="E2230" s="1">
        <v>0</v>
      </c>
      <c r="F2230" s="329">
        <v>0</v>
      </c>
      <c r="G2230" s="1">
        <v>0</v>
      </c>
      <c r="H2230" s="329">
        <v>0</v>
      </c>
      <c r="I2230" s="1">
        <v>0</v>
      </c>
      <c r="J2230" s="329">
        <v>3763.7395728624979</v>
      </c>
      <c r="K2230" s="329">
        <f t="shared" si="34"/>
        <v>3763.7395728624979</v>
      </c>
    </row>
    <row r="2231" spans="2:11" x14ac:dyDescent="0.2">
      <c r="B2231" s="1">
        <v>20516538</v>
      </c>
      <c r="C2231" s="1">
        <v>2023</v>
      </c>
      <c r="D2231" s="1" t="s">
        <v>283</v>
      </c>
      <c r="E2231" s="1">
        <v>0</v>
      </c>
      <c r="F2231" s="329">
        <v>0</v>
      </c>
      <c r="G2231" s="1">
        <v>0.5465772913054322</v>
      </c>
      <c r="H2231" s="329">
        <v>24.704550478780689</v>
      </c>
      <c r="I2231" s="1">
        <v>0.5465772913054322</v>
      </c>
      <c r="J2231" s="329">
        <v>6787.0101204817211</v>
      </c>
      <c r="K2231" s="329">
        <f t="shared" si="34"/>
        <v>6811.7146709605022</v>
      </c>
    </row>
    <row r="2232" spans="2:11" x14ac:dyDescent="0.2">
      <c r="B2232" s="1">
        <v>20516538</v>
      </c>
      <c r="C2232" s="1">
        <v>2024</v>
      </c>
      <c r="D2232" s="1" t="s">
        <v>283</v>
      </c>
      <c r="E2232" s="1">
        <v>0</v>
      </c>
      <c r="F2232" s="329">
        <v>0</v>
      </c>
      <c r="G2232" s="1">
        <v>0.40873465086081839</v>
      </c>
      <c r="H2232" s="329">
        <v>18.474250531889101</v>
      </c>
      <c r="I2232" s="1">
        <v>0.40873465086081839</v>
      </c>
      <c r="J2232" s="329">
        <v>6787.0101204817211</v>
      </c>
      <c r="K2232" s="329">
        <f t="shared" si="34"/>
        <v>6805.4843710136101</v>
      </c>
    </row>
    <row r="2233" spans="2:11" x14ac:dyDescent="0.2">
      <c r="B2233" s="1">
        <v>20516538</v>
      </c>
      <c r="C2233" s="1">
        <v>2025</v>
      </c>
      <c r="D2233" s="1" t="s">
        <v>283</v>
      </c>
      <c r="E2233" s="1">
        <v>0</v>
      </c>
      <c r="F2233" s="329">
        <v>0</v>
      </c>
      <c r="G2233" s="1">
        <v>1.5336702876619071</v>
      </c>
      <c r="H2233" s="329">
        <v>69.319811931552024</v>
      </c>
      <c r="I2233" s="1">
        <v>1.5336702876619071</v>
      </c>
      <c r="J2233" s="329">
        <v>6787.0101204817211</v>
      </c>
      <c r="K2233" s="329">
        <f t="shared" si="34"/>
        <v>6856.3299324132731</v>
      </c>
    </row>
    <row r="2234" spans="2:11" x14ac:dyDescent="0.2">
      <c r="B2234" s="1">
        <v>20516538</v>
      </c>
      <c r="C2234" s="1">
        <v>2026</v>
      </c>
      <c r="D2234" s="1" t="s">
        <v>283</v>
      </c>
      <c r="E2234" s="1">
        <v>0</v>
      </c>
      <c r="F2234" s="329">
        <v>0</v>
      </c>
      <c r="G2234" s="1">
        <v>0.98284789902638814</v>
      </c>
      <c r="H2234" s="329">
        <v>44.423388824788582</v>
      </c>
      <c r="I2234" s="1">
        <v>0.98284789902638814</v>
      </c>
      <c r="J2234" s="329">
        <v>6787.0101204817211</v>
      </c>
      <c r="K2234" s="329">
        <f t="shared" si="34"/>
        <v>6831.4335093065092</v>
      </c>
    </row>
    <row r="2235" spans="2:11" x14ac:dyDescent="0.2">
      <c r="B2235" s="1">
        <v>20516538</v>
      </c>
      <c r="C2235" s="1">
        <v>2027</v>
      </c>
      <c r="D2235" s="1" t="s">
        <v>283</v>
      </c>
      <c r="E2235" s="1">
        <v>0</v>
      </c>
      <c r="F2235" s="329">
        <v>0</v>
      </c>
      <c r="G2235" s="1">
        <v>0.98284789902638814</v>
      </c>
      <c r="H2235" s="329">
        <v>44.423388824788582</v>
      </c>
      <c r="I2235" s="1">
        <v>0.98284789902638814</v>
      </c>
      <c r="J2235" s="329">
        <v>6787.0101204817211</v>
      </c>
      <c r="K2235" s="329">
        <f t="shared" si="34"/>
        <v>6831.4335093065092</v>
      </c>
    </row>
    <row r="2236" spans="2:11" x14ac:dyDescent="0.2">
      <c r="B2236" s="1">
        <v>20516538</v>
      </c>
      <c r="C2236" s="1">
        <v>2028</v>
      </c>
      <c r="D2236" s="1" t="s">
        <v>283</v>
      </c>
      <c r="E2236" s="1">
        <v>0</v>
      </c>
      <c r="F2236" s="329">
        <v>0</v>
      </c>
      <c r="G2236" s="1">
        <v>0.98284789902638814</v>
      </c>
      <c r="H2236" s="329">
        <v>44.423388824788582</v>
      </c>
      <c r="I2236" s="1">
        <v>0.98284789902638814</v>
      </c>
      <c r="J2236" s="329">
        <v>6787.0101204817211</v>
      </c>
      <c r="K2236" s="329">
        <f t="shared" si="34"/>
        <v>6831.4335093065092</v>
      </c>
    </row>
    <row r="2237" spans="2:11" x14ac:dyDescent="0.2">
      <c r="B2237" s="1">
        <v>20516538</v>
      </c>
      <c r="C2237" s="1">
        <v>2029</v>
      </c>
      <c r="D2237" s="1" t="s">
        <v>283</v>
      </c>
      <c r="E2237" s="1">
        <v>0</v>
      </c>
      <c r="F2237" s="329">
        <v>0</v>
      </c>
      <c r="G2237" s="1">
        <v>0.98284789902638814</v>
      </c>
      <c r="H2237" s="329">
        <v>44.423388824788582</v>
      </c>
      <c r="I2237" s="1">
        <v>0.98284789902638814</v>
      </c>
      <c r="J2237" s="329">
        <v>6787.0101204817211</v>
      </c>
      <c r="K2237" s="329">
        <f t="shared" si="34"/>
        <v>6831.4335093065092</v>
      </c>
    </row>
    <row r="2238" spans="2:11" x14ac:dyDescent="0.2">
      <c r="B2238" s="1">
        <v>20516538</v>
      </c>
      <c r="C2238" s="1">
        <v>2030</v>
      </c>
      <c r="D2238" s="1" t="s">
        <v>283</v>
      </c>
      <c r="E2238" s="1">
        <v>0</v>
      </c>
      <c r="F2238" s="329">
        <v>0</v>
      </c>
      <c r="G2238" s="1">
        <v>0.98284789902638814</v>
      </c>
      <c r="H2238" s="329">
        <v>44.423388824788582</v>
      </c>
      <c r="I2238" s="1">
        <v>0.98284789902638814</v>
      </c>
      <c r="J2238" s="329">
        <v>6787.0101204817211</v>
      </c>
      <c r="K2238" s="329">
        <f t="shared" si="34"/>
        <v>6831.4335093065092</v>
      </c>
    </row>
    <row r="2239" spans="2:11" x14ac:dyDescent="0.2">
      <c r="B2239" s="1">
        <v>20516538</v>
      </c>
      <c r="C2239" s="1">
        <v>2031</v>
      </c>
      <c r="D2239" s="1" t="s">
        <v>283</v>
      </c>
      <c r="E2239" s="1">
        <v>0</v>
      </c>
      <c r="F2239" s="329">
        <v>0</v>
      </c>
      <c r="G2239" s="1">
        <v>0.98284789902638814</v>
      </c>
      <c r="H2239" s="329">
        <v>44.423388824788582</v>
      </c>
      <c r="I2239" s="1">
        <v>0.98284789902638814</v>
      </c>
      <c r="J2239" s="329">
        <v>6787.0101204817211</v>
      </c>
      <c r="K2239" s="329">
        <f t="shared" si="34"/>
        <v>6831.4335093065092</v>
      </c>
    </row>
    <row r="2240" spans="2:11" x14ac:dyDescent="0.2">
      <c r="B2240" s="1">
        <v>20516538</v>
      </c>
      <c r="C2240" s="1">
        <v>2032</v>
      </c>
      <c r="D2240" s="1" t="s">
        <v>283</v>
      </c>
      <c r="E2240" s="1">
        <v>0</v>
      </c>
      <c r="F2240" s="329">
        <v>0</v>
      </c>
      <c r="G2240" s="1">
        <v>0.98284789902638814</v>
      </c>
      <c r="H2240" s="329">
        <v>44.423388824788582</v>
      </c>
      <c r="I2240" s="1">
        <v>0.98284789902638814</v>
      </c>
      <c r="J2240" s="329">
        <v>6787.0101204817211</v>
      </c>
      <c r="K2240" s="329">
        <f t="shared" si="34"/>
        <v>6831.4335093065092</v>
      </c>
    </row>
    <row r="2241" spans="2:11" x14ac:dyDescent="0.2">
      <c r="B2241" s="1">
        <v>20516538</v>
      </c>
      <c r="C2241" s="1">
        <v>2033</v>
      </c>
      <c r="D2241" s="1" t="s">
        <v>283</v>
      </c>
      <c r="E2241" s="1">
        <v>0</v>
      </c>
      <c r="F2241" s="329">
        <v>0</v>
      </c>
      <c r="G2241" s="1">
        <v>0.98284789902638814</v>
      </c>
      <c r="H2241" s="329">
        <v>44.423388824788582</v>
      </c>
      <c r="I2241" s="1">
        <v>0.98284789902638814</v>
      </c>
      <c r="J2241" s="329">
        <v>6787.0101204817211</v>
      </c>
      <c r="K2241" s="329">
        <f t="shared" si="34"/>
        <v>6831.4335093065092</v>
      </c>
    </row>
    <row r="2242" spans="2:11" x14ac:dyDescent="0.2">
      <c r="B2242" s="1">
        <v>20516538</v>
      </c>
      <c r="C2242" s="1">
        <v>2034</v>
      </c>
      <c r="D2242" s="1" t="s">
        <v>283</v>
      </c>
      <c r="E2242" s="1">
        <v>0</v>
      </c>
      <c r="F2242" s="329">
        <v>0</v>
      </c>
      <c r="G2242" s="1">
        <v>0.98284789902638814</v>
      </c>
      <c r="H2242" s="329">
        <v>44.423388824788582</v>
      </c>
      <c r="I2242" s="1">
        <v>0.98284789902638814</v>
      </c>
      <c r="J2242" s="329">
        <v>6787.0101204817211</v>
      </c>
      <c r="K2242" s="329">
        <f t="shared" si="34"/>
        <v>6831.4335093065092</v>
      </c>
    </row>
    <row r="2243" spans="2:11" x14ac:dyDescent="0.2">
      <c r="B2243" s="1">
        <v>44508139</v>
      </c>
      <c r="C2243" s="1">
        <v>2023</v>
      </c>
      <c r="D2243" s="1" t="s">
        <v>283</v>
      </c>
      <c r="E2243" s="1">
        <v>0</v>
      </c>
      <c r="F2243" s="329">
        <v>0</v>
      </c>
      <c r="G2243" s="1">
        <v>0</v>
      </c>
      <c r="H2243" s="329">
        <v>0</v>
      </c>
      <c r="I2243" s="1">
        <v>0</v>
      </c>
      <c r="J2243" s="329">
        <v>2433.579938837081</v>
      </c>
      <c r="K2243" s="329">
        <f t="shared" si="34"/>
        <v>2433.579938837081</v>
      </c>
    </row>
    <row r="2244" spans="2:11" x14ac:dyDescent="0.2">
      <c r="B2244" s="1">
        <v>44508139</v>
      </c>
      <c r="C2244" s="1">
        <v>2024</v>
      </c>
      <c r="D2244" s="1" t="s">
        <v>283</v>
      </c>
      <c r="E2244" s="1">
        <v>0</v>
      </c>
      <c r="F2244" s="329">
        <v>0</v>
      </c>
      <c r="G2244" s="1">
        <v>0</v>
      </c>
      <c r="H2244" s="329">
        <v>0</v>
      </c>
      <c r="I2244" s="1">
        <v>0</v>
      </c>
      <c r="J2244" s="329">
        <v>2433.579938837081</v>
      </c>
      <c r="K2244" s="329">
        <f t="shared" si="34"/>
        <v>2433.579938837081</v>
      </c>
    </row>
    <row r="2245" spans="2:11" x14ac:dyDescent="0.2">
      <c r="B2245" s="1">
        <v>44508139</v>
      </c>
      <c r="C2245" s="1">
        <v>2025</v>
      </c>
      <c r="D2245" s="1" t="s">
        <v>283</v>
      </c>
      <c r="E2245" s="1">
        <v>0</v>
      </c>
      <c r="F2245" s="329">
        <v>0</v>
      </c>
      <c r="G2245" s="1">
        <v>0</v>
      </c>
      <c r="H2245" s="329">
        <v>0</v>
      </c>
      <c r="I2245" s="1">
        <v>0</v>
      </c>
      <c r="J2245" s="329">
        <v>2433.579938837081</v>
      </c>
      <c r="K2245" s="329">
        <f t="shared" si="34"/>
        <v>2433.579938837081</v>
      </c>
    </row>
    <row r="2246" spans="2:11" x14ac:dyDescent="0.2">
      <c r="B2246" s="1">
        <v>44508139</v>
      </c>
      <c r="C2246" s="1">
        <v>2026</v>
      </c>
      <c r="D2246" s="1" t="s">
        <v>283</v>
      </c>
      <c r="E2246" s="1">
        <v>0</v>
      </c>
      <c r="F2246" s="329">
        <v>0</v>
      </c>
      <c r="G2246" s="1">
        <v>29.16666453495414</v>
      </c>
      <c r="H2246" s="329">
        <v>1318.293584024492</v>
      </c>
      <c r="I2246" s="1">
        <v>29.16666453495414</v>
      </c>
      <c r="J2246" s="329">
        <v>2433.579938837081</v>
      </c>
      <c r="K2246" s="329">
        <f t="shared" si="34"/>
        <v>3751.8735228615733</v>
      </c>
    </row>
    <row r="2247" spans="2:11" x14ac:dyDescent="0.2">
      <c r="B2247" s="1">
        <v>44508139</v>
      </c>
      <c r="C2247" s="1">
        <v>2027</v>
      </c>
      <c r="D2247" s="1" t="s">
        <v>283</v>
      </c>
      <c r="E2247" s="1">
        <v>0</v>
      </c>
      <c r="F2247" s="329">
        <v>0</v>
      </c>
      <c r="G2247" s="1">
        <v>29.16666453495414</v>
      </c>
      <c r="H2247" s="329">
        <v>1318.293584024492</v>
      </c>
      <c r="I2247" s="1">
        <v>29.16666453495414</v>
      </c>
      <c r="J2247" s="329">
        <v>2433.579938837081</v>
      </c>
      <c r="K2247" s="329">
        <f t="shared" ref="K2247:K2310" si="35">J2247+H2247+F2247</f>
        <v>3751.8735228615733</v>
      </c>
    </row>
    <row r="2248" spans="2:11" x14ac:dyDescent="0.2">
      <c r="B2248" s="1">
        <v>44508139</v>
      </c>
      <c r="C2248" s="1">
        <v>2028</v>
      </c>
      <c r="D2248" s="1" t="s">
        <v>283</v>
      </c>
      <c r="E2248" s="1">
        <v>0</v>
      </c>
      <c r="F2248" s="329">
        <v>0</v>
      </c>
      <c r="G2248" s="1">
        <v>29.16666453495414</v>
      </c>
      <c r="H2248" s="329">
        <v>1318.293584024492</v>
      </c>
      <c r="I2248" s="1">
        <v>29.16666453495414</v>
      </c>
      <c r="J2248" s="329">
        <v>2433.579938837081</v>
      </c>
      <c r="K2248" s="329">
        <f t="shared" si="35"/>
        <v>3751.8735228615733</v>
      </c>
    </row>
    <row r="2249" spans="2:11" x14ac:dyDescent="0.2">
      <c r="B2249" s="1">
        <v>44508139</v>
      </c>
      <c r="C2249" s="1">
        <v>2029</v>
      </c>
      <c r="D2249" s="1" t="s">
        <v>283</v>
      </c>
      <c r="E2249" s="1">
        <v>0</v>
      </c>
      <c r="F2249" s="329">
        <v>0</v>
      </c>
      <c r="G2249" s="1">
        <v>29.16666453495414</v>
      </c>
      <c r="H2249" s="329">
        <v>1318.293584024492</v>
      </c>
      <c r="I2249" s="1">
        <v>29.16666453495414</v>
      </c>
      <c r="J2249" s="329">
        <v>2433.579938837081</v>
      </c>
      <c r="K2249" s="329">
        <f t="shared" si="35"/>
        <v>3751.8735228615733</v>
      </c>
    </row>
    <row r="2250" spans="2:11" x14ac:dyDescent="0.2">
      <c r="B2250" s="1">
        <v>44508139</v>
      </c>
      <c r="C2250" s="1">
        <v>2030</v>
      </c>
      <c r="D2250" s="1" t="s">
        <v>283</v>
      </c>
      <c r="E2250" s="1">
        <v>0</v>
      </c>
      <c r="F2250" s="329">
        <v>0</v>
      </c>
      <c r="G2250" s="1">
        <v>29.16666453495414</v>
      </c>
      <c r="H2250" s="329">
        <v>1318.293584024492</v>
      </c>
      <c r="I2250" s="1">
        <v>29.16666453495414</v>
      </c>
      <c r="J2250" s="329">
        <v>2433.579938837081</v>
      </c>
      <c r="K2250" s="329">
        <f t="shared" si="35"/>
        <v>3751.8735228615733</v>
      </c>
    </row>
    <row r="2251" spans="2:11" x14ac:dyDescent="0.2">
      <c r="B2251" s="1">
        <v>44508139</v>
      </c>
      <c r="C2251" s="1">
        <v>2031</v>
      </c>
      <c r="D2251" s="1" t="s">
        <v>283</v>
      </c>
      <c r="E2251" s="1">
        <v>0</v>
      </c>
      <c r="F2251" s="329">
        <v>0</v>
      </c>
      <c r="G2251" s="1">
        <v>29.16666453495414</v>
      </c>
      <c r="H2251" s="329">
        <v>1318.293584024492</v>
      </c>
      <c r="I2251" s="1">
        <v>29.16666453495414</v>
      </c>
      <c r="J2251" s="329">
        <v>2433.579938837081</v>
      </c>
      <c r="K2251" s="329">
        <f t="shared" si="35"/>
        <v>3751.8735228615733</v>
      </c>
    </row>
    <row r="2252" spans="2:11" x14ac:dyDescent="0.2">
      <c r="B2252" s="1">
        <v>44508139</v>
      </c>
      <c r="C2252" s="1">
        <v>2032</v>
      </c>
      <c r="D2252" s="1" t="s">
        <v>283</v>
      </c>
      <c r="E2252" s="1">
        <v>0</v>
      </c>
      <c r="F2252" s="329">
        <v>0</v>
      </c>
      <c r="G2252" s="1">
        <v>29.16666453495414</v>
      </c>
      <c r="H2252" s="329">
        <v>1318.293584024492</v>
      </c>
      <c r="I2252" s="1">
        <v>29.16666453495414</v>
      </c>
      <c r="J2252" s="329">
        <v>2433.579938837081</v>
      </c>
      <c r="K2252" s="329">
        <f t="shared" si="35"/>
        <v>3751.8735228615733</v>
      </c>
    </row>
    <row r="2253" spans="2:11" x14ac:dyDescent="0.2">
      <c r="B2253" s="1">
        <v>44508139</v>
      </c>
      <c r="C2253" s="1">
        <v>2033</v>
      </c>
      <c r="D2253" s="1" t="s">
        <v>283</v>
      </c>
      <c r="E2253" s="1">
        <v>0</v>
      </c>
      <c r="F2253" s="329">
        <v>0</v>
      </c>
      <c r="G2253" s="1">
        <v>29.16666453495414</v>
      </c>
      <c r="H2253" s="329">
        <v>1318.293584024492</v>
      </c>
      <c r="I2253" s="1">
        <v>29.16666453495414</v>
      </c>
      <c r="J2253" s="329">
        <v>2433.579938837081</v>
      </c>
      <c r="K2253" s="329">
        <f t="shared" si="35"/>
        <v>3751.8735228615733</v>
      </c>
    </row>
    <row r="2254" spans="2:11" x14ac:dyDescent="0.2">
      <c r="B2254" s="1">
        <v>44508139</v>
      </c>
      <c r="C2254" s="1">
        <v>2034</v>
      </c>
      <c r="D2254" s="1" t="s">
        <v>283</v>
      </c>
      <c r="E2254" s="1">
        <v>0</v>
      </c>
      <c r="F2254" s="329">
        <v>0</v>
      </c>
      <c r="G2254" s="1">
        <v>29.16666453495414</v>
      </c>
      <c r="H2254" s="329">
        <v>1318.293584024492</v>
      </c>
      <c r="I2254" s="1">
        <v>29.16666453495414</v>
      </c>
      <c r="J2254" s="329">
        <v>2433.579938837081</v>
      </c>
      <c r="K2254" s="329">
        <f t="shared" si="35"/>
        <v>3751.8735228615733</v>
      </c>
    </row>
    <row r="2255" spans="2:11" x14ac:dyDescent="0.2">
      <c r="B2255" s="1">
        <v>48100058</v>
      </c>
      <c r="C2255" s="1">
        <v>2023</v>
      </c>
      <c r="D2255" s="1" t="s">
        <v>283</v>
      </c>
      <c r="E2255" s="1">
        <v>7833.0266485904012</v>
      </c>
      <c r="F2255" s="329">
        <v>0</v>
      </c>
      <c r="G2255" s="1">
        <v>0</v>
      </c>
      <c r="H2255" s="329">
        <v>0</v>
      </c>
      <c r="I2255" s="1">
        <v>7833.0266485904012</v>
      </c>
      <c r="J2255" s="329">
        <v>13893.25404490071</v>
      </c>
      <c r="K2255" s="329">
        <f t="shared" si="35"/>
        <v>13893.25404490071</v>
      </c>
    </row>
    <row r="2256" spans="2:11" x14ac:dyDescent="0.2">
      <c r="B2256" s="1">
        <v>48100058</v>
      </c>
      <c r="C2256" s="1">
        <v>2024</v>
      </c>
      <c r="D2256" s="1" t="s">
        <v>283</v>
      </c>
      <c r="E2256" s="1">
        <v>8805.234163976902</v>
      </c>
      <c r="F2256" s="329">
        <v>159.8770149586571</v>
      </c>
      <c r="G2256" s="1">
        <v>0</v>
      </c>
      <c r="H2256" s="329">
        <v>0</v>
      </c>
      <c r="I2256" s="1">
        <v>8805.234163976902</v>
      </c>
      <c r="J2256" s="329">
        <v>13893.25404490071</v>
      </c>
      <c r="K2256" s="329">
        <f t="shared" si="35"/>
        <v>14053.131059859366</v>
      </c>
    </row>
    <row r="2257" spans="2:11" x14ac:dyDescent="0.2">
      <c r="B2257" s="1">
        <v>48100058</v>
      </c>
      <c r="C2257" s="1">
        <v>2025</v>
      </c>
      <c r="D2257" s="1" t="s">
        <v>283</v>
      </c>
      <c r="E2257" s="1">
        <v>11065.93519488289</v>
      </c>
      <c r="F2257" s="329">
        <v>209.1250761907522</v>
      </c>
      <c r="G2257" s="1">
        <v>0</v>
      </c>
      <c r="H2257" s="329">
        <v>0</v>
      </c>
      <c r="I2257" s="1">
        <v>11065.93519488289</v>
      </c>
      <c r="J2257" s="329">
        <v>13893.25404490071</v>
      </c>
      <c r="K2257" s="329">
        <f t="shared" si="35"/>
        <v>14102.379121091462</v>
      </c>
    </row>
    <row r="2258" spans="2:11" x14ac:dyDescent="0.2">
      <c r="B2258" s="1">
        <v>48100058</v>
      </c>
      <c r="C2258" s="1">
        <v>2026</v>
      </c>
      <c r="D2258" s="1" t="s">
        <v>283</v>
      </c>
      <c r="E2258" s="1">
        <v>14165.75198182898</v>
      </c>
      <c r="F2258" s="329">
        <v>168.7944974496248</v>
      </c>
      <c r="G2258" s="1">
        <v>0</v>
      </c>
      <c r="H2258" s="329">
        <v>0</v>
      </c>
      <c r="I2258" s="1">
        <v>14165.75198182898</v>
      </c>
      <c r="J2258" s="329">
        <v>13893.25404490071</v>
      </c>
      <c r="K2258" s="329">
        <f t="shared" si="35"/>
        <v>14062.048542350334</v>
      </c>
    </row>
    <row r="2259" spans="2:11" x14ac:dyDescent="0.2">
      <c r="B2259" s="1">
        <v>48100058</v>
      </c>
      <c r="C2259" s="1">
        <v>2027</v>
      </c>
      <c r="D2259" s="1" t="s">
        <v>283</v>
      </c>
      <c r="E2259" s="1">
        <v>14165.75198182898</v>
      </c>
      <c r="F2259" s="329">
        <v>168.7944974496248</v>
      </c>
      <c r="G2259" s="1">
        <v>0</v>
      </c>
      <c r="H2259" s="329">
        <v>0</v>
      </c>
      <c r="I2259" s="1">
        <v>14165.75198182898</v>
      </c>
      <c r="J2259" s="329">
        <v>13893.25404490071</v>
      </c>
      <c r="K2259" s="329">
        <f t="shared" si="35"/>
        <v>14062.048542350334</v>
      </c>
    </row>
    <row r="2260" spans="2:11" x14ac:dyDescent="0.2">
      <c r="B2260" s="1">
        <v>48100058</v>
      </c>
      <c r="C2260" s="1">
        <v>2028</v>
      </c>
      <c r="D2260" s="1" t="s">
        <v>283</v>
      </c>
      <c r="E2260" s="1">
        <v>14165.75198182898</v>
      </c>
      <c r="F2260" s="329">
        <v>168.7944974496248</v>
      </c>
      <c r="G2260" s="1">
        <v>0</v>
      </c>
      <c r="H2260" s="329">
        <v>0</v>
      </c>
      <c r="I2260" s="1">
        <v>14165.75198182898</v>
      </c>
      <c r="J2260" s="329">
        <v>13893.25404490071</v>
      </c>
      <c r="K2260" s="329">
        <f t="shared" si="35"/>
        <v>14062.048542350334</v>
      </c>
    </row>
    <row r="2261" spans="2:11" x14ac:dyDescent="0.2">
      <c r="B2261" s="1">
        <v>48100058</v>
      </c>
      <c r="C2261" s="1">
        <v>2029</v>
      </c>
      <c r="D2261" s="1" t="s">
        <v>283</v>
      </c>
      <c r="E2261" s="1">
        <v>14165.75198182898</v>
      </c>
      <c r="F2261" s="329">
        <v>168.7944974496248</v>
      </c>
      <c r="G2261" s="1">
        <v>0</v>
      </c>
      <c r="H2261" s="329">
        <v>0</v>
      </c>
      <c r="I2261" s="1">
        <v>14165.75198182898</v>
      </c>
      <c r="J2261" s="329">
        <v>13893.25404490071</v>
      </c>
      <c r="K2261" s="329">
        <f t="shared" si="35"/>
        <v>14062.048542350334</v>
      </c>
    </row>
    <row r="2262" spans="2:11" x14ac:dyDescent="0.2">
      <c r="B2262" s="1">
        <v>48100058</v>
      </c>
      <c r="C2262" s="1">
        <v>2030</v>
      </c>
      <c r="D2262" s="1" t="s">
        <v>283</v>
      </c>
      <c r="E2262" s="1">
        <v>14165.75198182898</v>
      </c>
      <c r="F2262" s="329">
        <v>168.7944974496248</v>
      </c>
      <c r="G2262" s="1">
        <v>0</v>
      </c>
      <c r="H2262" s="329">
        <v>0</v>
      </c>
      <c r="I2262" s="1">
        <v>14165.75198182898</v>
      </c>
      <c r="J2262" s="329">
        <v>13893.25404490071</v>
      </c>
      <c r="K2262" s="329">
        <f t="shared" si="35"/>
        <v>14062.048542350334</v>
      </c>
    </row>
    <row r="2263" spans="2:11" x14ac:dyDescent="0.2">
      <c r="B2263" s="1">
        <v>48100058</v>
      </c>
      <c r="C2263" s="1">
        <v>2031</v>
      </c>
      <c r="D2263" s="1" t="s">
        <v>283</v>
      </c>
      <c r="E2263" s="1">
        <v>14165.75198182898</v>
      </c>
      <c r="F2263" s="329">
        <v>168.7944974496248</v>
      </c>
      <c r="G2263" s="1">
        <v>0</v>
      </c>
      <c r="H2263" s="329">
        <v>0</v>
      </c>
      <c r="I2263" s="1">
        <v>14165.75198182898</v>
      </c>
      <c r="J2263" s="329">
        <v>13893.25404490071</v>
      </c>
      <c r="K2263" s="329">
        <f t="shared" si="35"/>
        <v>14062.048542350334</v>
      </c>
    </row>
    <row r="2264" spans="2:11" x14ac:dyDescent="0.2">
      <c r="B2264" s="1">
        <v>48100058</v>
      </c>
      <c r="C2264" s="1">
        <v>2032</v>
      </c>
      <c r="D2264" s="1" t="s">
        <v>283</v>
      </c>
      <c r="E2264" s="1">
        <v>14165.75198182898</v>
      </c>
      <c r="F2264" s="329">
        <v>168.7944974496248</v>
      </c>
      <c r="G2264" s="1">
        <v>0</v>
      </c>
      <c r="H2264" s="329">
        <v>0</v>
      </c>
      <c r="I2264" s="1">
        <v>14165.75198182898</v>
      </c>
      <c r="J2264" s="329">
        <v>13893.25404490071</v>
      </c>
      <c r="K2264" s="329">
        <f t="shared" si="35"/>
        <v>14062.048542350334</v>
      </c>
    </row>
    <row r="2265" spans="2:11" x14ac:dyDescent="0.2">
      <c r="B2265" s="1">
        <v>48100058</v>
      </c>
      <c r="C2265" s="1">
        <v>2033</v>
      </c>
      <c r="D2265" s="1" t="s">
        <v>283</v>
      </c>
      <c r="E2265" s="1">
        <v>14165.75198182898</v>
      </c>
      <c r="F2265" s="329">
        <v>168.7944974496248</v>
      </c>
      <c r="G2265" s="1">
        <v>0</v>
      </c>
      <c r="H2265" s="329">
        <v>0</v>
      </c>
      <c r="I2265" s="1">
        <v>14165.75198182898</v>
      </c>
      <c r="J2265" s="329">
        <v>13893.25404490071</v>
      </c>
      <c r="K2265" s="329">
        <f t="shared" si="35"/>
        <v>14062.048542350334</v>
      </c>
    </row>
    <row r="2266" spans="2:11" x14ac:dyDescent="0.2">
      <c r="B2266" s="1">
        <v>48100058</v>
      </c>
      <c r="C2266" s="1">
        <v>2034</v>
      </c>
      <c r="D2266" s="1" t="s">
        <v>283</v>
      </c>
      <c r="E2266" s="1">
        <v>14165.75198182898</v>
      </c>
      <c r="F2266" s="329">
        <v>168.7944974496248</v>
      </c>
      <c r="G2266" s="1">
        <v>0</v>
      </c>
      <c r="H2266" s="329">
        <v>0</v>
      </c>
      <c r="I2266" s="1">
        <v>14165.75198182898</v>
      </c>
      <c r="J2266" s="329">
        <v>13893.25404490071</v>
      </c>
      <c r="K2266" s="329">
        <f t="shared" si="35"/>
        <v>14062.048542350334</v>
      </c>
    </row>
    <row r="2267" spans="2:11" x14ac:dyDescent="0.2">
      <c r="B2267" s="1">
        <v>154671789</v>
      </c>
      <c r="C2267" s="1">
        <v>2023</v>
      </c>
      <c r="D2267" s="1" t="s">
        <v>283</v>
      </c>
      <c r="E2267" s="1">
        <v>0</v>
      </c>
      <c r="F2267" s="329">
        <v>0</v>
      </c>
      <c r="G2267" s="1">
        <v>0</v>
      </c>
      <c r="H2267" s="329">
        <v>0</v>
      </c>
      <c r="I2267" s="1">
        <v>0</v>
      </c>
      <c r="J2267" s="329">
        <v>1938.1292104204369</v>
      </c>
      <c r="K2267" s="329">
        <f t="shared" si="35"/>
        <v>1938.1292104204369</v>
      </c>
    </row>
    <row r="2268" spans="2:11" x14ac:dyDescent="0.2">
      <c r="B2268" s="1">
        <v>154671789</v>
      </c>
      <c r="C2268" s="1">
        <v>2024</v>
      </c>
      <c r="D2268" s="1" t="s">
        <v>283</v>
      </c>
      <c r="E2268" s="1">
        <v>0</v>
      </c>
      <c r="F2268" s="329">
        <v>0</v>
      </c>
      <c r="G2268" s="1">
        <v>0</v>
      </c>
      <c r="H2268" s="329">
        <v>0</v>
      </c>
      <c r="I2268" s="1">
        <v>0</v>
      </c>
      <c r="J2268" s="329">
        <v>1938.1292104204369</v>
      </c>
      <c r="K2268" s="329">
        <f t="shared" si="35"/>
        <v>1938.1292104204369</v>
      </c>
    </row>
    <row r="2269" spans="2:11" x14ac:dyDescent="0.2">
      <c r="B2269" s="1">
        <v>154671789</v>
      </c>
      <c r="C2269" s="1">
        <v>2025</v>
      </c>
      <c r="D2269" s="1" t="s">
        <v>283</v>
      </c>
      <c r="E2269" s="1">
        <v>0</v>
      </c>
      <c r="F2269" s="329">
        <v>0</v>
      </c>
      <c r="G2269" s="1">
        <v>0</v>
      </c>
      <c r="H2269" s="329">
        <v>0</v>
      </c>
      <c r="I2269" s="1">
        <v>0</v>
      </c>
      <c r="J2269" s="329">
        <v>1938.1292104204369</v>
      </c>
      <c r="K2269" s="329">
        <f t="shared" si="35"/>
        <v>1938.1292104204369</v>
      </c>
    </row>
    <row r="2270" spans="2:11" x14ac:dyDescent="0.2">
      <c r="B2270" s="1">
        <v>154671789</v>
      </c>
      <c r="C2270" s="1">
        <v>2026</v>
      </c>
      <c r="D2270" s="1" t="s">
        <v>283</v>
      </c>
      <c r="E2270" s="1">
        <v>0</v>
      </c>
      <c r="F2270" s="329">
        <v>0</v>
      </c>
      <c r="G2270" s="1">
        <v>3.2987868312269382</v>
      </c>
      <c r="H2270" s="329">
        <v>149.10067997179689</v>
      </c>
      <c r="I2270" s="1">
        <v>3.2987868312269382</v>
      </c>
      <c r="J2270" s="329">
        <v>1938.1292104204369</v>
      </c>
      <c r="K2270" s="329">
        <f t="shared" si="35"/>
        <v>2087.2298903922338</v>
      </c>
    </row>
    <row r="2271" spans="2:11" x14ac:dyDescent="0.2">
      <c r="B2271" s="1">
        <v>154671789</v>
      </c>
      <c r="C2271" s="1">
        <v>2027</v>
      </c>
      <c r="D2271" s="1" t="s">
        <v>283</v>
      </c>
      <c r="E2271" s="1">
        <v>0</v>
      </c>
      <c r="F2271" s="329">
        <v>0</v>
      </c>
      <c r="G2271" s="1">
        <v>3.2987868312269382</v>
      </c>
      <c r="H2271" s="329">
        <v>149.10067997179689</v>
      </c>
      <c r="I2271" s="1">
        <v>3.2987868312269382</v>
      </c>
      <c r="J2271" s="329">
        <v>1938.1292104204369</v>
      </c>
      <c r="K2271" s="329">
        <f t="shared" si="35"/>
        <v>2087.2298903922338</v>
      </c>
    </row>
    <row r="2272" spans="2:11" x14ac:dyDescent="0.2">
      <c r="B2272" s="1">
        <v>154671789</v>
      </c>
      <c r="C2272" s="1">
        <v>2028</v>
      </c>
      <c r="D2272" s="1" t="s">
        <v>283</v>
      </c>
      <c r="E2272" s="1">
        <v>0</v>
      </c>
      <c r="F2272" s="329">
        <v>0</v>
      </c>
      <c r="G2272" s="1">
        <v>3.2987868312269382</v>
      </c>
      <c r="H2272" s="329">
        <v>149.10067997179689</v>
      </c>
      <c r="I2272" s="1">
        <v>3.2987868312269382</v>
      </c>
      <c r="J2272" s="329">
        <v>1938.1292104204369</v>
      </c>
      <c r="K2272" s="329">
        <f t="shared" si="35"/>
        <v>2087.2298903922338</v>
      </c>
    </row>
    <row r="2273" spans="2:11" x14ac:dyDescent="0.2">
      <c r="B2273" s="1">
        <v>154671789</v>
      </c>
      <c r="C2273" s="1">
        <v>2029</v>
      </c>
      <c r="D2273" s="1" t="s">
        <v>283</v>
      </c>
      <c r="E2273" s="1">
        <v>0</v>
      </c>
      <c r="F2273" s="329">
        <v>0</v>
      </c>
      <c r="G2273" s="1">
        <v>3.2987868312269382</v>
      </c>
      <c r="H2273" s="329">
        <v>149.10067997179689</v>
      </c>
      <c r="I2273" s="1">
        <v>3.2987868312269382</v>
      </c>
      <c r="J2273" s="329">
        <v>1938.1292104204369</v>
      </c>
      <c r="K2273" s="329">
        <f t="shared" si="35"/>
        <v>2087.2298903922338</v>
      </c>
    </row>
    <row r="2274" spans="2:11" x14ac:dyDescent="0.2">
      <c r="B2274" s="1">
        <v>154671789</v>
      </c>
      <c r="C2274" s="1">
        <v>2030</v>
      </c>
      <c r="D2274" s="1" t="s">
        <v>283</v>
      </c>
      <c r="E2274" s="1">
        <v>0</v>
      </c>
      <c r="F2274" s="329">
        <v>0</v>
      </c>
      <c r="G2274" s="1">
        <v>3.2987868312269382</v>
      </c>
      <c r="H2274" s="329">
        <v>149.10067997179689</v>
      </c>
      <c r="I2274" s="1">
        <v>3.2987868312269382</v>
      </c>
      <c r="J2274" s="329">
        <v>1938.1292104204369</v>
      </c>
      <c r="K2274" s="329">
        <f t="shared" si="35"/>
        <v>2087.2298903922338</v>
      </c>
    </row>
    <row r="2275" spans="2:11" x14ac:dyDescent="0.2">
      <c r="B2275" s="1">
        <v>154671789</v>
      </c>
      <c r="C2275" s="1">
        <v>2031</v>
      </c>
      <c r="D2275" s="1" t="s">
        <v>283</v>
      </c>
      <c r="E2275" s="1">
        <v>0</v>
      </c>
      <c r="F2275" s="329">
        <v>0</v>
      </c>
      <c r="G2275" s="1">
        <v>3.2987868312269382</v>
      </c>
      <c r="H2275" s="329">
        <v>149.10067997179689</v>
      </c>
      <c r="I2275" s="1">
        <v>3.2987868312269382</v>
      </c>
      <c r="J2275" s="329">
        <v>1938.1292104204369</v>
      </c>
      <c r="K2275" s="329">
        <f t="shared" si="35"/>
        <v>2087.2298903922338</v>
      </c>
    </row>
    <row r="2276" spans="2:11" x14ac:dyDescent="0.2">
      <c r="B2276" s="1">
        <v>154671789</v>
      </c>
      <c r="C2276" s="1">
        <v>2032</v>
      </c>
      <c r="D2276" s="1" t="s">
        <v>283</v>
      </c>
      <c r="E2276" s="1">
        <v>0</v>
      </c>
      <c r="F2276" s="329">
        <v>0</v>
      </c>
      <c r="G2276" s="1">
        <v>3.2987868312269382</v>
      </c>
      <c r="H2276" s="329">
        <v>149.10067997179689</v>
      </c>
      <c r="I2276" s="1">
        <v>3.2987868312269382</v>
      </c>
      <c r="J2276" s="329">
        <v>1938.1292104204369</v>
      </c>
      <c r="K2276" s="329">
        <f t="shared" si="35"/>
        <v>2087.2298903922338</v>
      </c>
    </row>
    <row r="2277" spans="2:11" x14ac:dyDescent="0.2">
      <c r="B2277" s="1">
        <v>154671789</v>
      </c>
      <c r="C2277" s="1">
        <v>2033</v>
      </c>
      <c r="D2277" s="1" t="s">
        <v>283</v>
      </c>
      <c r="E2277" s="1">
        <v>0</v>
      </c>
      <c r="F2277" s="329">
        <v>0</v>
      </c>
      <c r="G2277" s="1">
        <v>3.2987868312269382</v>
      </c>
      <c r="H2277" s="329">
        <v>149.10067997179689</v>
      </c>
      <c r="I2277" s="1">
        <v>3.2987868312269382</v>
      </c>
      <c r="J2277" s="329">
        <v>1938.1292104204369</v>
      </c>
      <c r="K2277" s="329">
        <f t="shared" si="35"/>
        <v>2087.2298903922338</v>
      </c>
    </row>
    <row r="2278" spans="2:11" x14ac:dyDescent="0.2">
      <c r="B2278" s="1">
        <v>154671789</v>
      </c>
      <c r="C2278" s="1">
        <v>2034</v>
      </c>
      <c r="D2278" s="1" t="s">
        <v>283</v>
      </c>
      <c r="E2278" s="1">
        <v>0</v>
      </c>
      <c r="F2278" s="329">
        <v>0</v>
      </c>
      <c r="G2278" s="1">
        <v>3.2987868312269382</v>
      </c>
      <c r="H2278" s="329">
        <v>149.10067997179689</v>
      </c>
      <c r="I2278" s="1">
        <v>3.2987868312269382</v>
      </c>
      <c r="J2278" s="329">
        <v>1938.1292104204369</v>
      </c>
      <c r="K2278" s="329">
        <f t="shared" si="35"/>
        <v>2087.2298903922338</v>
      </c>
    </row>
    <row r="2279" spans="2:11" x14ac:dyDescent="0.2">
      <c r="B2279" s="1">
        <v>154864394</v>
      </c>
      <c r="C2279" s="1">
        <v>2023</v>
      </c>
      <c r="D2279" s="1" t="s">
        <v>283</v>
      </c>
      <c r="E2279" s="1">
        <v>0</v>
      </c>
      <c r="F2279" s="329">
        <v>0</v>
      </c>
      <c r="G2279" s="1">
        <v>213.28443377553819</v>
      </c>
      <c r="H2279" s="329">
        <v>9640.1664400680747</v>
      </c>
      <c r="I2279" s="1">
        <v>213.28443377553819</v>
      </c>
      <c r="J2279" s="329">
        <v>10132.059387105561</v>
      </c>
      <c r="K2279" s="329">
        <f t="shared" si="35"/>
        <v>19772.225827173635</v>
      </c>
    </row>
    <row r="2280" spans="2:11" x14ac:dyDescent="0.2">
      <c r="B2280" s="1">
        <v>154864394</v>
      </c>
      <c r="C2280" s="1">
        <v>2024</v>
      </c>
      <c r="D2280" s="1" t="s">
        <v>283</v>
      </c>
      <c r="E2280" s="1">
        <v>0</v>
      </c>
      <c r="F2280" s="329">
        <v>0</v>
      </c>
      <c r="G2280" s="1">
        <v>193.91840746525071</v>
      </c>
      <c r="H2280" s="329">
        <v>8764.8483795368284</v>
      </c>
      <c r="I2280" s="1">
        <v>193.91840746525071</v>
      </c>
      <c r="J2280" s="329">
        <v>10132.059387105561</v>
      </c>
      <c r="K2280" s="329">
        <f t="shared" si="35"/>
        <v>18896.907766642391</v>
      </c>
    </row>
    <row r="2281" spans="2:11" x14ac:dyDescent="0.2">
      <c r="B2281" s="1">
        <v>154864394</v>
      </c>
      <c r="C2281" s="1">
        <v>2025</v>
      </c>
      <c r="D2281" s="1" t="s">
        <v>283</v>
      </c>
      <c r="E2281" s="1">
        <v>0</v>
      </c>
      <c r="F2281" s="329">
        <v>0</v>
      </c>
      <c r="G2281" s="1">
        <v>200.64991434853749</v>
      </c>
      <c r="H2281" s="329">
        <v>9069.1033389758395</v>
      </c>
      <c r="I2281" s="1">
        <v>200.64991434853749</v>
      </c>
      <c r="J2281" s="329">
        <v>10132.059387105561</v>
      </c>
      <c r="K2281" s="329">
        <f t="shared" si="35"/>
        <v>19201.162726081398</v>
      </c>
    </row>
    <row r="2282" spans="2:11" x14ac:dyDescent="0.2">
      <c r="B2282" s="1">
        <v>154864394</v>
      </c>
      <c r="C2282" s="1">
        <v>2026</v>
      </c>
      <c r="D2282" s="1" t="s">
        <v>283</v>
      </c>
      <c r="E2282" s="1">
        <v>0</v>
      </c>
      <c r="F2282" s="329">
        <v>0</v>
      </c>
      <c r="G2282" s="1">
        <v>235.67056293481119</v>
      </c>
      <c r="H2282" s="329">
        <v>10651.989043453041</v>
      </c>
      <c r="I2282" s="1">
        <v>235.67056293481119</v>
      </c>
      <c r="J2282" s="329">
        <v>10132.059387105561</v>
      </c>
      <c r="K2282" s="329">
        <f t="shared" si="35"/>
        <v>20784.0484305586</v>
      </c>
    </row>
    <row r="2283" spans="2:11" x14ac:dyDescent="0.2">
      <c r="B2283" s="1">
        <v>154864394</v>
      </c>
      <c r="C2283" s="1">
        <v>2027</v>
      </c>
      <c r="D2283" s="1" t="s">
        <v>283</v>
      </c>
      <c r="E2283" s="1">
        <v>0</v>
      </c>
      <c r="F2283" s="329">
        <v>0</v>
      </c>
      <c r="G2283" s="1">
        <v>235.67056293481119</v>
      </c>
      <c r="H2283" s="329">
        <v>10651.989043453041</v>
      </c>
      <c r="I2283" s="1">
        <v>235.67056293481119</v>
      </c>
      <c r="J2283" s="329">
        <v>10132.059387105561</v>
      </c>
      <c r="K2283" s="329">
        <f t="shared" si="35"/>
        <v>20784.0484305586</v>
      </c>
    </row>
    <row r="2284" spans="2:11" x14ac:dyDescent="0.2">
      <c r="B2284" s="1">
        <v>154864394</v>
      </c>
      <c r="C2284" s="1">
        <v>2028</v>
      </c>
      <c r="D2284" s="1" t="s">
        <v>283</v>
      </c>
      <c r="E2284" s="1">
        <v>0</v>
      </c>
      <c r="F2284" s="329">
        <v>0</v>
      </c>
      <c r="G2284" s="1">
        <v>235.67056293481119</v>
      </c>
      <c r="H2284" s="329">
        <v>10651.989043453041</v>
      </c>
      <c r="I2284" s="1">
        <v>235.67056293481119</v>
      </c>
      <c r="J2284" s="329">
        <v>10132.059387105561</v>
      </c>
      <c r="K2284" s="329">
        <f t="shared" si="35"/>
        <v>20784.0484305586</v>
      </c>
    </row>
    <row r="2285" spans="2:11" x14ac:dyDescent="0.2">
      <c r="B2285" s="1">
        <v>154864394</v>
      </c>
      <c r="C2285" s="1">
        <v>2029</v>
      </c>
      <c r="D2285" s="1" t="s">
        <v>283</v>
      </c>
      <c r="E2285" s="1">
        <v>0</v>
      </c>
      <c r="F2285" s="329">
        <v>0</v>
      </c>
      <c r="G2285" s="1">
        <v>235.67056293481119</v>
      </c>
      <c r="H2285" s="329">
        <v>10651.989043453041</v>
      </c>
      <c r="I2285" s="1">
        <v>235.67056293481119</v>
      </c>
      <c r="J2285" s="329">
        <v>10132.059387105561</v>
      </c>
      <c r="K2285" s="329">
        <f t="shared" si="35"/>
        <v>20784.0484305586</v>
      </c>
    </row>
    <row r="2286" spans="2:11" x14ac:dyDescent="0.2">
      <c r="B2286" s="1">
        <v>154864394</v>
      </c>
      <c r="C2286" s="1">
        <v>2030</v>
      </c>
      <c r="D2286" s="1" t="s">
        <v>283</v>
      </c>
      <c r="E2286" s="1">
        <v>0</v>
      </c>
      <c r="F2286" s="329">
        <v>0</v>
      </c>
      <c r="G2286" s="1">
        <v>235.67056293481119</v>
      </c>
      <c r="H2286" s="329">
        <v>10651.989043453041</v>
      </c>
      <c r="I2286" s="1">
        <v>235.67056293481119</v>
      </c>
      <c r="J2286" s="329">
        <v>10132.059387105561</v>
      </c>
      <c r="K2286" s="329">
        <f t="shared" si="35"/>
        <v>20784.0484305586</v>
      </c>
    </row>
    <row r="2287" spans="2:11" x14ac:dyDescent="0.2">
      <c r="B2287" s="1">
        <v>154864394</v>
      </c>
      <c r="C2287" s="1">
        <v>2031</v>
      </c>
      <c r="D2287" s="1" t="s">
        <v>283</v>
      </c>
      <c r="E2287" s="1">
        <v>0</v>
      </c>
      <c r="F2287" s="329">
        <v>0</v>
      </c>
      <c r="G2287" s="1">
        <v>235.67056293481119</v>
      </c>
      <c r="H2287" s="329">
        <v>10651.989043453041</v>
      </c>
      <c r="I2287" s="1">
        <v>235.67056293481119</v>
      </c>
      <c r="J2287" s="329">
        <v>10132.059387105561</v>
      </c>
      <c r="K2287" s="329">
        <f t="shared" si="35"/>
        <v>20784.0484305586</v>
      </c>
    </row>
    <row r="2288" spans="2:11" x14ac:dyDescent="0.2">
      <c r="B2288" s="1">
        <v>154864394</v>
      </c>
      <c r="C2288" s="1">
        <v>2032</v>
      </c>
      <c r="D2288" s="1" t="s">
        <v>283</v>
      </c>
      <c r="E2288" s="1">
        <v>0</v>
      </c>
      <c r="F2288" s="329">
        <v>0</v>
      </c>
      <c r="G2288" s="1">
        <v>235.67056293481119</v>
      </c>
      <c r="H2288" s="329">
        <v>10651.989043453041</v>
      </c>
      <c r="I2288" s="1">
        <v>235.67056293481119</v>
      </c>
      <c r="J2288" s="329">
        <v>10132.059387105561</v>
      </c>
      <c r="K2288" s="329">
        <f t="shared" si="35"/>
        <v>20784.0484305586</v>
      </c>
    </row>
    <row r="2289" spans="2:11" x14ac:dyDescent="0.2">
      <c r="B2289" s="1">
        <v>154864394</v>
      </c>
      <c r="C2289" s="1">
        <v>2033</v>
      </c>
      <c r="D2289" s="1" t="s">
        <v>283</v>
      </c>
      <c r="E2289" s="1">
        <v>0</v>
      </c>
      <c r="F2289" s="329">
        <v>0</v>
      </c>
      <c r="G2289" s="1">
        <v>235.67056293481119</v>
      </c>
      <c r="H2289" s="329">
        <v>10651.989043453041</v>
      </c>
      <c r="I2289" s="1">
        <v>235.67056293481119</v>
      </c>
      <c r="J2289" s="329">
        <v>10132.059387105561</v>
      </c>
      <c r="K2289" s="329">
        <f t="shared" si="35"/>
        <v>20784.0484305586</v>
      </c>
    </row>
    <row r="2290" spans="2:11" x14ac:dyDescent="0.2">
      <c r="B2290" s="1">
        <v>154864394</v>
      </c>
      <c r="C2290" s="1">
        <v>2034</v>
      </c>
      <c r="D2290" s="1" t="s">
        <v>283</v>
      </c>
      <c r="E2290" s="1">
        <v>0</v>
      </c>
      <c r="F2290" s="329">
        <v>0</v>
      </c>
      <c r="G2290" s="1">
        <v>235.67056293481119</v>
      </c>
      <c r="H2290" s="329">
        <v>10651.989043453041</v>
      </c>
      <c r="I2290" s="1">
        <v>235.67056293481119</v>
      </c>
      <c r="J2290" s="329">
        <v>10132.059387105561</v>
      </c>
      <c r="K2290" s="329">
        <f t="shared" si="35"/>
        <v>20784.0484305586</v>
      </c>
    </row>
    <row r="2291" spans="2:11" x14ac:dyDescent="0.2">
      <c r="B2291" s="1">
        <v>163266496</v>
      </c>
      <c r="C2291" s="1">
        <v>2023</v>
      </c>
      <c r="D2291" s="1" t="s">
        <v>283</v>
      </c>
      <c r="E2291" s="1">
        <v>0</v>
      </c>
      <c r="F2291" s="329">
        <v>0</v>
      </c>
      <c r="G2291" s="1">
        <v>0</v>
      </c>
      <c r="H2291" s="329">
        <v>0</v>
      </c>
      <c r="I2291" s="1">
        <v>0</v>
      </c>
      <c r="J2291" s="329">
        <v>2272.291367246627</v>
      </c>
      <c r="K2291" s="329">
        <f t="shared" si="35"/>
        <v>2272.291367246627</v>
      </c>
    </row>
    <row r="2292" spans="2:11" x14ac:dyDescent="0.2">
      <c r="B2292" s="1">
        <v>163266496</v>
      </c>
      <c r="C2292" s="1">
        <v>2024</v>
      </c>
      <c r="D2292" s="1" t="s">
        <v>283</v>
      </c>
      <c r="E2292" s="1">
        <v>0</v>
      </c>
      <c r="F2292" s="329">
        <v>0</v>
      </c>
      <c r="G2292" s="1">
        <v>0</v>
      </c>
      <c r="H2292" s="329">
        <v>0</v>
      </c>
      <c r="I2292" s="1">
        <v>0</v>
      </c>
      <c r="J2292" s="329">
        <v>2272.291367246627</v>
      </c>
      <c r="K2292" s="329">
        <f t="shared" si="35"/>
        <v>2272.291367246627</v>
      </c>
    </row>
    <row r="2293" spans="2:11" x14ac:dyDescent="0.2">
      <c r="B2293" s="1">
        <v>163266496</v>
      </c>
      <c r="C2293" s="1">
        <v>2025</v>
      </c>
      <c r="D2293" s="1" t="s">
        <v>283</v>
      </c>
      <c r="E2293" s="1">
        <v>0</v>
      </c>
      <c r="F2293" s="329">
        <v>0</v>
      </c>
      <c r="G2293" s="1">
        <v>0</v>
      </c>
      <c r="H2293" s="329">
        <v>0</v>
      </c>
      <c r="I2293" s="1">
        <v>0</v>
      </c>
      <c r="J2293" s="329">
        <v>2272.291367246627</v>
      </c>
      <c r="K2293" s="329">
        <f t="shared" si="35"/>
        <v>2272.291367246627</v>
      </c>
    </row>
    <row r="2294" spans="2:11" x14ac:dyDescent="0.2">
      <c r="B2294" s="1">
        <v>163266496</v>
      </c>
      <c r="C2294" s="1">
        <v>2026</v>
      </c>
      <c r="D2294" s="1" t="s">
        <v>283</v>
      </c>
      <c r="E2294" s="1">
        <v>0</v>
      </c>
      <c r="F2294" s="329">
        <v>0</v>
      </c>
      <c r="G2294" s="1">
        <v>0</v>
      </c>
      <c r="H2294" s="329">
        <v>0</v>
      </c>
      <c r="I2294" s="1">
        <v>0</v>
      </c>
      <c r="J2294" s="329">
        <v>2272.291367246627</v>
      </c>
      <c r="K2294" s="329">
        <f t="shared" si="35"/>
        <v>2272.291367246627</v>
      </c>
    </row>
    <row r="2295" spans="2:11" x14ac:dyDescent="0.2">
      <c r="B2295" s="1">
        <v>163266496</v>
      </c>
      <c r="C2295" s="1">
        <v>2027</v>
      </c>
      <c r="D2295" s="1" t="s">
        <v>283</v>
      </c>
      <c r="E2295" s="1">
        <v>0</v>
      </c>
      <c r="F2295" s="329">
        <v>0</v>
      </c>
      <c r="G2295" s="1">
        <v>0</v>
      </c>
      <c r="H2295" s="329">
        <v>0</v>
      </c>
      <c r="I2295" s="1">
        <v>0</v>
      </c>
      <c r="J2295" s="329">
        <v>2272.291367246627</v>
      </c>
      <c r="K2295" s="329">
        <f t="shared" si="35"/>
        <v>2272.291367246627</v>
      </c>
    </row>
    <row r="2296" spans="2:11" x14ac:dyDescent="0.2">
      <c r="B2296" s="1">
        <v>163266496</v>
      </c>
      <c r="C2296" s="1">
        <v>2028</v>
      </c>
      <c r="D2296" s="1" t="s">
        <v>283</v>
      </c>
      <c r="E2296" s="1">
        <v>0</v>
      </c>
      <c r="F2296" s="329">
        <v>0</v>
      </c>
      <c r="G2296" s="1">
        <v>0</v>
      </c>
      <c r="H2296" s="329">
        <v>0</v>
      </c>
      <c r="I2296" s="1">
        <v>0</v>
      </c>
      <c r="J2296" s="329">
        <v>2272.291367246627</v>
      </c>
      <c r="K2296" s="329">
        <f t="shared" si="35"/>
        <v>2272.291367246627</v>
      </c>
    </row>
    <row r="2297" spans="2:11" x14ac:dyDescent="0.2">
      <c r="B2297" s="1">
        <v>163266496</v>
      </c>
      <c r="C2297" s="1">
        <v>2029</v>
      </c>
      <c r="D2297" s="1" t="s">
        <v>283</v>
      </c>
      <c r="E2297" s="1">
        <v>0</v>
      </c>
      <c r="F2297" s="329">
        <v>0</v>
      </c>
      <c r="G2297" s="1">
        <v>0</v>
      </c>
      <c r="H2297" s="329">
        <v>0</v>
      </c>
      <c r="I2297" s="1">
        <v>0</v>
      </c>
      <c r="J2297" s="329">
        <v>2272.291367246627</v>
      </c>
      <c r="K2297" s="329">
        <f t="shared" si="35"/>
        <v>2272.291367246627</v>
      </c>
    </row>
    <row r="2298" spans="2:11" x14ac:dyDescent="0.2">
      <c r="B2298" s="1">
        <v>163266496</v>
      </c>
      <c r="C2298" s="1">
        <v>2030</v>
      </c>
      <c r="D2298" s="1" t="s">
        <v>283</v>
      </c>
      <c r="E2298" s="1">
        <v>0</v>
      </c>
      <c r="F2298" s="329">
        <v>0</v>
      </c>
      <c r="G2298" s="1">
        <v>0</v>
      </c>
      <c r="H2298" s="329">
        <v>0</v>
      </c>
      <c r="I2298" s="1">
        <v>0</v>
      </c>
      <c r="J2298" s="329">
        <v>2272.291367246627</v>
      </c>
      <c r="K2298" s="329">
        <f t="shared" si="35"/>
        <v>2272.291367246627</v>
      </c>
    </row>
    <row r="2299" spans="2:11" x14ac:dyDescent="0.2">
      <c r="B2299" s="1">
        <v>163266496</v>
      </c>
      <c r="C2299" s="1">
        <v>2031</v>
      </c>
      <c r="D2299" s="1" t="s">
        <v>283</v>
      </c>
      <c r="E2299" s="1">
        <v>0</v>
      </c>
      <c r="F2299" s="329">
        <v>0</v>
      </c>
      <c r="G2299" s="1">
        <v>0</v>
      </c>
      <c r="H2299" s="329">
        <v>0</v>
      </c>
      <c r="I2299" s="1">
        <v>0</v>
      </c>
      <c r="J2299" s="329">
        <v>2272.291367246627</v>
      </c>
      <c r="K2299" s="329">
        <f t="shared" si="35"/>
        <v>2272.291367246627</v>
      </c>
    </row>
    <row r="2300" spans="2:11" x14ac:dyDescent="0.2">
      <c r="B2300" s="1">
        <v>163266496</v>
      </c>
      <c r="C2300" s="1">
        <v>2032</v>
      </c>
      <c r="D2300" s="1" t="s">
        <v>283</v>
      </c>
      <c r="E2300" s="1">
        <v>0</v>
      </c>
      <c r="F2300" s="329">
        <v>0</v>
      </c>
      <c r="G2300" s="1">
        <v>0</v>
      </c>
      <c r="H2300" s="329">
        <v>0</v>
      </c>
      <c r="I2300" s="1">
        <v>0</v>
      </c>
      <c r="J2300" s="329">
        <v>2272.291367246627</v>
      </c>
      <c r="K2300" s="329">
        <f t="shared" si="35"/>
        <v>2272.291367246627</v>
      </c>
    </row>
    <row r="2301" spans="2:11" x14ac:dyDescent="0.2">
      <c r="B2301" s="1">
        <v>163266496</v>
      </c>
      <c r="C2301" s="1">
        <v>2033</v>
      </c>
      <c r="D2301" s="1" t="s">
        <v>283</v>
      </c>
      <c r="E2301" s="1">
        <v>0</v>
      </c>
      <c r="F2301" s="329">
        <v>0</v>
      </c>
      <c r="G2301" s="1">
        <v>0</v>
      </c>
      <c r="H2301" s="329">
        <v>0</v>
      </c>
      <c r="I2301" s="1">
        <v>0</v>
      </c>
      <c r="J2301" s="329">
        <v>2272.291367246627</v>
      </c>
      <c r="K2301" s="329">
        <f t="shared" si="35"/>
        <v>2272.291367246627</v>
      </c>
    </row>
    <row r="2302" spans="2:11" x14ac:dyDescent="0.2">
      <c r="B2302" s="1">
        <v>163266496</v>
      </c>
      <c r="C2302" s="1">
        <v>2034</v>
      </c>
      <c r="D2302" s="1" t="s">
        <v>283</v>
      </c>
      <c r="E2302" s="1">
        <v>0</v>
      </c>
      <c r="F2302" s="329">
        <v>0</v>
      </c>
      <c r="G2302" s="1">
        <v>0</v>
      </c>
      <c r="H2302" s="329">
        <v>0</v>
      </c>
      <c r="I2302" s="1">
        <v>0</v>
      </c>
      <c r="J2302" s="329">
        <v>2272.291367246627</v>
      </c>
      <c r="K2302" s="329">
        <f t="shared" si="35"/>
        <v>2272.291367246627</v>
      </c>
    </row>
    <row r="2303" spans="2:11" x14ac:dyDescent="0.2">
      <c r="B2303" s="1">
        <v>163810606</v>
      </c>
      <c r="C2303" s="1">
        <v>2023</v>
      </c>
      <c r="D2303" s="1" t="s">
        <v>283</v>
      </c>
      <c r="E2303" s="1">
        <v>0</v>
      </c>
      <c r="F2303" s="329">
        <v>0</v>
      </c>
      <c r="G2303" s="1">
        <v>0</v>
      </c>
      <c r="H2303" s="329">
        <v>0</v>
      </c>
      <c r="I2303" s="1">
        <v>0</v>
      </c>
      <c r="J2303" s="329">
        <v>4662.9434689445216</v>
      </c>
      <c r="K2303" s="329">
        <f t="shared" si="35"/>
        <v>4662.9434689445216</v>
      </c>
    </row>
    <row r="2304" spans="2:11" x14ac:dyDescent="0.2">
      <c r="B2304" s="1">
        <v>163810606</v>
      </c>
      <c r="C2304" s="1">
        <v>2024</v>
      </c>
      <c r="D2304" s="1" t="s">
        <v>283</v>
      </c>
      <c r="E2304" s="1">
        <v>0</v>
      </c>
      <c r="F2304" s="329">
        <v>0</v>
      </c>
      <c r="G2304" s="1">
        <v>0</v>
      </c>
      <c r="H2304" s="329">
        <v>0</v>
      </c>
      <c r="I2304" s="1">
        <v>0</v>
      </c>
      <c r="J2304" s="329">
        <v>4662.9434689445216</v>
      </c>
      <c r="K2304" s="329">
        <f t="shared" si="35"/>
        <v>4662.9434689445216</v>
      </c>
    </row>
    <row r="2305" spans="2:11" x14ac:dyDescent="0.2">
      <c r="B2305" s="1">
        <v>163810606</v>
      </c>
      <c r="C2305" s="1">
        <v>2025</v>
      </c>
      <c r="D2305" s="1" t="s">
        <v>283</v>
      </c>
      <c r="E2305" s="1">
        <v>0</v>
      </c>
      <c r="F2305" s="329">
        <v>0</v>
      </c>
      <c r="G2305" s="1">
        <v>0</v>
      </c>
      <c r="H2305" s="329">
        <v>0</v>
      </c>
      <c r="I2305" s="1">
        <v>0</v>
      </c>
      <c r="J2305" s="329">
        <v>4662.9434689445216</v>
      </c>
      <c r="K2305" s="329">
        <f t="shared" si="35"/>
        <v>4662.9434689445216</v>
      </c>
    </row>
    <row r="2306" spans="2:11" x14ac:dyDescent="0.2">
      <c r="B2306" s="1">
        <v>163810606</v>
      </c>
      <c r="C2306" s="1">
        <v>2026</v>
      </c>
      <c r="D2306" s="1" t="s">
        <v>283</v>
      </c>
      <c r="E2306" s="1">
        <v>0</v>
      </c>
      <c r="F2306" s="329">
        <v>0</v>
      </c>
      <c r="G2306" s="1">
        <v>0</v>
      </c>
      <c r="H2306" s="329">
        <v>0</v>
      </c>
      <c r="I2306" s="1">
        <v>0</v>
      </c>
      <c r="J2306" s="329">
        <v>4662.9434689445216</v>
      </c>
      <c r="K2306" s="329">
        <f t="shared" si="35"/>
        <v>4662.9434689445216</v>
      </c>
    </row>
    <row r="2307" spans="2:11" x14ac:dyDescent="0.2">
      <c r="B2307" s="1">
        <v>163810606</v>
      </c>
      <c r="C2307" s="1">
        <v>2027</v>
      </c>
      <c r="D2307" s="1" t="s">
        <v>283</v>
      </c>
      <c r="E2307" s="1">
        <v>0</v>
      </c>
      <c r="F2307" s="329">
        <v>0</v>
      </c>
      <c r="G2307" s="1">
        <v>0</v>
      </c>
      <c r="H2307" s="329">
        <v>0</v>
      </c>
      <c r="I2307" s="1">
        <v>0</v>
      </c>
      <c r="J2307" s="329">
        <v>4662.9434689445216</v>
      </c>
      <c r="K2307" s="329">
        <f t="shared" si="35"/>
        <v>4662.9434689445216</v>
      </c>
    </row>
    <row r="2308" spans="2:11" x14ac:dyDescent="0.2">
      <c r="B2308" s="1">
        <v>163810606</v>
      </c>
      <c r="C2308" s="1">
        <v>2028</v>
      </c>
      <c r="D2308" s="1" t="s">
        <v>283</v>
      </c>
      <c r="E2308" s="1">
        <v>0</v>
      </c>
      <c r="F2308" s="329">
        <v>0</v>
      </c>
      <c r="G2308" s="1">
        <v>0</v>
      </c>
      <c r="H2308" s="329">
        <v>0</v>
      </c>
      <c r="I2308" s="1">
        <v>0</v>
      </c>
      <c r="J2308" s="329">
        <v>4662.9434689445216</v>
      </c>
      <c r="K2308" s="329">
        <f t="shared" si="35"/>
        <v>4662.9434689445216</v>
      </c>
    </row>
    <row r="2309" spans="2:11" x14ac:dyDescent="0.2">
      <c r="B2309" s="1">
        <v>163810606</v>
      </c>
      <c r="C2309" s="1">
        <v>2029</v>
      </c>
      <c r="D2309" s="1" t="s">
        <v>283</v>
      </c>
      <c r="E2309" s="1">
        <v>0</v>
      </c>
      <c r="F2309" s="329">
        <v>0</v>
      </c>
      <c r="G2309" s="1">
        <v>0</v>
      </c>
      <c r="H2309" s="329">
        <v>0</v>
      </c>
      <c r="I2309" s="1">
        <v>0</v>
      </c>
      <c r="J2309" s="329">
        <v>4662.9434689445216</v>
      </c>
      <c r="K2309" s="329">
        <f t="shared" si="35"/>
        <v>4662.9434689445216</v>
      </c>
    </row>
    <row r="2310" spans="2:11" x14ac:dyDescent="0.2">
      <c r="B2310" s="1">
        <v>163810606</v>
      </c>
      <c r="C2310" s="1">
        <v>2030</v>
      </c>
      <c r="D2310" s="1" t="s">
        <v>283</v>
      </c>
      <c r="E2310" s="1">
        <v>0</v>
      </c>
      <c r="F2310" s="329">
        <v>0</v>
      </c>
      <c r="G2310" s="1">
        <v>0</v>
      </c>
      <c r="H2310" s="329">
        <v>0</v>
      </c>
      <c r="I2310" s="1">
        <v>0</v>
      </c>
      <c r="J2310" s="329">
        <v>4662.9434689445216</v>
      </c>
      <c r="K2310" s="329">
        <f t="shared" si="35"/>
        <v>4662.9434689445216</v>
      </c>
    </row>
    <row r="2311" spans="2:11" x14ac:dyDescent="0.2">
      <c r="B2311" s="1">
        <v>163810606</v>
      </c>
      <c r="C2311" s="1">
        <v>2031</v>
      </c>
      <c r="D2311" s="1" t="s">
        <v>283</v>
      </c>
      <c r="E2311" s="1">
        <v>0</v>
      </c>
      <c r="F2311" s="329">
        <v>0</v>
      </c>
      <c r="G2311" s="1">
        <v>0</v>
      </c>
      <c r="H2311" s="329">
        <v>0</v>
      </c>
      <c r="I2311" s="1">
        <v>0</v>
      </c>
      <c r="J2311" s="329">
        <v>4662.9434689445216</v>
      </c>
      <c r="K2311" s="329">
        <f t="shared" ref="K2311:K2374" si="36">J2311+H2311+F2311</f>
        <v>4662.9434689445216</v>
      </c>
    </row>
    <row r="2312" spans="2:11" x14ac:dyDescent="0.2">
      <c r="B2312" s="1">
        <v>163810606</v>
      </c>
      <c r="C2312" s="1">
        <v>2032</v>
      </c>
      <c r="D2312" s="1" t="s">
        <v>283</v>
      </c>
      <c r="E2312" s="1">
        <v>0</v>
      </c>
      <c r="F2312" s="329">
        <v>0</v>
      </c>
      <c r="G2312" s="1">
        <v>0</v>
      </c>
      <c r="H2312" s="329">
        <v>0</v>
      </c>
      <c r="I2312" s="1">
        <v>0</v>
      </c>
      <c r="J2312" s="329">
        <v>4662.9434689445216</v>
      </c>
      <c r="K2312" s="329">
        <f t="shared" si="36"/>
        <v>4662.9434689445216</v>
      </c>
    </row>
    <row r="2313" spans="2:11" x14ac:dyDescent="0.2">
      <c r="B2313" s="1">
        <v>163810606</v>
      </c>
      <c r="C2313" s="1">
        <v>2033</v>
      </c>
      <c r="D2313" s="1" t="s">
        <v>283</v>
      </c>
      <c r="E2313" s="1">
        <v>0</v>
      </c>
      <c r="F2313" s="329">
        <v>0</v>
      </c>
      <c r="G2313" s="1">
        <v>0</v>
      </c>
      <c r="H2313" s="329">
        <v>0</v>
      </c>
      <c r="I2313" s="1">
        <v>0</v>
      </c>
      <c r="J2313" s="329">
        <v>4662.9434689445216</v>
      </c>
      <c r="K2313" s="329">
        <f t="shared" si="36"/>
        <v>4662.9434689445216</v>
      </c>
    </row>
    <row r="2314" spans="2:11" x14ac:dyDescent="0.2">
      <c r="B2314" s="1">
        <v>163810606</v>
      </c>
      <c r="C2314" s="1">
        <v>2034</v>
      </c>
      <c r="D2314" s="1" t="s">
        <v>283</v>
      </c>
      <c r="E2314" s="1">
        <v>0</v>
      </c>
      <c r="F2314" s="329">
        <v>0</v>
      </c>
      <c r="G2314" s="1">
        <v>0</v>
      </c>
      <c r="H2314" s="329">
        <v>0</v>
      </c>
      <c r="I2314" s="1">
        <v>0</v>
      </c>
      <c r="J2314" s="329">
        <v>4662.9434689445216</v>
      </c>
      <c r="K2314" s="329">
        <f t="shared" si="36"/>
        <v>4662.9434689445216</v>
      </c>
    </row>
    <row r="2315" spans="2:11" x14ac:dyDescent="0.2">
      <c r="B2315" s="1">
        <v>176947367</v>
      </c>
      <c r="C2315" s="1">
        <v>2023</v>
      </c>
      <c r="D2315" s="1" t="s">
        <v>283</v>
      </c>
      <c r="E2315" s="1">
        <v>0</v>
      </c>
      <c r="F2315" s="329">
        <v>0</v>
      </c>
      <c r="G2315" s="1">
        <v>0</v>
      </c>
      <c r="H2315" s="329">
        <v>0</v>
      </c>
      <c r="I2315" s="1">
        <v>0</v>
      </c>
      <c r="J2315" s="329">
        <v>17457.347619578079</v>
      </c>
      <c r="K2315" s="329">
        <f t="shared" si="36"/>
        <v>17457.347619578079</v>
      </c>
    </row>
    <row r="2316" spans="2:11" x14ac:dyDescent="0.2">
      <c r="B2316" s="1">
        <v>176947367</v>
      </c>
      <c r="C2316" s="1">
        <v>2024</v>
      </c>
      <c r="D2316" s="1" t="s">
        <v>283</v>
      </c>
      <c r="E2316" s="1">
        <v>0</v>
      </c>
      <c r="F2316" s="329">
        <v>0</v>
      </c>
      <c r="G2316" s="1">
        <v>0</v>
      </c>
      <c r="H2316" s="329">
        <v>0</v>
      </c>
      <c r="I2316" s="1">
        <v>0</v>
      </c>
      <c r="J2316" s="329">
        <v>17457.347619578079</v>
      </c>
      <c r="K2316" s="329">
        <f t="shared" si="36"/>
        <v>17457.347619578079</v>
      </c>
    </row>
    <row r="2317" spans="2:11" x14ac:dyDescent="0.2">
      <c r="B2317" s="1">
        <v>176947367</v>
      </c>
      <c r="C2317" s="1">
        <v>2025</v>
      </c>
      <c r="D2317" s="1" t="s">
        <v>283</v>
      </c>
      <c r="E2317" s="1">
        <v>0</v>
      </c>
      <c r="F2317" s="329">
        <v>0</v>
      </c>
      <c r="G2317" s="1">
        <v>0</v>
      </c>
      <c r="H2317" s="329">
        <v>0</v>
      </c>
      <c r="I2317" s="1">
        <v>0</v>
      </c>
      <c r="J2317" s="329">
        <v>17457.347619578079</v>
      </c>
      <c r="K2317" s="329">
        <f t="shared" si="36"/>
        <v>17457.347619578079</v>
      </c>
    </row>
    <row r="2318" spans="2:11" x14ac:dyDescent="0.2">
      <c r="B2318" s="1">
        <v>176947367</v>
      </c>
      <c r="C2318" s="1">
        <v>2026</v>
      </c>
      <c r="D2318" s="1" t="s">
        <v>283</v>
      </c>
      <c r="E2318" s="1">
        <v>0</v>
      </c>
      <c r="F2318" s="329">
        <v>0</v>
      </c>
      <c r="G2318" s="1">
        <v>236.879130342536</v>
      </c>
      <c r="H2318" s="329">
        <v>10706.614647198559</v>
      </c>
      <c r="I2318" s="1">
        <v>236.879130342536</v>
      </c>
      <c r="J2318" s="329">
        <v>17457.347619578079</v>
      </c>
      <c r="K2318" s="329">
        <f t="shared" si="36"/>
        <v>28163.962266776638</v>
      </c>
    </row>
    <row r="2319" spans="2:11" x14ac:dyDescent="0.2">
      <c r="B2319" s="1">
        <v>176947367</v>
      </c>
      <c r="C2319" s="1">
        <v>2027</v>
      </c>
      <c r="D2319" s="1" t="s">
        <v>283</v>
      </c>
      <c r="E2319" s="1">
        <v>0</v>
      </c>
      <c r="F2319" s="329">
        <v>0</v>
      </c>
      <c r="G2319" s="1">
        <v>236.879130342536</v>
      </c>
      <c r="H2319" s="329">
        <v>10706.614647198559</v>
      </c>
      <c r="I2319" s="1">
        <v>236.879130342536</v>
      </c>
      <c r="J2319" s="329">
        <v>17457.347619578079</v>
      </c>
      <c r="K2319" s="329">
        <f t="shared" si="36"/>
        <v>28163.962266776638</v>
      </c>
    </row>
    <row r="2320" spans="2:11" x14ac:dyDescent="0.2">
      <c r="B2320" s="1">
        <v>176947367</v>
      </c>
      <c r="C2320" s="1">
        <v>2028</v>
      </c>
      <c r="D2320" s="1" t="s">
        <v>283</v>
      </c>
      <c r="E2320" s="1">
        <v>0</v>
      </c>
      <c r="F2320" s="329">
        <v>0</v>
      </c>
      <c r="G2320" s="1">
        <v>236.879130342536</v>
      </c>
      <c r="H2320" s="329">
        <v>10706.614647198559</v>
      </c>
      <c r="I2320" s="1">
        <v>236.879130342536</v>
      </c>
      <c r="J2320" s="329">
        <v>17457.347619578079</v>
      </c>
      <c r="K2320" s="329">
        <f t="shared" si="36"/>
        <v>28163.962266776638</v>
      </c>
    </row>
    <row r="2321" spans="2:11" x14ac:dyDescent="0.2">
      <c r="B2321" s="1">
        <v>176947367</v>
      </c>
      <c r="C2321" s="1">
        <v>2029</v>
      </c>
      <c r="D2321" s="1" t="s">
        <v>283</v>
      </c>
      <c r="E2321" s="1">
        <v>0</v>
      </c>
      <c r="F2321" s="329">
        <v>0</v>
      </c>
      <c r="G2321" s="1">
        <v>236.879130342536</v>
      </c>
      <c r="H2321" s="329">
        <v>10706.614647198559</v>
      </c>
      <c r="I2321" s="1">
        <v>236.879130342536</v>
      </c>
      <c r="J2321" s="329">
        <v>17457.347619578079</v>
      </c>
      <c r="K2321" s="329">
        <f t="shared" si="36"/>
        <v>28163.962266776638</v>
      </c>
    </row>
    <row r="2322" spans="2:11" x14ac:dyDescent="0.2">
      <c r="B2322" s="1">
        <v>176947367</v>
      </c>
      <c r="C2322" s="1">
        <v>2030</v>
      </c>
      <c r="D2322" s="1" t="s">
        <v>283</v>
      </c>
      <c r="E2322" s="1">
        <v>0</v>
      </c>
      <c r="F2322" s="329">
        <v>0</v>
      </c>
      <c r="G2322" s="1">
        <v>236.879130342536</v>
      </c>
      <c r="H2322" s="329">
        <v>10706.614647198559</v>
      </c>
      <c r="I2322" s="1">
        <v>236.879130342536</v>
      </c>
      <c r="J2322" s="329">
        <v>17457.347619578079</v>
      </c>
      <c r="K2322" s="329">
        <f t="shared" si="36"/>
        <v>28163.962266776638</v>
      </c>
    </row>
    <row r="2323" spans="2:11" x14ac:dyDescent="0.2">
      <c r="B2323" s="1">
        <v>176947367</v>
      </c>
      <c r="C2323" s="1">
        <v>2031</v>
      </c>
      <c r="D2323" s="1" t="s">
        <v>283</v>
      </c>
      <c r="E2323" s="1">
        <v>0</v>
      </c>
      <c r="F2323" s="329">
        <v>0</v>
      </c>
      <c r="G2323" s="1">
        <v>236.879130342536</v>
      </c>
      <c r="H2323" s="329">
        <v>10706.614647198559</v>
      </c>
      <c r="I2323" s="1">
        <v>236.879130342536</v>
      </c>
      <c r="J2323" s="329">
        <v>17457.347619578079</v>
      </c>
      <c r="K2323" s="329">
        <f t="shared" si="36"/>
        <v>28163.962266776638</v>
      </c>
    </row>
    <row r="2324" spans="2:11" x14ac:dyDescent="0.2">
      <c r="B2324" s="1">
        <v>176947367</v>
      </c>
      <c r="C2324" s="1">
        <v>2032</v>
      </c>
      <c r="D2324" s="1" t="s">
        <v>283</v>
      </c>
      <c r="E2324" s="1">
        <v>0</v>
      </c>
      <c r="F2324" s="329">
        <v>0</v>
      </c>
      <c r="G2324" s="1">
        <v>236.879130342536</v>
      </c>
      <c r="H2324" s="329">
        <v>10706.614647198559</v>
      </c>
      <c r="I2324" s="1">
        <v>236.879130342536</v>
      </c>
      <c r="J2324" s="329">
        <v>17457.347619578079</v>
      </c>
      <c r="K2324" s="329">
        <f t="shared" si="36"/>
        <v>28163.962266776638</v>
      </c>
    </row>
    <row r="2325" spans="2:11" x14ac:dyDescent="0.2">
      <c r="B2325" s="1">
        <v>176947367</v>
      </c>
      <c r="C2325" s="1">
        <v>2033</v>
      </c>
      <c r="D2325" s="1" t="s">
        <v>283</v>
      </c>
      <c r="E2325" s="1">
        <v>0</v>
      </c>
      <c r="F2325" s="329">
        <v>0</v>
      </c>
      <c r="G2325" s="1">
        <v>236.879130342536</v>
      </c>
      <c r="H2325" s="329">
        <v>10706.614647198559</v>
      </c>
      <c r="I2325" s="1">
        <v>236.879130342536</v>
      </c>
      <c r="J2325" s="329">
        <v>17457.347619578079</v>
      </c>
      <c r="K2325" s="329">
        <f t="shared" si="36"/>
        <v>28163.962266776638</v>
      </c>
    </row>
    <row r="2326" spans="2:11" x14ac:dyDescent="0.2">
      <c r="B2326" s="1">
        <v>176947367</v>
      </c>
      <c r="C2326" s="1">
        <v>2034</v>
      </c>
      <c r="D2326" s="1" t="s">
        <v>283</v>
      </c>
      <c r="E2326" s="1">
        <v>0</v>
      </c>
      <c r="F2326" s="329">
        <v>0</v>
      </c>
      <c r="G2326" s="1">
        <v>236.879130342536</v>
      </c>
      <c r="H2326" s="329">
        <v>10706.614647198559</v>
      </c>
      <c r="I2326" s="1">
        <v>236.879130342536</v>
      </c>
      <c r="J2326" s="329">
        <v>17457.347619578079</v>
      </c>
      <c r="K2326" s="329">
        <f t="shared" si="36"/>
        <v>28163.962266776638</v>
      </c>
    </row>
    <row r="2327" spans="2:11" x14ac:dyDescent="0.2">
      <c r="B2327" s="1">
        <v>181894334</v>
      </c>
      <c r="C2327" s="1">
        <v>2023</v>
      </c>
      <c r="D2327" s="1" t="s">
        <v>283</v>
      </c>
      <c r="E2327" s="1">
        <v>0</v>
      </c>
      <c r="F2327" s="329">
        <v>0</v>
      </c>
      <c r="G2327" s="1">
        <v>0</v>
      </c>
      <c r="H2327" s="329">
        <v>0</v>
      </c>
      <c r="I2327" s="1">
        <v>0</v>
      </c>
      <c r="J2327" s="329">
        <v>12682.0761505951</v>
      </c>
      <c r="K2327" s="329">
        <f t="shared" si="36"/>
        <v>12682.0761505951</v>
      </c>
    </row>
    <row r="2328" spans="2:11" x14ac:dyDescent="0.2">
      <c r="B2328" s="1">
        <v>181894334</v>
      </c>
      <c r="C2328" s="1">
        <v>2024</v>
      </c>
      <c r="D2328" s="1" t="s">
        <v>283</v>
      </c>
      <c r="E2328" s="1">
        <v>0</v>
      </c>
      <c r="F2328" s="329">
        <v>0</v>
      </c>
      <c r="G2328" s="1">
        <v>0</v>
      </c>
      <c r="H2328" s="329">
        <v>0</v>
      </c>
      <c r="I2328" s="1">
        <v>0</v>
      </c>
      <c r="J2328" s="329">
        <v>12682.0761505951</v>
      </c>
      <c r="K2328" s="329">
        <f t="shared" si="36"/>
        <v>12682.0761505951</v>
      </c>
    </row>
    <row r="2329" spans="2:11" x14ac:dyDescent="0.2">
      <c r="B2329" s="1">
        <v>181894334</v>
      </c>
      <c r="C2329" s="1">
        <v>2025</v>
      </c>
      <c r="D2329" s="1" t="s">
        <v>283</v>
      </c>
      <c r="E2329" s="1">
        <v>0</v>
      </c>
      <c r="F2329" s="329">
        <v>0</v>
      </c>
      <c r="G2329" s="1">
        <v>0</v>
      </c>
      <c r="H2329" s="329">
        <v>0</v>
      </c>
      <c r="I2329" s="1">
        <v>0</v>
      </c>
      <c r="J2329" s="329">
        <v>12682.0761505951</v>
      </c>
      <c r="K2329" s="329">
        <f t="shared" si="36"/>
        <v>12682.0761505951</v>
      </c>
    </row>
    <row r="2330" spans="2:11" x14ac:dyDescent="0.2">
      <c r="B2330" s="1">
        <v>181894334</v>
      </c>
      <c r="C2330" s="1">
        <v>2026</v>
      </c>
      <c r="D2330" s="1" t="s">
        <v>283</v>
      </c>
      <c r="E2330" s="1">
        <v>0</v>
      </c>
      <c r="F2330" s="329">
        <v>0</v>
      </c>
      <c r="G2330" s="1">
        <v>0</v>
      </c>
      <c r="H2330" s="329">
        <v>0</v>
      </c>
      <c r="I2330" s="1">
        <v>0</v>
      </c>
      <c r="J2330" s="329">
        <v>12682.0761505951</v>
      </c>
      <c r="K2330" s="329">
        <f t="shared" si="36"/>
        <v>12682.0761505951</v>
      </c>
    </row>
    <row r="2331" spans="2:11" x14ac:dyDescent="0.2">
      <c r="B2331" s="1">
        <v>181894334</v>
      </c>
      <c r="C2331" s="1">
        <v>2027</v>
      </c>
      <c r="D2331" s="1" t="s">
        <v>283</v>
      </c>
      <c r="E2331" s="1">
        <v>0</v>
      </c>
      <c r="F2331" s="329">
        <v>0</v>
      </c>
      <c r="G2331" s="1">
        <v>0</v>
      </c>
      <c r="H2331" s="329">
        <v>0</v>
      </c>
      <c r="I2331" s="1">
        <v>0</v>
      </c>
      <c r="J2331" s="329">
        <v>12682.0761505951</v>
      </c>
      <c r="K2331" s="329">
        <f t="shared" si="36"/>
        <v>12682.0761505951</v>
      </c>
    </row>
    <row r="2332" spans="2:11" x14ac:dyDescent="0.2">
      <c r="B2332" s="1">
        <v>181894334</v>
      </c>
      <c r="C2332" s="1">
        <v>2028</v>
      </c>
      <c r="D2332" s="1" t="s">
        <v>283</v>
      </c>
      <c r="E2332" s="1">
        <v>0</v>
      </c>
      <c r="F2332" s="329">
        <v>0</v>
      </c>
      <c r="G2332" s="1">
        <v>0</v>
      </c>
      <c r="H2332" s="329">
        <v>0</v>
      </c>
      <c r="I2332" s="1">
        <v>0</v>
      </c>
      <c r="J2332" s="329">
        <v>12682.0761505951</v>
      </c>
      <c r="K2332" s="329">
        <f t="shared" si="36"/>
        <v>12682.0761505951</v>
      </c>
    </row>
    <row r="2333" spans="2:11" x14ac:dyDescent="0.2">
      <c r="B2333" s="1">
        <v>181894334</v>
      </c>
      <c r="C2333" s="1">
        <v>2029</v>
      </c>
      <c r="D2333" s="1" t="s">
        <v>283</v>
      </c>
      <c r="E2333" s="1">
        <v>0</v>
      </c>
      <c r="F2333" s="329">
        <v>0</v>
      </c>
      <c r="G2333" s="1">
        <v>0</v>
      </c>
      <c r="H2333" s="329">
        <v>0</v>
      </c>
      <c r="I2333" s="1">
        <v>0</v>
      </c>
      <c r="J2333" s="329">
        <v>12682.0761505951</v>
      </c>
      <c r="K2333" s="329">
        <f t="shared" si="36"/>
        <v>12682.0761505951</v>
      </c>
    </row>
    <row r="2334" spans="2:11" x14ac:dyDescent="0.2">
      <c r="B2334" s="1">
        <v>181894334</v>
      </c>
      <c r="C2334" s="1">
        <v>2030</v>
      </c>
      <c r="D2334" s="1" t="s">
        <v>283</v>
      </c>
      <c r="E2334" s="1">
        <v>0</v>
      </c>
      <c r="F2334" s="329">
        <v>0</v>
      </c>
      <c r="G2334" s="1">
        <v>0</v>
      </c>
      <c r="H2334" s="329">
        <v>0</v>
      </c>
      <c r="I2334" s="1">
        <v>0</v>
      </c>
      <c r="J2334" s="329">
        <v>12682.0761505951</v>
      </c>
      <c r="K2334" s="329">
        <f t="shared" si="36"/>
        <v>12682.0761505951</v>
      </c>
    </row>
    <row r="2335" spans="2:11" x14ac:dyDescent="0.2">
      <c r="B2335" s="1">
        <v>181894334</v>
      </c>
      <c r="C2335" s="1">
        <v>2031</v>
      </c>
      <c r="D2335" s="1" t="s">
        <v>283</v>
      </c>
      <c r="E2335" s="1">
        <v>0</v>
      </c>
      <c r="F2335" s="329">
        <v>0</v>
      </c>
      <c r="G2335" s="1">
        <v>0</v>
      </c>
      <c r="H2335" s="329">
        <v>0</v>
      </c>
      <c r="I2335" s="1">
        <v>0</v>
      </c>
      <c r="J2335" s="329">
        <v>12682.0761505951</v>
      </c>
      <c r="K2335" s="329">
        <f t="shared" si="36"/>
        <v>12682.0761505951</v>
      </c>
    </row>
    <row r="2336" spans="2:11" x14ac:dyDescent="0.2">
      <c r="B2336" s="1">
        <v>181894334</v>
      </c>
      <c r="C2336" s="1">
        <v>2032</v>
      </c>
      <c r="D2336" s="1" t="s">
        <v>283</v>
      </c>
      <c r="E2336" s="1">
        <v>0</v>
      </c>
      <c r="F2336" s="329">
        <v>0</v>
      </c>
      <c r="G2336" s="1">
        <v>0</v>
      </c>
      <c r="H2336" s="329">
        <v>0</v>
      </c>
      <c r="I2336" s="1">
        <v>0</v>
      </c>
      <c r="J2336" s="329">
        <v>12682.0761505951</v>
      </c>
      <c r="K2336" s="329">
        <f t="shared" si="36"/>
        <v>12682.0761505951</v>
      </c>
    </row>
    <row r="2337" spans="2:11" x14ac:dyDescent="0.2">
      <c r="B2337" s="1">
        <v>181894334</v>
      </c>
      <c r="C2337" s="1">
        <v>2033</v>
      </c>
      <c r="D2337" s="1" t="s">
        <v>283</v>
      </c>
      <c r="E2337" s="1">
        <v>0</v>
      </c>
      <c r="F2337" s="329">
        <v>0</v>
      </c>
      <c r="G2337" s="1">
        <v>0</v>
      </c>
      <c r="H2337" s="329">
        <v>0</v>
      </c>
      <c r="I2337" s="1">
        <v>0</v>
      </c>
      <c r="J2337" s="329">
        <v>12682.0761505951</v>
      </c>
      <c r="K2337" s="329">
        <f t="shared" si="36"/>
        <v>12682.0761505951</v>
      </c>
    </row>
    <row r="2338" spans="2:11" x14ac:dyDescent="0.2">
      <c r="B2338" s="1">
        <v>181894334</v>
      </c>
      <c r="C2338" s="1">
        <v>2034</v>
      </c>
      <c r="D2338" s="1" t="s">
        <v>283</v>
      </c>
      <c r="E2338" s="1">
        <v>0</v>
      </c>
      <c r="F2338" s="329">
        <v>0</v>
      </c>
      <c r="G2338" s="1">
        <v>0</v>
      </c>
      <c r="H2338" s="329">
        <v>0</v>
      </c>
      <c r="I2338" s="1">
        <v>0</v>
      </c>
      <c r="J2338" s="329">
        <v>12682.0761505951</v>
      </c>
      <c r="K2338" s="329">
        <f t="shared" si="36"/>
        <v>12682.0761505951</v>
      </c>
    </row>
    <row r="2339" spans="2:11" x14ac:dyDescent="0.2">
      <c r="B2339" s="1">
        <v>202969717</v>
      </c>
      <c r="C2339" s="1">
        <v>2023</v>
      </c>
      <c r="D2339" s="1" t="s">
        <v>283</v>
      </c>
      <c r="E2339" s="1">
        <v>0.44079602989234329</v>
      </c>
      <c r="F2339" s="329">
        <v>0</v>
      </c>
      <c r="G2339" s="1">
        <v>0</v>
      </c>
      <c r="H2339" s="329">
        <v>0</v>
      </c>
      <c r="I2339" s="1">
        <v>0.44079602989234329</v>
      </c>
      <c r="J2339" s="329">
        <v>2748.967327685174</v>
      </c>
      <c r="K2339" s="329">
        <f t="shared" si="36"/>
        <v>2748.967327685174</v>
      </c>
    </row>
    <row r="2340" spans="2:11" x14ac:dyDescent="0.2">
      <c r="B2340" s="1">
        <v>202969717</v>
      </c>
      <c r="C2340" s="1">
        <v>2024</v>
      </c>
      <c r="D2340" s="1" t="s">
        <v>283</v>
      </c>
      <c r="E2340" s="1">
        <v>0</v>
      </c>
      <c r="F2340" s="329">
        <v>0</v>
      </c>
      <c r="G2340" s="1">
        <v>0</v>
      </c>
      <c r="H2340" s="329">
        <v>0</v>
      </c>
      <c r="I2340" s="1">
        <v>0</v>
      </c>
      <c r="J2340" s="329">
        <v>2748.967327685174</v>
      </c>
      <c r="K2340" s="329">
        <f t="shared" si="36"/>
        <v>2748.967327685174</v>
      </c>
    </row>
    <row r="2341" spans="2:11" x14ac:dyDescent="0.2">
      <c r="B2341" s="1">
        <v>202969717</v>
      </c>
      <c r="C2341" s="1">
        <v>2025</v>
      </c>
      <c r="D2341" s="1" t="s">
        <v>283</v>
      </c>
      <c r="E2341" s="1">
        <v>0</v>
      </c>
      <c r="F2341" s="329">
        <v>0</v>
      </c>
      <c r="G2341" s="1">
        <v>0</v>
      </c>
      <c r="H2341" s="329">
        <v>0</v>
      </c>
      <c r="I2341" s="1">
        <v>0</v>
      </c>
      <c r="J2341" s="329">
        <v>2748.967327685174</v>
      </c>
      <c r="K2341" s="329">
        <f t="shared" si="36"/>
        <v>2748.967327685174</v>
      </c>
    </row>
    <row r="2342" spans="2:11" x14ac:dyDescent="0.2">
      <c r="B2342" s="1">
        <v>202969717</v>
      </c>
      <c r="C2342" s="1">
        <v>2026</v>
      </c>
      <c r="D2342" s="1" t="s">
        <v>283</v>
      </c>
      <c r="E2342" s="1">
        <v>0</v>
      </c>
      <c r="F2342" s="329">
        <v>0</v>
      </c>
      <c r="G2342" s="1">
        <v>0</v>
      </c>
      <c r="H2342" s="329">
        <v>0</v>
      </c>
      <c r="I2342" s="1">
        <v>0</v>
      </c>
      <c r="J2342" s="329">
        <v>2748.967327685174</v>
      </c>
      <c r="K2342" s="329">
        <f t="shared" si="36"/>
        <v>2748.967327685174</v>
      </c>
    </row>
    <row r="2343" spans="2:11" x14ac:dyDescent="0.2">
      <c r="B2343" s="1">
        <v>202969717</v>
      </c>
      <c r="C2343" s="1">
        <v>2027</v>
      </c>
      <c r="D2343" s="1" t="s">
        <v>283</v>
      </c>
      <c r="E2343" s="1">
        <v>0</v>
      </c>
      <c r="F2343" s="329">
        <v>0</v>
      </c>
      <c r="G2343" s="1">
        <v>0</v>
      </c>
      <c r="H2343" s="329">
        <v>0</v>
      </c>
      <c r="I2343" s="1">
        <v>0</v>
      </c>
      <c r="J2343" s="329">
        <v>2748.967327685174</v>
      </c>
      <c r="K2343" s="329">
        <f t="shared" si="36"/>
        <v>2748.967327685174</v>
      </c>
    </row>
    <row r="2344" spans="2:11" x14ac:dyDescent="0.2">
      <c r="B2344" s="1">
        <v>202969717</v>
      </c>
      <c r="C2344" s="1">
        <v>2028</v>
      </c>
      <c r="D2344" s="1" t="s">
        <v>283</v>
      </c>
      <c r="E2344" s="1">
        <v>0</v>
      </c>
      <c r="F2344" s="329">
        <v>0</v>
      </c>
      <c r="G2344" s="1">
        <v>0</v>
      </c>
      <c r="H2344" s="329">
        <v>0</v>
      </c>
      <c r="I2344" s="1">
        <v>0</v>
      </c>
      <c r="J2344" s="329">
        <v>2748.967327685174</v>
      </c>
      <c r="K2344" s="329">
        <f t="shared" si="36"/>
        <v>2748.967327685174</v>
      </c>
    </row>
    <row r="2345" spans="2:11" x14ac:dyDescent="0.2">
      <c r="B2345" s="1">
        <v>202969717</v>
      </c>
      <c r="C2345" s="1">
        <v>2029</v>
      </c>
      <c r="D2345" s="1" t="s">
        <v>283</v>
      </c>
      <c r="E2345" s="1">
        <v>0</v>
      </c>
      <c r="F2345" s="329">
        <v>0</v>
      </c>
      <c r="G2345" s="1">
        <v>0</v>
      </c>
      <c r="H2345" s="329">
        <v>0</v>
      </c>
      <c r="I2345" s="1">
        <v>0</v>
      </c>
      <c r="J2345" s="329">
        <v>2748.967327685174</v>
      </c>
      <c r="K2345" s="329">
        <f t="shared" si="36"/>
        <v>2748.967327685174</v>
      </c>
    </row>
    <row r="2346" spans="2:11" x14ac:dyDescent="0.2">
      <c r="B2346" s="1">
        <v>202969717</v>
      </c>
      <c r="C2346" s="1">
        <v>2030</v>
      </c>
      <c r="D2346" s="1" t="s">
        <v>283</v>
      </c>
      <c r="E2346" s="1">
        <v>0</v>
      </c>
      <c r="F2346" s="329">
        <v>0</v>
      </c>
      <c r="G2346" s="1">
        <v>0</v>
      </c>
      <c r="H2346" s="329">
        <v>0</v>
      </c>
      <c r="I2346" s="1">
        <v>0</v>
      </c>
      <c r="J2346" s="329">
        <v>2748.967327685174</v>
      </c>
      <c r="K2346" s="329">
        <f t="shared" si="36"/>
        <v>2748.967327685174</v>
      </c>
    </row>
    <row r="2347" spans="2:11" x14ac:dyDescent="0.2">
      <c r="B2347" s="1">
        <v>202969717</v>
      </c>
      <c r="C2347" s="1">
        <v>2031</v>
      </c>
      <c r="D2347" s="1" t="s">
        <v>283</v>
      </c>
      <c r="E2347" s="1">
        <v>0</v>
      </c>
      <c r="F2347" s="329">
        <v>0</v>
      </c>
      <c r="G2347" s="1">
        <v>0</v>
      </c>
      <c r="H2347" s="329">
        <v>0</v>
      </c>
      <c r="I2347" s="1">
        <v>0</v>
      </c>
      <c r="J2347" s="329">
        <v>2748.967327685174</v>
      </c>
      <c r="K2347" s="329">
        <f t="shared" si="36"/>
        <v>2748.967327685174</v>
      </c>
    </row>
    <row r="2348" spans="2:11" x14ac:dyDescent="0.2">
      <c r="B2348" s="1">
        <v>202969717</v>
      </c>
      <c r="C2348" s="1">
        <v>2032</v>
      </c>
      <c r="D2348" s="1" t="s">
        <v>283</v>
      </c>
      <c r="E2348" s="1">
        <v>0</v>
      </c>
      <c r="F2348" s="329">
        <v>0</v>
      </c>
      <c r="G2348" s="1">
        <v>0</v>
      </c>
      <c r="H2348" s="329">
        <v>0</v>
      </c>
      <c r="I2348" s="1">
        <v>0</v>
      </c>
      <c r="J2348" s="329">
        <v>2748.967327685174</v>
      </c>
      <c r="K2348" s="329">
        <f t="shared" si="36"/>
        <v>2748.967327685174</v>
      </c>
    </row>
    <row r="2349" spans="2:11" x14ac:dyDescent="0.2">
      <c r="B2349" s="1">
        <v>202969717</v>
      </c>
      <c r="C2349" s="1">
        <v>2033</v>
      </c>
      <c r="D2349" s="1" t="s">
        <v>283</v>
      </c>
      <c r="E2349" s="1">
        <v>0</v>
      </c>
      <c r="F2349" s="329">
        <v>0</v>
      </c>
      <c r="G2349" s="1">
        <v>0</v>
      </c>
      <c r="H2349" s="329">
        <v>0</v>
      </c>
      <c r="I2349" s="1">
        <v>0</v>
      </c>
      <c r="J2349" s="329">
        <v>2748.967327685174</v>
      </c>
      <c r="K2349" s="329">
        <f t="shared" si="36"/>
        <v>2748.967327685174</v>
      </c>
    </row>
    <row r="2350" spans="2:11" x14ac:dyDescent="0.2">
      <c r="B2350" s="1">
        <v>202969717</v>
      </c>
      <c r="C2350" s="1">
        <v>2034</v>
      </c>
      <c r="D2350" s="1" t="s">
        <v>283</v>
      </c>
      <c r="E2350" s="1">
        <v>0</v>
      </c>
      <c r="F2350" s="329">
        <v>0</v>
      </c>
      <c r="G2350" s="1">
        <v>0</v>
      </c>
      <c r="H2350" s="329">
        <v>0</v>
      </c>
      <c r="I2350" s="1">
        <v>0</v>
      </c>
      <c r="J2350" s="329">
        <v>2748.967327685174</v>
      </c>
      <c r="K2350" s="329">
        <f t="shared" si="36"/>
        <v>2748.967327685174</v>
      </c>
    </row>
    <row r="2351" spans="2:11" x14ac:dyDescent="0.2">
      <c r="B2351" s="1">
        <v>19989164</v>
      </c>
      <c r="C2351" s="1">
        <v>2023</v>
      </c>
      <c r="D2351" s="1" t="s">
        <v>284</v>
      </c>
      <c r="E2351" s="1">
        <v>0</v>
      </c>
      <c r="F2351" s="329">
        <v>0</v>
      </c>
      <c r="G2351" s="1">
        <v>0</v>
      </c>
      <c r="H2351" s="329">
        <v>0</v>
      </c>
      <c r="I2351" s="1">
        <v>0</v>
      </c>
      <c r="J2351" s="329">
        <v>2883.2968647966818</v>
      </c>
      <c r="K2351" s="329">
        <f t="shared" si="36"/>
        <v>2883.2968647966818</v>
      </c>
    </row>
    <row r="2352" spans="2:11" x14ac:dyDescent="0.2">
      <c r="B2352" s="1">
        <v>19989164</v>
      </c>
      <c r="C2352" s="1">
        <v>2024</v>
      </c>
      <c r="D2352" s="1" t="s">
        <v>284</v>
      </c>
      <c r="E2352" s="1">
        <v>0</v>
      </c>
      <c r="F2352" s="329">
        <v>0</v>
      </c>
      <c r="G2352" s="1">
        <v>0</v>
      </c>
      <c r="H2352" s="329">
        <v>0</v>
      </c>
      <c r="I2352" s="1">
        <v>0</v>
      </c>
      <c r="J2352" s="329">
        <v>2883.2968647966818</v>
      </c>
      <c r="K2352" s="329">
        <f t="shared" si="36"/>
        <v>2883.2968647966818</v>
      </c>
    </row>
    <row r="2353" spans="2:11" x14ac:dyDescent="0.2">
      <c r="B2353" s="1">
        <v>19989164</v>
      </c>
      <c r="C2353" s="1">
        <v>2025</v>
      </c>
      <c r="D2353" s="1" t="s">
        <v>284</v>
      </c>
      <c r="E2353" s="1">
        <v>0</v>
      </c>
      <c r="F2353" s="329">
        <v>0</v>
      </c>
      <c r="G2353" s="1">
        <v>0</v>
      </c>
      <c r="H2353" s="329">
        <v>0</v>
      </c>
      <c r="I2353" s="1">
        <v>0</v>
      </c>
      <c r="J2353" s="329">
        <v>2883.2968647966818</v>
      </c>
      <c r="K2353" s="329">
        <f t="shared" si="36"/>
        <v>2883.2968647966818</v>
      </c>
    </row>
    <row r="2354" spans="2:11" x14ac:dyDescent="0.2">
      <c r="B2354" s="1">
        <v>19989164</v>
      </c>
      <c r="C2354" s="1">
        <v>2026</v>
      </c>
      <c r="D2354" s="1" t="s">
        <v>284</v>
      </c>
      <c r="E2354" s="1">
        <v>0</v>
      </c>
      <c r="F2354" s="329">
        <v>0</v>
      </c>
      <c r="G2354" s="1">
        <v>0</v>
      </c>
      <c r="H2354" s="329">
        <v>0</v>
      </c>
      <c r="I2354" s="1">
        <v>0</v>
      </c>
      <c r="J2354" s="329">
        <v>2883.2968647966818</v>
      </c>
      <c r="K2354" s="329">
        <f t="shared" si="36"/>
        <v>2883.2968647966818</v>
      </c>
    </row>
    <row r="2355" spans="2:11" x14ac:dyDescent="0.2">
      <c r="B2355" s="1">
        <v>19989164</v>
      </c>
      <c r="C2355" s="1">
        <v>2027</v>
      </c>
      <c r="D2355" s="1" t="s">
        <v>284</v>
      </c>
      <c r="E2355" s="1">
        <v>0</v>
      </c>
      <c r="F2355" s="329">
        <v>0</v>
      </c>
      <c r="G2355" s="1">
        <v>0</v>
      </c>
      <c r="H2355" s="329">
        <v>0</v>
      </c>
      <c r="I2355" s="1">
        <v>0</v>
      </c>
      <c r="J2355" s="329">
        <v>2883.2968647966818</v>
      </c>
      <c r="K2355" s="329">
        <f t="shared" si="36"/>
        <v>2883.2968647966818</v>
      </c>
    </row>
    <row r="2356" spans="2:11" x14ac:dyDescent="0.2">
      <c r="B2356" s="1">
        <v>19989164</v>
      </c>
      <c r="C2356" s="1">
        <v>2028</v>
      </c>
      <c r="D2356" s="1" t="s">
        <v>284</v>
      </c>
      <c r="E2356" s="1">
        <v>0</v>
      </c>
      <c r="F2356" s="329">
        <v>0</v>
      </c>
      <c r="G2356" s="1">
        <v>0</v>
      </c>
      <c r="H2356" s="329">
        <v>0</v>
      </c>
      <c r="I2356" s="1">
        <v>0</v>
      </c>
      <c r="J2356" s="329">
        <v>2883.2968647966818</v>
      </c>
      <c r="K2356" s="329">
        <f t="shared" si="36"/>
        <v>2883.2968647966818</v>
      </c>
    </row>
    <row r="2357" spans="2:11" x14ac:dyDescent="0.2">
      <c r="B2357" s="1">
        <v>19989164</v>
      </c>
      <c r="C2357" s="1">
        <v>2029</v>
      </c>
      <c r="D2357" s="1" t="s">
        <v>284</v>
      </c>
      <c r="E2357" s="1">
        <v>0</v>
      </c>
      <c r="F2357" s="329">
        <v>0</v>
      </c>
      <c r="G2357" s="1">
        <v>0</v>
      </c>
      <c r="H2357" s="329">
        <v>0</v>
      </c>
      <c r="I2357" s="1">
        <v>0</v>
      </c>
      <c r="J2357" s="329">
        <v>2883.2968647966818</v>
      </c>
      <c r="K2357" s="329">
        <f t="shared" si="36"/>
        <v>2883.2968647966818</v>
      </c>
    </row>
    <row r="2358" spans="2:11" x14ac:dyDescent="0.2">
      <c r="B2358" s="1">
        <v>19989164</v>
      </c>
      <c r="C2358" s="1">
        <v>2030</v>
      </c>
      <c r="D2358" s="1" t="s">
        <v>284</v>
      </c>
      <c r="E2358" s="1">
        <v>0</v>
      </c>
      <c r="F2358" s="329">
        <v>0</v>
      </c>
      <c r="G2358" s="1">
        <v>0</v>
      </c>
      <c r="H2358" s="329">
        <v>0</v>
      </c>
      <c r="I2358" s="1">
        <v>0</v>
      </c>
      <c r="J2358" s="329">
        <v>2883.2968647966818</v>
      </c>
      <c r="K2358" s="329">
        <f t="shared" si="36"/>
        <v>2883.2968647966818</v>
      </c>
    </row>
    <row r="2359" spans="2:11" x14ac:dyDescent="0.2">
      <c r="B2359" s="1">
        <v>19989164</v>
      </c>
      <c r="C2359" s="1">
        <v>2031</v>
      </c>
      <c r="D2359" s="1" t="s">
        <v>284</v>
      </c>
      <c r="E2359" s="1">
        <v>0</v>
      </c>
      <c r="F2359" s="329">
        <v>0</v>
      </c>
      <c r="G2359" s="1">
        <v>0</v>
      </c>
      <c r="H2359" s="329">
        <v>0</v>
      </c>
      <c r="I2359" s="1">
        <v>0</v>
      </c>
      <c r="J2359" s="329">
        <v>2883.2968647966818</v>
      </c>
      <c r="K2359" s="329">
        <f t="shared" si="36"/>
        <v>2883.2968647966818</v>
      </c>
    </row>
    <row r="2360" spans="2:11" x14ac:dyDescent="0.2">
      <c r="B2360" s="1">
        <v>19989164</v>
      </c>
      <c r="C2360" s="1">
        <v>2032</v>
      </c>
      <c r="D2360" s="1" t="s">
        <v>284</v>
      </c>
      <c r="E2360" s="1">
        <v>0</v>
      </c>
      <c r="F2360" s="329">
        <v>0</v>
      </c>
      <c r="G2360" s="1">
        <v>0</v>
      </c>
      <c r="H2360" s="329">
        <v>0</v>
      </c>
      <c r="I2360" s="1">
        <v>0</v>
      </c>
      <c r="J2360" s="329">
        <v>2883.2968647966818</v>
      </c>
      <c r="K2360" s="329">
        <f t="shared" si="36"/>
        <v>2883.2968647966818</v>
      </c>
    </row>
    <row r="2361" spans="2:11" x14ac:dyDescent="0.2">
      <c r="B2361" s="1">
        <v>19989164</v>
      </c>
      <c r="C2361" s="1">
        <v>2033</v>
      </c>
      <c r="D2361" s="1" t="s">
        <v>284</v>
      </c>
      <c r="E2361" s="1">
        <v>0</v>
      </c>
      <c r="F2361" s="329">
        <v>0</v>
      </c>
      <c r="G2361" s="1">
        <v>0</v>
      </c>
      <c r="H2361" s="329">
        <v>0</v>
      </c>
      <c r="I2361" s="1">
        <v>0</v>
      </c>
      <c r="J2361" s="329">
        <v>2883.2968647966818</v>
      </c>
      <c r="K2361" s="329">
        <f t="shared" si="36"/>
        <v>2883.2968647966818</v>
      </c>
    </row>
    <row r="2362" spans="2:11" x14ac:dyDescent="0.2">
      <c r="B2362" s="1">
        <v>19989164</v>
      </c>
      <c r="C2362" s="1">
        <v>2034</v>
      </c>
      <c r="D2362" s="1" t="s">
        <v>284</v>
      </c>
      <c r="E2362" s="1">
        <v>0</v>
      </c>
      <c r="F2362" s="329">
        <v>0</v>
      </c>
      <c r="G2362" s="1">
        <v>0</v>
      </c>
      <c r="H2362" s="329">
        <v>0</v>
      </c>
      <c r="I2362" s="1">
        <v>0</v>
      </c>
      <c r="J2362" s="329">
        <v>2883.2968647966818</v>
      </c>
      <c r="K2362" s="329">
        <f t="shared" si="36"/>
        <v>2883.2968647966818</v>
      </c>
    </row>
    <row r="2363" spans="2:11" x14ac:dyDescent="0.2">
      <c r="B2363" s="1">
        <v>20202176</v>
      </c>
      <c r="C2363" s="1">
        <v>2023</v>
      </c>
      <c r="D2363" s="1" t="s">
        <v>284</v>
      </c>
      <c r="E2363" s="1">
        <v>2354.6753701103412</v>
      </c>
      <c r="F2363" s="329">
        <v>0</v>
      </c>
      <c r="G2363" s="1">
        <v>0</v>
      </c>
      <c r="H2363" s="329">
        <v>0</v>
      </c>
      <c r="I2363" s="1">
        <v>2354.6753701103412</v>
      </c>
      <c r="J2363" s="329">
        <v>17905.421207036208</v>
      </c>
      <c r="K2363" s="329">
        <f t="shared" si="36"/>
        <v>17905.421207036208</v>
      </c>
    </row>
    <row r="2364" spans="2:11" x14ac:dyDescent="0.2">
      <c r="B2364" s="1">
        <v>20202176</v>
      </c>
      <c r="C2364" s="1">
        <v>2024</v>
      </c>
      <c r="D2364" s="1" t="s">
        <v>284</v>
      </c>
      <c r="E2364" s="1">
        <v>2519.4578254922471</v>
      </c>
      <c r="F2364" s="329">
        <v>52.732483573395598</v>
      </c>
      <c r="G2364" s="1">
        <v>0</v>
      </c>
      <c r="H2364" s="329">
        <v>0</v>
      </c>
      <c r="I2364" s="1">
        <v>2519.4578254922471</v>
      </c>
      <c r="J2364" s="329">
        <v>17905.421207036208</v>
      </c>
      <c r="K2364" s="329">
        <f t="shared" si="36"/>
        <v>17958.153690609604</v>
      </c>
    </row>
    <row r="2365" spans="2:11" x14ac:dyDescent="0.2">
      <c r="B2365" s="1">
        <v>20202176</v>
      </c>
      <c r="C2365" s="1">
        <v>2025</v>
      </c>
      <c r="D2365" s="1" t="s">
        <v>284</v>
      </c>
      <c r="E2365" s="1">
        <v>2569.2325599078381</v>
      </c>
      <c r="F2365" s="329">
        <v>59.432796609554579</v>
      </c>
      <c r="G2365" s="1">
        <v>0</v>
      </c>
      <c r="H2365" s="329">
        <v>0</v>
      </c>
      <c r="I2365" s="1">
        <v>2569.2325599078381</v>
      </c>
      <c r="J2365" s="329">
        <v>17905.421207036208</v>
      </c>
      <c r="K2365" s="329">
        <f t="shared" si="36"/>
        <v>17964.854003645763</v>
      </c>
    </row>
    <row r="2366" spans="2:11" x14ac:dyDescent="0.2">
      <c r="B2366" s="1">
        <v>20202176</v>
      </c>
      <c r="C2366" s="1">
        <v>2026</v>
      </c>
      <c r="D2366" s="1" t="s">
        <v>284</v>
      </c>
      <c r="E2366" s="1">
        <v>5609.8948539127659</v>
      </c>
      <c r="F2366" s="329">
        <v>78.838204151212807</v>
      </c>
      <c r="G2366" s="1">
        <v>0</v>
      </c>
      <c r="H2366" s="329">
        <v>0</v>
      </c>
      <c r="I2366" s="1">
        <v>5609.8948539127659</v>
      </c>
      <c r="J2366" s="329">
        <v>17905.421207036208</v>
      </c>
      <c r="K2366" s="329">
        <f t="shared" si="36"/>
        <v>17984.25941118742</v>
      </c>
    </row>
    <row r="2367" spans="2:11" x14ac:dyDescent="0.2">
      <c r="B2367" s="1">
        <v>20202176</v>
      </c>
      <c r="C2367" s="1">
        <v>2027</v>
      </c>
      <c r="D2367" s="1" t="s">
        <v>284</v>
      </c>
      <c r="E2367" s="1">
        <v>7140.648705674098</v>
      </c>
      <c r="F2367" s="329">
        <v>87.63865756299009</v>
      </c>
      <c r="G2367" s="1">
        <v>3.1981445866502711</v>
      </c>
      <c r="H2367" s="329">
        <v>144.5517873430824</v>
      </c>
      <c r="I2367" s="1">
        <v>7143.8468502607484</v>
      </c>
      <c r="J2367" s="329">
        <v>17905.421207036208</v>
      </c>
      <c r="K2367" s="329">
        <f t="shared" si="36"/>
        <v>18137.611651942283</v>
      </c>
    </row>
    <row r="2368" spans="2:11" x14ac:dyDescent="0.2">
      <c r="B2368" s="1">
        <v>20202176</v>
      </c>
      <c r="C2368" s="1">
        <v>2028</v>
      </c>
      <c r="D2368" s="1" t="s">
        <v>284</v>
      </c>
      <c r="E2368" s="1">
        <v>7140.648705674098</v>
      </c>
      <c r="F2368" s="329">
        <v>87.63865756299009</v>
      </c>
      <c r="G2368" s="1">
        <v>3.1981445866502711</v>
      </c>
      <c r="H2368" s="329">
        <v>144.5517873430824</v>
      </c>
      <c r="I2368" s="1">
        <v>7143.8468502607484</v>
      </c>
      <c r="J2368" s="329">
        <v>17905.421207036208</v>
      </c>
      <c r="K2368" s="329">
        <f t="shared" si="36"/>
        <v>18137.611651942283</v>
      </c>
    </row>
    <row r="2369" spans="2:11" x14ac:dyDescent="0.2">
      <c r="B2369" s="1">
        <v>20202176</v>
      </c>
      <c r="C2369" s="1">
        <v>2029</v>
      </c>
      <c r="D2369" s="1" t="s">
        <v>284</v>
      </c>
      <c r="E2369" s="1">
        <v>7140.648705674098</v>
      </c>
      <c r="F2369" s="329">
        <v>87.63865756299009</v>
      </c>
      <c r="G2369" s="1">
        <v>3.1981445866502711</v>
      </c>
      <c r="H2369" s="329">
        <v>144.5517873430824</v>
      </c>
      <c r="I2369" s="1">
        <v>7143.8468502607484</v>
      </c>
      <c r="J2369" s="329">
        <v>17905.421207036208</v>
      </c>
      <c r="K2369" s="329">
        <f t="shared" si="36"/>
        <v>18137.611651942283</v>
      </c>
    </row>
    <row r="2370" spans="2:11" x14ac:dyDescent="0.2">
      <c r="B2370" s="1">
        <v>20202176</v>
      </c>
      <c r="C2370" s="1">
        <v>2030</v>
      </c>
      <c r="D2370" s="1" t="s">
        <v>284</v>
      </c>
      <c r="E2370" s="1">
        <v>7140.648705674098</v>
      </c>
      <c r="F2370" s="329">
        <v>87.63865756299009</v>
      </c>
      <c r="G2370" s="1">
        <v>3.1981445866502711</v>
      </c>
      <c r="H2370" s="329">
        <v>144.5517873430824</v>
      </c>
      <c r="I2370" s="1">
        <v>7143.8468502607484</v>
      </c>
      <c r="J2370" s="329">
        <v>17905.421207036208</v>
      </c>
      <c r="K2370" s="329">
        <f t="shared" si="36"/>
        <v>18137.611651942283</v>
      </c>
    </row>
    <row r="2371" spans="2:11" x14ac:dyDescent="0.2">
      <c r="B2371" s="1">
        <v>20202176</v>
      </c>
      <c r="C2371" s="1">
        <v>2031</v>
      </c>
      <c r="D2371" s="1" t="s">
        <v>284</v>
      </c>
      <c r="E2371" s="1">
        <v>7140.648705674098</v>
      </c>
      <c r="F2371" s="329">
        <v>87.63865756299009</v>
      </c>
      <c r="G2371" s="1">
        <v>3.1981445866502711</v>
      </c>
      <c r="H2371" s="329">
        <v>144.5517873430824</v>
      </c>
      <c r="I2371" s="1">
        <v>7143.8468502607484</v>
      </c>
      <c r="J2371" s="329">
        <v>17905.421207036208</v>
      </c>
      <c r="K2371" s="329">
        <f t="shared" si="36"/>
        <v>18137.611651942283</v>
      </c>
    </row>
    <row r="2372" spans="2:11" x14ac:dyDescent="0.2">
      <c r="B2372" s="1">
        <v>20202176</v>
      </c>
      <c r="C2372" s="1">
        <v>2032</v>
      </c>
      <c r="D2372" s="1" t="s">
        <v>284</v>
      </c>
      <c r="E2372" s="1">
        <v>7140.648705674098</v>
      </c>
      <c r="F2372" s="329">
        <v>87.63865756299009</v>
      </c>
      <c r="G2372" s="1">
        <v>3.1981445866502711</v>
      </c>
      <c r="H2372" s="329">
        <v>144.5517873430824</v>
      </c>
      <c r="I2372" s="1">
        <v>7143.8468502607484</v>
      </c>
      <c r="J2372" s="329">
        <v>17905.421207036208</v>
      </c>
      <c r="K2372" s="329">
        <f t="shared" si="36"/>
        <v>18137.611651942283</v>
      </c>
    </row>
    <row r="2373" spans="2:11" x14ac:dyDescent="0.2">
      <c r="B2373" s="1">
        <v>20202176</v>
      </c>
      <c r="C2373" s="1">
        <v>2033</v>
      </c>
      <c r="D2373" s="1" t="s">
        <v>284</v>
      </c>
      <c r="E2373" s="1">
        <v>7140.648705674098</v>
      </c>
      <c r="F2373" s="329">
        <v>87.63865756299009</v>
      </c>
      <c r="G2373" s="1">
        <v>3.1981445866502711</v>
      </c>
      <c r="H2373" s="329">
        <v>144.5517873430824</v>
      </c>
      <c r="I2373" s="1">
        <v>7143.8468502607484</v>
      </c>
      <c r="J2373" s="329">
        <v>17905.421207036208</v>
      </c>
      <c r="K2373" s="329">
        <f t="shared" si="36"/>
        <v>18137.611651942283</v>
      </c>
    </row>
    <row r="2374" spans="2:11" x14ac:dyDescent="0.2">
      <c r="B2374" s="1">
        <v>20202176</v>
      </c>
      <c r="C2374" s="1">
        <v>2034</v>
      </c>
      <c r="D2374" s="1" t="s">
        <v>284</v>
      </c>
      <c r="E2374" s="1">
        <v>7140.648705674098</v>
      </c>
      <c r="F2374" s="329">
        <v>87.63865756299009</v>
      </c>
      <c r="G2374" s="1">
        <v>3.1981445866502711</v>
      </c>
      <c r="H2374" s="329">
        <v>144.5517873430824</v>
      </c>
      <c r="I2374" s="1">
        <v>7143.8468502607484</v>
      </c>
      <c r="J2374" s="329">
        <v>17905.421207036208</v>
      </c>
      <c r="K2374" s="329">
        <f t="shared" si="36"/>
        <v>18137.611651942283</v>
      </c>
    </row>
    <row r="2375" spans="2:11" x14ac:dyDescent="0.2">
      <c r="B2375" s="1">
        <v>20202271</v>
      </c>
      <c r="C2375" s="1">
        <v>2023</v>
      </c>
      <c r="D2375" s="1" t="s">
        <v>284</v>
      </c>
      <c r="E2375" s="1">
        <v>9141.3679946957182</v>
      </c>
      <c r="F2375" s="329">
        <v>0</v>
      </c>
      <c r="G2375" s="1">
        <v>0</v>
      </c>
      <c r="H2375" s="329">
        <v>0</v>
      </c>
      <c r="I2375" s="1">
        <v>9141.3679946957182</v>
      </c>
      <c r="J2375" s="329">
        <v>12166.633628640669</v>
      </c>
      <c r="K2375" s="329">
        <f t="shared" ref="K2375:K2438" si="37">J2375+H2375+F2375</f>
        <v>12166.633628640669</v>
      </c>
    </row>
    <row r="2376" spans="2:11" x14ac:dyDescent="0.2">
      <c r="B2376" s="1">
        <v>20202271</v>
      </c>
      <c r="C2376" s="1">
        <v>2024</v>
      </c>
      <c r="D2376" s="1" t="s">
        <v>284</v>
      </c>
      <c r="E2376" s="1">
        <v>14862.70999241917</v>
      </c>
      <c r="F2376" s="329">
        <v>292.84502349921831</v>
      </c>
      <c r="G2376" s="1">
        <v>0</v>
      </c>
      <c r="H2376" s="329">
        <v>0</v>
      </c>
      <c r="I2376" s="1">
        <v>14862.70999241917</v>
      </c>
      <c r="J2376" s="329">
        <v>12166.633628640669</v>
      </c>
      <c r="K2376" s="329">
        <f t="shared" si="37"/>
        <v>12459.478652139887</v>
      </c>
    </row>
    <row r="2377" spans="2:11" x14ac:dyDescent="0.2">
      <c r="B2377" s="1">
        <v>20202271</v>
      </c>
      <c r="C2377" s="1">
        <v>2025</v>
      </c>
      <c r="D2377" s="1" t="s">
        <v>284</v>
      </c>
      <c r="E2377" s="1">
        <v>14931.140027896119</v>
      </c>
      <c r="F2377" s="329">
        <v>329.80906666395379</v>
      </c>
      <c r="G2377" s="1">
        <v>0</v>
      </c>
      <c r="H2377" s="329">
        <v>0</v>
      </c>
      <c r="I2377" s="1">
        <v>14931.140027896119</v>
      </c>
      <c r="J2377" s="329">
        <v>12166.633628640669</v>
      </c>
      <c r="K2377" s="329">
        <f t="shared" si="37"/>
        <v>12496.442695304624</v>
      </c>
    </row>
    <row r="2378" spans="2:11" x14ac:dyDescent="0.2">
      <c r="B2378" s="1">
        <v>20202271</v>
      </c>
      <c r="C2378" s="1">
        <v>2026</v>
      </c>
      <c r="D2378" s="1" t="s">
        <v>284</v>
      </c>
      <c r="E2378" s="1">
        <v>20586.45293282378</v>
      </c>
      <c r="F2378" s="329">
        <v>282.13028784725628</v>
      </c>
      <c r="G2378" s="1">
        <v>0</v>
      </c>
      <c r="H2378" s="329">
        <v>0</v>
      </c>
      <c r="I2378" s="1">
        <v>20586.45293282378</v>
      </c>
      <c r="J2378" s="329">
        <v>12166.633628640669</v>
      </c>
      <c r="K2378" s="329">
        <f t="shared" si="37"/>
        <v>12448.763916487926</v>
      </c>
    </row>
    <row r="2379" spans="2:11" x14ac:dyDescent="0.2">
      <c r="B2379" s="1">
        <v>20202271</v>
      </c>
      <c r="C2379" s="1">
        <v>2027</v>
      </c>
      <c r="D2379" s="1" t="s">
        <v>284</v>
      </c>
      <c r="E2379" s="1">
        <v>24658.260669897449</v>
      </c>
      <c r="F2379" s="329">
        <v>288.8736450707749</v>
      </c>
      <c r="G2379" s="1">
        <v>0</v>
      </c>
      <c r="H2379" s="329">
        <v>0</v>
      </c>
      <c r="I2379" s="1">
        <v>24658.260669897449</v>
      </c>
      <c r="J2379" s="329">
        <v>12166.633628640669</v>
      </c>
      <c r="K2379" s="329">
        <f t="shared" si="37"/>
        <v>12455.507273711444</v>
      </c>
    </row>
    <row r="2380" spans="2:11" x14ac:dyDescent="0.2">
      <c r="B2380" s="1">
        <v>20202271</v>
      </c>
      <c r="C2380" s="1">
        <v>2028</v>
      </c>
      <c r="D2380" s="1" t="s">
        <v>284</v>
      </c>
      <c r="E2380" s="1">
        <v>24658.260669897449</v>
      </c>
      <c r="F2380" s="329">
        <v>288.8736450707749</v>
      </c>
      <c r="G2380" s="1">
        <v>0</v>
      </c>
      <c r="H2380" s="329">
        <v>0</v>
      </c>
      <c r="I2380" s="1">
        <v>24658.260669897449</v>
      </c>
      <c r="J2380" s="329">
        <v>12166.633628640669</v>
      </c>
      <c r="K2380" s="329">
        <f t="shared" si="37"/>
        <v>12455.507273711444</v>
      </c>
    </row>
    <row r="2381" spans="2:11" x14ac:dyDescent="0.2">
      <c r="B2381" s="1">
        <v>20202271</v>
      </c>
      <c r="C2381" s="1">
        <v>2029</v>
      </c>
      <c r="D2381" s="1" t="s">
        <v>284</v>
      </c>
      <c r="E2381" s="1">
        <v>24658.260669897449</v>
      </c>
      <c r="F2381" s="329">
        <v>288.8736450707749</v>
      </c>
      <c r="G2381" s="1">
        <v>0</v>
      </c>
      <c r="H2381" s="329">
        <v>0</v>
      </c>
      <c r="I2381" s="1">
        <v>24658.260669897449</v>
      </c>
      <c r="J2381" s="329">
        <v>12166.633628640669</v>
      </c>
      <c r="K2381" s="329">
        <f t="shared" si="37"/>
        <v>12455.507273711444</v>
      </c>
    </row>
    <row r="2382" spans="2:11" x14ac:dyDescent="0.2">
      <c r="B2382" s="1">
        <v>20202271</v>
      </c>
      <c r="C2382" s="1">
        <v>2030</v>
      </c>
      <c r="D2382" s="1" t="s">
        <v>284</v>
      </c>
      <c r="E2382" s="1">
        <v>24658.260669897449</v>
      </c>
      <c r="F2382" s="329">
        <v>288.8736450707749</v>
      </c>
      <c r="G2382" s="1">
        <v>0</v>
      </c>
      <c r="H2382" s="329">
        <v>0</v>
      </c>
      <c r="I2382" s="1">
        <v>24658.260669897449</v>
      </c>
      <c r="J2382" s="329">
        <v>12166.633628640669</v>
      </c>
      <c r="K2382" s="329">
        <f t="shared" si="37"/>
        <v>12455.507273711444</v>
      </c>
    </row>
    <row r="2383" spans="2:11" x14ac:dyDescent="0.2">
      <c r="B2383" s="1">
        <v>20202271</v>
      </c>
      <c r="C2383" s="1">
        <v>2031</v>
      </c>
      <c r="D2383" s="1" t="s">
        <v>284</v>
      </c>
      <c r="E2383" s="1">
        <v>24658.260669897449</v>
      </c>
      <c r="F2383" s="329">
        <v>288.8736450707749</v>
      </c>
      <c r="G2383" s="1">
        <v>0</v>
      </c>
      <c r="H2383" s="329">
        <v>0</v>
      </c>
      <c r="I2383" s="1">
        <v>24658.260669897449</v>
      </c>
      <c r="J2383" s="329">
        <v>12166.633628640669</v>
      </c>
      <c r="K2383" s="329">
        <f t="shared" si="37"/>
        <v>12455.507273711444</v>
      </c>
    </row>
    <row r="2384" spans="2:11" x14ac:dyDescent="0.2">
      <c r="B2384" s="1">
        <v>20202271</v>
      </c>
      <c r="C2384" s="1">
        <v>2032</v>
      </c>
      <c r="D2384" s="1" t="s">
        <v>284</v>
      </c>
      <c r="E2384" s="1">
        <v>24658.260669897449</v>
      </c>
      <c r="F2384" s="329">
        <v>288.8736450707749</v>
      </c>
      <c r="G2384" s="1">
        <v>0</v>
      </c>
      <c r="H2384" s="329">
        <v>0</v>
      </c>
      <c r="I2384" s="1">
        <v>24658.260669897449</v>
      </c>
      <c r="J2384" s="329">
        <v>12166.633628640669</v>
      </c>
      <c r="K2384" s="329">
        <f t="shared" si="37"/>
        <v>12455.507273711444</v>
      </c>
    </row>
    <row r="2385" spans="2:11" x14ac:dyDescent="0.2">
      <c r="B2385" s="1">
        <v>20202271</v>
      </c>
      <c r="C2385" s="1">
        <v>2033</v>
      </c>
      <c r="D2385" s="1" t="s">
        <v>284</v>
      </c>
      <c r="E2385" s="1">
        <v>24658.260669897449</v>
      </c>
      <c r="F2385" s="329">
        <v>288.8736450707749</v>
      </c>
      <c r="G2385" s="1">
        <v>0</v>
      </c>
      <c r="H2385" s="329">
        <v>0</v>
      </c>
      <c r="I2385" s="1">
        <v>24658.260669897449</v>
      </c>
      <c r="J2385" s="329">
        <v>12166.633628640669</v>
      </c>
      <c r="K2385" s="329">
        <f t="shared" si="37"/>
        <v>12455.507273711444</v>
      </c>
    </row>
    <row r="2386" spans="2:11" x14ac:dyDescent="0.2">
      <c r="B2386" s="1">
        <v>20202271</v>
      </c>
      <c r="C2386" s="1">
        <v>2034</v>
      </c>
      <c r="D2386" s="1" t="s">
        <v>284</v>
      </c>
      <c r="E2386" s="1">
        <v>24658.260669897449</v>
      </c>
      <c r="F2386" s="329">
        <v>288.8736450707749</v>
      </c>
      <c r="G2386" s="1">
        <v>0</v>
      </c>
      <c r="H2386" s="329">
        <v>0</v>
      </c>
      <c r="I2386" s="1">
        <v>24658.260669897449</v>
      </c>
      <c r="J2386" s="329">
        <v>12166.633628640669</v>
      </c>
      <c r="K2386" s="329">
        <f t="shared" si="37"/>
        <v>12455.507273711444</v>
      </c>
    </row>
    <row r="2387" spans="2:11" x14ac:dyDescent="0.2">
      <c r="B2387" s="1">
        <v>20299268</v>
      </c>
      <c r="C2387" s="1">
        <v>2023</v>
      </c>
      <c r="D2387" s="1" t="s">
        <v>284</v>
      </c>
      <c r="E2387" s="1">
        <v>9.1483429679196284</v>
      </c>
      <c r="F2387" s="329">
        <v>0</v>
      </c>
      <c r="G2387" s="1">
        <v>0</v>
      </c>
      <c r="H2387" s="329">
        <v>0</v>
      </c>
      <c r="I2387" s="1">
        <v>9.1483429679196284</v>
      </c>
      <c r="J2387" s="329">
        <v>13629.780087798519</v>
      </c>
      <c r="K2387" s="329">
        <f t="shared" si="37"/>
        <v>13629.780087798519</v>
      </c>
    </row>
    <row r="2388" spans="2:11" x14ac:dyDescent="0.2">
      <c r="B2388" s="1">
        <v>20299268</v>
      </c>
      <c r="C2388" s="1">
        <v>2024</v>
      </c>
      <c r="D2388" s="1" t="s">
        <v>284</v>
      </c>
      <c r="E2388" s="1">
        <v>10.12307526114456</v>
      </c>
      <c r="F2388" s="329">
        <v>0.3117917773289921</v>
      </c>
      <c r="G2388" s="1">
        <v>0</v>
      </c>
      <c r="H2388" s="329">
        <v>0</v>
      </c>
      <c r="I2388" s="1">
        <v>10.12307526114456</v>
      </c>
      <c r="J2388" s="329">
        <v>13629.780087798519</v>
      </c>
      <c r="K2388" s="329">
        <f t="shared" si="37"/>
        <v>13630.091879575848</v>
      </c>
    </row>
    <row r="2389" spans="2:11" x14ac:dyDescent="0.2">
      <c r="B2389" s="1">
        <v>20299268</v>
      </c>
      <c r="C2389" s="1">
        <v>2025</v>
      </c>
      <c r="D2389" s="1" t="s">
        <v>284</v>
      </c>
      <c r="E2389" s="1">
        <v>19.566370148462301</v>
      </c>
      <c r="F2389" s="329">
        <v>0.79086353151546029</v>
      </c>
      <c r="G2389" s="1">
        <v>0</v>
      </c>
      <c r="H2389" s="329">
        <v>0</v>
      </c>
      <c r="I2389" s="1">
        <v>19.566370148462301</v>
      </c>
      <c r="J2389" s="329">
        <v>13629.780087798519</v>
      </c>
      <c r="K2389" s="329">
        <f t="shared" si="37"/>
        <v>13630.570951330035</v>
      </c>
    </row>
    <row r="2390" spans="2:11" x14ac:dyDescent="0.2">
      <c r="B2390" s="1">
        <v>20299268</v>
      </c>
      <c r="C2390" s="1">
        <v>2026</v>
      </c>
      <c r="D2390" s="1" t="s">
        <v>284</v>
      </c>
      <c r="E2390" s="1">
        <v>18.760429796465591</v>
      </c>
      <c r="F2390" s="329">
        <v>0.42275976196506798</v>
      </c>
      <c r="G2390" s="1">
        <v>6.3508723983743104E-2</v>
      </c>
      <c r="H2390" s="329">
        <v>2.8705079820496699</v>
      </c>
      <c r="I2390" s="1">
        <v>18.823938520449332</v>
      </c>
      <c r="J2390" s="329">
        <v>13629.780087798519</v>
      </c>
      <c r="K2390" s="329">
        <f t="shared" si="37"/>
        <v>13633.073355542534</v>
      </c>
    </row>
    <row r="2391" spans="2:11" x14ac:dyDescent="0.2">
      <c r="B2391" s="1">
        <v>20299268</v>
      </c>
      <c r="C2391" s="1">
        <v>2027</v>
      </c>
      <c r="D2391" s="1" t="s">
        <v>284</v>
      </c>
      <c r="E2391" s="1">
        <v>37.520901361147743</v>
      </c>
      <c r="F2391" s="329">
        <v>0.20073213378234619</v>
      </c>
      <c r="G2391" s="1">
        <v>45.0638635284283</v>
      </c>
      <c r="H2391" s="329">
        <v>2036.8253658105759</v>
      </c>
      <c r="I2391" s="1">
        <v>82.58476488957605</v>
      </c>
      <c r="J2391" s="329">
        <v>13629.780087798519</v>
      </c>
      <c r="K2391" s="329">
        <f t="shared" si="37"/>
        <v>15666.806185742878</v>
      </c>
    </row>
    <row r="2392" spans="2:11" x14ac:dyDescent="0.2">
      <c r="B2392" s="1">
        <v>20299268</v>
      </c>
      <c r="C2392" s="1">
        <v>2028</v>
      </c>
      <c r="D2392" s="1" t="s">
        <v>284</v>
      </c>
      <c r="E2392" s="1">
        <v>37.520901361147743</v>
      </c>
      <c r="F2392" s="329">
        <v>0.20073213378234619</v>
      </c>
      <c r="G2392" s="1">
        <v>45.0638635284283</v>
      </c>
      <c r="H2392" s="329">
        <v>2036.8253658105759</v>
      </c>
      <c r="I2392" s="1">
        <v>82.58476488957605</v>
      </c>
      <c r="J2392" s="329">
        <v>13629.780087798519</v>
      </c>
      <c r="K2392" s="329">
        <f t="shared" si="37"/>
        <v>15666.806185742878</v>
      </c>
    </row>
    <row r="2393" spans="2:11" x14ac:dyDescent="0.2">
      <c r="B2393" s="1">
        <v>20299268</v>
      </c>
      <c r="C2393" s="1">
        <v>2029</v>
      </c>
      <c r="D2393" s="1" t="s">
        <v>284</v>
      </c>
      <c r="E2393" s="1">
        <v>37.520901361147743</v>
      </c>
      <c r="F2393" s="329">
        <v>0.20073213378234619</v>
      </c>
      <c r="G2393" s="1">
        <v>45.0638635284283</v>
      </c>
      <c r="H2393" s="329">
        <v>2036.8253658105759</v>
      </c>
      <c r="I2393" s="1">
        <v>82.58476488957605</v>
      </c>
      <c r="J2393" s="329">
        <v>13629.780087798519</v>
      </c>
      <c r="K2393" s="329">
        <f t="shared" si="37"/>
        <v>15666.806185742878</v>
      </c>
    </row>
    <row r="2394" spans="2:11" x14ac:dyDescent="0.2">
      <c r="B2394" s="1">
        <v>20299268</v>
      </c>
      <c r="C2394" s="1">
        <v>2030</v>
      </c>
      <c r="D2394" s="1" t="s">
        <v>284</v>
      </c>
      <c r="E2394" s="1">
        <v>37.520901361147743</v>
      </c>
      <c r="F2394" s="329">
        <v>0.20073213378234619</v>
      </c>
      <c r="G2394" s="1">
        <v>45.0638635284283</v>
      </c>
      <c r="H2394" s="329">
        <v>2036.8253658105759</v>
      </c>
      <c r="I2394" s="1">
        <v>82.58476488957605</v>
      </c>
      <c r="J2394" s="329">
        <v>13629.780087798519</v>
      </c>
      <c r="K2394" s="329">
        <f t="shared" si="37"/>
        <v>15666.806185742878</v>
      </c>
    </row>
    <row r="2395" spans="2:11" x14ac:dyDescent="0.2">
      <c r="B2395" s="1">
        <v>20299268</v>
      </c>
      <c r="C2395" s="1">
        <v>2031</v>
      </c>
      <c r="D2395" s="1" t="s">
        <v>284</v>
      </c>
      <c r="E2395" s="1">
        <v>37.520901361147743</v>
      </c>
      <c r="F2395" s="329">
        <v>0.20073213378234619</v>
      </c>
      <c r="G2395" s="1">
        <v>45.0638635284283</v>
      </c>
      <c r="H2395" s="329">
        <v>2036.8253658105759</v>
      </c>
      <c r="I2395" s="1">
        <v>82.58476488957605</v>
      </c>
      <c r="J2395" s="329">
        <v>13629.780087798519</v>
      </c>
      <c r="K2395" s="329">
        <f t="shared" si="37"/>
        <v>15666.806185742878</v>
      </c>
    </row>
    <row r="2396" spans="2:11" x14ac:dyDescent="0.2">
      <c r="B2396" s="1">
        <v>20299268</v>
      </c>
      <c r="C2396" s="1">
        <v>2032</v>
      </c>
      <c r="D2396" s="1" t="s">
        <v>284</v>
      </c>
      <c r="E2396" s="1">
        <v>37.520901361147743</v>
      </c>
      <c r="F2396" s="329">
        <v>0.20073213378234619</v>
      </c>
      <c r="G2396" s="1">
        <v>45.0638635284283</v>
      </c>
      <c r="H2396" s="329">
        <v>2036.8253658105759</v>
      </c>
      <c r="I2396" s="1">
        <v>82.58476488957605</v>
      </c>
      <c r="J2396" s="329">
        <v>13629.780087798519</v>
      </c>
      <c r="K2396" s="329">
        <f t="shared" si="37"/>
        <v>15666.806185742878</v>
      </c>
    </row>
    <row r="2397" spans="2:11" x14ac:dyDescent="0.2">
      <c r="B2397" s="1">
        <v>20299268</v>
      </c>
      <c r="C2397" s="1">
        <v>2033</v>
      </c>
      <c r="D2397" s="1" t="s">
        <v>284</v>
      </c>
      <c r="E2397" s="1">
        <v>37.520901361147743</v>
      </c>
      <c r="F2397" s="329">
        <v>0.20073213378234619</v>
      </c>
      <c r="G2397" s="1">
        <v>45.0638635284283</v>
      </c>
      <c r="H2397" s="329">
        <v>2036.8253658105759</v>
      </c>
      <c r="I2397" s="1">
        <v>82.58476488957605</v>
      </c>
      <c r="J2397" s="329">
        <v>13629.780087798519</v>
      </c>
      <c r="K2397" s="329">
        <f t="shared" si="37"/>
        <v>15666.806185742878</v>
      </c>
    </row>
    <row r="2398" spans="2:11" x14ac:dyDescent="0.2">
      <c r="B2398" s="1">
        <v>20299268</v>
      </c>
      <c r="C2398" s="1">
        <v>2034</v>
      </c>
      <c r="D2398" s="1" t="s">
        <v>284</v>
      </c>
      <c r="E2398" s="1">
        <v>37.520901361147743</v>
      </c>
      <c r="F2398" s="329">
        <v>0.20073213378234619</v>
      </c>
      <c r="G2398" s="1">
        <v>45.0638635284283</v>
      </c>
      <c r="H2398" s="329">
        <v>2036.8253658105759</v>
      </c>
      <c r="I2398" s="1">
        <v>82.58476488957605</v>
      </c>
      <c r="J2398" s="329">
        <v>13629.780087798519</v>
      </c>
      <c r="K2398" s="329">
        <f t="shared" si="37"/>
        <v>15666.806185742878</v>
      </c>
    </row>
    <row r="2399" spans="2:11" x14ac:dyDescent="0.2">
      <c r="B2399" s="1">
        <v>20299770</v>
      </c>
      <c r="C2399" s="1">
        <v>2023</v>
      </c>
      <c r="D2399" s="1" t="s">
        <v>284</v>
      </c>
      <c r="E2399" s="1">
        <v>1.9281100882275111</v>
      </c>
      <c r="F2399" s="329">
        <v>0</v>
      </c>
      <c r="G2399" s="1">
        <v>0</v>
      </c>
      <c r="H2399" s="329">
        <v>0</v>
      </c>
      <c r="I2399" s="1">
        <v>1.9281100882275111</v>
      </c>
      <c r="J2399" s="329">
        <v>9242.8937526060472</v>
      </c>
      <c r="K2399" s="329">
        <f t="shared" si="37"/>
        <v>9242.8937526060472</v>
      </c>
    </row>
    <row r="2400" spans="2:11" x14ac:dyDescent="0.2">
      <c r="B2400" s="1">
        <v>20299770</v>
      </c>
      <c r="C2400" s="1">
        <v>2024</v>
      </c>
      <c r="D2400" s="1" t="s">
        <v>284</v>
      </c>
      <c r="E2400" s="1">
        <v>4.1544723011850726</v>
      </c>
      <c r="F2400" s="329">
        <v>0.16082842984652021</v>
      </c>
      <c r="G2400" s="1">
        <v>0</v>
      </c>
      <c r="H2400" s="329">
        <v>0</v>
      </c>
      <c r="I2400" s="1">
        <v>4.1544723011850726</v>
      </c>
      <c r="J2400" s="329">
        <v>9242.8937526060472</v>
      </c>
      <c r="K2400" s="329">
        <f t="shared" si="37"/>
        <v>9243.0545810358944</v>
      </c>
    </row>
    <row r="2401" spans="2:11" x14ac:dyDescent="0.2">
      <c r="B2401" s="1">
        <v>20299770</v>
      </c>
      <c r="C2401" s="1">
        <v>2025</v>
      </c>
      <c r="D2401" s="1" t="s">
        <v>284</v>
      </c>
      <c r="E2401" s="1">
        <v>2.9174391393278349</v>
      </c>
      <c r="F2401" s="329">
        <v>0.15705635770958981</v>
      </c>
      <c r="G2401" s="1">
        <v>0</v>
      </c>
      <c r="H2401" s="329">
        <v>0</v>
      </c>
      <c r="I2401" s="1">
        <v>2.9174391393278349</v>
      </c>
      <c r="J2401" s="329">
        <v>9242.8937526060472</v>
      </c>
      <c r="K2401" s="329">
        <f t="shared" si="37"/>
        <v>9243.0508089637569</v>
      </c>
    </row>
    <row r="2402" spans="2:11" x14ac:dyDescent="0.2">
      <c r="B2402" s="1">
        <v>20299770</v>
      </c>
      <c r="C2402" s="1">
        <v>2026</v>
      </c>
      <c r="D2402" s="1" t="s">
        <v>284</v>
      </c>
      <c r="E2402" s="1">
        <v>96.156311580402615</v>
      </c>
      <c r="F2402" s="329">
        <v>0.94246745001038501</v>
      </c>
      <c r="G2402" s="1">
        <v>0</v>
      </c>
      <c r="H2402" s="329">
        <v>0</v>
      </c>
      <c r="I2402" s="1">
        <v>96.156311580402615</v>
      </c>
      <c r="J2402" s="329">
        <v>9242.8937526060472</v>
      </c>
      <c r="K2402" s="329">
        <f t="shared" si="37"/>
        <v>9243.8362200560568</v>
      </c>
    </row>
    <row r="2403" spans="2:11" x14ac:dyDescent="0.2">
      <c r="B2403" s="1">
        <v>20299770</v>
      </c>
      <c r="C2403" s="1">
        <v>2027</v>
      </c>
      <c r="D2403" s="1" t="s">
        <v>284</v>
      </c>
      <c r="E2403" s="1">
        <v>1935.7121354321871</v>
      </c>
      <c r="F2403" s="329">
        <v>26.289623716736759</v>
      </c>
      <c r="G2403" s="1">
        <v>0</v>
      </c>
      <c r="H2403" s="329">
        <v>0</v>
      </c>
      <c r="I2403" s="1">
        <v>1935.7121354321871</v>
      </c>
      <c r="J2403" s="329">
        <v>9242.8937526060472</v>
      </c>
      <c r="K2403" s="329">
        <f t="shared" si="37"/>
        <v>9269.1833763227842</v>
      </c>
    </row>
    <row r="2404" spans="2:11" x14ac:dyDescent="0.2">
      <c r="B2404" s="1">
        <v>20299770</v>
      </c>
      <c r="C2404" s="1">
        <v>2028</v>
      </c>
      <c r="D2404" s="1" t="s">
        <v>284</v>
      </c>
      <c r="E2404" s="1">
        <v>1935.7121354321871</v>
      </c>
      <c r="F2404" s="329">
        <v>26.289623716736759</v>
      </c>
      <c r="G2404" s="1">
        <v>0</v>
      </c>
      <c r="H2404" s="329">
        <v>0</v>
      </c>
      <c r="I2404" s="1">
        <v>1935.7121354321871</v>
      </c>
      <c r="J2404" s="329">
        <v>9242.8937526060472</v>
      </c>
      <c r="K2404" s="329">
        <f t="shared" si="37"/>
        <v>9269.1833763227842</v>
      </c>
    </row>
    <row r="2405" spans="2:11" x14ac:dyDescent="0.2">
      <c r="B2405" s="1">
        <v>20299770</v>
      </c>
      <c r="C2405" s="1">
        <v>2029</v>
      </c>
      <c r="D2405" s="1" t="s">
        <v>284</v>
      </c>
      <c r="E2405" s="1">
        <v>1935.7121354321871</v>
      </c>
      <c r="F2405" s="329">
        <v>26.289623716736759</v>
      </c>
      <c r="G2405" s="1">
        <v>0</v>
      </c>
      <c r="H2405" s="329">
        <v>0</v>
      </c>
      <c r="I2405" s="1">
        <v>1935.7121354321871</v>
      </c>
      <c r="J2405" s="329">
        <v>9242.8937526060472</v>
      </c>
      <c r="K2405" s="329">
        <f t="shared" si="37"/>
        <v>9269.1833763227842</v>
      </c>
    </row>
    <row r="2406" spans="2:11" x14ac:dyDescent="0.2">
      <c r="B2406" s="1">
        <v>20299770</v>
      </c>
      <c r="C2406" s="1">
        <v>2030</v>
      </c>
      <c r="D2406" s="1" t="s">
        <v>284</v>
      </c>
      <c r="E2406" s="1">
        <v>1935.7121354321871</v>
      </c>
      <c r="F2406" s="329">
        <v>26.289623716736759</v>
      </c>
      <c r="G2406" s="1">
        <v>0</v>
      </c>
      <c r="H2406" s="329">
        <v>0</v>
      </c>
      <c r="I2406" s="1">
        <v>1935.7121354321871</v>
      </c>
      <c r="J2406" s="329">
        <v>9242.8937526060472</v>
      </c>
      <c r="K2406" s="329">
        <f t="shared" si="37"/>
        <v>9269.1833763227842</v>
      </c>
    </row>
    <row r="2407" spans="2:11" x14ac:dyDescent="0.2">
      <c r="B2407" s="1">
        <v>20299770</v>
      </c>
      <c r="C2407" s="1">
        <v>2031</v>
      </c>
      <c r="D2407" s="1" t="s">
        <v>284</v>
      </c>
      <c r="E2407" s="1">
        <v>1935.7121354321871</v>
      </c>
      <c r="F2407" s="329">
        <v>26.289623716736759</v>
      </c>
      <c r="G2407" s="1">
        <v>0</v>
      </c>
      <c r="H2407" s="329">
        <v>0</v>
      </c>
      <c r="I2407" s="1">
        <v>1935.7121354321871</v>
      </c>
      <c r="J2407" s="329">
        <v>9242.8937526060472</v>
      </c>
      <c r="K2407" s="329">
        <f t="shared" si="37"/>
        <v>9269.1833763227842</v>
      </c>
    </row>
    <row r="2408" spans="2:11" x14ac:dyDescent="0.2">
      <c r="B2408" s="1">
        <v>20299770</v>
      </c>
      <c r="C2408" s="1">
        <v>2032</v>
      </c>
      <c r="D2408" s="1" t="s">
        <v>284</v>
      </c>
      <c r="E2408" s="1">
        <v>1935.7121354321871</v>
      </c>
      <c r="F2408" s="329">
        <v>26.289623716736759</v>
      </c>
      <c r="G2408" s="1">
        <v>0</v>
      </c>
      <c r="H2408" s="329">
        <v>0</v>
      </c>
      <c r="I2408" s="1">
        <v>1935.7121354321871</v>
      </c>
      <c r="J2408" s="329">
        <v>9242.8937526060472</v>
      </c>
      <c r="K2408" s="329">
        <f t="shared" si="37"/>
        <v>9269.1833763227842</v>
      </c>
    </row>
    <row r="2409" spans="2:11" x14ac:dyDescent="0.2">
      <c r="B2409" s="1">
        <v>20299770</v>
      </c>
      <c r="C2409" s="1">
        <v>2033</v>
      </c>
      <c r="D2409" s="1" t="s">
        <v>284</v>
      </c>
      <c r="E2409" s="1">
        <v>1935.7121354321871</v>
      </c>
      <c r="F2409" s="329">
        <v>26.289623716736759</v>
      </c>
      <c r="G2409" s="1">
        <v>0</v>
      </c>
      <c r="H2409" s="329">
        <v>0</v>
      </c>
      <c r="I2409" s="1">
        <v>1935.7121354321871</v>
      </c>
      <c r="J2409" s="329">
        <v>9242.8937526060472</v>
      </c>
      <c r="K2409" s="329">
        <f t="shared" si="37"/>
        <v>9269.1833763227842</v>
      </c>
    </row>
    <row r="2410" spans="2:11" x14ac:dyDescent="0.2">
      <c r="B2410" s="1">
        <v>20299770</v>
      </c>
      <c r="C2410" s="1">
        <v>2034</v>
      </c>
      <c r="D2410" s="1" t="s">
        <v>284</v>
      </c>
      <c r="E2410" s="1">
        <v>1935.7121354321871</v>
      </c>
      <c r="F2410" s="329">
        <v>26.289623716736759</v>
      </c>
      <c r="G2410" s="1">
        <v>0</v>
      </c>
      <c r="H2410" s="329">
        <v>0</v>
      </c>
      <c r="I2410" s="1">
        <v>1935.7121354321871</v>
      </c>
      <c r="J2410" s="329">
        <v>9242.8937526060472</v>
      </c>
      <c r="K2410" s="329">
        <f t="shared" si="37"/>
        <v>9269.1833763227842</v>
      </c>
    </row>
    <row r="2411" spans="2:11" x14ac:dyDescent="0.2">
      <c r="B2411" s="1">
        <v>20302437</v>
      </c>
      <c r="C2411" s="1">
        <v>2023</v>
      </c>
      <c r="D2411" s="1" t="s">
        <v>284</v>
      </c>
      <c r="E2411" s="1">
        <v>0</v>
      </c>
      <c r="F2411" s="329">
        <v>0</v>
      </c>
      <c r="G2411" s="1">
        <v>0</v>
      </c>
      <c r="H2411" s="329">
        <v>0</v>
      </c>
      <c r="I2411" s="1">
        <v>0</v>
      </c>
      <c r="J2411" s="329">
        <v>2481.5881408613541</v>
      </c>
      <c r="K2411" s="329">
        <f t="shared" si="37"/>
        <v>2481.5881408613541</v>
      </c>
    </row>
    <row r="2412" spans="2:11" x14ac:dyDescent="0.2">
      <c r="B2412" s="1">
        <v>20302437</v>
      </c>
      <c r="C2412" s="1">
        <v>2024</v>
      </c>
      <c r="D2412" s="1" t="s">
        <v>284</v>
      </c>
      <c r="E2412" s="1">
        <v>0</v>
      </c>
      <c r="F2412" s="329">
        <v>0</v>
      </c>
      <c r="G2412" s="1">
        <v>0</v>
      </c>
      <c r="H2412" s="329">
        <v>0</v>
      </c>
      <c r="I2412" s="1">
        <v>0</v>
      </c>
      <c r="J2412" s="329">
        <v>2481.5881408613541</v>
      </c>
      <c r="K2412" s="329">
        <f t="shared" si="37"/>
        <v>2481.5881408613541</v>
      </c>
    </row>
    <row r="2413" spans="2:11" x14ac:dyDescent="0.2">
      <c r="B2413" s="1">
        <v>20302437</v>
      </c>
      <c r="C2413" s="1">
        <v>2025</v>
      </c>
      <c r="D2413" s="1" t="s">
        <v>284</v>
      </c>
      <c r="E2413" s="1">
        <v>0</v>
      </c>
      <c r="F2413" s="329">
        <v>0</v>
      </c>
      <c r="G2413" s="1">
        <v>0</v>
      </c>
      <c r="H2413" s="329">
        <v>0</v>
      </c>
      <c r="I2413" s="1">
        <v>0</v>
      </c>
      <c r="J2413" s="329">
        <v>2481.5881408613541</v>
      </c>
      <c r="K2413" s="329">
        <f t="shared" si="37"/>
        <v>2481.5881408613541</v>
      </c>
    </row>
    <row r="2414" spans="2:11" x14ac:dyDescent="0.2">
      <c r="B2414" s="1">
        <v>20302437</v>
      </c>
      <c r="C2414" s="1">
        <v>2026</v>
      </c>
      <c r="D2414" s="1" t="s">
        <v>284</v>
      </c>
      <c r="E2414" s="1">
        <v>0</v>
      </c>
      <c r="F2414" s="329">
        <v>0</v>
      </c>
      <c r="G2414" s="1">
        <v>0</v>
      </c>
      <c r="H2414" s="329">
        <v>0</v>
      </c>
      <c r="I2414" s="1">
        <v>0</v>
      </c>
      <c r="J2414" s="329">
        <v>2481.5881408613541</v>
      </c>
      <c r="K2414" s="329">
        <f t="shared" si="37"/>
        <v>2481.5881408613541</v>
      </c>
    </row>
    <row r="2415" spans="2:11" x14ac:dyDescent="0.2">
      <c r="B2415" s="1">
        <v>20302437</v>
      </c>
      <c r="C2415" s="1">
        <v>2027</v>
      </c>
      <c r="D2415" s="1" t="s">
        <v>284</v>
      </c>
      <c r="E2415" s="1">
        <v>0</v>
      </c>
      <c r="F2415" s="329">
        <v>0</v>
      </c>
      <c r="G2415" s="1">
        <v>0</v>
      </c>
      <c r="H2415" s="329">
        <v>0</v>
      </c>
      <c r="I2415" s="1">
        <v>0</v>
      </c>
      <c r="J2415" s="329">
        <v>2481.5881408613541</v>
      </c>
      <c r="K2415" s="329">
        <f t="shared" si="37"/>
        <v>2481.5881408613541</v>
      </c>
    </row>
    <row r="2416" spans="2:11" x14ac:dyDescent="0.2">
      <c r="B2416" s="1">
        <v>20302437</v>
      </c>
      <c r="C2416" s="1">
        <v>2028</v>
      </c>
      <c r="D2416" s="1" t="s">
        <v>284</v>
      </c>
      <c r="E2416" s="1">
        <v>0</v>
      </c>
      <c r="F2416" s="329">
        <v>0</v>
      </c>
      <c r="G2416" s="1">
        <v>0</v>
      </c>
      <c r="H2416" s="329">
        <v>0</v>
      </c>
      <c r="I2416" s="1">
        <v>0</v>
      </c>
      <c r="J2416" s="329">
        <v>2481.5881408613541</v>
      </c>
      <c r="K2416" s="329">
        <f t="shared" si="37"/>
        <v>2481.5881408613541</v>
      </c>
    </row>
    <row r="2417" spans="2:11" x14ac:dyDescent="0.2">
      <c r="B2417" s="1">
        <v>20302437</v>
      </c>
      <c r="C2417" s="1">
        <v>2029</v>
      </c>
      <c r="D2417" s="1" t="s">
        <v>284</v>
      </c>
      <c r="E2417" s="1">
        <v>0</v>
      </c>
      <c r="F2417" s="329">
        <v>0</v>
      </c>
      <c r="G2417" s="1">
        <v>0</v>
      </c>
      <c r="H2417" s="329">
        <v>0</v>
      </c>
      <c r="I2417" s="1">
        <v>0</v>
      </c>
      <c r="J2417" s="329">
        <v>2481.5881408613541</v>
      </c>
      <c r="K2417" s="329">
        <f t="shared" si="37"/>
        <v>2481.5881408613541</v>
      </c>
    </row>
    <row r="2418" spans="2:11" x14ac:dyDescent="0.2">
      <c r="B2418" s="1">
        <v>20302437</v>
      </c>
      <c r="C2418" s="1">
        <v>2030</v>
      </c>
      <c r="D2418" s="1" t="s">
        <v>284</v>
      </c>
      <c r="E2418" s="1">
        <v>0</v>
      </c>
      <c r="F2418" s="329">
        <v>0</v>
      </c>
      <c r="G2418" s="1">
        <v>0</v>
      </c>
      <c r="H2418" s="329">
        <v>0</v>
      </c>
      <c r="I2418" s="1">
        <v>0</v>
      </c>
      <c r="J2418" s="329">
        <v>2481.5881408613541</v>
      </c>
      <c r="K2418" s="329">
        <f t="shared" si="37"/>
        <v>2481.5881408613541</v>
      </c>
    </row>
    <row r="2419" spans="2:11" x14ac:dyDescent="0.2">
      <c r="B2419" s="1">
        <v>20302437</v>
      </c>
      <c r="C2419" s="1">
        <v>2031</v>
      </c>
      <c r="D2419" s="1" t="s">
        <v>284</v>
      </c>
      <c r="E2419" s="1">
        <v>0</v>
      </c>
      <c r="F2419" s="329">
        <v>0</v>
      </c>
      <c r="G2419" s="1">
        <v>0</v>
      </c>
      <c r="H2419" s="329">
        <v>0</v>
      </c>
      <c r="I2419" s="1">
        <v>0</v>
      </c>
      <c r="J2419" s="329">
        <v>2481.5881408613541</v>
      </c>
      <c r="K2419" s="329">
        <f t="shared" si="37"/>
        <v>2481.5881408613541</v>
      </c>
    </row>
    <row r="2420" spans="2:11" x14ac:dyDescent="0.2">
      <c r="B2420" s="1">
        <v>20302437</v>
      </c>
      <c r="C2420" s="1">
        <v>2032</v>
      </c>
      <c r="D2420" s="1" t="s">
        <v>284</v>
      </c>
      <c r="E2420" s="1">
        <v>0</v>
      </c>
      <c r="F2420" s="329">
        <v>0</v>
      </c>
      <c r="G2420" s="1">
        <v>0</v>
      </c>
      <c r="H2420" s="329">
        <v>0</v>
      </c>
      <c r="I2420" s="1">
        <v>0</v>
      </c>
      <c r="J2420" s="329">
        <v>2481.5881408613541</v>
      </c>
      <c r="K2420" s="329">
        <f t="shared" si="37"/>
        <v>2481.5881408613541</v>
      </c>
    </row>
    <row r="2421" spans="2:11" x14ac:dyDescent="0.2">
      <c r="B2421" s="1">
        <v>20302437</v>
      </c>
      <c r="C2421" s="1">
        <v>2033</v>
      </c>
      <c r="D2421" s="1" t="s">
        <v>284</v>
      </c>
      <c r="E2421" s="1">
        <v>0</v>
      </c>
      <c r="F2421" s="329">
        <v>0</v>
      </c>
      <c r="G2421" s="1">
        <v>0</v>
      </c>
      <c r="H2421" s="329">
        <v>0</v>
      </c>
      <c r="I2421" s="1">
        <v>0</v>
      </c>
      <c r="J2421" s="329">
        <v>2481.5881408613541</v>
      </c>
      <c r="K2421" s="329">
        <f t="shared" si="37"/>
        <v>2481.5881408613541</v>
      </c>
    </row>
    <row r="2422" spans="2:11" x14ac:dyDescent="0.2">
      <c r="B2422" s="1">
        <v>20302437</v>
      </c>
      <c r="C2422" s="1">
        <v>2034</v>
      </c>
      <c r="D2422" s="1" t="s">
        <v>284</v>
      </c>
      <c r="E2422" s="1">
        <v>0</v>
      </c>
      <c r="F2422" s="329">
        <v>0</v>
      </c>
      <c r="G2422" s="1">
        <v>0</v>
      </c>
      <c r="H2422" s="329">
        <v>0</v>
      </c>
      <c r="I2422" s="1">
        <v>0</v>
      </c>
      <c r="J2422" s="329">
        <v>2481.5881408613541</v>
      </c>
      <c r="K2422" s="329">
        <f t="shared" si="37"/>
        <v>2481.5881408613541</v>
      </c>
    </row>
    <row r="2423" spans="2:11" x14ac:dyDescent="0.2">
      <c r="B2423" s="1">
        <v>20497143</v>
      </c>
      <c r="C2423" s="1">
        <v>2023</v>
      </c>
      <c r="D2423" s="1" t="s">
        <v>284</v>
      </c>
      <c r="E2423" s="1">
        <v>3305.9654564713501</v>
      </c>
      <c r="F2423" s="329">
        <v>0</v>
      </c>
      <c r="G2423" s="1">
        <v>0</v>
      </c>
      <c r="H2423" s="329">
        <v>0</v>
      </c>
      <c r="I2423" s="1">
        <v>3305.9654564713501</v>
      </c>
      <c r="J2423" s="329">
        <v>6475.7612502575839</v>
      </c>
      <c r="K2423" s="329">
        <f t="shared" si="37"/>
        <v>6475.7612502575839</v>
      </c>
    </row>
    <row r="2424" spans="2:11" x14ac:dyDescent="0.2">
      <c r="B2424" s="1">
        <v>20497143</v>
      </c>
      <c r="C2424" s="1">
        <v>2024</v>
      </c>
      <c r="D2424" s="1" t="s">
        <v>284</v>
      </c>
      <c r="E2424" s="1">
        <v>3245.0763227735501</v>
      </c>
      <c r="F2424" s="329">
        <v>80.534613703650678</v>
      </c>
      <c r="G2424" s="1">
        <v>0</v>
      </c>
      <c r="H2424" s="329">
        <v>0</v>
      </c>
      <c r="I2424" s="1">
        <v>3245.0763227735501</v>
      </c>
      <c r="J2424" s="329">
        <v>6475.7612502575839</v>
      </c>
      <c r="K2424" s="329">
        <f t="shared" si="37"/>
        <v>6556.2958639612343</v>
      </c>
    </row>
    <row r="2425" spans="2:11" x14ac:dyDescent="0.2">
      <c r="B2425" s="1">
        <v>20497143</v>
      </c>
      <c r="C2425" s="1">
        <v>2025</v>
      </c>
      <c r="D2425" s="1" t="s">
        <v>284</v>
      </c>
      <c r="E2425" s="1">
        <v>3234.4541433768991</v>
      </c>
      <c r="F2425" s="329">
        <v>87.283322831237825</v>
      </c>
      <c r="G2425" s="1">
        <v>0</v>
      </c>
      <c r="H2425" s="329">
        <v>0</v>
      </c>
      <c r="I2425" s="1">
        <v>3234.4541433768991</v>
      </c>
      <c r="J2425" s="329">
        <v>6475.7612502575839</v>
      </c>
      <c r="K2425" s="329">
        <f t="shared" si="37"/>
        <v>6563.0445730888214</v>
      </c>
    </row>
    <row r="2426" spans="2:11" x14ac:dyDescent="0.2">
      <c r="B2426" s="1">
        <v>20497143</v>
      </c>
      <c r="C2426" s="1">
        <v>2026</v>
      </c>
      <c r="D2426" s="1" t="s">
        <v>284</v>
      </c>
      <c r="E2426" s="1">
        <v>2984.172086781994</v>
      </c>
      <c r="F2426" s="329">
        <v>49.16331206800286</v>
      </c>
      <c r="G2426" s="1">
        <v>0</v>
      </c>
      <c r="H2426" s="329">
        <v>0</v>
      </c>
      <c r="I2426" s="1">
        <v>2984.172086781994</v>
      </c>
      <c r="J2426" s="329">
        <v>6475.7612502575839</v>
      </c>
      <c r="K2426" s="329">
        <f t="shared" si="37"/>
        <v>6524.9245623255865</v>
      </c>
    </row>
    <row r="2427" spans="2:11" x14ac:dyDescent="0.2">
      <c r="B2427" s="1">
        <v>20497143</v>
      </c>
      <c r="C2427" s="1">
        <v>2027</v>
      </c>
      <c r="D2427" s="1" t="s">
        <v>284</v>
      </c>
      <c r="E2427" s="1">
        <v>6006.7289754036774</v>
      </c>
      <c r="F2427" s="329">
        <v>81.304479629067558</v>
      </c>
      <c r="G2427" s="1">
        <v>1.182843855153521</v>
      </c>
      <c r="H2427" s="329">
        <v>53.462934141232758</v>
      </c>
      <c r="I2427" s="1">
        <v>6007.9118192588312</v>
      </c>
      <c r="J2427" s="329">
        <v>6475.7612502575839</v>
      </c>
      <c r="K2427" s="329">
        <f t="shared" si="37"/>
        <v>6610.5286640278846</v>
      </c>
    </row>
    <row r="2428" spans="2:11" x14ac:dyDescent="0.2">
      <c r="B2428" s="1">
        <v>20497143</v>
      </c>
      <c r="C2428" s="1">
        <v>2028</v>
      </c>
      <c r="D2428" s="1" t="s">
        <v>284</v>
      </c>
      <c r="E2428" s="1">
        <v>6006.7289754036774</v>
      </c>
      <c r="F2428" s="329">
        <v>81.304479629067558</v>
      </c>
      <c r="G2428" s="1">
        <v>1.182843855153521</v>
      </c>
      <c r="H2428" s="329">
        <v>53.462934141232758</v>
      </c>
      <c r="I2428" s="1">
        <v>6007.9118192588312</v>
      </c>
      <c r="J2428" s="329">
        <v>6475.7612502575839</v>
      </c>
      <c r="K2428" s="329">
        <f t="shared" si="37"/>
        <v>6610.5286640278846</v>
      </c>
    </row>
    <row r="2429" spans="2:11" x14ac:dyDescent="0.2">
      <c r="B2429" s="1">
        <v>20497143</v>
      </c>
      <c r="C2429" s="1">
        <v>2029</v>
      </c>
      <c r="D2429" s="1" t="s">
        <v>284</v>
      </c>
      <c r="E2429" s="1">
        <v>6006.7289754036774</v>
      </c>
      <c r="F2429" s="329">
        <v>81.304479629067558</v>
      </c>
      <c r="G2429" s="1">
        <v>1.182843855153521</v>
      </c>
      <c r="H2429" s="329">
        <v>53.462934141232758</v>
      </c>
      <c r="I2429" s="1">
        <v>6007.9118192588312</v>
      </c>
      <c r="J2429" s="329">
        <v>6475.7612502575839</v>
      </c>
      <c r="K2429" s="329">
        <f t="shared" si="37"/>
        <v>6610.5286640278846</v>
      </c>
    </row>
    <row r="2430" spans="2:11" x14ac:dyDescent="0.2">
      <c r="B2430" s="1">
        <v>20497143</v>
      </c>
      <c r="C2430" s="1">
        <v>2030</v>
      </c>
      <c r="D2430" s="1" t="s">
        <v>284</v>
      </c>
      <c r="E2430" s="1">
        <v>6006.7289754036774</v>
      </c>
      <c r="F2430" s="329">
        <v>81.304479629067558</v>
      </c>
      <c r="G2430" s="1">
        <v>1.182843855153521</v>
      </c>
      <c r="H2430" s="329">
        <v>53.462934141232758</v>
      </c>
      <c r="I2430" s="1">
        <v>6007.9118192588312</v>
      </c>
      <c r="J2430" s="329">
        <v>6475.7612502575839</v>
      </c>
      <c r="K2430" s="329">
        <f t="shared" si="37"/>
        <v>6610.5286640278846</v>
      </c>
    </row>
    <row r="2431" spans="2:11" x14ac:dyDescent="0.2">
      <c r="B2431" s="1">
        <v>20497143</v>
      </c>
      <c r="C2431" s="1">
        <v>2031</v>
      </c>
      <c r="D2431" s="1" t="s">
        <v>284</v>
      </c>
      <c r="E2431" s="1">
        <v>6006.7289754036774</v>
      </c>
      <c r="F2431" s="329">
        <v>81.304479629067558</v>
      </c>
      <c r="G2431" s="1">
        <v>1.182843855153521</v>
      </c>
      <c r="H2431" s="329">
        <v>53.462934141232758</v>
      </c>
      <c r="I2431" s="1">
        <v>6007.9118192588312</v>
      </c>
      <c r="J2431" s="329">
        <v>6475.7612502575839</v>
      </c>
      <c r="K2431" s="329">
        <f t="shared" si="37"/>
        <v>6610.5286640278846</v>
      </c>
    </row>
    <row r="2432" spans="2:11" x14ac:dyDescent="0.2">
      <c r="B2432" s="1">
        <v>20497143</v>
      </c>
      <c r="C2432" s="1">
        <v>2032</v>
      </c>
      <c r="D2432" s="1" t="s">
        <v>284</v>
      </c>
      <c r="E2432" s="1">
        <v>6006.7289754036774</v>
      </c>
      <c r="F2432" s="329">
        <v>81.304479629067558</v>
      </c>
      <c r="G2432" s="1">
        <v>1.182843855153521</v>
      </c>
      <c r="H2432" s="329">
        <v>53.462934141232758</v>
      </c>
      <c r="I2432" s="1">
        <v>6007.9118192588312</v>
      </c>
      <c r="J2432" s="329">
        <v>6475.7612502575839</v>
      </c>
      <c r="K2432" s="329">
        <f t="shared" si="37"/>
        <v>6610.5286640278846</v>
      </c>
    </row>
    <row r="2433" spans="2:11" x14ac:dyDescent="0.2">
      <c r="B2433" s="1">
        <v>20497143</v>
      </c>
      <c r="C2433" s="1">
        <v>2033</v>
      </c>
      <c r="D2433" s="1" t="s">
        <v>284</v>
      </c>
      <c r="E2433" s="1">
        <v>6006.7289754036774</v>
      </c>
      <c r="F2433" s="329">
        <v>81.304479629067558</v>
      </c>
      <c r="G2433" s="1">
        <v>1.182843855153521</v>
      </c>
      <c r="H2433" s="329">
        <v>53.462934141232758</v>
      </c>
      <c r="I2433" s="1">
        <v>6007.9118192588312</v>
      </c>
      <c r="J2433" s="329">
        <v>6475.7612502575839</v>
      </c>
      <c r="K2433" s="329">
        <f t="shared" si="37"/>
        <v>6610.5286640278846</v>
      </c>
    </row>
    <row r="2434" spans="2:11" x14ac:dyDescent="0.2">
      <c r="B2434" s="1">
        <v>20497143</v>
      </c>
      <c r="C2434" s="1">
        <v>2034</v>
      </c>
      <c r="D2434" s="1" t="s">
        <v>284</v>
      </c>
      <c r="E2434" s="1">
        <v>6006.7289754036774</v>
      </c>
      <c r="F2434" s="329">
        <v>81.304479629067558</v>
      </c>
      <c r="G2434" s="1">
        <v>1.182843855153521</v>
      </c>
      <c r="H2434" s="329">
        <v>53.462934141232758</v>
      </c>
      <c r="I2434" s="1">
        <v>6007.9118192588312</v>
      </c>
      <c r="J2434" s="329">
        <v>6475.7612502575839</v>
      </c>
      <c r="K2434" s="329">
        <f t="shared" si="37"/>
        <v>6610.5286640278846</v>
      </c>
    </row>
    <row r="2435" spans="2:11" x14ac:dyDescent="0.2">
      <c r="B2435" s="1">
        <v>20552151</v>
      </c>
      <c r="C2435" s="1">
        <v>2023</v>
      </c>
      <c r="D2435" s="1" t="s">
        <v>284</v>
      </c>
      <c r="E2435" s="1">
        <v>0</v>
      </c>
      <c r="F2435" s="329">
        <v>0</v>
      </c>
      <c r="G2435" s="1">
        <v>0</v>
      </c>
      <c r="H2435" s="329">
        <v>0</v>
      </c>
      <c r="I2435" s="1">
        <v>0</v>
      </c>
      <c r="J2435" s="329">
        <v>18086.256526985719</v>
      </c>
      <c r="K2435" s="329">
        <f t="shared" si="37"/>
        <v>18086.256526985719</v>
      </c>
    </row>
    <row r="2436" spans="2:11" x14ac:dyDescent="0.2">
      <c r="B2436" s="1">
        <v>20552151</v>
      </c>
      <c r="C2436" s="1">
        <v>2024</v>
      </c>
      <c r="D2436" s="1" t="s">
        <v>284</v>
      </c>
      <c r="E2436" s="1">
        <v>7.0036958987514399</v>
      </c>
      <c r="F2436" s="329">
        <v>0.10284167526311459</v>
      </c>
      <c r="G2436" s="1">
        <v>0</v>
      </c>
      <c r="H2436" s="329">
        <v>0</v>
      </c>
      <c r="I2436" s="1">
        <v>7.0036958987514399</v>
      </c>
      <c r="J2436" s="329">
        <v>18086.256526985719</v>
      </c>
      <c r="K2436" s="329">
        <f t="shared" si="37"/>
        <v>18086.359368660982</v>
      </c>
    </row>
    <row r="2437" spans="2:11" x14ac:dyDescent="0.2">
      <c r="B2437" s="1">
        <v>20552151</v>
      </c>
      <c r="C2437" s="1">
        <v>2025</v>
      </c>
      <c r="D2437" s="1" t="s">
        <v>284</v>
      </c>
      <c r="E2437" s="1">
        <v>7.0162414321675683</v>
      </c>
      <c r="F2437" s="329">
        <v>6.9257880476240402E-2</v>
      </c>
      <c r="G2437" s="1">
        <v>0</v>
      </c>
      <c r="H2437" s="329">
        <v>0</v>
      </c>
      <c r="I2437" s="1">
        <v>7.0162414321675683</v>
      </c>
      <c r="J2437" s="329">
        <v>18086.256526985719</v>
      </c>
      <c r="K2437" s="329">
        <f t="shared" si="37"/>
        <v>18086.325784866196</v>
      </c>
    </row>
    <row r="2438" spans="2:11" x14ac:dyDescent="0.2">
      <c r="B2438" s="1">
        <v>20552151</v>
      </c>
      <c r="C2438" s="1">
        <v>2026</v>
      </c>
      <c r="D2438" s="1" t="s">
        <v>284</v>
      </c>
      <c r="E2438" s="1">
        <v>3.3496853155655701</v>
      </c>
      <c r="F2438" s="329">
        <v>3.76329465544369E-2</v>
      </c>
      <c r="G2438" s="1">
        <v>0</v>
      </c>
      <c r="H2438" s="329">
        <v>0</v>
      </c>
      <c r="I2438" s="1">
        <v>3.3496853155655701</v>
      </c>
      <c r="J2438" s="329">
        <v>18086.256526985719</v>
      </c>
      <c r="K2438" s="329">
        <f t="shared" si="37"/>
        <v>18086.294159932273</v>
      </c>
    </row>
    <row r="2439" spans="2:11" x14ac:dyDescent="0.2">
      <c r="B2439" s="1">
        <v>20552151</v>
      </c>
      <c r="C2439" s="1">
        <v>2027</v>
      </c>
      <c r="D2439" s="1" t="s">
        <v>284</v>
      </c>
      <c r="E2439" s="1">
        <v>120.72330736343049</v>
      </c>
      <c r="F2439" s="329">
        <v>2.3175731435877722</v>
      </c>
      <c r="G2439" s="1">
        <v>0</v>
      </c>
      <c r="H2439" s="329">
        <v>0</v>
      </c>
      <c r="I2439" s="1">
        <v>120.72330736343049</v>
      </c>
      <c r="J2439" s="329">
        <v>18086.256526985719</v>
      </c>
      <c r="K2439" s="329">
        <f t="shared" ref="K2439:K2502" si="38">J2439+H2439+F2439</f>
        <v>18088.574100129306</v>
      </c>
    </row>
    <row r="2440" spans="2:11" x14ac:dyDescent="0.2">
      <c r="B2440" s="1">
        <v>20552151</v>
      </c>
      <c r="C2440" s="1">
        <v>2028</v>
      </c>
      <c r="D2440" s="1" t="s">
        <v>284</v>
      </c>
      <c r="E2440" s="1">
        <v>120.72330736343049</v>
      </c>
      <c r="F2440" s="329">
        <v>2.3175731435877722</v>
      </c>
      <c r="G2440" s="1">
        <v>0</v>
      </c>
      <c r="H2440" s="329">
        <v>0</v>
      </c>
      <c r="I2440" s="1">
        <v>120.72330736343049</v>
      </c>
      <c r="J2440" s="329">
        <v>18086.256526985719</v>
      </c>
      <c r="K2440" s="329">
        <f t="shared" si="38"/>
        <v>18088.574100129306</v>
      </c>
    </row>
    <row r="2441" spans="2:11" x14ac:dyDescent="0.2">
      <c r="B2441" s="1">
        <v>20552151</v>
      </c>
      <c r="C2441" s="1">
        <v>2029</v>
      </c>
      <c r="D2441" s="1" t="s">
        <v>284</v>
      </c>
      <c r="E2441" s="1">
        <v>120.72330736343049</v>
      </c>
      <c r="F2441" s="329">
        <v>2.3175731435877722</v>
      </c>
      <c r="G2441" s="1">
        <v>0</v>
      </c>
      <c r="H2441" s="329">
        <v>0</v>
      </c>
      <c r="I2441" s="1">
        <v>120.72330736343049</v>
      </c>
      <c r="J2441" s="329">
        <v>18086.256526985719</v>
      </c>
      <c r="K2441" s="329">
        <f t="shared" si="38"/>
        <v>18088.574100129306</v>
      </c>
    </row>
    <row r="2442" spans="2:11" x14ac:dyDescent="0.2">
      <c r="B2442" s="1">
        <v>20552151</v>
      </c>
      <c r="C2442" s="1">
        <v>2030</v>
      </c>
      <c r="D2442" s="1" t="s">
        <v>284</v>
      </c>
      <c r="E2442" s="1">
        <v>120.72330736343049</v>
      </c>
      <c r="F2442" s="329">
        <v>2.3175731435877722</v>
      </c>
      <c r="G2442" s="1">
        <v>0</v>
      </c>
      <c r="H2442" s="329">
        <v>0</v>
      </c>
      <c r="I2442" s="1">
        <v>120.72330736343049</v>
      </c>
      <c r="J2442" s="329">
        <v>18086.256526985719</v>
      </c>
      <c r="K2442" s="329">
        <f t="shared" si="38"/>
        <v>18088.574100129306</v>
      </c>
    </row>
    <row r="2443" spans="2:11" x14ac:dyDescent="0.2">
      <c r="B2443" s="1">
        <v>20552151</v>
      </c>
      <c r="C2443" s="1">
        <v>2031</v>
      </c>
      <c r="D2443" s="1" t="s">
        <v>284</v>
      </c>
      <c r="E2443" s="1">
        <v>120.72330736343049</v>
      </c>
      <c r="F2443" s="329">
        <v>2.3175731435877722</v>
      </c>
      <c r="G2443" s="1">
        <v>0</v>
      </c>
      <c r="H2443" s="329">
        <v>0</v>
      </c>
      <c r="I2443" s="1">
        <v>120.72330736343049</v>
      </c>
      <c r="J2443" s="329">
        <v>18086.256526985719</v>
      </c>
      <c r="K2443" s="329">
        <f t="shared" si="38"/>
        <v>18088.574100129306</v>
      </c>
    </row>
    <row r="2444" spans="2:11" x14ac:dyDescent="0.2">
      <c r="B2444" s="1">
        <v>20552151</v>
      </c>
      <c r="C2444" s="1">
        <v>2032</v>
      </c>
      <c r="D2444" s="1" t="s">
        <v>284</v>
      </c>
      <c r="E2444" s="1">
        <v>120.72330736343049</v>
      </c>
      <c r="F2444" s="329">
        <v>2.3175731435877722</v>
      </c>
      <c r="G2444" s="1">
        <v>0</v>
      </c>
      <c r="H2444" s="329">
        <v>0</v>
      </c>
      <c r="I2444" s="1">
        <v>120.72330736343049</v>
      </c>
      <c r="J2444" s="329">
        <v>18086.256526985719</v>
      </c>
      <c r="K2444" s="329">
        <f t="shared" si="38"/>
        <v>18088.574100129306</v>
      </c>
    </row>
    <row r="2445" spans="2:11" x14ac:dyDescent="0.2">
      <c r="B2445" s="1">
        <v>20552151</v>
      </c>
      <c r="C2445" s="1">
        <v>2033</v>
      </c>
      <c r="D2445" s="1" t="s">
        <v>284</v>
      </c>
      <c r="E2445" s="1">
        <v>120.72330736343049</v>
      </c>
      <c r="F2445" s="329">
        <v>2.3175731435877722</v>
      </c>
      <c r="G2445" s="1">
        <v>0</v>
      </c>
      <c r="H2445" s="329">
        <v>0</v>
      </c>
      <c r="I2445" s="1">
        <v>120.72330736343049</v>
      </c>
      <c r="J2445" s="329">
        <v>18086.256526985719</v>
      </c>
      <c r="K2445" s="329">
        <f t="shared" si="38"/>
        <v>18088.574100129306</v>
      </c>
    </row>
    <row r="2446" spans="2:11" x14ac:dyDescent="0.2">
      <c r="B2446" s="1">
        <v>20552151</v>
      </c>
      <c r="C2446" s="1">
        <v>2034</v>
      </c>
      <c r="D2446" s="1" t="s">
        <v>284</v>
      </c>
      <c r="E2446" s="1">
        <v>120.72330736343049</v>
      </c>
      <c r="F2446" s="329">
        <v>2.3175731435877722</v>
      </c>
      <c r="G2446" s="1">
        <v>0</v>
      </c>
      <c r="H2446" s="329">
        <v>0</v>
      </c>
      <c r="I2446" s="1">
        <v>120.72330736343049</v>
      </c>
      <c r="J2446" s="329">
        <v>18086.256526985719</v>
      </c>
      <c r="K2446" s="329">
        <f t="shared" si="38"/>
        <v>18088.574100129306</v>
      </c>
    </row>
    <row r="2447" spans="2:11" x14ac:dyDescent="0.2">
      <c r="B2447" s="1">
        <v>20614861</v>
      </c>
      <c r="C2447" s="1">
        <v>2023</v>
      </c>
      <c r="D2447" s="1" t="s">
        <v>284</v>
      </c>
      <c r="E2447" s="1">
        <v>0</v>
      </c>
      <c r="F2447" s="329">
        <v>0</v>
      </c>
      <c r="G2447" s="1">
        <v>0</v>
      </c>
      <c r="H2447" s="329">
        <v>0</v>
      </c>
      <c r="I2447" s="1">
        <v>0</v>
      </c>
      <c r="J2447" s="329">
        <v>12516.595888029549</v>
      </c>
      <c r="K2447" s="329">
        <f t="shared" si="38"/>
        <v>12516.595888029549</v>
      </c>
    </row>
    <row r="2448" spans="2:11" x14ac:dyDescent="0.2">
      <c r="B2448" s="1">
        <v>20614861</v>
      </c>
      <c r="C2448" s="1">
        <v>2024</v>
      </c>
      <c r="D2448" s="1" t="s">
        <v>284</v>
      </c>
      <c r="E2448" s="1">
        <v>0</v>
      </c>
      <c r="F2448" s="329">
        <v>0</v>
      </c>
      <c r="G2448" s="1">
        <v>0</v>
      </c>
      <c r="H2448" s="329">
        <v>0</v>
      </c>
      <c r="I2448" s="1">
        <v>0</v>
      </c>
      <c r="J2448" s="329">
        <v>12516.595888029549</v>
      </c>
      <c r="K2448" s="329">
        <f t="shared" si="38"/>
        <v>12516.595888029549</v>
      </c>
    </row>
    <row r="2449" spans="2:11" x14ac:dyDescent="0.2">
      <c r="B2449" s="1">
        <v>20614861</v>
      </c>
      <c r="C2449" s="1">
        <v>2025</v>
      </c>
      <c r="D2449" s="1" t="s">
        <v>284</v>
      </c>
      <c r="E2449" s="1">
        <v>0</v>
      </c>
      <c r="F2449" s="329">
        <v>0</v>
      </c>
      <c r="G2449" s="1">
        <v>0</v>
      </c>
      <c r="H2449" s="329">
        <v>0</v>
      </c>
      <c r="I2449" s="1">
        <v>0</v>
      </c>
      <c r="J2449" s="329">
        <v>12516.595888029549</v>
      </c>
      <c r="K2449" s="329">
        <f t="shared" si="38"/>
        <v>12516.595888029549</v>
      </c>
    </row>
    <row r="2450" spans="2:11" x14ac:dyDescent="0.2">
      <c r="B2450" s="1">
        <v>20614861</v>
      </c>
      <c r="C2450" s="1">
        <v>2026</v>
      </c>
      <c r="D2450" s="1" t="s">
        <v>284</v>
      </c>
      <c r="E2450" s="1">
        <v>0</v>
      </c>
      <c r="F2450" s="329">
        <v>0</v>
      </c>
      <c r="G2450" s="1">
        <v>0</v>
      </c>
      <c r="H2450" s="329">
        <v>0</v>
      </c>
      <c r="I2450" s="1">
        <v>0</v>
      </c>
      <c r="J2450" s="329">
        <v>12516.595888029549</v>
      </c>
      <c r="K2450" s="329">
        <f t="shared" si="38"/>
        <v>12516.595888029549</v>
      </c>
    </row>
    <row r="2451" spans="2:11" x14ac:dyDescent="0.2">
      <c r="B2451" s="1">
        <v>20614861</v>
      </c>
      <c r="C2451" s="1">
        <v>2027</v>
      </c>
      <c r="D2451" s="1" t="s">
        <v>284</v>
      </c>
      <c r="E2451" s="1">
        <v>0</v>
      </c>
      <c r="F2451" s="329">
        <v>0</v>
      </c>
      <c r="G2451" s="1">
        <v>0</v>
      </c>
      <c r="H2451" s="329">
        <v>0</v>
      </c>
      <c r="I2451" s="1">
        <v>0</v>
      </c>
      <c r="J2451" s="329">
        <v>12516.595888029549</v>
      </c>
      <c r="K2451" s="329">
        <f t="shared" si="38"/>
        <v>12516.595888029549</v>
      </c>
    </row>
    <row r="2452" spans="2:11" x14ac:dyDescent="0.2">
      <c r="B2452" s="1">
        <v>20614861</v>
      </c>
      <c r="C2452" s="1">
        <v>2028</v>
      </c>
      <c r="D2452" s="1" t="s">
        <v>284</v>
      </c>
      <c r="E2452" s="1">
        <v>0</v>
      </c>
      <c r="F2452" s="329">
        <v>0</v>
      </c>
      <c r="G2452" s="1">
        <v>0</v>
      </c>
      <c r="H2452" s="329">
        <v>0</v>
      </c>
      <c r="I2452" s="1">
        <v>0</v>
      </c>
      <c r="J2452" s="329">
        <v>12516.595888029549</v>
      </c>
      <c r="K2452" s="329">
        <f t="shared" si="38"/>
        <v>12516.595888029549</v>
      </c>
    </row>
    <row r="2453" spans="2:11" x14ac:dyDescent="0.2">
      <c r="B2453" s="1">
        <v>20614861</v>
      </c>
      <c r="C2453" s="1">
        <v>2029</v>
      </c>
      <c r="D2453" s="1" t="s">
        <v>284</v>
      </c>
      <c r="E2453" s="1">
        <v>0</v>
      </c>
      <c r="F2453" s="329">
        <v>0</v>
      </c>
      <c r="G2453" s="1">
        <v>0</v>
      </c>
      <c r="H2453" s="329">
        <v>0</v>
      </c>
      <c r="I2453" s="1">
        <v>0</v>
      </c>
      <c r="J2453" s="329">
        <v>12516.595888029549</v>
      </c>
      <c r="K2453" s="329">
        <f t="shared" si="38"/>
        <v>12516.595888029549</v>
      </c>
    </row>
    <row r="2454" spans="2:11" x14ac:dyDescent="0.2">
      <c r="B2454" s="1">
        <v>20614861</v>
      </c>
      <c r="C2454" s="1">
        <v>2030</v>
      </c>
      <c r="D2454" s="1" t="s">
        <v>284</v>
      </c>
      <c r="E2454" s="1">
        <v>0</v>
      </c>
      <c r="F2454" s="329">
        <v>0</v>
      </c>
      <c r="G2454" s="1">
        <v>0</v>
      </c>
      <c r="H2454" s="329">
        <v>0</v>
      </c>
      <c r="I2454" s="1">
        <v>0</v>
      </c>
      <c r="J2454" s="329">
        <v>12516.595888029549</v>
      </c>
      <c r="K2454" s="329">
        <f t="shared" si="38"/>
        <v>12516.595888029549</v>
      </c>
    </row>
    <row r="2455" spans="2:11" x14ac:dyDescent="0.2">
      <c r="B2455" s="1">
        <v>20614861</v>
      </c>
      <c r="C2455" s="1">
        <v>2031</v>
      </c>
      <c r="D2455" s="1" t="s">
        <v>284</v>
      </c>
      <c r="E2455" s="1">
        <v>0</v>
      </c>
      <c r="F2455" s="329">
        <v>0</v>
      </c>
      <c r="G2455" s="1">
        <v>0</v>
      </c>
      <c r="H2455" s="329">
        <v>0</v>
      </c>
      <c r="I2455" s="1">
        <v>0</v>
      </c>
      <c r="J2455" s="329">
        <v>12516.595888029549</v>
      </c>
      <c r="K2455" s="329">
        <f t="shared" si="38"/>
        <v>12516.595888029549</v>
      </c>
    </row>
    <row r="2456" spans="2:11" x14ac:dyDescent="0.2">
      <c r="B2456" s="1">
        <v>20614861</v>
      </c>
      <c r="C2456" s="1">
        <v>2032</v>
      </c>
      <c r="D2456" s="1" t="s">
        <v>284</v>
      </c>
      <c r="E2456" s="1">
        <v>0</v>
      </c>
      <c r="F2456" s="329">
        <v>0</v>
      </c>
      <c r="G2456" s="1">
        <v>0</v>
      </c>
      <c r="H2456" s="329">
        <v>0</v>
      </c>
      <c r="I2456" s="1">
        <v>0</v>
      </c>
      <c r="J2456" s="329">
        <v>12516.595888029549</v>
      </c>
      <c r="K2456" s="329">
        <f t="shared" si="38"/>
        <v>12516.595888029549</v>
      </c>
    </row>
    <row r="2457" spans="2:11" x14ac:dyDescent="0.2">
      <c r="B2457" s="1">
        <v>20614861</v>
      </c>
      <c r="C2457" s="1">
        <v>2033</v>
      </c>
      <c r="D2457" s="1" t="s">
        <v>284</v>
      </c>
      <c r="E2457" s="1">
        <v>0</v>
      </c>
      <c r="F2457" s="329">
        <v>0</v>
      </c>
      <c r="G2457" s="1">
        <v>0</v>
      </c>
      <c r="H2457" s="329">
        <v>0</v>
      </c>
      <c r="I2457" s="1">
        <v>0</v>
      </c>
      <c r="J2457" s="329">
        <v>12516.595888029549</v>
      </c>
      <c r="K2457" s="329">
        <f t="shared" si="38"/>
        <v>12516.595888029549</v>
      </c>
    </row>
    <row r="2458" spans="2:11" x14ac:dyDescent="0.2">
      <c r="B2458" s="1">
        <v>20614861</v>
      </c>
      <c r="C2458" s="1">
        <v>2034</v>
      </c>
      <c r="D2458" s="1" t="s">
        <v>284</v>
      </c>
      <c r="E2458" s="1">
        <v>0</v>
      </c>
      <c r="F2458" s="329">
        <v>0</v>
      </c>
      <c r="G2458" s="1">
        <v>0</v>
      </c>
      <c r="H2458" s="329">
        <v>0</v>
      </c>
      <c r="I2458" s="1">
        <v>0</v>
      </c>
      <c r="J2458" s="329">
        <v>12516.595888029549</v>
      </c>
      <c r="K2458" s="329">
        <f t="shared" si="38"/>
        <v>12516.595888029549</v>
      </c>
    </row>
    <row r="2459" spans="2:11" x14ac:dyDescent="0.2">
      <c r="B2459" s="1">
        <v>19984534</v>
      </c>
      <c r="C2459" s="1">
        <v>2023</v>
      </c>
      <c r="D2459" s="1" t="s">
        <v>285</v>
      </c>
      <c r="E2459" s="1">
        <v>6.8521286934757226</v>
      </c>
      <c r="F2459" s="329">
        <v>0</v>
      </c>
      <c r="G2459" s="1">
        <v>0</v>
      </c>
      <c r="H2459" s="329">
        <v>0</v>
      </c>
      <c r="I2459" s="1">
        <v>6.8521286934757226</v>
      </c>
      <c r="J2459" s="329">
        <v>3060.4325904646262</v>
      </c>
      <c r="K2459" s="329">
        <f t="shared" si="38"/>
        <v>3060.4325904646262</v>
      </c>
    </row>
    <row r="2460" spans="2:11" x14ac:dyDescent="0.2">
      <c r="B2460" s="1">
        <v>19984534</v>
      </c>
      <c r="C2460" s="1">
        <v>2024</v>
      </c>
      <c r="D2460" s="1" t="s">
        <v>285</v>
      </c>
      <c r="E2460" s="1">
        <v>3.2505587428823528</v>
      </c>
      <c r="F2460" s="329">
        <v>5.4043584669091801E-2</v>
      </c>
      <c r="G2460" s="1">
        <v>0</v>
      </c>
      <c r="H2460" s="329">
        <v>0</v>
      </c>
      <c r="I2460" s="1">
        <v>3.2505587428823528</v>
      </c>
      <c r="J2460" s="329">
        <v>3060.4325904646262</v>
      </c>
      <c r="K2460" s="329">
        <f t="shared" si="38"/>
        <v>3060.4866340492954</v>
      </c>
    </row>
    <row r="2461" spans="2:11" x14ac:dyDescent="0.2">
      <c r="B2461" s="1">
        <v>19984534</v>
      </c>
      <c r="C2461" s="1">
        <v>2025</v>
      </c>
      <c r="D2461" s="1" t="s">
        <v>285</v>
      </c>
      <c r="E2461" s="1">
        <v>4.4743999025180043</v>
      </c>
      <c r="F2461" s="329">
        <v>0.1265126018619088</v>
      </c>
      <c r="G2461" s="1">
        <v>0</v>
      </c>
      <c r="H2461" s="329">
        <v>0</v>
      </c>
      <c r="I2461" s="1">
        <v>4.4743999025180043</v>
      </c>
      <c r="J2461" s="329">
        <v>3060.4325904646262</v>
      </c>
      <c r="K2461" s="329">
        <f t="shared" si="38"/>
        <v>3060.5591030664882</v>
      </c>
    </row>
    <row r="2462" spans="2:11" x14ac:dyDescent="0.2">
      <c r="B2462" s="1">
        <v>19984534</v>
      </c>
      <c r="C2462" s="1">
        <v>2026</v>
      </c>
      <c r="D2462" s="1" t="s">
        <v>285</v>
      </c>
      <c r="E2462" s="1">
        <v>4.4743999025180043</v>
      </c>
      <c r="F2462" s="329">
        <v>0.1265126018619088</v>
      </c>
      <c r="G2462" s="1">
        <v>0</v>
      </c>
      <c r="H2462" s="329">
        <v>0</v>
      </c>
      <c r="I2462" s="1">
        <v>4.4743999025180043</v>
      </c>
      <c r="J2462" s="329">
        <v>3060.4325904646262</v>
      </c>
      <c r="K2462" s="329">
        <f t="shared" si="38"/>
        <v>3060.5591030664882</v>
      </c>
    </row>
    <row r="2463" spans="2:11" x14ac:dyDescent="0.2">
      <c r="B2463" s="1">
        <v>19984534</v>
      </c>
      <c r="C2463" s="1">
        <v>2027</v>
      </c>
      <c r="D2463" s="1" t="s">
        <v>285</v>
      </c>
      <c r="E2463" s="1">
        <v>4.4743999025180043</v>
      </c>
      <c r="F2463" s="329">
        <v>0.1265126018619088</v>
      </c>
      <c r="G2463" s="1">
        <v>0</v>
      </c>
      <c r="H2463" s="329">
        <v>0</v>
      </c>
      <c r="I2463" s="1">
        <v>4.4743999025180043</v>
      </c>
      <c r="J2463" s="329">
        <v>3060.4325904646262</v>
      </c>
      <c r="K2463" s="329">
        <f t="shared" si="38"/>
        <v>3060.5591030664882</v>
      </c>
    </row>
    <row r="2464" spans="2:11" x14ac:dyDescent="0.2">
      <c r="B2464" s="1">
        <v>19984534</v>
      </c>
      <c r="C2464" s="1">
        <v>2028</v>
      </c>
      <c r="D2464" s="1" t="s">
        <v>285</v>
      </c>
      <c r="E2464" s="1">
        <v>4.4743999025180043</v>
      </c>
      <c r="F2464" s="329">
        <v>0.1265126018619088</v>
      </c>
      <c r="G2464" s="1">
        <v>0</v>
      </c>
      <c r="H2464" s="329">
        <v>0</v>
      </c>
      <c r="I2464" s="1">
        <v>4.4743999025180043</v>
      </c>
      <c r="J2464" s="329">
        <v>3060.4325904646262</v>
      </c>
      <c r="K2464" s="329">
        <f t="shared" si="38"/>
        <v>3060.5591030664882</v>
      </c>
    </row>
    <row r="2465" spans="2:11" x14ac:dyDescent="0.2">
      <c r="B2465" s="1">
        <v>19984534</v>
      </c>
      <c r="C2465" s="1">
        <v>2029</v>
      </c>
      <c r="D2465" s="1" t="s">
        <v>285</v>
      </c>
      <c r="E2465" s="1">
        <v>4.4743999025180043</v>
      </c>
      <c r="F2465" s="329">
        <v>0.1265126018619088</v>
      </c>
      <c r="G2465" s="1">
        <v>0</v>
      </c>
      <c r="H2465" s="329">
        <v>0</v>
      </c>
      <c r="I2465" s="1">
        <v>4.4743999025180043</v>
      </c>
      <c r="J2465" s="329">
        <v>3060.4325904646262</v>
      </c>
      <c r="K2465" s="329">
        <f t="shared" si="38"/>
        <v>3060.5591030664882</v>
      </c>
    </row>
    <row r="2466" spans="2:11" x14ac:dyDescent="0.2">
      <c r="B2466" s="1">
        <v>19984534</v>
      </c>
      <c r="C2466" s="1">
        <v>2030</v>
      </c>
      <c r="D2466" s="1" t="s">
        <v>285</v>
      </c>
      <c r="E2466" s="1">
        <v>4.4743999025180043</v>
      </c>
      <c r="F2466" s="329">
        <v>0.1265126018619088</v>
      </c>
      <c r="G2466" s="1">
        <v>0</v>
      </c>
      <c r="H2466" s="329">
        <v>0</v>
      </c>
      <c r="I2466" s="1">
        <v>4.4743999025180043</v>
      </c>
      <c r="J2466" s="329">
        <v>3060.4325904646262</v>
      </c>
      <c r="K2466" s="329">
        <f t="shared" si="38"/>
        <v>3060.5591030664882</v>
      </c>
    </row>
    <row r="2467" spans="2:11" x14ac:dyDescent="0.2">
      <c r="B2467" s="1">
        <v>19984534</v>
      </c>
      <c r="C2467" s="1">
        <v>2031</v>
      </c>
      <c r="D2467" s="1" t="s">
        <v>285</v>
      </c>
      <c r="E2467" s="1">
        <v>4.4743999025180043</v>
      </c>
      <c r="F2467" s="329">
        <v>0.1265126018619088</v>
      </c>
      <c r="G2467" s="1">
        <v>0</v>
      </c>
      <c r="H2467" s="329">
        <v>0</v>
      </c>
      <c r="I2467" s="1">
        <v>4.4743999025180043</v>
      </c>
      <c r="J2467" s="329">
        <v>3060.4325904646262</v>
      </c>
      <c r="K2467" s="329">
        <f t="shared" si="38"/>
        <v>3060.5591030664882</v>
      </c>
    </row>
    <row r="2468" spans="2:11" x14ac:dyDescent="0.2">
      <c r="B2468" s="1">
        <v>19984534</v>
      </c>
      <c r="C2468" s="1">
        <v>2032</v>
      </c>
      <c r="D2468" s="1" t="s">
        <v>285</v>
      </c>
      <c r="E2468" s="1">
        <v>4.4743999025180043</v>
      </c>
      <c r="F2468" s="329">
        <v>0.1265126018619088</v>
      </c>
      <c r="G2468" s="1">
        <v>0</v>
      </c>
      <c r="H2468" s="329">
        <v>0</v>
      </c>
      <c r="I2468" s="1">
        <v>4.4743999025180043</v>
      </c>
      <c r="J2468" s="329">
        <v>3060.4325904646262</v>
      </c>
      <c r="K2468" s="329">
        <f t="shared" si="38"/>
        <v>3060.5591030664882</v>
      </c>
    </row>
    <row r="2469" spans="2:11" x14ac:dyDescent="0.2">
      <c r="B2469" s="1">
        <v>19984534</v>
      </c>
      <c r="C2469" s="1">
        <v>2033</v>
      </c>
      <c r="D2469" s="1" t="s">
        <v>285</v>
      </c>
      <c r="E2469" s="1">
        <v>4.4743999025180043</v>
      </c>
      <c r="F2469" s="329">
        <v>0.1265126018619088</v>
      </c>
      <c r="G2469" s="1">
        <v>0</v>
      </c>
      <c r="H2469" s="329">
        <v>0</v>
      </c>
      <c r="I2469" s="1">
        <v>4.4743999025180043</v>
      </c>
      <c r="J2469" s="329">
        <v>3060.4325904646262</v>
      </c>
      <c r="K2469" s="329">
        <f t="shared" si="38"/>
        <v>3060.5591030664882</v>
      </c>
    </row>
    <row r="2470" spans="2:11" x14ac:dyDescent="0.2">
      <c r="B2470" s="1">
        <v>19984534</v>
      </c>
      <c r="C2470" s="1">
        <v>2034</v>
      </c>
      <c r="D2470" s="1" t="s">
        <v>285</v>
      </c>
      <c r="E2470" s="1">
        <v>4.4743999025180043</v>
      </c>
      <c r="F2470" s="329">
        <v>0.1265126018619088</v>
      </c>
      <c r="G2470" s="1">
        <v>0</v>
      </c>
      <c r="H2470" s="329">
        <v>0</v>
      </c>
      <c r="I2470" s="1">
        <v>4.4743999025180043</v>
      </c>
      <c r="J2470" s="329">
        <v>3060.4325904646262</v>
      </c>
      <c r="K2470" s="329">
        <f t="shared" si="38"/>
        <v>3060.5591030664882</v>
      </c>
    </row>
    <row r="2471" spans="2:11" x14ac:dyDescent="0.2">
      <c r="B2471" s="1">
        <v>19985318</v>
      </c>
      <c r="C2471" s="1">
        <v>2023</v>
      </c>
      <c r="D2471" s="1" t="s">
        <v>285</v>
      </c>
      <c r="E2471" s="1">
        <v>0</v>
      </c>
      <c r="F2471" s="329">
        <v>0</v>
      </c>
      <c r="G2471" s="1">
        <v>0</v>
      </c>
      <c r="H2471" s="329">
        <v>0</v>
      </c>
      <c r="I2471" s="1">
        <v>0</v>
      </c>
      <c r="J2471" s="329">
        <v>3889.6113776016359</v>
      </c>
      <c r="K2471" s="329">
        <f t="shared" si="38"/>
        <v>3889.6113776016359</v>
      </c>
    </row>
    <row r="2472" spans="2:11" x14ac:dyDescent="0.2">
      <c r="B2472" s="1">
        <v>19985318</v>
      </c>
      <c r="C2472" s="1">
        <v>2024</v>
      </c>
      <c r="D2472" s="1" t="s">
        <v>285</v>
      </c>
      <c r="E2472" s="1">
        <v>0</v>
      </c>
      <c r="F2472" s="329">
        <v>0</v>
      </c>
      <c r="G2472" s="1">
        <v>0</v>
      </c>
      <c r="H2472" s="329">
        <v>0</v>
      </c>
      <c r="I2472" s="1">
        <v>0</v>
      </c>
      <c r="J2472" s="329">
        <v>3889.6113776016359</v>
      </c>
      <c r="K2472" s="329">
        <f t="shared" si="38"/>
        <v>3889.6113776016359</v>
      </c>
    </row>
    <row r="2473" spans="2:11" x14ac:dyDescent="0.2">
      <c r="B2473" s="1">
        <v>19985318</v>
      </c>
      <c r="C2473" s="1">
        <v>2025</v>
      </c>
      <c r="D2473" s="1" t="s">
        <v>285</v>
      </c>
      <c r="E2473" s="1">
        <v>0</v>
      </c>
      <c r="F2473" s="329">
        <v>0</v>
      </c>
      <c r="G2473" s="1">
        <v>0</v>
      </c>
      <c r="H2473" s="329">
        <v>0</v>
      </c>
      <c r="I2473" s="1">
        <v>0</v>
      </c>
      <c r="J2473" s="329">
        <v>3889.6113776016359</v>
      </c>
      <c r="K2473" s="329">
        <f t="shared" si="38"/>
        <v>3889.6113776016359</v>
      </c>
    </row>
    <row r="2474" spans="2:11" x14ac:dyDescent="0.2">
      <c r="B2474" s="1">
        <v>19985318</v>
      </c>
      <c r="C2474" s="1">
        <v>2026</v>
      </c>
      <c r="D2474" s="1" t="s">
        <v>285</v>
      </c>
      <c r="E2474" s="1">
        <v>0</v>
      </c>
      <c r="F2474" s="329">
        <v>0</v>
      </c>
      <c r="G2474" s="1">
        <v>0</v>
      </c>
      <c r="H2474" s="329">
        <v>0</v>
      </c>
      <c r="I2474" s="1">
        <v>0</v>
      </c>
      <c r="J2474" s="329">
        <v>3889.6113776016359</v>
      </c>
      <c r="K2474" s="329">
        <f t="shared" si="38"/>
        <v>3889.6113776016359</v>
      </c>
    </row>
    <row r="2475" spans="2:11" x14ac:dyDescent="0.2">
      <c r="B2475" s="1">
        <v>19985318</v>
      </c>
      <c r="C2475" s="1">
        <v>2027</v>
      </c>
      <c r="D2475" s="1" t="s">
        <v>285</v>
      </c>
      <c r="E2475" s="1">
        <v>0</v>
      </c>
      <c r="F2475" s="329">
        <v>0</v>
      </c>
      <c r="G2475" s="1">
        <v>0</v>
      </c>
      <c r="H2475" s="329">
        <v>0</v>
      </c>
      <c r="I2475" s="1">
        <v>0</v>
      </c>
      <c r="J2475" s="329">
        <v>3889.6113776016359</v>
      </c>
      <c r="K2475" s="329">
        <f t="shared" si="38"/>
        <v>3889.6113776016359</v>
      </c>
    </row>
    <row r="2476" spans="2:11" x14ac:dyDescent="0.2">
      <c r="B2476" s="1">
        <v>19985318</v>
      </c>
      <c r="C2476" s="1">
        <v>2028</v>
      </c>
      <c r="D2476" s="1" t="s">
        <v>285</v>
      </c>
      <c r="E2476" s="1">
        <v>0</v>
      </c>
      <c r="F2476" s="329">
        <v>0</v>
      </c>
      <c r="G2476" s="1">
        <v>0</v>
      </c>
      <c r="H2476" s="329">
        <v>0</v>
      </c>
      <c r="I2476" s="1">
        <v>0</v>
      </c>
      <c r="J2476" s="329">
        <v>3889.6113776016359</v>
      </c>
      <c r="K2476" s="329">
        <f t="shared" si="38"/>
        <v>3889.6113776016359</v>
      </c>
    </row>
    <row r="2477" spans="2:11" x14ac:dyDescent="0.2">
      <c r="B2477" s="1">
        <v>19985318</v>
      </c>
      <c r="C2477" s="1">
        <v>2029</v>
      </c>
      <c r="D2477" s="1" t="s">
        <v>285</v>
      </c>
      <c r="E2477" s="1">
        <v>0</v>
      </c>
      <c r="F2477" s="329">
        <v>0</v>
      </c>
      <c r="G2477" s="1">
        <v>0</v>
      </c>
      <c r="H2477" s="329">
        <v>0</v>
      </c>
      <c r="I2477" s="1">
        <v>0</v>
      </c>
      <c r="J2477" s="329">
        <v>3889.6113776016359</v>
      </c>
      <c r="K2477" s="329">
        <f t="shared" si="38"/>
        <v>3889.6113776016359</v>
      </c>
    </row>
    <row r="2478" spans="2:11" x14ac:dyDescent="0.2">
      <c r="B2478" s="1">
        <v>19985318</v>
      </c>
      <c r="C2478" s="1">
        <v>2030</v>
      </c>
      <c r="D2478" s="1" t="s">
        <v>285</v>
      </c>
      <c r="E2478" s="1">
        <v>0</v>
      </c>
      <c r="F2478" s="329">
        <v>0</v>
      </c>
      <c r="G2478" s="1">
        <v>0</v>
      </c>
      <c r="H2478" s="329">
        <v>0</v>
      </c>
      <c r="I2478" s="1">
        <v>0</v>
      </c>
      <c r="J2478" s="329">
        <v>3889.6113776016359</v>
      </c>
      <c r="K2478" s="329">
        <f t="shared" si="38"/>
        <v>3889.6113776016359</v>
      </c>
    </row>
    <row r="2479" spans="2:11" x14ac:dyDescent="0.2">
      <c r="B2479" s="1">
        <v>19985318</v>
      </c>
      <c r="C2479" s="1">
        <v>2031</v>
      </c>
      <c r="D2479" s="1" t="s">
        <v>285</v>
      </c>
      <c r="E2479" s="1">
        <v>0</v>
      </c>
      <c r="F2479" s="329">
        <v>0</v>
      </c>
      <c r="G2479" s="1">
        <v>0</v>
      </c>
      <c r="H2479" s="329">
        <v>0</v>
      </c>
      <c r="I2479" s="1">
        <v>0</v>
      </c>
      <c r="J2479" s="329">
        <v>3889.6113776016359</v>
      </c>
      <c r="K2479" s="329">
        <f t="shared" si="38"/>
        <v>3889.6113776016359</v>
      </c>
    </row>
    <row r="2480" spans="2:11" x14ac:dyDescent="0.2">
      <c r="B2480" s="1">
        <v>19985318</v>
      </c>
      <c r="C2480" s="1">
        <v>2032</v>
      </c>
      <c r="D2480" s="1" t="s">
        <v>285</v>
      </c>
      <c r="E2480" s="1">
        <v>0</v>
      </c>
      <c r="F2480" s="329">
        <v>0</v>
      </c>
      <c r="G2480" s="1">
        <v>0</v>
      </c>
      <c r="H2480" s="329">
        <v>0</v>
      </c>
      <c r="I2480" s="1">
        <v>0</v>
      </c>
      <c r="J2480" s="329">
        <v>3889.6113776016359</v>
      </c>
      <c r="K2480" s="329">
        <f t="shared" si="38"/>
        <v>3889.6113776016359</v>
      </c>
    </row>
    <row r="2481" spans="2:11" x14ac:dyDescent="0.2">
      <c r="B2481" s="1">
        <v>19985318</v>
      </c>
      <c r="C2481" s="1">
        <v>2033</v>
      </c>
      <c r="D2481" s="1" t="s">
        <v>285</v>
      </c>
      <c r="E2481" s="1">
        <v>0</v>
      </c>
      <c r="F2481" s="329">
        <v>0</v>
      </c>
      <c r="G2481" s="1">
        <v>0</v>
      </c>
      <c r="H2481" s="329">
        <v>0</v>
      </c>
      <c r="I2481" s="1">
        <v>0</v>
      </c>
      <c r="J2481" s="329">
        <v>3889.6113776016359</v>
      </c>
      <c r="K2481" s="329">
        <f t="shared" si="38"/>
        <v>3889.6113776016359</v>
      </c>
    </row>
    <row r="2482" spans="2:11" x14ac:dyDescent="0.2">
      <c r="B2482" s="1">
        <v>19985318</v>
      </c>
      <c r="C2482" s="1">
        <v>2034</v>
      </c>
      <c r="D2482" s="1" t="s">
        <v>285</v>
      </c>
      <c r="E2482" s="1">
        <v>0</v>
      </c>
      <c r="F2482" s="329">
        <v>0</v>
      </c>
      <c r="G2482" s="1">
        <v>0</v>
      </c>
      <c r="H2482" s="329">
        <v>0</v>
      </c>
      <c r="I2482" s="1">
        <v>0</v>
      </c>
      <c r="J2482" s="329">
        <v>3889.6113776016359</v>
      </c>
      <c r="K2482" s="329">
        <f t="shared" si="38"/>
        <v>3889.6113776016359</v>
      </c>
    </row>
    <row r="2483" spans="2:11" x14ac:dyDescent="0.2">
      <c r="B2483" s="1">
        <v>19986641</v>
      </c>
      <c r="C2483" s="1">
        <v>2023</v>
      </c>
      <c r="D2483" s="1" t="s">
        <v>285</v>
      </c>
      <c r="E2483" s="1">
        <v>30.465451809553251</v>
      </c>
      <c r="F2483" s="329">
        <v>0</v>
      </c>
      <c r="G2483" s="1">
        <v>0</v>
      </c>
      <c r="H2483" s="329">
        <v>0</v>
      </c>
      <c r="I2483" s="1">
        <v>30.465451809553251</v>
      </c>
      <c r="J2483" s="329">
        <v>10584.83355249858</v>
      </c>
      <c r="K2483" s="329">
        <f t="shared" si="38"/>
        <v>10584.83355249858</v>
      </c>
    </row>
    <row r="2484" spans="2:11" x14ac:dyDescent="0.2">
      <c r="B2484" s="1">
        <v>19986641</v>
      </c>
      <c r="C2484" s="1">
        <v>2024</v>
      </c>
      <c r="D2484" s="1" t="s">
        <v>285</v>
      </c>
      <c r="E2484" s="1">
        <v>30.511482742173779</v>
      </c>
      <c r="F2484" s="329">
        <v>0.86814752328160072</v>
      </c>
      <c r="G2484" s="1">
        <v>0</v>
      </c>
      <c r="H2484" s="329">
        <v>0</v>
      </c>
      <c r="I2484" s="1">
        <v>30.511482742173779</v>
      </c>
      <c r="J2484" s="329">
        <v>10584.83355249858</v>
      </c>
      <c r="K2484" s="329">
        <f t="shared" si="38"/>
        <v>10585.701700021862</v>
      </c>
    </row>
    <row r="2485" spans="2:11" x14ac:dyDescent="0.2">
      <c r="B2485" s="1">
        <v>19986641</v>
      </c>
      <c r="C2485" s="1">
        <v>2025</v>
      </c>
      <c r="D2485" s="1" t="s">
        <v>285</v>
      </c>
      <c r="E2485" s="1">
        <v>28.841864564771161</v>
      </c>
      <c r="F2485" s="329">
        <v>0.97517416188881412</v>
      </c>
      <c r="G2485" s="1">
        <v>0</v>
      </c>
      <c r="H2485" s="329">
        <v>0</v>
      </c>
      <c r="I2485" s="1">
        <v>28.841864564771161</v>
      </c>
      <c r="J2485" s="329">
        <v>10584.83355249858</v>
      </c>
      <c r="K2485" s="329">
        <f t="shared" si="38"/>
        <v>10585.808726660469</v>
      </c>
    </row>
    <row r="2486" spans="2:11" x14ac:dyDescent="0.2">
      <c r="B2486" s="1">
        <v>19986641</v>
      </c>
      <c r="C2486" s="1">
        <v>2026</v>
      </c>
      <c r="D2486" s="1" t="s">
        <v>285</v>
      </c>
      <c r="E2486" s="1">
        <v>28.841864564771161</v>
      </c>
      <c r="F2486" s="329">
        <v>0.97517416188881412</v>
      </c>
      <c r="G2486" s="1">
        <v>0</v>
      </c>
      <c r="H2486" s="329">
        <v>0</v>
      </c>
      <c r="I2486" s="1">
        <v>28.841864564771161</v>
      </c>
      <c r="J2486" s="329">
        <v>10584.83355249858</v>
      </c>
      <c r="K2486" s="329">
        <f t="shared" si="38"/>
        <v>10585.808726660469</v>
      </c>
    </row>
    <row r="2487" spans="2:11" x14ac:dyDescent="0.2">
      <c r="B2487" s="1">
        <v>19986641</v>
      </c>
      <c r="C2487" s="1">
        <v>2027</v>
      </c>
      <c r="D2487" s="1" t="s">
        <v>285</v>
      </c>
      <c r="E2487" s="1">
        <v>28.841864564771161</v>
      </c>
      <c r="F2487" s="329">
        <v>0.97517416188881412</v>
      </c>
      <c r="G2487" s="1">
        <v>0</v>
      </c>
      <c r="H2487" s="329">
        <v>0</v>
      </c>
      <c r="I2487" s="1">
        <v>28.841864564771161</v>
      </c>
      <c r="J2487" s="329">
        <v>10584.83355249858</v>
      </c>
      <c r="K2487" s="329">
        <f t="shared" si="38"/>
        <v>10585.808726660469</v>
      </c>
    </row>
    <row r="2488" spans="2:11" x14ac:dyDescent="0.2">
      <c r="B2488" s="1">
        <v>19986641</v>
      </c>
      <c r="C2488" s="1">
        <v>2028</v>
      </c>
      <c r="D2488" s="1" t="s">
        <v>285</v>
      </c>
      <c r="E2488" s="1">
        <v>28.841864564771161</v>
      </c>
      <c r="F2488" s="329">
        <v>0.97517416188881412</v>
      </c>
      <c r="G2488" s="1">
        <v>0</v>
      </c>
      <c r="H2488" s="329">
        <v>0</v>
      </c>
      <c r="I2488" s="1">
        <v>28.841864564771161</v>
      </c>
      <c r="J2488" s="329">
        <v>10584.83355249858</v>
      </c>
      <c r="K2488" s="329">
        <f t="shared" si="38"/>
        <v>10585.808726660469</v>
      </c>
    </row>
    <row r="2489" spans="2:11" x14ac:dyDescent="0.2">
      <c r="B2489" s="1">
        <v>19986641</v>
      </c>
      <c r="C2489" s="1">
        <v>2029</v>
      </c>
      <c r="D2489" s="1" t="s">
        <v>285</v>
      </c>
      <c r="E2489" s="1">
        <v>28.841864564771161</v>
      </c>
      <c r="F2489" s="329">
        <v>0.97517416188881412</v>
      </c>
      <c r="G2489" s="1">
        <v>0</v>
      </c>
      <c r="H2489" s="329">
        <v>0</v>
      </c>
      <c r="I2489" s="1">
        <v>28.841864564771161</v>
      </c>
      <c r="J2489" s="329">
        <v>10584.83355249858</v>
      </c>
      <c r="K2489" s="329">
        <f t="shared" si="38"/>
        <v>10585.808726660469</v>
      </c>
    </row>
    <row r="2490" spans="2:11" x14ac:dyDescent="0.2">
      <c r="B2490" s="1">
        <v>19986641</v>
      </c>
      <c r="C2490" s="1">
        <v>2030</v>
      </c>
      <c r="D2490" s="1" t="s">
        <v>285</v>
      </c>
      <c r="E2490" s="1">
        <v>28.841864564771161</v>
      </c>
      <c r="F2490" s="329">
        <v>0.97517416188881412</v>
      </c>
      <c r="G2490" s="1">
        <v>0</v>
      </c>
      <c r="H2490" s="329">
        <v>0</v>
      </c>
      <c r="I2490" s="1">
        <v>28.841864564771161</v>
      </c>
      <c r="J2490" s="329">
        <v>10584.83355249858</v>
      </c>
      <c r="K2490" s="329">
        <f t="shared" si="38"/>
        <v>10585.808726660469</v>
      </c>
    </row>
    <row r="2491" spans="2:11" x14ac:dyDescent="0.2">
      <c r="B2491" s="1">
        <v>19986641</v>
      </c>
      <c r="C2491" s="1">
        <v>2031</v>
      </c>
      <c r="D2491" s="1" t="s">
        <v>285</v>
      </c>
      <c r="E2491" s="1">
        <v>28.841864564771161</v>
      </c>
      <c r="F2491" s="329">
        <v>0.97517416188881412</v>
      </c>
      <c r="G2491" s="1">
        <v>0</v>
      </c>
      <c r="H2491" s="329">
        <v>0</v>
      </c>
      <c r="I2491" s="1">
        <v>28.841864564771161</v>
      </c>
      <c r="J2491" s="329">
        <v>10584.83355249858</v>
      </c>
      <c r="K2491" s="329">
        <f t="shared" si="38"/>
        <v>10585.808726660469</v>
      </c>
    </row>
    <row r="2492" spans="2:11" x14ac:dyDescent="0.2">
      <c r="B2492" s="1">
        <v>19986641</v>
      </c>
      <c r="C2492" s="1">
        <v>2032</v>
      </c>
      <c r="D2492" s="1" t="s">
        <v>285</v>
      </c>
      <c r="E2492" s="1">
        <v>28.841864564771161</v>
      </c>
      <c r="F2492" s="329">
        <v>0.97517416188881412</v>
      </c>
      <c r="G2492" s="1">
        <v>0</v>
      </c>
      <c r="H2492" s="329">
        <v>0</v>
      </c>
      <c r="I2492" s="1">
        <v>28.841864564771161</v>
      </c>
      <c r="J2492" s="329">
        <v>10584.83355249858</v>
      </c>
      <c r="K2492" s="329">
        <f t="shared" si="38"/>
        <v>10585.808726660469</v>
      </c>
    </row>
    <row r="2493" spans="2:11" x14ac:dyDescent="0.2">
      <c r="B2493" s="1">
        <v>19986641</v>
      </c>
      <c r="C2493" s="1">
        <v>2033</v>
      </c>
      <c r="D2493" s="1" t="s">
        <v>285</v>
      </c>
      <c r="E2493" s="1">
        <v>28.841864564771161</v>
      </c>
      <c r="F2493" s="329">
        <v>0.97517416188881412</v>
      </c>
      <c r="G2493" s="1">
        <v>0</v>
      </c>
      <c r="H2493" s="329">
        <v>0</v>
      </c>
      <c r="I2493" s="1">
        <v>28.841864564771161</v>
      </c>
      <c r="J2493" s="329">
        <v>10584.83355249858</v>
      </c>
      <c r="K2493" s="329">
        <f t="shared" si="38"/>
        <v>10585.808726660469</v>
      </c>
    </row>
    <row r="2494" spans="2:11" x14ac:dyDescent="0.2">
      <c r="B2494" s="1">
        <v>19986641</v>
      </c>
      <c r="C2494" s="1">
        <v>2034</v>
      </c>
      <c r="D2494" s="1" t="s">
        <v>285</v>
      </c>
      <c r="E2494" s="1">
        <v>28.841864564771161</v>
      </c>
      <c r="F2494" s="329">
        <v>0.97517416188881412</v>
      </c>
      <c r="G2494" s="1">
        <v>0</v>
      </c>
      <c r="H2494" s="329">
        <v>0</v>
      </c>
      <c r="I2494" s="1">
        <v>28.841864564771161</v>
      </c>
      <c r="J2494" s="329">
        <v>10584.83355249858</v>
      </c>
      <c r="K2494" s="329">
        <f t="shared" si="38"/>
        <v>10585.808726660469</v>
      </c>
    </row>
    <row r="2495" spans="2:11" x14ac:dyDescent="0.2">
      <c r="B2495" s="1">
        <v>19986956</v>
      </c>
      <c r="C2495" s="1">
        <v>2023</v>
      </c>
      <c r="D2495" s="1" t="s">
        <v>285</v>
      </c>
      <c r="E2495" s="1">
        <v>0</v>
      </c>
      <c r="F2495" s="329">
        <v>0</v>
      </c>
      <c r="G2495" s="1">
        <v>0</v>
      </c>
      <c r="H2495" s="329">
        <v>0</v>
      </c>
      <c r="I2495" s="1">
        <v>0</v>
      </c>
      <c r="J2495" s="329">
        <v>14667.925805340081</v>
      </c>
      <c r="K2495" s="329">
        <f t="shared" si="38"/>
        <v>14667.925805340081</v>
      </c>
    </row>
    <row r="2496" spans="2:11" x14ac:dyDescent="0.2">
      <c r="B2496" s="1">
        <v>19986956</v>
      </c>
      <c r="C2496" s="1">
        <v>2024</v>
      </c>
      <c r="D2496" s="1" t="s">
        <v>285</v>
      </c>
      <c r="E2496" s="1">
        <v>0</v>
      </c>
      <c r="F2496" s="329">
        <v>0</v>
      </c>
      <c r="G2496" s="1">
        <v>0</v>
      </c>
      <c r="H2496" s="329">
        <v>0</v>
      </c>
      <c r="I2496" s="1">
        <v>0</v>
      </c>
      <c r="J2496" s="329">
        <v>14667.925805340081</v>
      </c>
      <c r="K2496" s="329">
        <f t="shared" si="38"/>
        <v>14667.925805340081</v>
      </c>
    </row>
    <row r="2497" spans="2:11" x14ac:dyDescent="0.2">
      <c r="B2497" s="1">
        <v>19986956</v>
      </c>
      <c r="C2497" s="1">
        <v>2025</v>
      </c>
      <c r="D2497" s="1" t="s">
        <v>285</v>
      </c>
      <c r="E2497" s="1">
        <v>0</v>
      </c>
      <c r="F2497" s="329">
        <v>0</v>
      </c>
      <c r="G2497" s="1">
        <v>0</v>
      </c>
      <c r="H2497" s="329">
        <v>0</v>
      </c>
      <c r="I2497" s="1">
        <v>0</v>
      </c>
      <c r="J2497" s="329">
        <v>14667.925805340081</v>
      </c>
      <c r="K2497" s="329">
        <f t="shared" si="38"/>
        <v>14667.925805340081</v>
      </c>
    </row>
    <row r="2498" spans="2:11" x14ac:dyDescent="0.2">
      <c r="B2498" s="1">
        <v>19986956</v>
      </c>
      <c r="C2498" s="1">
        <v>2026</v>
      </c>
      <c r="D2498" s="1" t="s">
        <v>285</v>
      </c>
      <c r="E2498" s="1">
        <v>0</v>
      </c>
      <c r="F2498" s="329">
        <v>0</v>
      </c>
      <c r="G2498" s="1">
        <v>0</v>
      </c>
      <c r="H2498" s="329">
        <v>0</v>
      </c>
      <c r="I2498" s="1">
        <v>0</v>
      </c>
      <c r="J2498" s="329">
        <v>14667.925805340081</v>
      </c>
      <c r="K2498" s="329">
        <f t="shared" si="38"/>
        <v>14667.925805340081</v>
      </c>
    </row>
    <row r="2499" spans="2:11" x14ac:dyDescent="0.2">
      <c r="B2499" s="1">
        <v>19986956</v>
      </c>
      <c r="C2499" s="1">
        <v>2027</v>
      </c>
      <c r="D2499" s="1" t="s">
        <v>285</v>
      </c>
      <c r="E2499" s="1">
        <v>0</v>
      </c>
      <c r="F2499" s="329">
        <v>0</v>
      </c>
      <c r="G2499" s="1">
        <v>0</v>
      </c>
      <c r="H2499" s="329">
        <v>0</v>
      </c>
      <c r="I2499" s="1">
        <v>0</v>
      </c>
      <c r="J2499" s="329">
        <v>14667.925805340081</v>
      </c>
      <c r="K2499" s="329">
        <f t="shared" si="38"/>
        <v>14667.925805340081</v>
      </c>
    </row>
    <row r="2500" spans="2:11" x14ac:dyDescent="0.2">
      <c r="B2500" s="1">
        <v>19986956</v>
      </c>
      <c r="C2500" s="1">
        <v>2028</v>
      </c>
      <c r="D2500" s="1" t="s">
        <v>285</v>
      </c>
      <c r="E2500" s="1">
        <v>0</v>
      </c>
      <c r="F2500" s="329">
        <v>0</v>
      </c>
      <c r="G2500" s="1">
        <v>0</v>
      </c>
      <c r="H2500" s="329">
        <v>0</v>
      </c>
      <c r="I2500" s="1">
        <v>0</v>
      </c>
      <c r="J2500" s="329">
        <v>14667.925805340081</v>
      </c>
      <c r="K2500" s="329">
        <f t="shared" si="38"/>
        <v>14667.925805340081</v>
      </c>
    </row>
    <row r="2501" spans="2:11" x14ac:dyDescent="0.2">
      <c r="B2501" s="1">
        <v>19986956</v>
      </c>
      <c r="C2501" s="1">
        <v>2029</v>
      </c>
      <c r="D2501" s="1" t="s">
        <v>285</v>
      </c>
      <c r="E2501" s="1">
        <v>0</v>
      </c>
      <c r="F2501" s="329">
        <v>0</v>
      </c>
      <c r="G2501" s="1">
        <v>0</v>
      </c>
      <c r="H2501" s="329">
        <v>0</v>
      </c>
      <c r="I2501" s="1">
        <v>0</v>
      </c>
      <c r="J2501" s="329">
        <v>14667.925805340081</v>
      </c>
      <c r="K2501" s="329">
        <f t="shared" si="38"/>
        <v>14667.925805340081</v>
      </c>
    </row>
    <row r="2502" spans="2:11" x14ac:dyDescent="0.2">
      <c r="B2502" s="1">
        <v>19986956</v>
      </c>
      <c r="C2502" s="1">
        <v>2030</v>
      </c>
      <c r="D2502" s="1" t="s">
        <v>285</v>
      </c>
      <c r="E2502" s="1">
        <v>0</v>
      </c>
      <c r="F2502" s="329">
        <v>0</v>
      </c>
      <c r="G2502" s="1">
        <v>0</v>
      </c>
      <c r="H2502" s="329">
        <v>0</v>
      </c>
      <c r="I2502" s="1">
        <v>0</v>
      </c>
      <c r="J2502" s="329">
        <v>14667.925805340081</v>
      </c>
      <c r="K2502" s="329">
        <f t="shared" si="38"/>
        <v>14667.925805340081</v>
      </c>
    </row>
    <row r="2503" spans="2:11" x14ac:dyDescent="0.2">
      <c r="B2503" s="1">
        <v>19986956</v>
      </c>
      <c r="C2503" s="1">
        <v>2031</v>
      </c>
      <c r="D2503" s="1" t="s">
        <v>285</v>
      </c>
      <c r="E2503" s="1">
        <v>0</v>
      </c>
      <c r="F2503" s="329">
        <v>0</v>
      </c>
      <c r="G2503" s="1">
        <v>0</v>
      </c>
      <c r="H2503" s="329">
        <v>0</v>
      </c>
      <c r="I2503" s="1">
        <v>0</v>
      </c>
      <c r="J2503" s="329">
        <v>14667.925805340081</v>
      </c>
      <c r="K2503" s="329">
        <f t="shared" ref="K2503:K2566" si="39">J2503+H2503+F2503</f>
        <v>14667.925805340081</v>
      </c>
    </row>
    <row r="2504" spans="2:11" x14ac:dyDescent="0.2">
      <c r="B2504" s="1">
        <v>19986956</v>
      </c>
      <c r="C2504" s="1">
        <v>2032</v>
      </c>
      <c r="D2504" s="1" t="s">
        <v>285</v>
      </c>
      <c r="E2504" s="1">
        <v>0</v>
      </c>
      <c r="F2504" s="329">
        <v>0</v>
      </c>
      <c r="G2504" s="1">
        <v>0</v>
      </c>
      <c r="H2504" s="329">
        <v>0</v>
      </c>
      <c r="I2504" s="1">
        <v>0</v>
      </c>
      <c r="J2504" s="329">
        <v>14667.925805340081</v>
      </c>
      <c r="K2504" s="329">
        <f t="shared" si="39"/>
        <v>14667.925805340081</v>
      </c>
    </row>
    <row r="2505" spans="2:11" x14ac:dyDescent="0.2">
      <c r="B2505" s="1">
        <v>19986956</v>
      </c>
      <c r="C2505" s="1">
        <v>2033</v>
      </c>
      <c r="D2505" s="1" t="s">
        <v>285</v>
      </c>
      <c r="E2505" s="1">
        <v>0</v>
      </c>
      <c r="F2505" s="329">
        <v>0</v>
      </c>
      <c r="G2505" s="1">
        <v>0</v>
      </c>
      <c r="H2505" s="329">
        <v>0</v>
      </c>
      <c r="I2505" s="1">
        <v>0</v>
      </c>
      <c r="J2505" s="329">
        <v>14667.925805340081</v>
      </c>
      <c r="K2505" s="329">
        <f t="shared" si="39"/>
        <v>14667.925805340081</v>
      </c>
    </row>
    <row r="2506" spans="2:11" x14ac:dyDescent="0.2">
      <c r="B2506" s="1">
        <v>19986956</v>
      </c>
      <c r="C2506" s="1">
        <v>2034</v>
      </c>
      <c r="D2506" s="1" t="s">
        <v>285</v>
      </c>
      <c r="E2506" s="1">
        <v>0</v>
      </c>
      <c r="F2506" s="329">
        <v>0</v>
      </c>
      <c r="G2506" s="1">
        <v>0</v>
      </c>
      <c r="H2506" s="329">
        <v>0</v>
      </c>
      <c r="I2506" s="1">
        <v>0</v>
      </c>
      <c r="J2506" s="329">
        <v>14667.925805340081</v>
      </c>
      <c r="K2506" s="329">
        <f t="shared" si="39"/>
        <v>14667.925805340081</v>
      </c>
    </row>
    <row r="2507" spans="2:11" x14ac:dyDescent="0.2">
      <c r="B2507" s="1">
        <v>20011475</v>
      </c>
      <c r="C2507" s="1">
        <v>2023</v>
      </c>
      <c r="D2507" s="1" t="s">
        <v>285</v>
      </c>
      <c r="E2507" s="1">
        <v>2.486016903619344</v>
      </c>
      <c r="F2507" s="329">
        <v>0</v>
      </c>
      <c r="G2507" s="1">
        <v>0</v>
      </c>
      <c r="H2507" s="329">
        <v>0</v>
      </c>
      <c r="I2507" s="1">
        <v>2.486016903619344</v>
      </c>
      <c r="J2507" s="329">
        <v>5272.7719473438747</v>
      </c>
      <c r="K2507" s="329">
        <f t="shared" si="39"/>
        <v>5272.7719473438747</v>
      </c>
    </row>
    <row r="2508" spans="2:11" x14ac:dyDescent="0.2">
      <c r="B2508" s="1">
        <v>20011475</v>
      </c>
      <c r="C2508" s="1">
        <v>2024</v>
      </c>
      <c r="D2508" s="1" t="s">
        <v>285</v>
      </c>
      <c r="E2508" s="1">
        <v>2.6305731643866892</v>
      </c>
      <c r="F2508" s="329">
        <v>0.10507695238858709</v>
      </c>
      <c r="G2508" s="1">
        <v>0</v>
      </c>
      <c r="H2508" s="329">
        <v>0</v>
      </c>
      <c r="I2508" s="1">
        <v>2.6305731643866892</v>
      </c>
      <c r="J2508" s="329">
        <v>5272.7719473438747</v>
      </c>
      <c r="K2508" s="329">
        <f t="shared" si="39"/>
        <v>5272.8770242962637</v>
      </c>
    </row>
    <row r="2509" spans="2:11" x14ac:dyDescent="0.2">
      <c r="B2509" s="1">
        <v>20011475</v>
      </c>
      <c r="C2509" s="1">
        <v>2025</v>
      </c>
      <c r="D2509" s="1" t="s">
        <v>285</v>
      </c>
      <c r="E2509" s="1">
        <v>2.1835400222823518</v>
      </c>
      <c r="F2509" s="329">
        <v>8.2043540002014193E-2</v>
      </c>
      <c r="G2509" s="1">
        <v>0</v>
      </c>
      <c r="H2509" s="329">
        <v>0</v>
      </c>
      <c r="I2509" s="1">
        <v>2.1835400222823518</v>
      </c>
      <c r="J2509" s="329">
        <v>5272.7719473438747</v>
      </c>
      <c r="K2509" s="329">
        <f t="shared" si="39"/>
        <v>5272.8539908838766</v>
      </c>
    </row>
    <row r="2510" spans="2:11" x14ac:dyDescent="0.2">
      <c r="B2510" s="1">
        <v>20011475</v>
      </c>
      <c r="C2510" s="1">
        <v>2026</v>
      </c>
      <c r="D2510" s="1" t="s">
        <v>285</v>
      </c>
      <c r="E2510" s="1">
        <v>2.1835400222823518</v>
      </c>
      <c r="F2510" s="329">
        <v>8.2043540002014193E-2</v>
      </c>
      <c r="G2510" s="1">
        <v>0</v>
      </c>
      <c r="H2510" s="329">
        <v>0</v>
      </c>
      <c r="I2510" s="1">
        <v>2.1835400222823518</v>
      </c>
      <c r="J2510" s="329">
        <v>5272.7719473438747</v>
      </c>
      <c r="K2510" s="329">
        <f t="shared" si="39"/>
        <v>5272.8539908838766</v>
      </c>
    </row>
    <row r="2511" spans="2:11" x14ac:dyDescent="0.2">
      <c r="B2511" s="1">
        <v>20011475</v>
      </c>
      <c r="C2511" s="1">
        <v>2027</v>
      </c>
      <c r="D2511" s="1" t="s">
        <v>285</v>
      </c>
      <c r="E2511" s="1">
        <v>2.1835400222823518</v>
      </c>
      <c r="F2511" s="329">
        <v>8.2043540002014193E-2</v>
      </c>
      <c r="G2511" s="1">
        <v>0</v>
      </c>
      <c r="H2511" s="329">
        <v>0</v>
      </c>
      <c r="I2511" s="1">
        <v>2.1835400222823518</v>
      </c>
      <c r="J2511" s="329">
        <v>5272.7719473438747</v>
      </c>
      <c r="K2511" s="329">
        <f t="shared" si="39"/>
        <v>5272.8539908838766</v>
      </c>
    </row>
    <row r="2512" spans="2:11" x14ac:dyDescent="0.2">
      <c r="B2512" s="1">
        <v>20011475</v>
      </c>
      <c r="C2512" s="1">
        <v>2028</v>
      </c>
      <c r="D2512" s="1" t="s">
        <v>285</v>
      </c>
      <c r="E2512" s="1">
        <v>2.1835400222823518</v>
      </c>
      <c r="F2512" s="329">
        <v>8.2043540002014193E-2</v>
      </c>
      <c r="G2512" s="1">
        <v>0</v>
      </c>
      <c r="H2512" s="329">
        <v>0</v>
      </c>
      <c r="I2512" s="1">
        <v>2.1835400222823518</v>
      </c>
      <c r="J2512" s="329">
        <v>5272.7719473438747</v>
      </c>
      <c r="K2512" s="329">
        <f t="shared" si="39"/>
        <v>5272.8539908838766</v>
      </c>
    </row>
    <row r="2513" spans="2:11" x14ac:dyDescent="0.2">
      <c r="B2513" s="1">
        <v>20011475</v>
      </c>
      <c r="C2513" s="1">
        <v>2029</v>
      </c>
      <c r="D2513" s="1" t="s">
        <v>285</v>
      </c>
      <c r="E2513" s="1">
        <v>2.1835400222823518</v>
      </c>
      <c r="F2513" s="329">
        <v>8.2043540002014193E-2</v>
      </c>
      <c r="G2513" s="1">
        <v>0</v>
      </c>
      <c r="H2513" s="329">
        <v>0</v>
      </c>
      <c r="I2513" s="1">
        <v>2.1835400222823518</v>
      </c>
      <c r="J2513" s="329">
        <v>5272.7719473438747</v>
      </c>
      <c r="K2513" s="329">
        <f t="shared" si="39"/>
        <v>5272.8539908838766</v>
      </c>
    </row>
    <row r="2514" spans="2:11" x14ac:dyDescent="0.2">
      <c r="B2514" s="1">
        <v>20011475</v>
      </c>
      <c r="C2514" s="1">
        <v>2030</v>
      </c>
      <c r="D2514" s="1" t="s">
        <v>285</v>
      </c>
      <c r="E2514" s="1">
        <v>2.1835400222823518</v>
      </c>
      <c r="F2514" s="329">
        <v>8.2043540002014193E-2</v>
      </c>
      <c r="G2514" s="1">
        <v>0</v>
      </c>
      <c r="H2514" s="329">
        <v>0</v>
      </c>
      <c r="I2514" s="1">
        <v>2.1835400222823518</v>
      </c>
      <c r="J2514" s="329">
        <v>5272.7719473438747</v>
      </c>
      <c r="K2514" s="329">
        <f t="shared" si="39"/>
        <v>5272.8539908838766</v>
      </c>
    </row>
    <row r="2515" spans="2:11" x14ac:dyDescent="0.2">
      <c r="B2515" s="1">
        <v>20011475</v>
      </c>
      <c r="C2515" s="1">
        <v>2031</v>
      </c>
      <c r="D2515" s="1" t="s">
        <v>285</v>
      </c>
      <c r="E2515" s="1">
        <v>2.1835400222823518</v>
      </c>
      <c r="F2515" s="329">
        <v>8.2043540002014193E-2</v>
      </c>
      <c r="G2515" s="1">
        <v>0</v>
      </c>
      <c r="H2515" s="329">
        <v>0</v>
      </c>
      <c r="I2515" s="1">
        <v>2.1835400222823518</v>
      </c>
      <c r="J2515" s="329">
        <v>5272.7719473438747</v>
      </c>
      <c r="K2515" s="329">
        <f t="shared" si="39"/>
        <v>5272.8539908838766</v>
      </c>
    </row>
    <row r="2516" spans="2:11" x14ac:dyDescent="0.2">
      <c r="B2516" s="1">
        <v>20011475</v>
      </c>
      <c r="C2516" s="1">
        <v>2032</v>
      </c>
      <c r="D2516" s="1" t="s">
        <v>285</v>
      </c>
      <c r="E2516" s="1">
        <v>2.1835400222823518</v>
      </c>
      <c r="F2516" s="329">
        <v>8.2043540002014193E-2</v>
      </c>
      <c r="G2516" s="1">
        <v>0</v>
      </c>
      <c r="H2516" s="329">
        <v>0</v>
      </c>
      <c r="I2516" s="1">
        <v>2.1835400222823518</v>
      </c>
      <c r="J2516" s="329">
        <v>5272.7719473438747</v>
      </c>
      <c r="K2516" s="329">
        <f t="shared" si="39"/>
        <v>5272.8539908838766</v>
      </c>
    </row>
    <row r="2517" spans="2:11" x14ac:dyDescent="0.2">
      <c r="B2517" s="1">
        <v>20011475</v>
      </c>
      <c r="C2517" s="1">
        <v>2033</v>
      </c>
      <c r="D2517" s="1" t="s">
        <v>285</v>
      </c>
      <c r="E2517" s="1">
        <v>2.1835400222823518</v>
      </c>
      <c r="F2517" s="329">
        <v>8.2043540002014193E-2</v>
      </c>
      <c r="G2517" s="1">
        <v>0</v>
      </c>
      <c r="H2517" s="329">
        <v>0</v>
      </c>
      <c r="I2517" s="1">
        <v>2.1835400222823518</v>
      </c>
      <c r="J2517" s="329">
        <v>5272.7719473438747</v>
      </c>
      <c r="K2517" s="329">
        <f t="shared" si="39"/>
        <v>5272.8539908838766</v>
      </c>
    </row>
    <row r="2518" spans="2:11" x14ac:dyDescent="0.2">
      <c r="B2518" s="1">
        <v>20011475</v>
      </c>
      <c r="C2518" s="1">
        <v>2034</v>
      </c>
      <c r="D2518" s="1" t="s">
        <v>285</v>
      </c>
      <c r="E2518" s="1">
        <v>2.1835400222823518</v>
      </c>
      <c r="F2518" s="329">
        <v>8.2043540002014193E-2</v>
      </c>
      <c r="G2518" s="1">
        <v>0</v>
      </c>
      <c r="H2518" s="329">
        <v>0</v>
      </c>
      <c r="I2518" s="1">
        <v>2.1835400222823518</v>
      </c>
      <c r="J2518" s="329">
        <v>5272.7719473438747</v>
      </c>
      <c r="K2518" s="329">
        <f t="shared" si="39"/>
        <v>5272.8539908838766</v>
      </c>
    </row>
    <row r="2519" spans="2:11" x14ac:dyDescent="0.2">
      <c r="B2519" s="1">
        <v>20011614</v>
      </c>
      <c r="C2519" s="1">
        <v>2023</v>
      </c>
      <c r="D2519" s="1" t="s">
        <v>285</v>
      </c>
      <c r="E2519" s="1">
        <v>3.9750453024032422</v>
      </c>
      <c r="F2519" s="329">
        <v>0</v>
      </c>
      <c r="G2519" s="1">
        <v>0</v>
      </c>
      <c r="H2519" s="329">
        <v>0</v>
      </c>
      <c r="I2519" s="1">
        <v>3.9750453024032422</v>
      </c>
      <c r="J2519" s="329">
        <v>15702.21662915761</v>
      </c>
      <c r="K2519" s="329">
        <f t="shared" si="39"/>
        <v>15702.21662915761</v>
      </c>
    </row>
    <row r="2520" spans="2:11" x14ac:dyDescent="0.2">
      <c r="B2520" s="1">
        <v>20011614</v>
      </c>
      <c r="C2520" s="1">
        <v>2024</v>
      </c>
      <c r="D2520" s="1" t="s">
        <v>285</v>
      </c>
      <c r="E2520" s="1">
        <v>5.3262046582757234</v>
      </c>
      <c r="F2520" s="329">
        <v>0.1368787317902736</v>
      </c>
      <c r="G2520" s="1">
        <v>0</v>
      </c>
      <c r="H2520" s="329">
        <v>0</v>
      </c>
      <c r="I2520" s="1">
        <v>5.3262046582757234</v>
      </c>
      <c r="J2520" s="329">
        <v>15702.21662915761</v>
      </c>
      <c r="K2520" s="329">
        <f t="shared" si="39"/>
        <v>15702.3535078894</v>
      </c>
    </row>
    <row r="2521" spans="2:11" x14ac:dyDescent="0.2">
      <c r="B2521" s="1">
        <v>20011614</v>
      </c>
      <c r="C2521" s="1">
        <v>2025</v>
      </c>
      <c r="D2521" s="1" t="s">
        <v>285</v>
      </c>
      <c r="E2521" s="1">
        <v>4.1123342530224249</v>
      </c>
      <c r="F2521" s="329">
        <v>0.16057752479436521</v>
      </c>
      <c r="G2521" s="1">
        <v>0</v>
      </c>
      <c r="H2521" s="329">
        <v>0</v>
      </c>
      <c r="I2521" s="1">
        <v>4.1123342530224249</v>
      </c>
      <c r="J2521" s="329">
        <v>15702.21662915761</v>
      </c>
      <c r="K2521" s="329">
        <f t="shared" si="39"/>
        <v>15702.377206682404</v>
      </c>
    </row>
    <row r="2522" spans="2:11" x14ac:dyDescent="0.2">
      <c r="B2522" s="1">
        <v>20011614</v>
      </c>
      <c r="C2522" s="1">
        <v>2026</v>
      </c>
      <c r="D2522" s="1" t="s">
        <v>285</v>
      </c>
      <c r="E2522" s="1">
        <v>4.1123342530224249</v>
      </c>
      <c r="F2522" s="329">
        <v>0.16057752479436521</v>
      </c>
      <c r="G2522" s="1">
        <v>0</v>
      </c>
      <c r="H2522" s="329">
        <v>0</v>
      </c>
      <c r="I2522" s="1">
        <v>4.1123342530224249</v>
      </c>
      <c r="J2522" s="329">
        <v>15702.21662915761</v>
      </c>
      <c r="K2522" s="329">
        <f t="shared" si="39"/>
        <v>15702.377206682404</v>
      </c>
    </row>
    <row r="2523" spans="2:11" x14ac:dyDescent="0.2">
      <c r="B2523" s="1">
        <v>20011614</v>
      </c>
      <c r="C2523" s="1">
        <v>2027</v>
      </c>
      <c r="D2523" s="1" t="s">
        <v>285</v>
      </c>
      <c r="E2523" s="1">
        <v>4.1123342530224249</v>
      </c>
      <c r="F2523" s="329">
        <v>0.16057752479436521</v>
      </c>
      <c r="G2523" s="1">
        <v>0</v>
      </c>
      <c r="H2523" s="329">
        <v>0</v>
      </c>
      <c r="I2523" s="1">
        <v>4.1123342530224249</v>
      </c>
      <c r="J2523" s="329">
        <v>15702.21662915761</v>
      </c>
      <c r="K2523" s="329">
        <f t="shared" si="39"/>
        <v>15702.377206682404</v>
      </c>
    </row>
    <row r="2524" spans="2:11" x14ac:dyDescent="0.2">
      <c r="B2524" s="1">
        <v>20011614</v>
      </c>
      <c r="C2524" s="1">
        <v>2028</v>
      </c>
      <c r="D2524" s="1" t="s">
        <v>285</v>
      </c>
      <c r="E2524" s="1">
        <v>4.1123342530224249</v>
      </c>
      <c r="F2524" s="329">
        <v>0.16057752479436521</v>
      </c>
      <c r="G2524" s="1">
        <v>0</v>
      </c>
      <c r="H2524" s="329">
        <v>0</v>
      </c>
      <c r="I2524" s="1">
        <v>4.1123342530224249</v>
      </c>
      <c r="J2524" s="329">
        <v>15702.21662915761</v>
      </c>
      <c r="K2524" s="329">
        <f t="shared" si="39"/>
        <v>15702.377206682404</v>
      </c>
    </row>
    <row r="2525" spans="2:11" x14ac:dyDescent="0.2">
      <c r="B2525" s="1">
        <v>20011614</v>
      </c>
      <c r="C2525" s="1">
        <v>2029</v>
      </c>
      <c r="D2525" s="1" t="s">
        <v>285</v>
      </c>
      <c r="E2525" s="1">
        <v>4.1123342530224249</v>
      </c>
      <c r="F2525" s="329">
        <v>0.16057752479436521</v>
      </c>
      <c r="G2525" s="1">
        <v>0</v>
      </c>
      <c r="H2525" s="329">
        <v>0</v>
      </c>
      <c r="I2525" s="1">
        <v>4.1123342530224249</v>
      </c>
      <c r="J2525" s="329">
        <v>15702.21662915761</v>
      </c>
      <c r="K2525" s="329">
        <f t="shared" si="39"/>
        <v>15702.377206682404</v>
      </c>
    </row>
    <row r="2526" spans="2:11" x14ac:dyDescent="0.2">
      <c r="B2526" s="1">
        <v>20011614</v>
      </c>
      <c r="C2526" s="1">
        <v>2030</v>
      </c>
      <c r="D2526" s="1" t="s">
        <v>285</v>
      </c>
      <c r="E2526" s="1">
        <v>4.1123342530224249</v>
      </c>
      <c r="F2526" s="329">
        <v>0.16057752479436521</v>
      </c>
      <c r="G2526" s="1">
        <v>0</v>
      </c>
      <c r="H2526" s="329">
        <v>0</v>
      </c>
      <c r="I2526" s="1">
        <v>4.1123342530224249</v>
      </c>
      <c r="J2526" s="329">
        <v>15702.21662915761</v>
      </c>
      <c r="K2526" s="329">
        <f t="shared" si="39"/>
        <v>15702.377206682404</v>
      </c>
    </row>
    <row r="2527" spans="2:11" x14ac:dyDescent="0.2">
      <c r="B2527" s="1">
        <v>20011614</v>
      </c>
      <c r="C2527" s="1">
        <v>2031</v>
      </c>
      <c r="D2527" s="1" t="s">
        <v>285</v>
      </c>
      <c r="E2527" s="1">
        <v>4.1123342530224249</v>
      </c>
      <c r="F2527" s="329">
        <v>0.16057752479436521</v>
      </c>
      <c r="G2527" s="1">
        <v>0</v>
      </c>
      <c r="H2527" s="329">
        <v>0</v>
      </c>
      <c r="I2527" s="1">
        <v>4.1123342530224249</v>
      </c>
      <c r="J2527" s="329">
        <v>15702.21662915761</v>
      </c>
      <c r="K2527" s="329">
        <f t="shared" si="39"/>
        <v>15702.377206682404</v>
      </c>
    </row>
    <row r="2528" spans="2:11" x14ac:dyDescent="0.2">
      <c r="B2528" s="1">
        <v>20011614</v>
      </c>
      <c r="C2528" s="1">
        <v>2032</v>
      </c>
      <c r="D2528" s="1" t="s">
        <v>285</v>
      </c>
      <c r="E2528" s="1">
        <v>4.1123342530224249</v>
      </c>
      <c r="F2528" s="329">
        <v>0.16057752479436521</v>
      </c>
      <c r="G2528" s="1">
        <v>0</v>
      </c>
      <c r="H2528" s="329">
        <v>0</v>
      </c>
      <c r="I2528" s="1">
        <v>4.1123342530224249</v>
      </c>
      <c r="J2528" s="329">
        <v>15702.21662915761</v>
      </c>
      <c r="K2528" s="329">
        <f t="shared" si="39"/>
        <v>15702.377206682404</v>
      </c>
    </row>
    <row r="2529" spans="2:11" x14ac:dyDescent="0.2">
      <c r="B2529" s="1">
        <v>20011614</v>
      </c>
      <c r="C2529" s="1">
        <v>2033</v>
      </c>
      <c r="D2529" s="1" t="s">
        <v>285</v>
      </c>
      <c r="E2529" s="1">
        <v>4.1123342530224249</v>
      </c>
      <c r="F2529" s="329">
        <v>0.16057752479436521</v>
      </c>
      <c r="G2529" s="1">
        <v>0</v>
      </c>
      <c r="H2529" s="329">
        <v>0</v>
      </c>
      <c r="I2529" s="1">
        <v>4.1123342530224249</v>
      </c>
      <c r="J2529" s="329">
        <v>15702.21662915761</v>
      </c>
      <c r="K2529" s="329">
        <f t="shared" si="39"/>
        <v>15702.377206682404</v>
      </c>
    </row>
    <row r="2530" spans="2:11" x14ac:dyDescent="0.2">
      <c r="B2530" s="1">
        <v>20011614</v>
      </c>
      <c r="C2530" s="1">
        <v>2034</v>
      </c>
      <c r="D2530" s="1" t="s">
        <v>285</v>
      </c>
      <c r="E2530" s="1">
        <v>4.1123342530224249</v>
      </c>
      <c r="F2530" s="329">
        <v>0.16057752479436521</v>
      </c>
      <c r="G2530" s="1">
        <v>0</v>
      </c>
      <c r="H2530" s="329">
        <v>0</v>
      </c>
      <c r="I2530" s="1">
        <v>4.1123342530224249</v>
      </c>
      <c r="J2530" s="329">
        <v>15702.21662915761</v>
      </c>
      <c r="K2530" s="329">
        <f t="shared" si="39"/>
        <v>15702.377206682404</v>
      </c>
    </row>
    <row r="2531" spans="2:11" x14ac:dyDescent="0.2">
      <c r="B2531" s="1">
        <v>20011643</v>
      </c>
      <c r="C2531" s="1">
        <v>2023</v>
      </c>
      <c r="D2531" s="1" t="s">
        <v>285</v>
      </c>
      <c r="E2531" s="1">
        <v>0</v>
      </c>
      <c r="F2531" s="329">
        <v>0</v>
      </c>
      <c r="G2531" s="1">
        <v>0</v>
      </c>
      <c r="H2531" s="329">
        <v>0</v>
      </c>
      <c r="I2531" s="1">
        <v>0</v>
      </c>
      <c r="J2531" s="329">
        <v>7954.8006812391304</v>
      </c>
      <c r="K2531" s="329">
        <f t="shared" si="39"/>
        <v>7954.8006812391304</v>
      </c>
    </row>
    <row r="2532" spans="2:11" x14ac:dyDescent="0.2">
      <c r="B2532" s="1">
        <v>20011643</v>
      </c>
      <c r="C2532" s="1">
        <v>2024</v>
      </c>
      <c r="D2532" s="1" t="s">
        <v>285</v>
      </c>
      <c r="E2532" s="1">
        <v>0</v>
      </c>
      <c r="F2532" s="329">
        <v>0</v>
      </c>
      <c r="G2532" s="1">
        <v>0</v>
      </c>
      <c r="H2532" s="329">
        <v>0</v>
      </c>
      <c r="I2532" s="1">
        <v>0</v>
      </c>
      <c r="J2532" s="329">
        <v>7954.8006812391304</v>
      </c>
      <c r="K2532" s="329">
        <f t="shared" si="39"/>
        <v>7954.8006812391304</v>
      </c>
    </row>
    <row r="2533" spans="2:11" x14ac:dyDescent="0.2">
      <c r="B2533" s="1">
        <v>20011643</v>
      </c>
      <c r="C2533" s="1">
        <v>2025</v>
      </c>
      <c r="D2533" s="1" t="s">
        <v>285</v>
      </c>
      <c r="E2533" s="1">
        <v>0</v>
      </c>
      <c r="F2533" s="329">
        <v>0</v>
      </c>
      <c r="G2533" s="1">
        <v>0</v>
      </c>
      <c r="H2533" s="329">
        <v>0</v>
      </c>
      <c r="I2533" s="1">
        <v>0</v>
      </c>
      <c r="J2533" s="329">
        <v>7954.8006812391304</v>
      </c>
      <c r="K2533" s="329">
        <f t="shared" si="39"/>
        <v>7954.8006812391304</v>
      </c>
    </row>
    <row r="2534" spans="2:11" x14ac:dyDescent="0.2">
      <c r="B2534" s="1">
        <v>20011643</v>
      </c>
      <c r="C2534" s="1">
        <v>2026</v>
      </c>
      <c r="D2534" s="1" t="s">
        <v>285</v>
      </c>
      <c r="E2534" s="1">
        <v>0</v>
      </c>
      <c r="F2534" s="329">
        <v>0</v>
      </c>
      <c r="G2534" s="1">
        <v>0</v>
      </c>
      <c r="H2534" s="329">
        <v>0</v>
      </c>
      <c r="I2534" s="1">
        <v>0</v>
      </c>
      <c r="J2534" s="329">
        <v>7954.8006812391304</v>
      </c>
      <c r="K2534" s="329">
        <f t="shared" si="39"/>
        <v>7954.8006812391304</v>
      </c>
    </row>
    <row r="2535" spans="2:11" x14ac:dyDescent="0.2">
      <c r="B2535" s="1">
        <v>20011643</v>
      </c>
      <c r="C2535" s="1">
        <v>2027</v>
      </c>
      <c r="D2535" s="1" t="s">
        <v>285</v>
      </c>
      <c r="E2535" s="1">
        <v>0</v>
      </c>
      <c r="F2535" s="329">
        <v>0</v>
      </c>
      <c r="G2535" s="1">
        <v>0</v>
      </c>
      <c r="H2535" s="329">
        <v>0</v>
      </c>
      <c r="I2535" s="1">
        <v>0</v>
      </c>
      <c r="J2535" s="329">
        <v>7954.8006812391304</v>
      </c>
      <c r="K2535" s="329">
        <f t="shared" si="39"/>
        <v>7954.8006812391304</v>
      </c>
    </row>
    <row r="2536" spans="2:11" x14ac:dyDescent="0.2">
      <c r="B2536" s="1">
        <v>20011643</v>
      </c>
      <c r="C2536" s="1">
        <v>2028</v>
      </c>
      <c r="D2536" s="1" t="s">
        <v>285</v>
      </c>
      <c r="E2536" s="1">
        <v>0</v>
      </c>
      <c r="F2536" s="329">
        <v>0</v>
      </c>
      <c r="G2536" s="1">
        <v>0</v>
      </c>
      <c r="H2536" s="329">
        <v>0</v>
      </c>
      <c r="I2536" s="1">
        <v>0</v>
      </c>
      <c r="J2536" s="329">
        <v>7954.8006812391304</v>
      </c>
      <c r="K2536" s="329">
        <f t="shared" si="39"/>
        <v>7954.8006812391304</v>
      </c>
    </row>
    <row r="2537" spans="2:11" x14ac:dyDescent="0.2">
      <c r="B2537" s="1">
        <v>20011643</v>
      </c>
      <c r="C2537" s="1">
        <v>2029</v>
      </c>
      <c r="D2537" s="1" t="s">
        <v>285</v>
      </c>
      <c r="E2537" s="1">
        <v>0</v>
      </c>
      <c r="F2537" s="329">
        <v>0</v>
      </c>
      <c r="G2537" s="1">
        <v>0</v>
      </c>
      <c r="H2537" s="329">
        <v>0</v>
      </c>
      <c r="I2537" s="1">
        <v>0</v>
      </c>
      <c r="J2537" s="329">
        <v>7954.8006812391304</v>
      </c>
      <c r="K2537" s="329">
        <f t="shared" si="39"/>
        <v>7954.8006812391304</v>
      </c>
    </row>
    <row r="2538" spans="2:11" x14ac:dyDescent="0.2">
      <c r="B2538" s="1">
        <v>20011643</v>
      </c>
      <c r="C2538" s="1">
        <v>2030</v>
      </c>
      <c r="D2538" s="1" t="s">
        <v>285</v>
      </c>
      <c r="E2538" s="1">
        <v>0</v>
      </c>
      <c r="F2538" s="329">
        <v>0</v>
      </c>
      <c r="G2538" s="1">
        <v>0</v>
      </c>
      <c r="H2538" s="329">
        <v>0</v>
      </c>
      <c r="I2538" s="1">
        <v>0</v>
      </c>
      <c r="J2538" s="329">
        <v>7954.8006812391304</v>
      </c>
      <c r="K2538" s="329">
        <f t="shared" si="39"/>
        <v>7954.8006812391304</v>
      </c>
    </row>
    <row r="2539" spans="2:11" x14ac:dyDescent="0.2">
      <c r="B2539" s="1">
        <v>20011643</v>
      </c>
      <c r="C2539" s="1">
        <v>2031</v>
      </c>
      <c r="D2539" s="1" t="s">
        <v>285</v>
      </c>
      <c r="E2539" s="1">
        <v>0</v>
      </c>
      <c r="F2539" s="329">
        <v>0</v>
      </c>
      <c r="G2539" s="1">
        <v>0</v>
      </c>
      <c r="H2539" s="329">
        <v>0</v>
      </c>
      <c r="I2539" s="1">
        <v>0</v>
      </c>
      <c r="J2539" s="329">
        <v>7954.8006812391304</v>
      </c>
      <c r="K2539" s="329">
        <f t="shared" si="39"/>
        <v>7954.8006812391304</v>
      </c>
    </row>
    <row r="2540" spans="2:11" x14ac:dyDescent="0.2">
      <c r="B2540" s="1">
        <v>20011643</v>
      </c>
      <c r="C2540" s="1">
        <v>2032</v>
      </c>
      <c r="D2540" s="1" t="s">
        <v>285</v>
      </c>
      <c r="E2540" s="1">
        <v>0</v>
      </c>
      <c r="F2540" s="329">
        <v>0</v>
      </c>
      <c r="G2540" s="1">
        <v>0</v>
      </c>
      <c r="H2540" s="329">
        <v>0</v>
      </c>
      <c r="I2540" s="1">
        <v>0</v>
      </c>
      <c r="J2540" s="329">
        <v>7954.8006812391304</v>
      </c>
      <c r="K2540" s="329">
        <f t="shared" si="39"/>
        <v>7954.8006812391304</v>
      </c>
    </row>
    <row r="2541" spans="2:11" x14ac:dyDescent="0.2">
      <c r="B2541" s="1">
        <v>20011643</v>
      </c>
      <c r="C2541" s="1">
        <v>2033</v>
      </c>
      <c r="D2541" s="1" t="s">
        <v>285</v>
      </c>
      <c r="E2541" s="1">
        <v>0</v>
      </c>
      <c r="F2541" s="329">
        <v>0</v>
      </c>
      <c r="G2541" s="1">
        <v>0</v>
      </c>
      <c r="H2541" s="329">
        <v>0</v>
      </c>
      <c r="I2541" s="1">
        <v>0</v>
      </c>
      <c r="J2541" s="329">
        <v>7954.8006812391304</v>
      </c>
      <c r="K2541" s="329">
        <f t="shared" si="39"/>
        <v>7954.8006812391304</v>
      </c>
    </row>
    <row r="2542" spans="2:11" x14ac:dyDescent="0.2">
      <c r="B2542" s="1">
        <v>20011643</v>
      </c>
      <c r="C2542" s="1">
        <v>2034</v>
      </c>
      <c r="D2542" s="1" t="s">
        <v>285</v>
      </c>
      <c r="E2542" s="1">
        <v>0</v>
      </c>
      <c r="F2542" s="329">
        <v>0</v>
      </c>
      <c r="G2542" s="1">
        <v>0</v>
      </c>
      <c r="H2542" s="329">
        <v>0</v>
      </c>
      <c r="I2542" s="1">
        <v>0</v>
      </c>
      <c r="J2542" s="329">
        <v>7954.8006812391304</v>
      </c>
      <c r="K2542" s="329">
        <f t="shared" si="39"/>
        <v>7954.8006812391304</v>
      </c>
    </row>
    <row r="2543" spans="2:11" x14ac:dyDescent="0.2">
      <c r="B2543" s="1">
        <v>20017143</v>
      </c>
      <c r="C2543" s="1">
        <v>2023</v>
      </c>
      <c r="D2543" s="1" t="s">
        <v>285</v>
      </c>
      <c r="E2543" s="1">
        <v>0</v>
      </c>
      <c r="F2543" s="329">
        <v>0</v>
      </c>
      <c r="G2543" s="1">
        <v>0</v>
      </c>
      <c r="H2543" s="329">
        <v>0</v>
      </c>
      <c r="I2543" s="1">
        <v>0</v>
      </c>
      <c r="J2543" s="329">
        <v>15696.89966677241</v>
      </c>
      <c r="K2543" s="329">
        <f t="shared" si="39"/>
        <v>15696.89966677241</v>
      </c>
    </row>
    <row r="2544" spans="2:11" x14ac:dyDescent="0.2">
      <c r="B2544" s="1">
        <v>20017143</v>
      </c>
      <c r="C2544" s="1">
        <v>2024</v>
      </c>
      <c r="D2544" s="1" t="s">
        <v>285</v>
      </c>
      <c r="E2544" s="1">
        <v>0</v>
      </c>
      <c r="F2544" s="329">
        <v>0</v>
      </c>
      <c r="G2544" s="1">
        <v>0</v>
      </c>
      <c r="H2544" s="329">
        <v>0</v>
      </c>
      <c r="I2544" s="1">
        <v>0</v>
      </c>
      <c r="J2544" s="329">
        <v>15696.89966677241</v>
      </c>
      <c r="K2544" s="329">
        <f t="shared" si="39"/>
        <v>15696.89966677241</v>
      </c>
    </row>
    <row r="2545" spans="2:11" x14ac:dyDescent="0.2">
      <c r="B2545" s="1">
        <v>20017143</v>
      </c>
      <c r="C2545" s="1">
        <v>2025</v>
      </c>
      <c r="D2545" s="1" t="s">
        <v>285</v>
      </c>
      <c r="E2545" s="1">
        <v>0</v>
      </c>
      <c r="F2545" s="329">
        <v>0</v>
      </c>
      <c r="G2545" s="1">
        <v>0</v>
      </c>
      <c r="H2545" s="329">
        <v>0</v>
      </c>
      <c r="I2545" s="1">
        <v>0</v>
      </c>
      <c r="J2545" s="329">
        <v>15696.89966677241</v>
      </c>
      <c r="K2545" s="329">
        <f t="shared" si="39"/>
        <v>15696.89966677241</v>
      </c>
    </row>
    <row r="2546" spans="2:11" x14ac:dyDescent="0.2">
      <c r="B2546" s="1">
        <v>20017143</v>
      </c>
      <c r="C2546" s="1">
        <v>2026</v>
      </c>
      <c r="D2546" s="1" t="s">
        <v>285</v>
      </c>
      <c r="E2546" s="1">
        <v>0</v>
      </c>
      <c r="F2546" s="329">
        <v>0</v>
      </c>
      <c r="G2546" s="1">
        <v>0</v>
      </c>
      <c r="H2546" s="329">
        <v>0</v>
      </c>
      <c r="I2546" s="1">
        <v>0</v>
      </c>
      <c r="J2546" s="329">
        <v>15696.89966677241</v>
      </c>
      <c r="K2546" s="329">
        <f t="shared" si="39"/>
        <v>15696.89966677241</v>
      </c>
    </row>
    <row r="2547" spans="2:11" x14ac:dyDescent="0.2">
      <c r="B2547" s="1">
        <v>20017143</v>
      </c>
      <c r="C2547" s="1">
        <v>2027</v>
      </c>
      <c r="D2547" s="1" t="s">
        <v>285</v>
      </c>
      <c r="E2547" s="1">
        <v>0</v>
      </c>
      <c r="F2547" s="329">
        <v>0</v>
      </c>
      <c r="G2547" s="1">
        <v>0</v>
      </c>
      <c r="H2547" s="329">
        <v>0</v>
      </c>
      <c r="I2547" s="1">
        <v>0</v>
      </c>
      <c r="J2547" s="329">
        <v>15696.89966677241</v>
      </c>
      <c r="K2547" s="329">
        <f t="shared" si="39"/>
        <v>15696.89966677241</v>
      </c>
    </row>
    <row r="2548" spans="2:11" x14ac:dyDescent="0.2">
      <c r="B2548" s="1">
        <v>20017143</v>
      </c>
      <c r="C2548" s="1">
        <v>2028</v>
      </c>
      <c r="D2548" s="1" t="s">
        <v>285</v>
      </c>
      <c r="E2548" s="1">
        <v>0</v>
      </c>
      <c r="F2548" s="329">
        <v>0</v>
      </c>
      <c r="G2548" s="1">
        <v>0</v>
      </c>
      <c r="H2548" s="329">
        <v>0</v>
      </c>
      <c r="I2548" s="1">
        <v>0</v>
      </c>
      <c r="J2548" s="329">
        <v>15696.89966677241</v>
      </c>
      <c r="K2548" s="329">
        <f t="shared" si="39"/>
        <v>15696.89966677241</v>
      </c>
    </row>
    <row r="2549" spans="2:11" x14ac:dyDescent="0.2">
      <c r="B2549" s="1">
        <v>20017143</v>
      </c>
      <c r="C2549" s="1">
        <v>2029</v>
      </c>
      <c r="D2549" s="1" t="s">
        <v>285</v>
      </c>
      <c r="E2549" s="1">
        <v>0</v>
      </c>
      <c r="F2549" s="329">
        <v>0</v>
      </c>
      <c r="G2549" s="1">
        <v>0</v>
      </c>
      <c r="H2549" s="329">
        <v>0</v>
      </c>
      <c r="I2549" s="1">
        <v>0</v>
      </c>
      <c r="J2549" s="329">
        <v>15696.89966677241</v>
      </c>
      <c r="K2549" s="329">
        <f t="shared" si="39"/>
        <v>15696.89966677241</v>
      </c>
    </row>
    <row r="2550" spans="2:11" x14ac:dyDescent="0.2">
      <c r="B2550" s="1">
        <v>20017143</v>
      </c>
      <c r="C2550" s="1">
        <v>2030</v>
      </c>
      <c r="D2550" s="1" t="s">
        <v>285</v>
      </c>
      <c r="E2550" s="1">
        <v>0</v>
      </c>
      <c r="F2550" s="329">
        <v>0</v>
      </c>
      <c r="G2550" s="1">
        <v>0</v>
      </c>
      <c r="H2550" s="329">
        <v>0</v>
      </c>
      <c r="I2550" s="1">
        <v>0</v>
      </c>
      <c r="J2550" s="329">
        <v>15696.89966677241</v>
      </c>
      <c r="K2550" s="329">
        <f t="shared" si="39"/>
        <v>15696.89966677241</v>
      </c>
    </row>
    <row r="2551" spans="2:11" x14ac:dyDescent="0.2">
      <c r="B2551" s="1">
        <v>20017143</v>
      </c>
      <c r="C2551" s="1">
        <v>2031</v>
      </c>
      <c r="D2551" s="1" t="s">
        <v>285</v>
      </c>
      <c r="E2551" s="1">
        <v>0</v>
      </c>
      <c r="F2551" s="329">
        <v>0</v>
      </c>
      <c r="G2551" s="1">
        <v>0</v>
      </c>
      <c r="H2551" s="329">
        <v>0</v>
      </c>
      <c r="I2551" s="1">
        <v>0</v>
      </c>
      <c r="J2551" s="329">
        <v>15696.89966677241</v>
      </c>
      <c r="K2551" s="329">
        <f t="shared" si="39"/>
        <v>15696.89966677241</v>
      </c>
    </row>
    <row r="2552" spans="2:11" x14ac:dyDescent="0.2">
      <c r="B2552" s="1">
        <v>20017143</v>
      </c>
      <c r="C2552" s="1">
        <v>2032</v>
      </c>
      <c r="D2552" s="1" t="s">
        <v>285</v>
      </c>
      <c r="E2552" s="1">
        <v>0</v>
      </c>
      <c r="F2552" s="329">
        <v>0</v>
      </c>
      <c r="G2552" s="1">
        <v>0</v>
      </c>
      <c r="H2552" s="329">
        <v>0</v>
      </c>
      <c r="I2552" s="1">
        <v>0</v>
      </c>
      <c r="J2552" s="329">
        <v>15696.89966677241</v>
      </c>
      <c r="K2552" s="329">
        <f t="shared" si="39"/>
        <v>15696.89966677241</v>
      </c>
    </row>
    <row r="2553" spans="2:11" x14ac:dyDescent="0.2">
      <c r="B2553" s="1">
        <v>20017143</v>
      </c>
      <c r="C2553" s="1">
        <v>2033</v>
      </c>
      <c r="D2553" s="1" t="s">
        <v>285</v>
      </c>
      <c r="E2553" s="1">
        <v>0</v>
      </c>
      <c r="F2553" s="329">
        <v>0</v>
      </c>
      <c r="G2553" s="1">
        <v>0</v>
      </c>
      <c r="H2553" s="329">
        <v>0</v>
      </c>
      <c r="I2553" s="1">
        <v>0</v>
      </c>
      <c r="J2553" s="329">
        <v>15696.89966677241</v>
      </c>
      <c r="K2553" s="329">
        <f t="shared" si="39"/>
        <v>15696.89966677241</v>
      </c>
    </row>
    <row r="2554" spans="2:11" x14ac:dyDescent="0.2">
      <c r="B2554" s="1">
        <v>20017143</v>
      </c>
      <c r="C2554" s="1">
        <v>2034</v>
      </c>
      <c r="D2554" s="1" t="s">
        <v>285</v>
      </c>
      <c r="E2554" s="1">
        <v>0</v>
      </c>
      <c r="F2554" s="329">
        <v>0</v>
      </c>
      <c r="G2554" s="1">
        <v>0</v>
      </c>
      <c r="H2554" s="329">
        <v>0</v>
      </c>
      <c r="I2554" s="1">
        <v>0</v>
      </c>
      <c r="J2554" s="329">
        <v>15696.89966677241</v>
      </c>
      <c r="K2554" s="329">
        <f t="shared" si="39"/>
        <v>15696.89966677241</v>
      </c>
    </row>
    <row r="2555" spans="2:11" x14ac:dyDescent="0.2">
      <c r="B2555" s="1">
        <v>20018539</v>
      </c>
      <c r="C2555" s="1">
        <v>2023</v>
      </c>
      <c r="D2555" s="1" t="s">
        <v>285</v>
      </c>
      <c r="E2555" s="1">
        <v>0</v>
      </c>
      <c r="F2555" s="329">
        <v>0</v>
      </c>
      <c r="G2555" s="1">
        <v>0</v>
      </c>
      <c r="H2555" s="329">
        <v>0</v>
      </c>
      <c r="I2555" s="1">
        <v>0</v>
      </c>
      <c r="J2555" s="329">
        <v>1424.4173770242339</v>
      </c>
      <c r="K2555" s="329">
        <f t="shared" si="39"/>
        <v>1424.4173770242339</v>
      </c>
    </row>
    <row r="2556" spans="2:11" x14ac:dyDescent="0.2">
      <c r="B2556" s="1">
        <v>20018539</v>
      </c>
      <c r="C2556" s="1">
        <v>2024</v>
      </c>
      <c r="D2556" s="1" t="s">
        <v>285</v>
      </c>
      <c r="E2556" s="1">
        <v>0</v>
      </c>
      <c r="F2556" s="329">
        <v>0</v>
      </c>
      <c r="G2556" s="1">
        <v>0</v>
      </c>
      <c r="H2556" s="329">
        <v>0</v>
      </c>
      <c r="I2556" s="1">
        <v>0</v>
      </c>
      <c r="J2556" s="329">
        <v>1424.4173770242339</v>
      </c>
      <c r="K2556" s="329">
        <f t="shared" si="39"/>
        <v>1424.4173770242339</v>
      </c>
    </row>
    <row r="2557" spans="2:11" x14ac:dyDescent="0.2">
      <c r="B2557" s="1">
        <v>20018539</v>
      </c>
      <c r="C2557" s="1">
        <v>2025</v>
      </c>
      <c r="D2557" s="1" t="s">
        <v>285</v>
      </c>
      <c r="E2557" s="1">
        <v>0</v>
      </c>
      <c r="F2557" s="329">
        <v>0</v>
      </c>
      <c r="G2557" s="1">
        <v>0</v>
      </c>
      <c r="H2557" s="329">
        <v>0</v>
      </c>
      <c r="I2557" s="1">
        <v>0</v>
      </c>
      <c r="J2557" s="329">
        <v>1424.4173770242339</v>
      </c>
      <c r="K2557" s="329">
        <f t="shared" si="39"/>
        <v>1424.4173770242339</v>
      </c>
    </row>
    <row r="2558" spans="2:11" x14ac:dyDescent="0.2">
      <c r="B2558" s="1">
        <v>20018539</v>
      </c>
      <c r="C2558" s="1">
        <v>2026</v>
      </c>
      <c r="D2558" s="1" t="s">
        <v>285</v>
      </c>
      <c r="E2558" s="1">
        <v>0</v>
      </c>
      <c r="F2558" s="329">
        <v>0</v>
      </c>
      <c r="G2558" s="1">
        <v>0</v>
      </c>
      <c r="H2558" s="329">
        <v>0</v>
      </c>
      <c r="I2558" s="1">
        <v>0</v>
      </c>
      <c r="J2558" s="329">
        <v>1424.4173770242339</v>
      </c>
      <c r="K2558" s="329">
        <f t="shared" si="39"/>
        <v>1424.4173770242339</v>
      </c>
    </row>
    <row r="2559" spans="2:11" x14ac:dyDescent="0.2">
      <c r="B2559" s="1">
        <v>20018539</v>
      </c>
      <c r="C2559" s="1">
        <v>2027</v>
      </c>
      <c r="D2559" s="1" t="s">
        <v>285</v>
      </c>
      <c r="E2559" s="1">
        <v>0</v>
      </c>
      <c r="F2559" s="329">
        <v>0</v>
      </c>
      <c r="G2559" s="1">
        <v>0</v>
      </c>
      <c r="H2559" s="329">
        <v>0</v>
      </c>
      <c r="I2559" s="1">
        <v>0</v>
      </c>
      <c r="J2559" s="329">
        <v>1424.4173770242339</v>
      </c>
      <c r="K2559" s="329">
        <f t="shared" si="39"/>
        <v>1424.4173770242339</v>
      </c>
    </row>
    <row r="2560" spans="2:11" x14ac:dyDescent="0.2">
      <c r="B2560" s="1">
        <v>20018539</v>
      </c>
      <c r="C2560" s="1">
        <v>2028</v>
      </c>
      <c r="D2560" s="1" t="s">
        <v>285</v>
      </c>
      <c r="E2560" s="1">
        <v>0</v>
      </c>
      <c r="F2560" s="329">
        <v>0</v>
      </c>
      <c r="G2560" s="1">
        <v>0</v>
      </c>
      <c r="H2560" s="329">
        <v>0</v>
      </c>
      <c r="I2560" s="1">
        <v>0</v>
      </c>
      <c r="J2560" s="329">
        <v>1424.4173770242339</v>
      </c>
      <c r="K2560" s="329">
        <f t="shared" si="39"/>
        <v>1424.4173770242339</v>
      </c>
    </row>
    <row r="2561" spans="2:11" x14ac:dyDescent="0.2">
      <c r="B2561" s="1">
        <v>20018539</v>
      </c>
      <c r="C2561" s="1">
        <v>2029</v>
      </c>
      <c r="D2561" s="1" t="s">
        <v>285</v>
      </c>
      <c r="E2561" s="1">
        <v>0</v>
      </c>
      <c r="F2561" s="329">
        <v>0</v>
      </c>
      <c r="G2561" s="1">
        <v>0</v>
      </c>
      <c r="H2561" s="329">
        <v>0</v>
      </c>
      <c r="I2561" s="1">
        <v>0</v>
      </c>
      <c r="J2561" s="329">
        <v>1424.4173770242339</v>
      </c>
      <c r="K2561" s="329">
        <f t="shared" si="39"/>
        <v>1424.4173770242339</v>
      </c>
    </row>
    <row r="2562" spans="2:11" x14ac:dyDescent="0.2">
      <c r="B2562" s="1">
        <v>20018539</v>
      </c>
      <c r="C2562" s="1">
        <v>2030</v>
      </c>
      <c r="D2562" s="1" t="s">
        <v>285</v>
      </c>
      <c r="E2562" s="1">
        <v>0</v>
      </c>
      <c r="F2562" s="329">
        <v>0</v>
      </c>
      <c r="G2562" s="1">
        <v>0</v>
      </c>
      <c r="H2562" s="329">
        <v>0</v>
      </c>
      <c r="I2562" s="1">
        <v>0</v>
      </c>
      <c r="J2562" s="329">
        <v>1424.4173770242339</v>
      </c>
      <c r="K2562" s="329">
        <f t="shared" si="39"/>
        <v>1424.4173770242339</v>
      </c>
    </row>
    <row r="2563" spans="2:11" x14ac:dyDescent="0.2">
      <c r="B2563" s="1">
        <v>20018539</v>
      </c>
      <c r="C2563" s="1">
        <v>2031</v>
      </c>
      <c r="D2563" s="1" t="s">
        <v>285</v>
      </c>
      <c r="E2563" s="1">
        <v>0</v>
      </c>
      <c r="F2563" s="329">
        <v>0</v>
      </c>
      <c r="G2563" s="1">
        <v>0</v>
      </c>
      <c r="H2563" s="329">
        <v>0</v>
      </c>
      <c r="I2563" s="1">
        <v>0</v>
      </c>
      <c r="J2563" s="329">
        <v>1424.4173770242339</v>
      </c>
      <c r="K2563" s="329">
        <f t="shared" si="39"/>
        <v>1424.4173770242339</v>
      </c>
    </row>
    <row r="2564" spans="2:11" x14ac:dyDescent="0.2">
      <c r="B2564" s="1">
        <v>20018539</v>
      </c>
      <c r="C2564" s="1">
        <v>2032</v>
      </c>
      <c r="D2564" s="1" t="s">
        <v>285</v>
      </c>
      <c r="E2564" s="1">
        <v>0</v>
      </c>
      <c r="F2564" s="329">
        <v>0</v>
      </c>
      <c r="G2564" s="1">
        <v>0</v>
      </c>
      <c r="H2564" s="329">
        <v>0</v>
      </c>
      <c r="I2564" s="1">
        <v>0</v>
      </c>
      <c r="J2564" s="329">
        <v>1424.4173770242339</v>
      </c>
      <c r="K2564" s="329">
        <f t="shared" si="39"/>
        <v>1424.4173770242339</v>
      </c>
    </row>
    <row r="2565" spans="2:11" x14ac:dyDescent="0.2">
      <c r="B2565" s="1">
        <v>20018539</v>
      </c>
      <c r="C2565" s="1">
        <v>2033</v>
      </c>
      <c r="D2565" s="1" t="s">
        <v>285</v>
      </c>
      <c r="E2565" s="1">
        <v>0</v>
      </c>
      <c r="F2565" s="329">
        <v>0</v>
      </c>
      <c r="G2565" s="1">
        <v>0</v>
      </c>
      <c r="H2565" s="329">
        <v>0</v>
      </c>
      <c r="I2565" s="1">
        <v>0</v>
      </c>
      <c r="J2565" s="329">
        <v>1424.4173770242339</v>
      </c>
      <c r="K2565" s="329">
        <f t="shared" si="39"/>
        <v>1424.4173770242339</v>
      </c>
    </row>
    <row r="2566" spans="2:11" x14ac:dyDescent="0.2">
      <c r="B2566" s="1">
        <v>20018539</v>
      </c>
      <c r="C2566" s="1">
        <v>2034</v>
      </c>
      <c r="D2566" s="1" t="s">
        <v>285</v>
      </c>
      <c r="E2566" s="1">
        <v>0</v>
      </c>
      <c r="F2566" s="329">
        <v>0</v>
      </c>
      <c r="G2566" s="1">
        <v>0</v>
      </c>
      <c r="H2566" s="329">
        <v>0</v>
      </c>
      <c r="I2566" s="1">
        <v>0</v>
      </c>
      <c r="J2566" s="329">
        <v>1424.4173770242339</v>
      </c>
      <c r="K2566" s="329">
        <f t="shared" si="39"/>
        <v>1424.4173770242339</v>
      </c>
    </row>
    <row r="2567" spans="2:11" x14ac:dyDescent="0.2">
      <c r="B2567" s="1">
        <v>20020939</v>
      </c>
      <c r="C2567" s="1">
        <v>2023</v>
      </c>
      <c r="D2567" s="1" t="s">
        <v>285</v>
      </c>
      <c r="E2567" s="1">
        <v>10324.341094723961</v>
      </c>
      <c r="F2567" s="329">
        <v>0</v>
      </c>
      <c r="G2567" s="1">
        <v>0</v>
      </c>
      <c r="H2567" s="329">
        <v>0</v>
      </c>
      <c r="I2567" s="1">
        <v>10324.341094723961</v>
      </c>
      <c r="J2567" s="329">
        <v>3952.068285048636</v>
      </c>
      <c r="K2567" s="329">
        <f t="shared" ref="K2567:K2630" si="40">J2567+H2567+F2567</f>
        <v>3952.068285048636</v>
      </c>
    </row>
    <row r="2568" spans="2:11" x14ac:dyDescent="0.2">
      <c r="B2568" s="1">
        <v>20020939</v>
      </c>
      <c r="C2568" s="1">
        <v>2024</v>
      </c>
      <c r="D2568" s="1" t="s">
        <v>285</v>
      </c>
      <c r="E2568" s="1">
        <v>10125.29913105223</v>
      </c>
      <c r="F2568" s="329">
        <v>201.90813396002139</v>
      </c>
      <c r="G2568" s="1">
        <v>0</v>
      </c>
      <c r="H2568" s="329">
        <v>0</v>
      </c>
      <c r="I2568" s="1">
        <v>10125.29913105223</v>
      </c>
      <c r="J2568" s="329">
        <v>3952.068285048636</v>
      </c>
      <c r="K2568" s="329">
        <f t="shared" si="40"/>
        <v>4153.9764190086571</v>
      </c>
    </row>
    <row r="2569" spans="2:11" x14ac:dyDescent="0.2">
      <c r="B2569" s="1">
        <v>20020939</v>
      </c>
      <c r="C2569" s="1">
        <v>2025</v>
      </c>
      <c r="D2569" s="1" t="s">
        <v>285</v>
      </c>
      <c r="E2569" s="1">
        <v>10656.222628860911</v>
      </c>
      <c r="F2569" s="329">
        <v>249.0108840638249</v>
      </c>
      <c r="G2569" s="1">
        <v>0</v>
      </c>
      <c r="H2569" s="329">
        <v>0</v>
      </c>
      <c r="I2569" s="1">
        <v>10656.222628860911</v>
      </c>
      <c r="J2569" s="329">
        <v>3952.068285048636</v>
      </c>
      <c r="K2569" s="329">
        <f t="shared" si="40"/>
        <v>4201.0791691124605</v>
      </c>
    </row>
    <row r="2570" spans="2:11" x14ac:dyDescent="0.2">
      <c r="B2570" s="1">
        <v>20020939</v>
      </c>
      <c r="C2570" s="1">
        <v>2026</v>
      </c>
      <c r="D2570" s="1" t="s">
        <v>285</v>
      </c>
      <c r="E2570" s="1">
        <v>10656.222628860911</v>
      </c>
      <c r="F2570" s="329">
        <v>249.0108840638249</v>
      </c>
      <c r="G2570" s="1">
        <v>0</v>
      </c>
      <c r="H2570" s="329">
        <v>0</v>
      </c>
      <c r="I2570" s="1">
        <v>10656.222628860911</v>
      </c>
      <c r="J2570" s="329">
        <v>3952.068285048636</v>
      </c>
      <c r="K2570" s="329">
        <f t="shared" si="40"/>
        <v>4201.0791691124605</v>
      </c>
    </row>
    <row r="2571" spans="2:11" x14ac:dyDescent="0.2">
      <c r="B2571" s="1">
        <v>20020939</v>
      </c>
      <c r="C2571" s="1">
        <v>2027</v>
      </c>
      <c r="D2571" s="1" t="s">
        <v>285</v>
      </c>
      <c r="E2571" s="1">
        <v>10656.222628860911</v>
      </c>
      <c r="F2571" s="329">
        <v>249.0108840638249</v>
      </c>
      <c r="G2571" s="1">
        <v>0</v>
      </c>
      <c r="H2571" s="329">
        <v>0</v>
      </c>
      <c r="I2571" s="1">
        <v>10656.222628860911</v>
      </c>
      <c r="J2571" s="329">
        <v>3952.068285048636</v>
      </c>
      <c r="K2571" s="329">
        <f t="shared" si="40"/>
        <v>4201.0791691124605</v>
      </c>
    </row>
    <row r="2572" spans="2:11" x14ac:dyDescent="0.2">
      <c r="B2572" s="1">
        <v>20020939</v>
      </c>
      <c r="C2572" s="1">
        <v>2028</v>
      </c>
      <c r="D2572" s="1" t="s">
        <v>285</v>
      </c>
      <c r="E2572" s="1">
        <v>10656.222628860911</v>
      </c>
      <c r="F2572" s="329">
        <v>249.0108840638249</v>
      </c>
      <c r="G2572" s="1">
        <v>0</v>
      </c>
      <c r="H2572" s="329">
        <v>0</v>
      </c>
      <c r="I2572" s="1">
        <v>10656.222628860911</v>
      </c>
      <c r="J2572" s="329">
        <v>3952.068285048636</v>
      </c>
      <c r="K2572" s="329">
        <f t="shared" si="40"/>
        <v>4201.0791691124605</v>
      </c>
    </row>
    <row r="2573" spans="2:11" x14ac:dyDescent="0.2">
      <c r="B2573" s="1">
        <v>20020939</v>
      </c>
      <c r="C2573" s="1">
        <v>2029</v>
      </c>
      <c r="D2573" s="1" t="s">
        <v>285</v>
      </c>
      <c r="E2573" s="1">
        <v>10656.222628860911</v>
      </c>
      <c r="F2573" s="329">
        <v>249.0108840638249</v>
      </c>
      <c r="G2573" s="1">
        <v>0</v>
      </c>
      <c r="H2573" s="329">
        <v>0</v>
      </c>
      <c r="I2573" s="1">
        <v>10656.222628860911</v>
      </c>
      <c r="J2573" s="329">
        <v>3952.068285048636</v>
      </c>
      <c r="K2573" s="329">
        <f t="shared" si="40"/>
        <v>4201.0791691124605</v>
      </c>
    </row>
    <row r="2574" spans="2:11" x14ac:dyDescent="0.2">
      <c r="B2574" s="1">
        <v>20020939</v>
      </c>
      <c r="C2574" s="1">
        <v>2030</v>
      </c>
      <c r="D2574" s="1" t="s">
        <v>285</v>
      </c>
      <c r="E2574" s="1">
        <v>10656.222628860911</v>
      </c>
      <c r="F2574" s="329">
        <v>249.0108840638249</v>
      </c>
      <c r="G2574" s="1">
        <v>0</v>
      </c>
      <c r="H2574" s="329">
        <v>0</v>
      </c>
      <c r="I2574" s="1">
        <v>10656.222628860911</v>
      </c>
      <c r="J2574" s="329">
        <v>3952.068285048636</v>
      </c>
      <c r="K2574" s="329">
        <f t="shared" si="40"/>
        <v>4201.0791691124605</v>
      </c>
    </row>
    <row r="2575" spans="2:11" x14ac:dyDescent="0.2">
      <c r="B2575" s="1">
        <v>20020939</v>
      </c>
      <c r="C2575" s="1">
        <v>2031</v>
      </c>
      <c r="D2575" s="1" t="s">
        <v>285</v>
      </c>
      <c r="E2575" s="1">
        <v>10656.222628860911</v>
      </c>
      <c r="F2575" s="329">
        <v>249.0108840638249</v>
      </c>
      <c r="G2575" s="1">
        <v>0</v>
      </c>
      <c r="H2575" s="329">
        <v>0</v>
      </c>
      <c r="I2575" s="1">
        <v>10656.222628860911</v>
      </c>
      <c r="J2575" s="329">
        <v>3952.068285048636</v>
      </c>
      <c r="K2575" s="329">
        <f t="shared" si="40"/>
        <v>4201.0791691124605</v>
      </c>
    </row>
    <row r="2576" spans="2:11" x14ac:dyDescent="0.2">
      <c r="B2576" s="1">
        <v>20020939</v>
      </c>
      <c r="C2576" s="1">
        <v>2032</v>
      </c>
      <c r="D2576" s="1" t="s">
        <v>285</v>
      </c>
      <c r="E2576" s="1">
        <v>10656.222628860911</v>
      </c>
      <c r="F2576" s="329">
        <v>249.0108840638249</v>
      </c>
      <c r="G2576" s="1">
        <v>0</v>
      </c>
      <c r="H2576" s="329">
        <v>0</v>
      </c>
      <c r="I2576" s="1">
        <v>10656.222628860911</v>
      </c>
      <c r="J2576" s="329">
        <v>3952.068285048636</v>
      </c>
      <c r="K2576" s="329">
        <f t="shared" si="40"/>
        <v>4201.0791691124605</v>
      </c>
    </row>
    <row r="2577" spans="2:11" x14ac:dyDescent="0.2">
      <c r="B2577" s="1">
        <v>20020939</v>
      </c>
      <c r="C2577" s="1">
        <v>2033</v>
      </c>
      <c r="D2577" s="1" t="s">
        <v>285</v>
      </c>
      <c r="E2577" s="1">
        <v>10656.222628860911</v>
      </c>
      <c r="F2577" s="329">
        <v>249.0108840638249</v>
      </c>
      <c r="G2577" s="1">
        <v>0</v>
      </c>
      <c r="H2577" s="329">
        <v>0</v>
      </c>
      <c r="I2577" s="1">
        <v>10656.222628860911</v>
      </c>
      <c r="J2577" s="329">
        <v>3952.068285048636</v>
      </c>
      <c r="K2577" s="329">
        <f t="shared" si="40"/>
        <v>4201.0791691124605</v>
      </c>
    </row>
    <row r="2578" spans="2:11" x14ac:dyDescent="0.2">
      <c r="B2578" s="1">
        <v>20020939</v>
      </c>
      <c r="C2578" s="1">
        <v>2034</v>
      </c>
      <c r="D2578" s="1" t="s">
        <v>285</v>
      </c>
      <c r="E2578" s="1">
        <v>10656.222628860911</v>
      </c>
      <c r="F2578" s="329">
        <v>249.0108840638249</v>
      </c>
      <c r="G2578" s="1">
        <v>0</v>
      </c>
      <c r="H2578" s="329">
        <v>0</v>
      </c>
      <c r="I2578" s="1">
        <v>10656.222628860911</v>
      </c>
      <c r="J2578" s="329">
        <v>3952.068285048636</v>
      </c>
      <c r="K2578" s="329">
        <f t="shared" si="40"/>
        <v>4201.0791691124605</v>
      </c>
    </row>
    <row r="2579" spans="2:11" x14ac:dyDescent="0.2">
      <c r="B2579" s="1">
        <v>20021045</v>
      </c>
      <c r="C2579" s="1">
        <v>2023</v>
      </c>
      <c r="D2579" s="1" t="s">
        <v>285</v>
      </c>
      <c r="E2579" s="1">
        <v>0</v>
      </c>
      <c r="F2579" s="329">
        <v>0</v>
      </c>
      <c r="G2579" s="1">
        <v>0</v>
      </c>
      <c r="H2579" s="329">
        <v>0</v>
      </c>
      <c r="I2579" s="1">
        <v>0</v>
      </c>
      <c r="J2579" s="329">
        <v>18442.98058574133</v>
      </c>
      <c r="K2579" s="329">
        <f t="shared" si="40"/>
        <v>18442.98058574133</v>
      </c>
    </row>
    <row r="2580" spans="2:11" x14ac:dyDescent="0.2">
      <c r="B2580" s="1">
        <v>20021045</v>
      </c>
      <c r="C2580" s="1">
        <v>2024</v>
      </c>
      <c r="D2580" s="1" t="s">
        <v>285</v>
      </c>
      <c r="E2580" s="1">
        <v>0</v>
      </c>
      <c r="F2580" s="329">
        <v>0</v>
      </c>
      <c r="G2580" s="1">
        <v>0</v>
      </c>
      <c r="H2580" s="329">
        <v>0</v>
      </c>
      <c r="I2580" s="1">
        <v>0</v>
      </c>
      <c r="J2580" s="329">
        <v>18442.98058574133</v>
      </c>
      <c r="K2580" s="329">
        <f t="shared" si="40"/>
        <v>18442.98058574133</v>
      </c>
    </row>
    <row r="2581" spans="2:11" x14ac:dyDescent="0.2">
      <c r="B2581" s="1">
        <v>20021045</v>
      </c>
      <c r="C2581" s="1">
        <v>2025</v>
      </c>
      <c r="D2581" s="1" t="s">
        <v>285</v>
      </c>
      <c r="E2581" s="1">
        <v>0</v>
      </c>
      <c r="F2581" s="329">
        <v>0</v>
      </c>
      <c r="G2581" s="1">
        <v>0</v>
      </c>
      <c r="H2581" s="329">
        <v>0</v>
      </c>
      <c r="I2581" s="1">
        <v>0</v>
      </c>
      <c r="J2581" s="329">
        <v>18442.98058574133</v>
      </c>
      <c r="K2581" s="329">
        <f t="shared" si="40"/>
        <v>18442.98058574133</v>
      </c>
    </row>
    <row r="2582" spans="2:11" x14ac:dyDescent="0.2">
      <c r="B2582" s="1">
        <v>20021045</v>
      </c>
      <c r="C2582" s="1">
        <v>2026</v>
      </c>
      <c r="D2582" s="1" t="s">
        <v>285</v>
      </c>
      <c r="E2582" s="1">
        <v>0</v>
      </c>
      <c r="F2582" s="329">
        <v>0</v>
      </c>
      <c r="G2582" s="1">
        <v>0</v>
      </c>
      <c r="H2582" s="329">
        <v>0</v>
      </c>
      <c r="I2582" s="1">
        <v>0</v>
      </c>
      <c r="J2582" s="329">
        <v>18442.98058574133</v>
      </c>
      <c r="K2582" s="329">
        <f t="shared" si="40"/>
        <v>18442.98058574133</v>
      </c>
    </row>
    <row r="2583" spans="2:11" x14ac:dyDescent="0.2">
      <c r="B2583" s="1">
        <v>20021045</v>
      </c>
      <c r="C2583" s="1">
        <v>2027</v>
      </c>
      <c r="D2583" s="1" t="s">
        <v>285</v>
      </c>
      <c r="E2583" s="1">
        <v>0</v>
      </c>
      <c r="F2583" s="329">
        <v>0</v>
      </c>
      <c r="G2583" s="1">
        <v>0</v>
      </c>
      <c r="H2583" s="329">
        <v>0</v>
      </c>
      <c r="I2583" s="1">
        <v>0</v>
      </c>
      <c r="J2583" s="329">
        <v>18442.98058574133</v>
      </c>
      <c r="K2583" s="329">
        <f t="shared" si="40"/>
        <v>18442.98058574133</v>
      </c>
    </row>
    <row r="2584" spans="2:11" x14ac:dyDescent="0.2">
      <c r="B2584" s="1">
        <v>20021045</v>
      </c>
      <c r="C2584" s="1">
        <v>2028</v>
      </c>
      <c r="D2584" s="1" t="s">
        <v>285</v>
      </c>
      <c r="E2584" s="1">
        <v>0</v>
      </c>
      <c r="F2584" s="329">
        <v>0</v>
      </c>
      <c r="G2584" s="1">
        <v>0</v>
      </c>
      <c r="H2584" s="329">
        <v>0</v>
      </c>
      <c r="I2584" s="1">
        <v>0</v>
      </c>
      <c r="J2584" s="329">
        <v>18442.98058574133</v>
      </c>
      <c r="K2584" s="329">
        <f t="shared" si="40"/>
        <v>18442.98058574133</v>
      </c>
    </row>
    <row r="2585" spans="2:11" x14ac:dyDescent="0.2">
      <c r="B2585" s="1">
        <v>20021045</v>
      </c>
      <c r="C2585" s="1">
        <v>2029</v>
      </c>
      <c r="D2585" s="1" t="s">
        <v>285</v>
      </c>
      <c r="E2585" s="1">
        <v>0</v>
      </c>
      <c r="F2585" s="329">
        <v>0</v>
      </c>
      <c r="G2585" s="1">
        <v>0</v>
      </c>
      <c r="H2585" s="329">
        <v>0</v>
      </c>
      <c r="I2585" s="1">
        <v>0</v>
      </c>
      <c r="J2585" s="329">
        <v>18442.98058574133</v>
      </c>
      <c r="K2585" s="329">
        <f t="shared" si="40"/>
        <v>18442.98058574133</v>
      </c>
    </row>
    <row r="2586" spans="2:11" x14ac:dyDescent="0.2">
      <c r="B2586" s="1">
        <v>20021045</v>
      </c>
      <c r="C2586" s="1">
        <v>2030</v>
      </c>
      <c r="D2586" s="1" t="s">
        <v>285</v>
      </c>
      <c r="E2586" s="1">
        <v>0</v>
      </c>
      <c r="F2586" s="329">
        <v>0</v>
      </c>
      <c r="G2586" s="1">
        <v>0</v>
      </c>
      <c r="H2586" s="329">
        <v>0</v>
      </c>
      <c r="I2586" s="1">
        <v>0</v>
      </c>
      <c r="J2586" s="329">
        <v>18442.98058574133</v>
      </c>
      <c r="K2586" s="329">
        <f t="shared" si="40"/>
        <v>18442.98058574133</v>
      </c>
    </row>
    <row r="2587" spans="2:11" x14ac:dyDescent="0.2">
      <c r="B2587" s="1">
        <v>20021045</v>
      </c>
      <c r="C2587" s="1">
        <v>2031</v>
      </c>
      <c r="D2587" s="1" t="s">
        <v>285</v>
      </c>
      <c r="E2587" s="1">
        <v>0</v>
      </c>
      <c r="F2587" s="329">
        <v>0</v>
      </c>
      <c r="G2587" s="1">
        <v>0</v>
      </c>
      <c r="H2587" s="329">
        <v>0</v>
      </c>
      <c r="I2587" s="1">
        <v>0</v>
      </c>
      <c r="J2587" s="329">
        <v>18442.98058574133</v>
      </c>
      <c r="K2587" s="329">
        <f t="shared" si="40"/>
        <v>18442.98058574133</v>
      </c>
    </row>
    <row r="2588" spans="2:11" x14ac:dyDescent="0.2">
      <c r="B2588" s="1">
        <v>20021045</v>
      </c>
      <c r="C2588" s="1">
        <v>2032</v>
      </c>
      <c r="D2588" s="1" t="s">
        <v>285</v>
      </c>
      <c r="E2588" s="1">
        <v>0</v>
      </c>
      <c r="F2588" s="329">
        <v>0</v>
      </c>
      <c r="G2588" s="1">
        <v>0</v>
      </c>
      <c r="H2588" s="329">
        <v>0</v>
      </c>
      <c r="I2588" s="1">
        <v>0</v>
      </c>
      <c r="J2588" s="329">
        <v>18442.98058574133</v>
      </c>
      <c r="K2588" s="329">
        <f t="shared" si="40"/>
        <v>18442.98058574133</v>
      </c>
    </row>
    <row r="2589" spans="2:11" x14ac:dyDescent="0.2">
      <c r="B2589" s="1">
        <v>20021045</v>
      </c>
      <c r="C2589" s="1">
        <v>2033</v>
      </c>
      <c r="D2589" s="1" t="s">
        <v>285</v>
      </c>
      <c r="E2589" s="1">
        <v>0</v>
      </c>
      <c r="F2589" s="329">
        <v>0</v>
      </c>
      <c r="G2589" s="1">
        <v>0</v>
      </c>
      <c r="H2589" s="329">
        <v>0</v>
      </c>
      <c r="I2589" s="1">
        <v>0</v>
      </c>
      <c r="J2589" s="329">
        <v>18442.98058574133</v>
      </c>
      <c r="K2589" s="329">
        <f t="shared" si="40"/>
        <v>18442.98058574133</v>
      </c>
    </row>
    <row r="2590" spans="2:11" x14ac:dyDescent="0.2">
      <c r="B2590" s="1">
        <v>20021045</v>
      </c>
      <c r="C2590" s="1">
        <v>2034</v>
      </c>
      <c r="D2590" s="1" t="s">
        <v>285</v>
      </c>
      <c r="E2590" s="1">
        <v>0</v>
      </c>
      <c r="F2590" s="329">
        <v>0</v>
      </c>
      <c r="G2590" s="1">
        <v>0</v>
      </c>
      <c r="H2590" s="329">
        <v>0</v>
      </c>
      <c r="I2590" s="1">
        <v>0</v>
      </c>
      <c r="J2590" s="329">
        <v>18442.98058574133</v>
      </c>
      <c r="K2590" s="329">
        <f t="shared" si="40"/>
        <v>18442.98058574133</v>
      </c>
    </row>
    <row r="2591" spans="2:11" x14ac:dyDescent="0.2">
      <c r="B2591" s="1">
        <v>20496004</v>
      </c>
      <c r="C2591" s="1">
        <v>2023</v>
      </c>
      <c r="D2591" s="1" t="s">
        <v>285</v>
      </c>
      <c r="E2591" s="1">
        <v>0</v>
      </c>
      <c r="F2591" s="329">
        <v>0</v>
      </c>
      <c r="G2591" s="1">
        <v>0</v>
      </c>
      <c r="H2591" s="329">
        <v>0</v>
      </c>
      <c r="I2591" s="1">
        <v>0</v>
      </c>
      <c r="J2591" s="329">
        <v>11359.071833156821</v>
      </c>
      <c r="K2591" s="329">
        <f t="shared" si="40"/>
        <v>11359.071833156821</v>
      </c>
    </row>
    <row r="2592" spans="2:11" x14ac:dyDescent="0.2">
      <c r="B2592" s="1">
        <v>20496004</v>
      </c>
      <c r="C2592" s="1">
        <v>2024</v>
      </c>
      <c r="D2592" s="1" t="s">
        <v>285</v>
      </c>
      <c r="E2592" s="1">
        <v>0</v>
      </c>
      <c r="F2592" s="329">
        <v>0</v>
      </c>
      <c r="G2592" s="1">
        <v>0</v>
      </c>
      <c r="H2592" s="329">
        <v>0</v>
      </c>
      <c r="I2592" s="1">
        <v>0</v>
      </c>
      <c r="J2592" s="329">
        <v>11359.071833156821</v>
      </c>
      <c r="K2592" s="329">
        <f t="shared" si="40"/>
        <v>11359.071833156821</v>
      </c>
    </row>
    <row r="2593" spans="2:11" x14ac:dyDescent="0.2">
      <c r="B2593" s="1">
        <v>20496004</v>
      </c>
      <c r="C2593" s="1">
        <v>2025</v>
      </c>
      <c r="D2593" s="1" t="s">
        <v>285</v>
      </c>
      <c r="E2593" s="1">
        <v>0</v>
      </c>
      <c r="F2593" s="329">
        <v>0</v>
      </c>
      <c r="G2593" s="1">
        <v>0</v>
      </c>
      <c r="H2593" s="329">
        <v>0</v>
      </c>
      <c r="I2593" s="1">
        <v>0</v>
      </c>
      <c r="J2593" s="329">
        <v>11359.071833156821</v>
      </c>
      <c r="K2593" s="329">
        <f t="shared" si="40"/>
        <v>11359.071833156821</v>
      </c>
    </row>
    <row r="2594" spans="2:11" x14ac:dyDescent="0.2">
      <c r="B2594" s="1">
        <v>20496004</v>
      </c>
      <c r="C2594" s="1">
        <v>2026</v>
      </c>
      <c r="D2594" s="1" t="s">
        <v>285</v>
      </c>
      <c r="E2594" s="1">
        <v>0</v>
      </c>
      <c r="F2594" s="329">
        <v>0</v>
      </c>
      <c r="G2594" s="1">
        <v>0</v>
      </c>
      <c r="H2594" s="329">
        <v>0</v>
      </c>
      <c r="I2594" s="1">
        <v>0</v>
      </c>
      <c r="J2594" s="329">
        <v>11359.071833156821</v>
      </c>
      <c r="K2594" s="329">
        <f t="shared" si="40"/>
        <v>11359.071833156821</v>
      </c>
    </row>
    <row r="2595" spans="2:11" x14ac:dyDescent="0.2">
      <c r="B2595" s="1">
        <v>20496004</v>
      </c>
      <c r="C2595" s="1">
        <v>2027</v>
      </c>
      <c r="D2595" s="1" t="s">
        <v>285</v>
      </c>
      <c r="E2595" s="1">
        <v>0</v>
      </c>
      <c r="F2595" s="329">
        <v>0</v>
      </c>
      <c r="G2595" s="1">
        <v>0</v>
      </c>
      <c r="H2595" s="329">
        <v>0</v>
      </c>
      <c r="I2595" s="1">
        <v>0</v>
      </c>
      <c r="J2595" s="329">
        <v>11359.071833156821</v>
      </c>
      <c r="K2595" s="329">
        <f t="shared" si="40"/>
        <v>11359.071833156821</v>
      </c>
    </row>
    <row r="2596" spans="2:11" x14ac:dyDescent="0.2">
      <c r="B2596" s="1">
        <v>20496004</v>
      </c>
      <c r="C2596" s="1">
        <v>2028</v>
      </c>
      <c r="D2596" s="1" t="s">
        <v>285</v>
      </c>
      <c r="E2596" s="1">
        <v>0</v>
      </c>
      <c r="F2596" s="329">
        <v>0</v>
      </c>
      <c r="G2596" s="1">
        <v>0</v>
      </c>
      <c r="H2596" s="329">
        <v>0</v>
      </c>
      <c r="I2596" s="1">
        <v>0</v>
      </c>
      <c r="J2596" s="329">
        <v>11359.071833156821</v>
      </c>
      <c r="K2596" s="329">
        <f t="shared" si="40"/>
        <v>11359.071833156821</v>
      </c>
    </row>
    <row r="2597" spans="2:11" x14ac:dyDescent="0.2">
      <c r="B2597" s="1">
        <v>20496004</v>
      </c>
      <c r="C2597" s="1">
        <v>2029</v>
      </c>
      <c r="D2597" s="1" t="s">
        <v>285</v>
      </c>
      <c r="E2597" s="1">
        <v>0</v>
      </c>
      <c r="F2597" s="329">
        <v>0</v>
      </c>
      <c r="G2597" s="1">
        <v>0</v>
      </c>
      <c r="H2597" s="329">
        <v>0</v>
      </c>
      <c r="I2597" s="1">
        <v>0</v>
      </c>
      <c r="J2597" s="329">
        <v>11359.071833156821</v>
      </c>
      <c r="K2597" s="329">
        <f t="shared" si="40"/>
        <v>11359.071833156821</v>
      </c>
    </row>
    <row r="2598" spans="2:11" x14ac:dyDescent="0.2">
      <c r="B2598" s="1">
        <v>20496004</v>
      </c>
      <c r="C2598" s="1">
        <v>2030</v>
      </c>
      <c r="D2598" s="1" t="s">
        <v>285</v>
      </c>
      <c r="E2598" s="1">
        <v>0</v>
      </c>
      <c r="F2598" s="329">
        <v>0</v>
      </c>
      <c r="G2598" s="1">
        <v>0</v>
      </c>
      <c r="H2598" s="329">
        <v>0</v>
      </c>
      <c r="I2598" s="1">
        <v>0</v>
      </c>
      <c r="J2598" s="329">
        <v>11359.071833156821</v>
      </c>
      <c r="K2598" s="329">
        <f t="shared" si="40"/>
        <v>11359.071833156821</v>
      </c>
    </row>
    <row r="2599" spans="2:11" x14ac:dyDescent="0.2">
      <c r="B2599" s="1">
        <v>20496004</v>
      </c>
      <c r="C2599" s="1">
        <v>2031</v>
      </c>
      <c r="D2599" s="1" t="s">
        <v>285</v>
      </c>
      <c r="E2599" s="1">
        <v>0</v>
      </c>
      <c r="F2599" s="329">
        <v>0</v>
      </c>
      <c r="G2599" s="1">
        <v>0</v>
      </c>
      <c r="H2599" s="329">
        <v>0</v>
      </c>
      <c r="I2599" s="1">
        <v>0</v>
      </c>
      <c r="J2599" s="329">
        <v>11359.071833156821</v>
      </c>
      <c r="K2599" s="329">
        <f t="shared" si="40"/>
        <v>11359.071833156821</v>
      </c>
    </row>
    <row r="2600" spans="2:11" x14ac:dyDescent="0.2">
      <c r="B2600" s="1">
        <v>20496004</v>
      </c>
      <c r="C2600" s="1">
        <v>2032</v>
      </c>
      <c r="D2600" s="1" t="s">
        <v>285</v>
      </c>
      <c r="E2600" s="1">
        <v>0</v>
      </c>
      <c r="F2600" s="329">
        <v>0</v>
      </c>
      <c r="G2600" s="1">
        <v>0</v>
      </c>
      <c r="H2600" s="329">
        <v>0</v>
      </c>
      <c r="I2600" s="1">
        <v>0</v>
      </c>
      <c r="J2600" s="329">
        <v>11359.071833156821</v>
      </c>
      <c r="K2600" s="329">
        <f t="shared" si="40"/>
        <v>11359.071833156821</v>
      </c>
    </row>
    <row r="2601" spans="2:11" x14ac:dyDescent="0.2">
      <c r="B2601" s="1">
        <v>20496004</v>
      </c>
      <c r="C2601" s="1">
        <v>2033</v>
      </c>
      <c r="D2601" s="1" t="s">
        <v>285</v>
      </c>
      <c r="E2601" s="1">
        <v>0</v>
      </c>
      <c r="F2601" s="329">
        <v>0</v>
      </c>
      <c r="G2601" s="1">
        <v>0</v>
      </c>
      <c r="H2601" s="329">
        <v>0</v>
      </c>
      <c r="I2601" s="1">
        <v>0</v>
      </c>
      <c r="J2601" s="329">
        <v>11359.071833156821</v>
      </c>
      <c r="K2601" s="329">
        <f t="shared" si="40"/>
        <v>11359.071833156821</v>
      </c>
    </row>
    <row r="2602" spans="2:11" x14ac:dyDescent="0.2">
      <c r="B2602" s="1">
        <v>20496004</v>
      </c>
      <c r="C2602" s="1">
        <v>2034</v>
      </c>
      <c r="D2602" s="1" t="s">
        <v>285</v>
      </c>
      <c r="E2602" s="1">
        <v>0</v>
      </c>
      <c r="F2602" s="329">
        <v>0</v>
      </c>
      <c r="G2602" s="1">
        <v>0</v>
      </c>
      <c r="H2602" s="329">
        <v>0</v>
      </c>
      <c r="I2602" s="1">
        <v>0</v>
      </c>
      <c r="J2602" s="329">
        <v>11359.071833156821</v>
      </c>
      <c r="K2602" s="329">
        <f t="shared" si="40"/>
        <v>11359.071833156821</v>
      </c>
    </row>
    <row r="2603" spans="2:11" x14ac:dyDescent="0.2">
      <c r="B2603" s="1">
        <v>20516500</v>
      </c>
      <c r="C2603" s="1">
        <v>2023</v>
      </c>
      <c r="D2603" s="1" t="s">
        <v>285</v>
      </c>
      <c r="E2603" s="1">
        <v>0</v>
      </c>
      <c r="F2603" s="329">
        <v>0</v>
      </c>
      <c r="G2603" s="1">
        <v>0</v>
      </c>
      <c r="H2603" s="329">
        <v>0</v>
      </c>
      <c r="I2603" s="1">
        <v>0</v>
      </c>
      <c r="J2603" s="329">
        <v>9396.3253422678736</v>
      </c>
      <c r="K2603" s="329">
        <f t="shared" si="40"/>
        <v>9396.3253422678736</v>
      </c>
    </row>
    <row r="2604" spans="2:11" x14ac:dyDescent="0.2">
      <c r="B2604" s="1">
        <v>20516500</v>
      </c>
      <c r="C2604" s="1">
        <v>2024</v>
      </c>
      <c r="D2604" s="1" t="s">
        <v>285</v>
      </c>
      <c r="E2604" s="1">
        <v>0</v>
      </c>
      <c r="F2604" s="329">
        <v>0</v>
      </c>
      <c r="G2604" s="1">
        <v>0</v>
      </c>
      <c r="H2604" s="329">
        <v>0</v>
      </c>
      <c r="I2604" s="1">
        <v>0</v>
      </c>
      <c r="J2604" s="329">
        <v>9396.3253422678736</v>
      </c>
      <c r="K2604" s="329">
        <f t="shared" si="40"/>
        <v>9396.3253422678736</v>
      </c>
    </row>
    <row r="2605" spans="2:11" x14ac:dyDescent="0.2">
      <c r="B2605" s="1">
        <v>20516500</v>
      </c>
      <c r="C2605" s="1">
        <v>2025</v>
      </c>
      <c r="D2605" s="1" t="s">
        <v>285</v>
      </c>
      <c r="E2605" s="1">
        <v>0</v>
      </c>
      <c r="F2605" s="329">
        <v>0</v>
      </c>
      <c r="G2605" s="1">
        <v>0</v>
      </c>
      <c r="H2605" s="329">
        <v>0</v>
      </c>
      <c r="I2605" s="1">
        <v>0</v>
      </c>
      <c r="J2605" s="329">
        <v>9396.3253422678736</v>
      </c>
      <c r="K2605" s="329">
        <f t="shared" si="40"/>
        <v>9396.3253422678736</v>
      </c>
    </row>
    <row r="2606" spans="2:11" x14ac:dyDescent="0.2">
      <c r="B2606" s="1">
        <v>20516500</v>
      </c>
      <c r="C2606" s="1">
        <v>2026</v>
      </c>
      <c r="D2606" s="1" t="s">
        <v>285</v>
      </c>
      <c r="E2606" s="1">
        <v>0</v>
      </c>
      <c r="F2606" s="329">
        <v>0</v>
      </c>
      <c r="G2606" s="1">
        <v>0</v>
      </c>
      <c r="H2606" s="329">
        <v>0</v>
      </c>
      <c r="I2606" s="1">
        <v>0</v>
      </c>
      <c r="J2606" s="329">
        <v>9396.3253422678736</v>
      </c>
      <c r="K2606" s="329">
        <f t="shared" si="40"/>
        <v>9396.3253422678736</v>
      </c>
    </row>
    <row r="2607" spans="2:11" x14ac:dyDescent="0.2">
      <c r="B2607" s="1">
        <v>20516500</v>
      </c>
      <c r="C2607" s="1">
        <v>2027</v>
      </c>
      <c r="D2607" s="1" t="s">
        <v>285</v>
      </c>
      <c r="E2607" s="1">
        <v>0</v>
      </c>
      <c r="F2607" s="329">
        <v>0</v>
      </c>
      <c r="G2607" s="1">
        <v>0</v>
      </c>
      <c r="H2607" s="329">
        <v>0</v>
      </c>
      <c r="I2607" s="1">
        <v>0</v>
      </c>
      <c r="J2607" s="329">
        <v>9396.3253422678736</v>
      </c>
      <c r="K2607" s="329">
        <f t="shared" si="40"/>
        <v>9396.3253422678736</v>
      </c>
    </row>
    <row r="2608" spans="2:11" x14ac:dyDescent="0.2">
      <c r="B2608" s="1">
        <v>20516500</v>
      </c>
      <c r="C2608" s="1">
        <v>2028</v>
      </c>
      <c r="D2608" s="1" t="s">
        <v>285</v>
      </c>
      <c r="E2608" s="1">
        <v>0</v>
      </c>
      <c r="F2608" s="329">
        <v>0</v>
      </c>
      <c r="G2608" s="1">
        <v>0</v>
      </c>
      <c r="H2608" s="329">
        <v>0</v>
      </c>
      <c r="I2608" s="1">
        <v>0</v>
      </c>
      <c r="J2608" s="329">
        <v>9396.3253422678736</v>
      </c>
      <c r="K2608" s="329">
        <f t="shared" si="40"/>
        <v>9396.3253422678736</v>
      </c>
    </row>
    <row r="2609" spans="2:11" x14ac:dyDescent="0.2">
      <c r="B2609" s="1">
        <v>20516500</v>
      </c>
      <c r="C2609" s="1">
        <v>2029</v>
      </c>
      <c r="D2609" s="1" t="s">
        <v>285</v>
      </c>
      <c r="E2609" s="1">
        <v>0</v>
      </c>
      <c r="F2609" s="329">
        <v>0</v>
      </c>
      <c r="G2609" s="1">
        <v>0</v>
      </c>
      <c r="H2609" s="329">
        <v>0</v>
      </c>
      <c r="I2609" s="1">
        <v>0</v>
      </c>
      <c r="J2609" s="329">
        <v>9396.3253422678736</v>
      </c>
      <c r="K2609" s="329">
        <f t="shared" si="40"/>
        <v>9396.3253422678736</v>
      </c>
    </row>
    <row r="2610" spans="2:11" x14ac:dyDescent="0.2">
      <c r="B2610" s="1">
        <v>20516500</v>
      </c>
      <c r="C2610" s="1">
        <v>2030</v>
      </c>
      <c r="D2610" s="1" t="s">
        <v>285</v>
      </c>
      <c r="E2610" s="1">
        <v>0</v>
      </c>
      <c r="F2610" s="329">
        <v>0</v>
      </c>
      <c r="G2610" s="1">
        <v>0</v>
      </c>
      <c r="H2610" s="329">
        <v>0</v>
      </c>
      <c r="I2610" s="1">
        <v>0</v>
      </c>
      <c r="J2610" s="329">
        <v>9396.3253422678736</v>
      </c>
      <c r="K2610" s="329">
        <f t="shared" si="40"/>
        <v>9396.3253422678736</v>
      </c>
    </row>
    <row r="2611" spans="2:11" x14ac:dyDescent="0.2">
      <c r="B2611" s="1">
        <v>20516500</v>
      </c>
      <c r="C2611" s="1">
        <v>2031</v>
      </c>
      <c r="D2611" s="1" t="s">
        <v>285</v>
      </c>
      <c r="E2611" s="1">
        <v>0</v>
      </c>
      <c r="F2611" s="329">
        <v>0</v>
      </c>
      <c r="G2611" s="1">
        <v>0</v>
      </c>
      <c r="H2611" s="329">
        <v>0</v>
      </c>
      <c r="I2611" s="1">
        <v>0</v>
      </c>
      <c r="J2611" s="329">
        <v>9396.3253422678736</v>
      </c>
      <c r="K2611" s="329">
        <f t="shared" si="40"/>
        <v>9396.3253422678736</v>
      </c>
    </row>
    <row r="2612" spans="2:11" x14ac:dyDescent="0.2">
      <c r="B2612" s="1">
        <v>20516500</v>
      </c>
      <c r="C2612" s="1">
        <v>2032</v>
      </c>
      <c r="D2612" s="1" t="s">
        <v>285</v>
      </c>
      <c r="E2612" s="1">
        <v>0</v>
      </c>
      <c r="F2612" s="329">
        <v>0</v>
      </c>
      <c r="G2612" s="1">
        <v>0</v>
      </c>
      <c r="H2612" s="329">
        <v>0</v>
      </c>
      <c r="I2612" s="1">
        <v>0</v>
      </c>
      <c r="J2612" s="329">
        <v>9396.3253422678736</v>
      </c>
      <c r="K2612" s="329">
        <f t="shared" si="40"/>
        <v>9396.3253422678736</v>
      </c>
    </row>
    <row r="2613" spans="2:11" x14ac:dyDescent="0.2">
      <c r="B2613" s="1">
        <v>20516500</v>
      </c>
      <c r="C2613" s="1">
        <v>2033</v>
      </c>
      <c r="D2613" s="1" t="s">
        <v>285</v>
      </c>
      <c r="E2613" s="1">
        <v>0</v>
      </c>
      <c r="F2613" s="329">
        <v>0</v>
      </c>
      <c r="G2613" s="1">
        <v>0</v>
      </c>
      <c r="H2613" s="329">
        <v>0</v>
      </c>
      <c r="I2613" s="1">
        <v>0</v>
      </c>
      <c r="J2613" s="329">
        <v>9396.3253422678736</v>
      </c>
      <c r="K2613" s="329">
        <f t="shared" si="40"/>
        <v>9396.3253422678736</v>
      </c>
    </row>
    <row r="2614" spans="2:11" x14ac:dyDescent="0.2">
      <c r="B2614" s="1">
        <v>20516500</v>
      </c>
      <c r="C2614" s="1">
        <v>2034</v>
      </c>
      <c r="D2614" s="1" t="s">
        <v>285</v>
      </c>
      <c r="E2614" s="1">
        <v>0</v>
      </c>
      <c r="F2614" s="329">
        <v>0</v>
      </c>
      <c r="G2614" s="1">
        <v>0</v>
      </c>
      <c r="H2614" s="329">
        <v>0</v>
      </c>
      <c r="I2614" s="1">
        <v>0</v>
      </c>
      <c r="J2614" s="329">
        <v>9396.3253422678736</v>
      </c>
      <c r="K2614" s="329">
        <f t="shared" si="40"/>
        <v>9396.3253422678736</v>
      </c>
    </row>
    <row r="2615" spans="2:11" x14ac:dyDescent="0.2">
      <c r="B2615" s="1">
        <v>20516519</v>
      </c>
      <c r="C2615" s="1">
        <v>2023</v>
      </c>
      <c r="D2615" s="1" t="s">
        <v>285</v>
      </c>
      <c r="E2615" s="1">
        <v>0</v>
      </c>
      <c r="F2615" s="329">
        <v>0</v>
      </c>
      <c r="G2615" s="1">
        <v>0</v>
      </c>
      <c r="H2615" s="329">
        <v>0</v>
      </c>
      <c r="I2615" s="1">
        <v>0</v>
      </c>
      <c r="J2615" s="329">
        <v>2535.9476340815322</v>
      </c>
      <c r="K2615" s="329">
        <f t="shared" si="40"/>
        <v>2535.9476340815322</v>
      </c>
    </row>
    <row r="2616" spans="2:11" x14ac:dyDescent="0.2">
      <c r="B2616" s="1">
        <v>20516519</v>
      </c>
      <c r="C2616" s="1">
        <v>2024</v>
      </c>
      <c r="D2616" s="1" t="s">
        <v>285</v>
      </c>
      <c r="E2616" s="1">
        <v>0</v>
      </c>
      <c r="F2616" s="329">
        <v>0</v>
      </c>
      <c r="G2616" s="1">
        <v>0</v>
      </c>
      <c r="H2616" s="329">
        <v>0</v>
      </c>
      <c r="I2616" s="1">
        <v>0</v>
      </c>
      <c r="J2616" s="329">
        <v>2535.9476340815322</v>
      </c>
      <c r="K2616" s="329">
        <f t="shared" si="40"/>
        <v>2535.9476340815322</v>
      </c>
    </row>
    <row r="2617" spans="2:11" x14ac:dyDescent="0.2">
      <c r="B2617" s="1">
        <v>20516519</v>
      </c>
      <c r="C2617" s="1">
        <v>2025</v>
      </c>
      <c r="D2617" s="1" t="s">
        <v>285</v>
      </c>
      <c r="E2617" s="1">
        <v>0</v>
      </c>
      <c r="F2617" s="329">
        <v>0</v>
      </c>
      <c r="G2617" s="1">
        <v>0</v>
      </c>
      <c r="H2617" s="329">
        <v>0</v>
      </c>
      <c r="I2617" s="1">
        <v>0</v>
      </c>
      <c r="J2617" s="329">
        <v>2535.9476340815322</v>
      </c>
      <c r="K2617" s="329">
        <f t="shared" si="40"/>
        <v>2535.9476340815322</v>
      </c>
    </row>
    <row r="2618" spans="2:11" x14ac:dyDescent="0.2">
      <c r="B2618" s="1">
        <v>20516519</v>
      </c>
      <c r="C2618" s="1">
        <v>2026</v>
      </c>
      <c r="D2618" s="1" t="s">
        <v>285</v>
      </c>
      <c r="E2618" s="1">
        <v>0</v>
      </c>
      <c r="F2618" s="329">
        <v>0</v>
      </c>
      <c r="G2618" s="1">
        <v>0</v>
      </c>
      <c r="H2618" s="329">
        <v>0</v>
      </c>
      <c r="I2618" s="1">
        <v>0</v>
      </c>
      <c r="J2618" s="329">
        <v>2535.9476340815322</v>
      </c>
      <c r="K2618" s="329">
        <f t="shared" si="40"/>
        <v>2535.9476340815322</v>
      </c>
    </row>
    <row r="2619" spans="2:11" x14ac:dyDescent="0.2">
      <c r="B2619" s="1">
        <v>20516519</v>
      </c>
      <c r="C2619" s="1">
        <v>2027</v>
      </c>
      <c r="D2619" s="1" t="s">
        <v>285</v>
      </c>
      <c r="E2619" s="1">
        <v>0</v>
      </c>
      <c r="F2619" s="329">
        <v>0</v>
      </c>
      <c r="G2619" s="1">
        <v>0</v>
      </c>
      <c r="H2619" s="329">
        <v>0</v>
      </c>
      <c r="I2619" s="1">
        <v>0</v>
      </c>
      <c r="J2619" s="329">
        <v>2535.9476340815322</v>
      </c>
      <c r="K2619" s="329">
        <f t="shared" si="40"/>
        <v>2535.9476340815322</v>
      </c>
    </row>
    <row r="2620" spans="2:11" x14ac:dyDescent="0.2">
      <c r="B2620" s="1">
        <v>20516519</v>
      </c>
      <c r="C2620" s="1">
        <v>2028</v>
      </c>
      <c r="D2620" s="1" t="s">
        <v>285</v>
      </c>
      <c r="E2620" s="1">
        <v>0</v>
      </c>
      <c r="F2620" s="329">
        <v>0</v>
      </c>
      <c r="G2620" s="1">
        <v>0</v>
      </c>
      <c r="H2620" s="329">
        <v>0</v>
      </c>
      <c r="I2620" s="1">
        <v>0</v>
      </c>
      <c r="J2620" s="329">
        <v>2535.9476340815322</v>
      </c>
      <c r="K2620" s="329">
        <f t="shared" si="40"/>
        <v>2535.9476340815322</v>
      </c>
    </row>
    <row r="2621" spans="2:11" x14ac:dyDescent="0.2">
      <c r="B2621" s="1">
        <v>20516519</v>
      </c>
      <c r="C2621" s="1">
        <v>2029</v>
      </c>
      <c r="D2621" s="1" t="s">
        <v>285</v>
      </c>
      <c r="E2621" s="1">
        <v>0</v>
      </c>
      <c r="F2621" s="329">
        <v>0</v>
      </c>
      <c r="G2621" s="1">
        <v>0</v>
      </c>
      <c r="H2621" s="329">
        <v>0</v>
      </c>
      <c r="I2621" s="1">
        <v>0</v>
      </c>
      <c r="J2621" s="329">
        <v>2535.9476340815322</v>
      </c>
      <c r="K2621" s="329">
        <f t="shared" si="40"/>
        <v>2535.9476340815322</v>
      </c>
    </row>
    <row r="2622" spans="2:11" x14ac:dyDescent="0.2">
      <c r="B2622" s="1">
        <v>20516519</v>
      </c>
      <c r="C2622" s="1">
        <v>2030</v>
      </c>
      <c r="D2622" s="1" t="s">
        <v>285</v>
      </c>
      <c r="E2622" s="1">
        <v>0</v>
      </c>
      <c r="F2622" s="329">
        <v>0</v>
      </c>
      <c r="G2622" s="1">
        <v>0</v>
      </c>
      <c r="H2622" s="329">
        <v>0</v>
      </c>
      <c r="I2622" s="1">
        <v>0</v>
      </c>
      <c r="J2622" s="329">
        <v>2535.9476340815322</v>
      </c>
      <c r="K2622" s="329">
        <f t="shared" si="40"/>
        <v>2535.9476340815322</v>
      </c>
    </row>
    <row r="2623" spans="2:11" x14ac:dyDescent="0.2">
      <c r="B2623" s="1">
        <v>20516519</v>
      </c>
      <c r="C2623" s="1">
        <v>2031</v>
      </c>
      <c r="D2623" s="1" t="s">
        <v>285</v>
      </c>
      <c r="E2623" s="1">
        <v>0</v>
      </c>
      <c r="F2623" s="329">
        <v>0</v>
      </c>
      <c r="G2623" s="1">
        <v>0</v>
      </c>
      <c r="H2623" s="329">
        <v>0</v>
      </c>
      <c r="I2623" s="1">
        <v>0</v>
      </c>
      <c r="J2623" s="329">
        <v>2535.9476340815322</v>
      </c>
      <c r="K2623" s="329">
        <f t="shared" si="40"/>
        <v>2535.9476340815322</v>
      </c>
    </row>
    <row r="2624" spans="2:11" x14ac:dyDescent="0.2">
      <c r="B2624" s="1">
        <v>20516519</v>
      </c>
      <c r="C2624" s="1">
        <v>2032</v>
      </c>
      <c r="D2624" s="1" t="s">
        <v>285</v>
      </c>
      <c r="E2624" s="1">
        <v>0</v>
      </c>
      <c r="F2624" s="329">
        <v>0</v>
      </c>
      <c r="G2624" s="1">
        <v>0</v>
      </c>
      <c r="H2624" s="329">
        <v>0</v>
      </c>
      <c r="I2624" s="1">
        <v>0</v>
      </c>
      <c r="J2624" s="329">
        <v>2535.9476340815322</v>
      </c>
      <c r="K2624" s="329">
        <f t="shared" si="40"/>
        <v>2535.9476340815322</v>
      </c>
    </row>
    <row r="2625" spans="2:11" x14ac:dyDescent="0.2">
      <c r="B2625" s="1">
        <v>20516519</v>
      </c>
      <c r="C2625" s="1">
        <v>2033</v>
      </c>
      <c r="D2625" s="1" t="s">
        <v>285</v>
      </c>
      <c r="E2625" s="1">
        <v>0</v>
      </c>
      <c r="F2625" s="329">
        <v>0</v>
      </c>
      <c r="G2625" s="1">
        <v>0</v>
      </c>
      <c r="H2625" s="329">
        <v>0</v>
      </c>
      <c r="I2625" s="1">
        <v>0</v>
      </c>
      <c r="J2625" s="329">
        <v>2535.9476340815322</v>
      </c>
      <c r="K2625" s="329">
        <f t="shared" si="40"/>
        <v>2535.9476340815322</v>
      </c>
    </row>
    <row r="2626" spans="2:11" x14ac:dyDescent="0.2">
      <c r="B2626" s="1">
        <v>20516519</v>
      </c>
      <c r="C2626" s="1">
        <v>2034</v>
      </c>
      <c r="D2626" s="1" t="s">
        <v>285</v>
      </c>
      <c r="E2626" s="1">
        <v>0</v>
      </c>
      <c r="F2626" s="329">
        <v>0</v>
      </c>
      <c r="G2626" s="1">
        <v>0</v>
      </c>
      <c r="H2626" s="329">
        <v>0</v>
      </c>
      <c r="I2626" s="1">
        <v>0</v>
      </c>
      <c r="J2626" s="329">
        <v>2535.9476340815322</v>
      </c>
      <c r="K2626" s="329">
        <f t="shared" si="40"/>
        <v>2535.9476340815322</v>
      </c>
    </row>
    <row r="2627" spans="2:11" x14ac:dyDescent="0.2">
      <c r="B2627" s="1">
        <v>20586509</v>
      </c>
      <c r="C2627" s="1">
        <v>2023</v>
      </c>
      <c r="D2627" s="1" t="s">
        <v>285</v>
      </c>
      <c r="E2627" s="1">
        <v>0</v>
      </c>
      <c r="F2627" s="329">
        <v>0</v>
      </c>
      <c r="G2627" s="1">
        <v>0</v>
      </c>
      <c r="H2627" s="329">
        <v>0</v>
      </c>
      <c r="I2627" s="1">
        <v>0</v>
      </c>
      <c r="J2627" s="329">
        <v>14717.2284668874</v>
      </c>
      <c r="K2627" s="329">
        <f t="shared" si="40"/>
        <v>14717.2284668874</v>
      </c>
    </row>
    <row r="2628" spans="2:11" x14ac:dyDescent="0.2">
      <c r="B2628" s="1">
        <v>20586509</v>
      </c>
      <c r="C2628" s="1">
        <v>2024</v>
      </c>
      <c r="D2628" s="1" t="s">
        <v>285</v>
      </c>
      <c r="E2628" s="1">
        <v>0</v>
      </c>
      <c r="F2628" s="329">
        <v>0</v>
      </c>
      <c r="G2628" s="1">
        <v>0</v>
      </c>
      <c r="H2628" s="329">
        <v>0</v>
      </c>
      <c r="I2628" s="1">
        <v>0</v>
      </c>
      <c r="J2628" s="329">
        <v>14717.2284668874</v>
      </c>
      <c r="K2628" s="329">
        <f t="shared" si="40"/>
        <v>14717.2284668874</v>
      </c>
    </row>
    <row r="2629" spans="2:11" x14ac:dyDescent="0.2">
      <c r="B2629" s="1">
        <v>20586509</v>
      </c>
      <c r="C2629" s="1">
        <v>2025</v>
      </c>
      <c r="D2629" s="1" t="s">
        <v>285</v>
      </c>
      <c r="E2629" s="1">
        <v>0</v>
      </c>
      <c r="F2629" s="329">
        <v>0</v>
      </c>
      <c r="G2629" s="1">
        <v>0</v>
      </c>
      <c r="H2629" s="329">
        <v>0</v>
      </c>
      <c r="I2629" s="1">
        <v>0</v>
      </c>
      <c r="J2629" s="329">
        <v>14717.2284668874</v>
      </c>
      <c r="K2629" s="329">
        <f t="shared" si="40"/>
        <v>14717.2284668874</v>
      </c>
    </row>
    <row r="2630" spans="2:11" x14ac:dyDescent="0.2">
      <c r="B2630" s="1">
        <v>20586509</v>
      </c>
      <c r="C2630" s="1">
        <v>2026</v>
      </c>
      <c r="D2630" s="1" t="s">
        <v>285</v>
      </c>
      <c r="E2630" s="1">
        <v>0</v>
      </c>
      <c r="F2630" s="329">
        <v>0</v>
      </c>
      <c r="G2630" s="1">
        <v>0</v>
      </c>
      <c r="H2630" s="329">
        <v>0</v>
      </c>
      <c r="I2630" s="1">
        <v>0</v>
      </c>
      <c r="J2630" s="329">
        <v>14717.2284668874</v>
      </c>
      <c r="K2630" s="329">
        <f t="shared" si="40"/>
        <v>14717.2284668874</v>
      </c>
    </row>
    <row r="2631" spans="2:11" x14ac:dyDescent="0.2">
      <c r="B2631" s="1">
        <v>20586509</v>
      </c>
      <c r="C2631" s="1">
        <v>2027</v>
      </c>
      <c r="D2631" s="1" t="s">
        <v>285</v>
      </c>
      <c r="E2631" s="1">
        <v>0</v>
      </c>
      <c r="F2631" s="329">
        <v>0</v>
      </c>
      <c r="G2631" s="1">
        <v>0</v>
      </c>
      <c r="H2631" s="329">
        <v>0</v>
      </c>
      <c r="I2631" s="1">
        <v>0</v>
      </c>
      <c r="J2631" s="329">
        <v>14717.2284668874</v>
      </c>
      <c r="K2631" s="329">
        <f t="shared" ref="K2631:K2694" si="41">J2631+H2631+F2631</f>
        <v>14717.2284668874</v>
      </c>
    </row>
    <row r="2632" spans="2:11" x14ac:dyDescent="0.2">
      <c r="B2632" s="1">
        <v>20586509</v>
      </c>
      <c r="C2632" s="1">
        <v>2028</v>
      </c>
      <c r="D2632" s="1" t="s">
        <v>285</v>
      </c>
      <c r="E2632" s="1">
        <v>0</v>
      </c>
      <c r="F2632" s="329">
        <v>0</v>
      </c>
      <c r="G2632" s="1">
        <v>0</v>
      </c>
      <c r="H2632" s="329">
        <v>0</v>
      </c>
      <c r="I2632" s="1">
        <v>0</v>
      </c>
      <c r="J2632" s="329">
        <v>14717.2284668874</v>
      </c>
      <c r="K2632" s="329">
        <f t="shared" si="41"/>
        <v>14717.2284668874</v>
      </c>
    </row>
    <row r="2633" spans="2:11" x14ac:dyDescent="0.2">
      <c r="B2633" s="1">
        <v>20586509</v>
      </c>
      <c r="C2633" s="1">
        <v>2029</v>
      </c>
      <c r="D2633" s="1" t="s">
        <v>285</v>
      </c>
      <c r="E2633" s="1">
        <v>0</v>
      </c>
      <c r="F2633" s="329">
        <v>0</v>
      </c>
      <c r="G2633" s="1">
        <v>0</v>
      </c>
      <c r="H2633" s="329">
        <v>0</v>
      </c>
      <c r="I2633" s="1">
        <v>0</v>
      </c>
      <c r="J2633" s="329">
        <v>14717.2284668874</v>
      </c>
      <c r="K2633" s="329">
        <f t="shared" si="41"/>
        <v>14717.2284668874</v>
      </c>
    </row>
    <row r="2634" spans="2:11" x14ac:dyDescent="0.2">
      <c r="B2634" s="1">
        <v>20586509</v>
      </c>
      <c r="C2634" s="1">
        <v>2030</v>
      </c>
      <c r="D2634" s="1" t="s">
        <v>285</v>
      </c>
      <c r="E2634" s="1">
        <v>0</v>
      </c>
      <c r="F2634" s="329">
        <v>0</v>
      </c>
      <c r="G2634" s="1">
        <v>0</v>
      </c>
      <c r="H2634" s="329">
        <v>0</v>
      </c>
      <c r="I2634" s="1">
        <v>0</v>
      </c>
      <c r="J2634" s="329">
        <v>14717.2284668874</v>
      </c>
      <c r="K2634" s="329">
        <f t="shared" si="41"/>
        <v>14717.2284668874</v>
      </c>
    </row>
    <row r="2635" spans="2:11" x14ac:dyDescent="0.2">
      <c r="B2635" s="1">
        <v>20586509</v>
      </c>
      <c r="C2635" s="1">
        <v>2031</v>
      </c>
      <c r="D2635" s="1" t="s">
        <v>285</v>
      </c>
      <c r="E2635" s="1">
        <v>0</v>
      </c>
      <c r="F2635" s="329">
        <v>0</v>
      </c>
      <c r="G2635" s="1">
        <v>0</v>
      </c>
      <c r="H2635" s="329">
        <v>0</v>
      </c>
      <c r="I2635" s="1">
        <v>0</v>
      </c>
      <c r="J2635" s="329">
        <v>14717.2284668874</v>
      </c>
      <c r="K2635" s="329">
        <f t="shared" si="41"/>
        <v>14717.2284668874</v>
      </c>
    </row>
    <row r="2636" spans="2:11" x14ac:dyDescent="0.2">
      <c r="B2636" s="1">
        <v>20586509</v>
      </c>
      <c r="C2636" s="1">
        <v>2032</v>
      </c>
      <c r="D2636" s="1" t="s">
        <v>285</v>
      </c>
      <c r="E2636" s="1">
        <v>0</v>
      </c>
      <c r="F2636" s="329">
        <v>0</v>
      </c>
      <c r="G2636" s="1">
        <v>0</v>
      </c>
      <c r="H2636" s="329">
        <v>0</v>
      </c>
      <c r="I2636" s="1">
        <v>0</v>
      </c>
      <c r="J2636" s="329">
        <v>14717.2284668874</v>
      </c>
      <c r="K2636" s="329">
        <f t="shared" si="41"/>
        <v>14717.2284668874</v>
      </c>
    </row>
    <row r="2637" spans="2:11" x14ac:dyDescent="0.2">
      <c r="B2637" s="1">
        <v>20586509</v>
      </c>
      <c r="C2637" s="1">
        <v>2033</v>
      </c>
      <c r="D2637" s="1" t="s">
        <v>285</v>
      </c>
      <c r="E2637" s="1">
        <v>0</v>
      </c>
      <c r="F2637" s="329">
        <v>0</v>
      </c>
      <c r="G2637" s="1">
        <v>0</v>
      </c>
      <c r="H2637" s="329">
        <v>0</v>
      </c>
      <c r="I2637" s="1">
        <v>0</v>
      </c>
      <c r="J2637" s="329">
        <v>14717.2284668874</v>
      </c>
      <c r="K2637" s="329">
        <f t="shared" si="41"/>
        <v>14717.2284668874</v>
      </c>
    </row>
    <row r="2638" spans="2:11" x14ac:dyDescent="0.2">
      <c r="B2638" s="1">
        <v>20586509</v>
      </c>
      <c r="C2638" s="1">
        <v>2034</v>
      </c>
      <c r="D2638" s="1" t="s">
        <v>285</v>
      </c>
      <c r="E2638" s="1">
        <v>0</v>
      </c>
      <c r="F2638" s="329">
        <v>0</v>
      </c>
      <c r="G2638" s="1">
        <v>0</v>
      </c>
      <c r="H2638" s="329">
        <v>0</v>
      </c>
      <c r="I2638" s="1">
        <v>0</v>
      </c>
      <c r="J2638" s="329">
        <v>14717.2284668874</v>
      </c>
      <c r="K2638" s="329">
        <f t="shared" si="41"/>
        <v>14717.2284668874</v>
      </c>
    </row>
    <row r="2639" spans="2:11" x14ac:dyDescent="0.2">
      <c r="B2639" s="1">
        <v>20589644</v>
      </c>
      <c r="C2639" s="1">
        <v>2023</v>
      </c>
      <c r="D2639" s="1" t="s">
        <v>285</v>
      </c>
      <c r="E2639" s="1">
        <v>0</v>
      </c>
      <c r="F2639" s="329">
        <v>0</v>
      </c>
      <c r="G2639" s="1">
        <v>0</v>
      </c>
      <c r="H2639" s="329">
        <v>0</v>
      </c>
      <c r="I2639" s="1">
        <v>0</v>
      </c>
      <c r="J2639" s="329">
        <v>13035.66104770576</v>
      </c>
      <c r="K2639" s="329">
        <f t="shared" si="41"/>
        <v>13035.66104770576</v>
      </c>
    </row>
    <row r="2640" spans="2:11" x14ac:dyDescent="0.2">
      <c r="B2640" s="1">
        <v>20589644</v>
      </c>
      <c r="C2640" s="1">
        <v>2024</v>
      </c>
      <c r="D2640" s="1" t="s">
        <v>285</v>
      </c>
      <c r="E2640" s="1">
        <v>0</v>
      </c>
      <c r="F2640" s="329">
        <v>0</v>
      </c>
      <c r="G2640" s="1">
        <v>0</v>
      </c>
      <c r="H2640" s="329">
        <v>0</v>
      </c>
      <c r="I2640" s="1">
        <v>0</v>
      </c>
      <c r="J2640" s="329">
        <v>13035.66104770576</v>
      </c>
      <c r="K2640" s="329">
        <f t="shared" si="41"/>
        <v>13035.66104770576</v>
      </c>
    </row>
    <row r="2641" spans="2:11" x14ac:dyDescent="0.2">
      <c r="B2641" s="1">
        <v>20589644</v>
      </c>
      <c r="C2641" s="1">
        <v>2025</v>
      </c>
      <c r="D2641" s="1" t="s">
        <v>285</v>
      </c>
      <c r="E2641" s="1">
        <v>1.523613518454797</v>
      </c>
      <c r="F2641" s="329">
        <v>2.8192693347655399E-2</v>
      </c>
      <c r="G2641" s="1">
        <v>0</v>
      </c>
      <c r="H2641" s="329">
        <v>0</v>
      </c>
      <c r="I2641" s="1">
        <v>1.523613518454797</v>
      </c>
      <c r="J2641" s="329">
        <v>13035.66104770576</v>
      </c>
      <c r="K2641" s="329">
        <f t="shared" si="41"/>
        <v>13035.689240399108</v>
      </c>
    </row>
    <row r="2642" spans="2:11" x14ac:dyDescent="0.2">
      <c r="B2642" s="1">
        <v>20589644</v>
      </c>
      <c r="C2642" s="1">
        <v>2026</v>
      </c>
      <c r="D2642" s="1" t="s">
        <v>285</v>
      </c>
      <c r="E2642" s="1">
        <v>1.523613518454797</v>
      </c>
      <c r="F2642" s="329">
        <v>2.8192693347655399E-2</v>
      </c>
      <c r="G2642" s="1">
        <v>0</v>
      </c>
      <c r="H2642" s="329">
        <v>0</v>
      </c>
      <c r="I2642" s="1">
        <v>1.523613518454797</v>
      </c>
      <c r="J2642" s="329">
        <v>13035.66104770576</v>
      </c>
      <c r="K2642" s="329">
        <f t="shared" si="41"/>
        <v>13035.689240399108</v>
      </c>
    </row>
    <row r="2643" spans="2:11" x14ac:dyDescent="0.2">
      <c r="B2643" s="1">
        <v>20589644</v>
      </c>
      <c r="C2643" s="1">
        <v>2027</v>
      </c>
      <c r="D2643" s="1" t="s">
        <v>285</v>
      </c>
      <c r="E2643" s="1">
        <v>1.523613518454797</v>
      </c>
      <c r="F2643" s="329">
        <v>2.8192693347655399E-2</v>
      </c>
      <c r="G2643" s="1">
        <v>0</v>
      </c>
      <c r="H2643" s="329">
        <v>0</v>
      </c>
      <c r="I2643" s="1">
        <v>1.523613518454797</v>
      </c>
      <c r="J2643" s="329">
        <v>13035.66104770576</v>
      </c>
      <c r="K2643" s="329">
        <f t="shared" si="41"/>
        <v>13035.689240399108</v>
      </c>
    </row>
    <row r="2644" spans="2:11" x14ac:dyDescent="0.2">
      <c r="B2644" s="1">
        <v>20589644</v>
      </c>
      <c r="C2644" s="1">
        <v>2028</v>
      </c>
      <c r="D2644" s="1" t="s">
        <v>285</v>
      </c>
      <c r="E2644" s="1">
        <v>1.523613518454797</v>
      </c>
      <c r="F2644" s="329">
        <v>2.8192693347655399E-2</v>
      </c>
      <c r="G2644" s="1">
        <v>0</v>
      </c>
      <c r="H2644" s="329">
        <v>0</v>
      </c>
      <c r="I2644" s="1">
        <v>1.523613518454797</v>
      </c>
      <c r="J2644" s="329">
        <v>13035.66104770576</v>
      </c>
      <c r="K2644" s="329">
        <f t="shared" si="41"/>
        <v>13035.689240399108</v>
      </c>
    </row>
    <row r="2645" spans="2:11" x14ac:dyDescent="0.2">
      <c r="B2645" s="1">
        <v>20589644</v>
      </c>
      <c r="C2645" s="1">
        <v>2029</v>
      </c>
      <c r="D2645" s="1" t="s">
        <v>285</v>
      </c>
      <c r="E2645" s="1">
        <v>1.523613518454797</v>
      </c>
      <c r="F2645" s="329">
        <v>2.8192693347655399E-2</v>
      </c>
      <c r="G2645" s="1">
        <v>0</v>
      </c>
      <c r="H2645" s="329">
        <v>0</v>
      </c>
      <c r="I2645" s="1">
        <v>1.523613518454797</v>
      </c>
      <c r="J2645" s="329">
        <v>13035.66104770576</v>
      </c>
      <c r="K2645" s="329">
        <f t="shared" si="41"/>
        <v>13035.689240399108</v>
      </c>
    </row>
    <row r="2646" spans="2:11" x14ac:dyDescent="0.2">
      <c r="B2646" s="1">
        <v>20589644</v>
      </c>
      <c r="C2646" s="1">
        <v>2030</v>
      </c>
      <c r="D2646" s="1" t="s">
        <v>285</v>
      </c>
      <c r="E2646" s="1">
        <v>1.523613518454797</v>
      </c>
      <c r="F2646" s="329">
        <v>2.8192693347655399E-2</v>
      </c>
      <c r="G2646" s="1">
        <v>0</v>
      </c>
      <c r="H2646" s="329">
        <v>0</v>
      </c>
      <c r="I2646" s="1">
        <v>1.523613518454797</v>
      </c>
      <c r="J2646" s="329">
        <v>13035.66104770576</v>
      </c>
      <c r="K2646" s="329">
        <f t="shared" si="41"/>
        <v>13035.689240399108</v>
      </c>
    </row>
    <row r="2647" spans="2:11" x14ac:dyDescent="0.2">
      <c r="B2647" s="1">
        <v>20589644</v>
      </c>
      <c r="C2647" s="1">
        <v>2031</v>
      </c>
      <c r="D2647" s="1" t="s">
        <v>285</v>
      </c>
      <c r="E2647" s="1">
        <v>1.523613518454797</v>
      </c>
      <c r="F2647" s="329">
        <v>2.8192693347655399E-2</v>
      </c>
      <c r="G2647" s="1">
        <v>0</v>
      </c>
      <c r="H2647" s="329">
        <v>0</v>
      </c>
      <c r="I2647" s="1">
        <v>1.523613518454797</v>
      </c>
      <c r="J2647" s="329">
        <v>13035.66104770576</v>
      </c>
      <c r="K2647" s="329">
        <f t="shared" si="41"/>
        <v>13035.689240399108</v>
      </c>
    </row>
    <row r="2648" spans="2:11" x14ac:dyDescent="0.2">
      <c r="B2648" s="1">
        <v>20589644</v>
      </c>
      <c r="C2648" s="1">
        <v>2032</v>
      </c>
      <c r="D2648" s="1" t="s">
        <v>285</v>
      </c>
      <c r="E2648" s="1">
        <v>1.523613518454797</v>
      </c>
      <c r="F2648" s="329">
        <v>2.8192693347655399E-2</v>
      </c>
      <c r="G2648" s="1">
        <v>0</v>
      </c>
      <c r="H2648" s="329">
        <v>0</v>
      </c>
      <c r="I2648" s="1">
        <v>1.523613518454797</v>
      </c>
      <c r="J2648" s="329">
        <v>13035.66104770576</v>
      </c>
      <c r="K2648" s="329">
        <f t="shared" si="41"/>
        <v>13035.689240399108</v>
      </c>
    </row>
    <row r="2649" spans="2:11" x14ac:dyDescent="0.2">
      <c r="B2649" s="1">
        <v>20589644</v>
      </c>
      <c r="C2649" s="1">
        <v>2033</v>
      </c>
      <c r="D2649" s="1" t="s">
        <v>285</v>
      </c>
      <c r="E2649" s="1">
        <v>1.523613518454797</v>
      </c>
      <c r="F2649" s="329">
        <v>2.8192693347655399E-2</v>
      </c>
      <c r="G2649" s="1">
        <v>0</v>
      </c>
      <c r="H2649" s="329">
        <v>0</v>
      </c>
      <c r="I2649" s="1">
        <v>1.523613518454797</v>
      </c>
      <c r="J2649" s="329">
        <v>13035.66104770576</v>
      </c>
      <c r="K2649" s="329">
        <f t="shared" si="41"/>
        <v>13035.689240399108</v>
      </c>
    </row>
    <row r="2650" spans="2:11" x14ac:dyDescent="0.2">
      <c r="B2650" s="1">
        <v>20589644</v>
      </c>
      <c r="C2650" s="1">
        <v>2034</v>
      </c>
      <c r="D2650" s="1" t="s">
        <v>285</v>
      </c>
      <c r="E2650" s="1">
        <v>1.523613518454797</v>
      </c>
      <c r="F2650" s="329">
        <v>2.8192693347655399E-2</v>
      </c>
      <c r="G2650" s="1">
        <v>0</v>
      </c>
      <c r="H2650" s="329">
        <v>0</v>
      </c>
      <c r="I2650" s="1">
        <v>1.523613518454797</v>
      </c>
      <c r="J2650" s="329">
        <v>13035.66104770576</v>
      </c>
      <c r="K2650" s="329">
        <f t="shared" si="41"/>
        <v>13035.689240399108</v>
      </c>
    </row>
    <row r="2651" spans="2:11" x14ac:dyDescent="0.2">
      <c r="B2651" s="1">
        <v>40896748</v>
      </c>
      <c r="C2651" s="1">
        <v>2023</v>
      </c>
      <c r="D2651" s="1" t="s">
        <v>285</v>
      </c>
      <c r="E2651" s="1">
        <v>68.781683691996051</v>
      </c>
      <c r="F2651" s="329">
        <v>0</v>
      </c>
      <c r="G2651" s="1">
        <v>0</v>
      </c>
      <c r="H2651" s="329">
        <v>0</v>
      </c>
      <c r="I2651" s="1">
        <v>68.781683691996051</v>
      </c>
      <c r="J2651" s="329">
        <v>20834.285164608351</v>
      </c>
      <c r="K2651" s="329">
        <f t="shared" si="41"/>
        <v>20834.285164608351</v>
      </c>
    </row>
    <row r="2652" spans="2:11" x14ac:dyDescent="0.2">
      <c r="B2652" s="1">
        <v>40896748</v>
      </c>
      <c r="C2652" s="1">
        <v>2024</v>
      </c>
      <c r="D2652" s="1" t="s">
        <v>285</v>
      </c>
      <c r="E2652" s="1">
        <v>78.715221897921126</v>
      </c>
      <c r="F2652" s="329">
        <v>1.8626744174509069</v>
      </c>
      <c r="G2652" s="1">
        <v>0</v>
      </c>
      <c r="H2652" s="329">
        <v>0</v>
      </c>
      <c r="I2652" s="1">
        <v>78.715221897921126</v>
      </c>
      <c r="J2652" s="329">
        <v>20834.285164608351</v>
      </c>
      <c r="K2652" s="329">
        <f t="shared" si="41"/>
        <v>20836.147839025802</v>
      </c>
    </row>
    <row r="2653" spans="2:11" x14ac:dyDescent="0.2">
      <c r="B2653" s="1">
        <v>40896748</v>
      </c>
      <c r="C2653" s="1">
        <v>2025</v>
      </c>
      <c r="D2653" s="1" t="s">
        <v>285</v>
      </c>
      <c r="E2653" s="1">
        <v>61.641234193453627</v>
      </c>
      <c r="F2653" s="329">
        <v>1.194824635423831</v>
      </c>
      <c r="G2653" s="1">
        <v>0</v>
      </c>
      <c r="H2653" s="329">
        <v>0</v>
      </c>
      <c r="I2653" s="1">
        <v>61.641234193453627</v>
      </c>
      <c r="J2653" s="329">
        <v>20834.285164608351</v>
      </c>
      <c r="K2653" s="329">
        <f t="shared" si="41"/>
        <v>20835.479989243773</v>
      </c>
    </row>
    <row r="2654" spans="2:11" x14ac:dyDescent="0.2">
      <c r="B2654" s="1">
        <v>40896748</v>
      </c>
      <c r="C2654" s="1">
        <v>2026</v>
      </c>
      <c r="D2654" s="1" t="s">
        <v>285</v>
      </c>
      <c r="E2654" s="1">
        <v>61.641234193453627</v>
      </c>
      <c r="F2654" s="329">
        <v>1.194824635423831</v>
      </c>
      <c r="G2654" s="1">
        <v>0</v>
      </c>
      <c r="H2654" s="329">
        <v>0</v>
      </c>
      <c r="I2654" s="1">
        <v>61.641234193453627</v>
      </c>
      <c r="J2654" s="329">
        <v>20834.285164608351</v>
      </c>
      <c r="K2654" s="329">
        <f t="shared" si="41"/>
        <v>20835.479989243773</v>
      </c>
    </row>
    <row r="2655" spans="2:11" x14ac:dyDescent="0.2">
      <c r="B2655" s="1">
        <v>40896748</v>
      </c>
      <c r="C2655" s="1">
        <v>2027</v>
      </c>
      <c r="D2655" s="1" t="s">
        <v>285</v>
      </c>
      <c r="E2655" s="1">
        <v>61.641234193453627</v>
      </c>
      <c r="F2655" s="329">
        <v>1.194824635423831</v>
      </c>
      <c r="G2655" s="1">
        <v>0</v>
      </c>
      <c r="H2655" s="329">
        <v>0</v>
      </c>
      <c r="I2655" s="1">
        <v>61.641234193453627</v>
      </c>
      <c r="J2655" s="329">
        <v>20834.285164608351</v>
      </c>
      <c r="K2655" s="329">
        <f t="shared" si="41"/>
        <v>20835.479989243773</v>
      </c>
    </row>
    <row r="2656" spans="2:11" x14ac:dyDescent="0.2">
      <c r="B2656" s="1">
        <v>40896748</v>
      </c>
      <c r="C2656" s="1">
        <v>2028</v>
      </c>
      <c r="D2656" s="1" t="s">
        <v>285</v>
      </c>
      <c r="E2656" s="1">
        <v>61.641234193453627</v>
      </c>
      <c r="F2656" s="329">
        <v>1.194824635423831</v>
      </c>
      <c r="G2656" s="1">
        <v>0</v>
      </c>
      <c r="H2656" s="329">
        <v>0</v>
      </c>
      <c r="I2656" s="1">
        <v>61.641234193453627</v>
      </c>
      <c r="J2656" s="329">
        <v>20834.285164608351</v>
      </c>
      <c r="K2656" s="329">
        <f t="shared" si="41"/>
        <v>20835.479989243773</v>
      </c>
    </row>
    <row r="2657" spans="2:11" x14ac:dyDescent="0.2">
      <c r="B2657" s="1">
        <v>40896748</v>
      </c>
      <c r="C2657" s="1">
        <v>2029</v>
      </c>
      <c r="D2657" s="1" t="s">
        <v>285</v>
      </c>
      <c r="E2657" s="1">
        <v>61.641234193453627</v>
      </c>
      <c r="F2657" s="329">
        <v>1.194824635423831</v>
      </c>
      <c r="G2657" s="1">
        <v>0</v>
      </c>
      <c r="H2657" s="329">
        <v>0</v>
      </c>
      <c r="I2657" s="1">
        <v>61.641234193453627</v>
      </c>
      <c r="J2657" s="329">
        <v>20834.285164608351</v>
      </c>
      <c r="K2657" s="329">
        <f t="shared" si="41"/>
        <v>20835.479989243773</v>
      </c>
    </row>
    <row r="2658" spans="2:11" x14ac:dyDescent="0.2">
      <c r="B2658" s="1">
        <v>40896748</v>
      </c>
      <c r="C2658" s="1">
        <v>2030</v>
      </c>
      <c r="D2658" s="1" t="s">
        <v>285</v>
      </c>
      <c r="E2658" s="1">
        <v>61.641234193453627</v>
      </c>
      <c r="F2658" s="329">
        <v>1.194824635423831</v>
      </c>
      <c r="G2658" s="1">
        <v>0</v>
      </c>
      <c r="H2658" s="329">
        <v>0</v>
      </c>
      <c r="I2658" s="1">
        <v>61.641234193453627</v>
      </c>
      <c r="J2658" s="329">
        <v>20834.285164608351</v>
      </c>
      <c r="K2658" s="329">
        <f t="shared" si="41"/>
        <v>20835.479989243773</v>
      </c>
    </row>
    <row r="2659" spans="2:11" x14ac:dyDescent="0.2">
      <c r="B2659" s="1">
        <v>40896748</v>
      </c>
      <c r="C2659" s="1">
        <v>2031</v>
      </c>
      <c r="D2659" s="1" t="s">
        <v>285</v>
      </c>
      <c r="E2659" s="1">
        <v>61.641234193453627</v>
      </c>
      <c r="F2659" s="329">
        <v>1.194824635423831</v>
      </c>
      <c r="G2659" s="1">
        <v>0</v>
      </c>
      <c r="H2659" s="329">
        <v>0</v>
      </c>
      <c r="I2659" s="1">
        <v>61.641234193453627</v>
      </c>
      <c r="J2659" s="329">
        <v>20834.285164608351</v>
      </c>
      <c r="K2659" s="329">
        <f t="shared" si="41"/>
        <v>20835.479989243773</v>
      </c>
    </row>
    <row r="2660" spans="2:11" x14ac:dyDescent="0.2">
      <c r="B2660" s="1">
        <v>40896748</v>
      </c>
      <c r="C2660" s="1">
        <v>2032</v>
      </c>
      <c r="D2660" s="1" t="s">
        <v>285</v>
      </c>
      <c r="E2660" s="1">
        <v>61.641234193453627</v>
      </c>
      <c r="F2660" s="329">
        <v>1.194824635423831</v>
      </c>
      <c r="G2660" s="1">
        <v>0</v>
      </c>
      <c r="H2660" s="329">
        <v>0</v>
      </c>
      <c r="I2660" s="1">
        <v>61.641234193453627</v>
      </c>
      <c r="J2660" s="329">
        <v>20834.285164608351</v>
      </c>
      <c r="K2660" s="329">
        <f t="shared" si="41"/>
        <v>20835.479989243773</v>
      </c>
    </row>
    <row r="2661" spans="2:11" x14ac:dyDescent="0.2">
      <c r="B2661" s="1">
        <v>40896748</v>
      </c>
      <c r="C2661" s="1">
        <v>2033</v>
      </c>
      <c r="D2661" s="1" t="s">
        <v>285</v>
      </c>
      <c r="E2661" s="1">
        <v>61.641234193453627</v>
      </c>
      <c r="F2661" s="329">
        <v>1.194824635423831</v>
      </c>
      <c r="G2661" s="1">
        <v>0</v>
      </c>
      <c r="H2661" s="329">
        <v>0</v>
      </c>
      <c r="I2661" s="1">
        <v>61.641234193453627</v>
      </c>
      <c r="J2661" s="329">
        <v>20834.285164608351</v>
      </c>
      <c r="K2661" s="329">
        <f t="shared" si="41"/>
        <v>20835.479989243773</v>
      </c>
    </row>
    <row r="2662" spans="2:11" x14ac:dyDescent="0.2">
      <c r="B2662" s="1">
        <v>40896748</v>
      </c>
      <c r="C2662" s="1">
        <v>2034</v>
      </c>
      <c r="D2662" s="1" t="s">
        <v>285</v>
      </c>
      <c r="E2662" s="1">
        <v>61.641234193453627</v>
      </c>
      <c r="F2662" s="329">
        <v>1.194824635423831</v>
      </c>
      <c r="G2662" s="1">
        <v>0</v>
      </c>
      <c r="H2662" s="329">
        <v>0</v>
      </c>
      <c r="I2662" s="1">
        <v>61.641234193453627</v>
      </c>
      <c r="J2662" s="329">
        <v>20834.285164608351</v>
      </c>
      <c r="K2662" s="329">
        <f t="shared" si="41"/>
        <v>20835.479989243773</v>
      </c>
    </row>
    <row r="2663" spans="2:11" x14ac:dyDescent="0.2">
      <c r="B2663" s="1">
        <v>75521099</v>
      </c>
      <c r="C2663" s="1">
        <v>2023</v>
      </c>
      <c r="D2663" s="1" t="s">
        <v>285</v>
      </c>
      <c r="E2663" s="1">
        <v>0</v>
      </c>
      <c r="F2663" s="329">
        <v>0</v>
      </c>
      <c r="G2663" s="1">
        <v>0</v>
      </c>
      <c r="H2663" s="329">
        <v>0</v>
      </c>
      <c r="I2663" s="1">
        <v>0</v>
      </c>
      <c r="J2663" s="329">
        <v>1868.9238030893059</v>
      </c>
      <c r="K2663" s="329">
        <f t="shared" si="41"/>
        <v>1868.9238030893059</v>
      </c>
    </row>
    <row r="2664" spans="2:11" x14ac:dyDescent="0.2">
      <c r="B2664" s="1">
        <v>75521099</v>
      </c>
      <c r="C2664" s="1">
        <v>2024</v>
      </c>
      <c r="D2664" s="1" t="s">
        <v>285</v>
      </c>
      <c r="E2664" s="1">
        <v>0</v>
      </c>
      <c r="F2664" s="329">
        <v>0</v>
      </c>
      <c r="G2664" s="1">
        <v>0</v>
      </c>
      <c r="H2664" s="329">
        <v>0</v>
      </c>
      <c r="I2664" s="1">
        <v>0</v>
      </c>
      <c r="J2664" s="329">
        <v>1868.9238030893059</v>
      </c>
      <c r="K2664" s="329">
        <f t="shared" si="41"/>
        <v>1868.9238030893059</v>
      </c>
    </row>
    <row r="2665" spans="2:11" x14ac:dyDescent="0.2">
      <c r="B2665" s="1">
        <v>75521099</v>
      </c>
      <c r="C2665" s="1">
        <v>2025</v>
      </c>
      <c r="D2665" s="1" t="s">
        <v>285</v>
      </c>
      <c r="E2665" s="1">
        <v>0</v>
      </c>
      <c r="F2665" s="329">
        <v>0</v>
      </c>
      <c r="G2665" s="1">
        <v>0</v>
      </c>
      <c r="H2665" s="329">
        <v>0</v>
      </c>
      <c r="I2665" s="1">
        <v>0</v>
      </c>
      <c r="J2665" s="329">
        <v>1868.9238030893059</v>
      </c>
      <c r="K2665" s="329">
        <f t="shared" si="41"/>
        <v>1868.9238030893059</v>
      </c>
    </row>
    <row r="2666" spans="2:11" x14ac:dyDescent="0.2">
      <c r="B2666" s="1">
        <v>75521099</v>
      </c>
      <c r="C2666" s="1">
        <v>2026</v>
      </c>
      <c r="D2666" s="1" t="s">
        <v>285</v>
      </c>
      <c r="E2666" s="1">
        <v>0</v>
      </c>
      <c r="F2666" s="329">
        <v>0</v>
      </c>
      <c r="G2666" s="1">
        <v>0</v>
      </c>
      <c r="H2666" s="329">
        <v>0</v>
      </c>
      <c r="I2666" s="1">
        <v>0</v>
      </c>
      <c r="J2666" s="329">
        <v>1868.9238030893059</v>
      </c>
      <c r="K2666" s="329">
        <f t="shared" si="41"/>
        <v>1868.9238030893059</v>
      </c>
    </row>
    <row r="2667" spans="2:11" x14ac:dyDescent="0.2">
      <c r="B2667" s="1">
        <v>75521099</v>
      </c>
      <c r="C2667" s="1">
        <v>2027</v>
      </c>
      <c r="D2667" s="1" t="s">
        <v>285</v>
      </c>
      <c r="E2667" s="1">
        <v>0</v>
      </c>
      <c r="F2667" s="329">
        <v>0</v>
      </c>
      <c r="G2667" s="1">
        <v>0</v>
      </c>
      <c r="H2667" s="329">
        <v>0</v>
      </c>
      <c r="I2667" s="1">
        <v>0</v>
      </c>
      <c r="J2667" s="329">
        <v>1868.9238030893059</v>
      </c>
      <c r="K2667" s="329">
        <f t="shared" si="41"/>
        <v>1868.9238030893059</v>
      </c>
    </row>
    <row r="2668" spans="2:11" x14ac:dyDescent="0.2">
      <c r="B2668" s="1">
        <v>75521099</v>
      </c>
      <c r="C2668" s="1">
        <v>2028</v>
      </c>
      <c r="D2668" s="1" t="s">
        <v>285</v>
      </c>
      <c r="E2668" s="1">
        <v>0</v>
      </c>
      <c r="F2668" s="329">
        <v>0</v>
      </c>
      <c r="G2668" s="1">
        <v>0</v>
      </c>
      <c r="H2668" s="329">
        <v>0</v>
      </c>
      <c r="I2668" s="1">
        <v>0</v>
      </c>
      <c r="J2668" s="329">
        <v>1868.9238030893059</v>
      </c>
      <c r="K2668" s="329">
        <f t="shared" si="41"/>
        <v>1868.9238030893059</v>
      </c>
    </row>
    <row r="2669" spans="2:11" x14ac:dyDescent="0.2">
      <c r="B2669" s="1">
        <v>75521099</v>
      </c>
      <c r="C2669" s="1">
        <v>2029</v>
      </c>
      <c r="D2669" s="1" t="s">
        <v>285</v>
      </c>
      <c r="E2669" s="1">
        <v>0</v>
      </c>
      <c r="F2669" s="329">
        <v>0</v>
      </c>
      <c r="G2669" s="1">
        <v>0</v>
      </c>
      <c r="H2669" s="329">
        <v>0</v>
      </c>
      <c r="I2669" s="1">
        <v>0</v>
      </c>
      <c r="J2669" s="329">
        <v>1868.9238030893059</v>
      </c>
      <c r="K2669" s="329">
        <f t="shared" si="41"/>
        <v>1868.9238030893059</v>
      </c>
    </row>
    <row r="2670" spans="2:11" x14ac:dyDescent="0.2">
      <c r="B2670" s="1">
        <v>75521099</v>
      </c>
      <c r="C2670" s="1">
        <v>2030</v>
      </c>
      <c r="D2670" s="1" t="s">
        <v>285</v>
      </c>
      <c r="E2670" s="1">
        <v>0</v>
      </c>
      <c r="F2670" s="329">
        <v>0</v>
      </c>
      <c r="G2670" s="1">
        <v>0</v>
      </c>
      <c r="H2670" s="329">
        <v>0</v>
      </c>
      <c r="I2670" s="1">
        <v>0</v>
      </c>
      <c r="J2670" s="329">
        <v>1868.9238030893059</v>
      </c>
      <c r="K2670" s="329">
        <f t="shared" si="41"/>
        <v>1868.9238030893059</v>
      </c>
    </row>
    <row r="2671" spans="2:11" x14ac:dyDescent="0.2">
      <c r="B2671" s="1">
        <v>75521099</v>
      </c>
      <c r="C2671" s="1">
        <v>2031</v>
      </c>
      <c r="D2671" s="1" t="s">
        <v>285</v>
      </c>
      <c r="E2671" s="1">
        <v>0</v>
      </c>
      <c r="F2671" s="329">
        <v>0</v>
      </c>
      <c r="G2671" s="1">
        <v>0</v>
      </c>
      <c r="H2671" s="329">
        <v>0</v>
      </c>
      <c r="I2671" s="1">
        <v>0</v>
      </c>
      <c r="J2671" s="329">
        <v>1868.9238030893059</v>
      </c>
      <c r="K2671" s="329">
        <f t="shared" si="41"/>
        <v>1868.9238030893059</v>
      </c>
    </row>
    <row r="2672" spans="2:11" x14ac:dyDescent="0.2">
      <c r="B2672" s="1">
        <v>75521099</v>
      </c>
      <c r="C2672" s="1">
        <v>2032</v>
      </c>
      <c r="D2672" s="1" t="s">
        <v>285</v>
      </c>
      <c r="E2672" s="1">
        <v>0</v>
      </c>
      <c r="F2672" s="329">
        <v>0</v>
      </c>
      <c r="G2672" s="1">
        <v>0</v>
      </c>
      <c r="H2672" s="329">
        <v>0</v>
      </c>
      <c r="I2672" s="1">
        <v>0</v>
      </c>
      <c r="J2672" s="329">
        <v>1868.9238030893059</v>
      </c>
      <c r="K2672" s="329">
        <f t="shared" si="41"/>
        <v>1868.9238030893059</v>
      </c>
    </row>
    <row r="2673" spans="2:11" x14ac:dyDescent="0.2">
      <c r="B2673" s="1">
        <v>75521099</v>
      </c>
      <c r="C2673" s="1">
        <v>2033</v>
      </c>
      <c r="D2673" s="1" t="s">
        <v>285</v>
      </c>
      <c r="E2673" s="1">
        <v>0</v>
      </c>
      <c r="F2673" s="329">
        <v>0</v>
      </c>
      <c r="G2673" s="1">
        <v>0</v>
      </c>
      <c r="H2673" s="329">
        <v>0</v>
      </c>
      <c r="I2673" s="1">
        <v>0</v>
      </c>
      <c r="J2673" s="329">
        <v>1868.9238030893059</v>
      </c>
      <c r="K2673" s="329">
        <f t="shared" si="41"/>
        <v>1868.9238030893059</v>
      </c>
    </row>
    <row r="2674" spans="2:11" x14ac:dyDescent="0.2">
      <c r="B2674" s="1">
        <v>75521099</v>
      </c>
      <c r="C2674" s="1">
        <v>2034</v>
      </c>
      <c r="D2674" s="1" t="s">
        <v>285</v>
      </c>
      <c r="E2674" s="1">
        <v>0</v>
      </c>
      <c r="F2674" s="329">
        <v>0</v>
      </c>
      <c r="G2674" s="1">
        <v>0</v>
      </c>
      <c r="H2674" s="329">
        <v>0</v>
      </c>
      <c r="I2674" s="1">
        <v>0</v>
      </c>
      <c r="J2674" s="329">
        <v>1868.9238030893059</v>
      </c>
      <c r="K2674" s="329">
        <f t="shared" si="41"/>
        <v>1868.9238030893059</v>
      </c>
    </row>
    <row r="2675" spans="2:11" x14ac:dyDescent="0.2">
      <c r="B2675" s="1">
        <v>88138666</v>
      </c>
      <c r="C2675" s="1">
        <v>2023</v>
      </c>
      <c r="D2675" s="1" t="s">
        <v>285</v>
      </c>
      <c r="E2675" s="1">
        <v>406.93984638686072</v>
      </c>
      <c r="F2675" s="329">
        <v>0</v>
      </c>
      <c r="G2675" s="1">
        <v>0</v>
      </c>
      <c r="H2675" s="329">
        <v>0</v>
      </c>
      <c r="I2675" s="1">
        <v>406.93984638686072</v>
      </c>
      <c r="J2675" s="329">
        <v>8969.3419501596982</v>
      </c>
      <c r="K2675" s="329">
        <f t="shared" si="41"/>
        <v>8969.3419501596982</v>
      </c>
    </row>
    <row r="2676" spans="2:11" x14ac:dyDescent="0.2">
      <c r="B2676" s="1">
        <v>88138666</v>
      </c>
      <c r="C2676" s="1">
        <v>2024</v>
      </c>
      <c r="D2676" s="1" t="s">
        <v>285</v>
      </c>
      <c r="E2676" s="1">
        <v>488.98316276457018</v>
      </c>
      <c r="F2676" s="329">
        <v>9.6272642446464012</v>
      </c>
      <c r="G2676" s="1">
        <v>0</v>
      </c>
      <c r="H2676" s="329">
        <v>0</v>
      </c>
      <c r="I2676" s="1">
        <v>488.98316276457018</v>
      </c>
      <c r="J2676" s="329">
        <v>8969.3419501596982</v>
      </c>
      <c r="K2676" s="329">
        <f t="shared" si="41"/>
        <v>8978.9692144043438</v>
      </c>
    </row>
    <row r="2677" spans="2:11" x14ac:dyDescent="0.2">
      <c r="B2677" s="1">
        <v>88138666</v>
      </c>
      <c r="C2677" s="1">
        <v>2025</v>
      </c>
      <c r="D2677" s="1" t="s">
        <v>285</v>
      </c>
      <c r="E2677" s="1">
        <v>332.91412984602113</v>
      </c>
      <c r="F2677" s="329">
        <v>5.6822989724517399</v>
      </c>
      <c r="G2677" s="1">
        <v>0</v>
      </c>
      <c r="H2677" s="329">
        <v>0</v>
      </c>
      <c r="I2677" s="1">
        <v>332.91412984602113</v>
      </c>
      <c r="J2677" s="329">
        <v>8969.3419501596982</v>
      </c>
      <c r="K2677" s="329">
        <f t="shared" si="41"/>
        <v>8975.0242491321496</v>
      </c>
    </row>
    <row r="2678" spans="2:11" x14ac:dyDescent="0.2">
      <c r="B2678" s="1">
        <v>88138666</v>
      </c>
      <c r="C2678" s="1">
        <v>2026</v>
      </c>
      <c r="D2678" s="1" t="s">
        <v>285</v>
      </c>
      <c r="E2678" s="1">
        <v>332.91412984602113</v>
      </c>
      <c r="F2678" s="329">
        <v>5.6822989724517399</v>
      </c>
      <c r="G2678" s="1">
        <v>0</v>
      </c>
      <c r="H2678" s="329">
        <v>0</v>
      </c>
      <c r="I2678" s="1">
        <v>332.91412984602113</v>
      </c>
      <c r="J2678" s="329">
        <v>8969.3419501596982</v>
      </c>
      <c r="K2678" s="329">
        <f t="shared" si="41"/>
        <v>8975.0242491321496</v>
      </c>
    </row>
    <row r="2679" spans="2:11" x14ac:dyDescent="0.2">
      <c r="B2679" s="1">
        <v>88138666</v>
      </c>
      <c r="C2679" s="1">
        <v>2027</v>
      </c>
      <c r="D2679" s="1" t="s">
        <v>285</v>
      </c>
      <c r="E2679" s="1">
        <v>332.91412984602113</v>
      </c>
      <c r="F2679" s="329">
        <v>5.6822989724517399</v>
      </c>
      <c r="G2679" s="1">
        <v>0</v>
      </c>
      <c r="H2679" s="329">
        <v>0</v>
      </c>
      <c r="I2679" s="1">
        <v>332.91412984602113</v>
      </c>
      <c r="J2679" s="329">
        <v>8969.3419501596982</v>
      </c>
      <c r="K2679" s="329">
        <f t="shared" si="41"/>
        <v>8975.0242491321496</v>
      </c>
    </row>
    <row r="2680" spans="2:11" x14ac:dyDescent="0.2">
      <c r="B2680" s="1">
        <v>88138666</v>
      </c>
      <c r="C2680" s="1">
        <v>2028</v>
      </c>
      <c r="D2680" s="1" t="s">
        <v>285</v>
      </c>
      <c r="E2680" s="1">
        <v>332.91412984602113</v>
      </c>
      <c r="F2680" s="329">
        <v>5.6822989724517399</v>
      </c>
      <c r="G2680" s="1">
        <v>0</v>
      </c>
      <c r="H2680" s="329">
        <v>0</v>
      </c>
      <c r="I2680" s="1">
        <v>332.91412984602113</v>
      </c>
      <c r="J2680" s="329">
        <v>8969.3419501596982</v>
      </c>
      <c r="K2680" s="329">
        <f t="shared" si="41"/>
        <v>8975.0242491321496</v>
      </c>
    </row>
    <row r="2681" spans="2:11" x14ac:dyDescent="0.2">
      <c r="B2681" s="1">
        <v>88138666</v>
      </c>
      <c r="C2681" s="1">
        <v>2029</v>
      </c>
      <c r="D2681" s="1" t="s">
        <v>285</v>
      </c>
      <c r="E2681" s="1">
        <v>332.91412984602113</v>
      </c>
      <c r="F2681" s="329">
        <v>5.6822989724517399</v>
      </c>
      <c r="G2681" s="1">
        <v>0</v>
      </c>
      <c r="H2681" s="329">
        <v>0</v>
      </c>
      <c r="I2681" s="1">
        <v>332.91412984602113</v>
      </c>
      <c r="J2681" s="329">
        <v>8969.3419501596982</v>
      </c>
      <c r="K2681" s="329">
        <f t="shared" si="41"/>
        <v>8975.0242491321496</v>
      </c>
    </row>
    <row r="2682" spans="2:11" x14ac:dyDescent="0.2">
      <c r="B2682" s="1">
        <v>88138666</v>
      </c>
      <c r="C2682" s="1">
        <v>2030</v>
      </c>
      <c r="D2682" s="1" t="s">
        <v>285</v>
      </c>
      <c r="E2682" s="1">
        <v>332.91412984602113</v>
      </c>
      <c r="F2682" s="329">
        <v>5.6822989724517399</v>
      </c>
      <c r="G2682" s="1">
        <v>0</v>
      </c>
      <c r="H2682" s="329">
        <v>0</v>
      </c>
      <c r="I2682" s="1">
        <v>332.91412984602113</v>
      </c>
      <c r="J2682" s="329">
        <v>8969.3419501596982</v>
      </c>
      <c r="K2682" s="329">
        <f t="shared" si="41"/>
        <v>8975.0242491321496</v>
      </c>
    </row>
    <row r="2683" spans="2:11" x14ac:dyDescent="0.2">
      <c r="B2683" s="1">
        <v>88138666</v>
      </c>
      <c r="C2683" s="1">
        <v>2031</v>
      </c>
      <c r="D2683" s="1" t="s">
        <v>285</v>
      </c>
      <c r="E2683" s="1">
        <v>332.91412984602113</v>
      </c>
      <c r="F2683" s="329">
        <v>5.6822989724517399</v>
      </c>
      <c r="G2683" s="1">
        <v>0</v>
      </c>
      <c r="H2683" s="329">
        <v>0</v>
      </c>
      <c r="I2683" s="1">
        <v>332.91412984602113</v>
      </c>
      <c r="J2683" s="329">
        <v>8969.3419501596982</v>
      </c>
      <c r="K2683" s="329">
        <f t="shared" si="41"/>
        <v>8975.0242491321496</v>
      </c>
    </row>
    <row r="2684" spans="2:11" x14ac:dyDescent="0.2">
      <c r="B2684" s="1">
        <v>88138666</v>
      </c>
      <c r="C2684" s="1">
        <v>2032</v>
      </c>
      <c r="D2684" s="1" t="s">
        <v>285</v>
      </c>
      <c r="E2684" s="1">
        <v>332.91412984602113</v>
      </c>
      <c r="F2684" s="329">
        <v>5.6822989724517399</v>
      </c>
      <c r="G2684" s="1">
        <v>0</v>
      </c>
      <c r="H2684" s="329">
        <v>0</v>
      </c>
      <c r="I2684" s="1">
        <v>332.91412984602113</v>
      </c>
      <c r="J2684" s="329">
        <v>8969.3419501596982</v>
      </c>
      <c r="K2684" s="329">
        <f t="shared" si="41"/>
        <v>8975.0242491321496</v>
      </c>
    </row>
    <row r="2685" spans="2:11" x14ac:dyDescent="0.2">
      <c r="B2685" s="1">
        <v>88138666</v>
      </c>
      <c r="C2685" s="1">
        <v>2033</v>
      </c>
      <c r="D2685" s="1" t="s">
        <v>285</v>
      </c>
      <c r="E2685" s="1">
        <v>332.91412984602113</v>
      </c>
      <c r="F2685" s="329">
        <v>5.6822989724517399</v>
      </c>
      <c r="G2685" s="1">
        <v>0</v>
      </c>
      <c r="H2685" s="329">
        <v>0</v>
      </c>
      <c r="I2685" s="1">
        <v>332.91412984602113</v>
      </c>
      <c r="J2685" s="329">
        <v>8969.3419501596982</v>
      </c>
      <c r="K2685" s="329">
        <f t="shared" si="41"/>
        <v>8975.0242491321496</v>
      </c>
    </row>
    <row r="2686" spans="2:11" x14ac:dyDescent="0.2">
      <c r="B2686" s="1">
        <v>88138666</v>
      </c>
      <c r="C2686" s="1">
        <v>2034</v>
      </c>
      <c r="D2686" s="1" t="s">
        <v>285</v>
      </c>
      <c r="E2686" s="1">
        <v>332.91412984602113</v>
      </c>
      <c r="F2686" s="329">
        <v>5.6822989724517399</v>
      </c>
      <c r="G2686" s="1">
        <v>0</v>
      </c>
      <c r="H2686" s="329">
        <v>0</v>
      </c>
      <c r="I2686" s="1">
        <v>332.91412984602113</v>
      </c>
      <c r="J2686" s="329">
        <v>8969.3419501596982</v>
      </c>
      <c r="K2686" s="329">
        <f t="shared" si="41"/>
        <v>8975.0242491321496</v>
      </c>
    </row>
    <row r="2687" spans="2:11" x14ac:dyDescent="0.2">
      <c r="B2687" s="1">
        <v>156572639</v>
      </c>
      <c r="C2687" s="1">
        <v>2023</v>
      </c>
      <c r="D2687" s="1" t="s">
        <v>285</v>
      </c>
      <c r="E2687" s="1">
        <v>0</v>
      </c>
      <c r="F2687" s="329">
        <v>0</v>
      </c>
      <c r="G2687" s="1">
        <v>0</v>
      </c>
      <c r="H2687" s="329">
        <v>0</v>
      </c>
      <c r="I2687" s="1">
        <v>0</v>
      </c>
      <c r="J2687" s="329">
        <v>2797.482380993833</v>
      </c>
      <c r="K2687" s="329">
        <f t="shared" si="41"/>
        <v>2797.482380993833</v>
      </c>
    </row>
    <row r="2688" spans="2:11" x14ac:dyDescent="0.2">
      <c r="B2688" s="1">
        <v>156572639</v>
      </c>
      <c r="C2688" s="1">
        <v>2024</v>
      </c>
      <c r="D2688" s="1" t="s">
        <v>285</v>
      </c>
      <c r="E2688" s="1">
        <v>0</v>
      </c>
      <c r="F2688" s="329">
        <v>0</v>
      </c>
      <c r="G2688" s="1">
        <v>0</v>
      </c>
      <c r="H2688" s="329">
        <v>0</v>
      </c>
      <c r="I2688" s="1">
        <v>0</v>
      </c>
      <c r="J2688" s="329">
        <v>2797.482380993833</v>
      </c>
      <c r="K2688" s="329">
        <f t="shared" si="41"/>
        <v>2797.482380993833</v>
      </c>
    </row>
    <row r="2689" spans="2:11" x14ac:dyDescent="0.2">
      <c r="B2689" s="1">
        <v>156572639</v>
      </c>
      <c r="C2689" s="1">
        <v>2025</v>
      </c>
      <c r="D2689" s="1" t="s">
        <v>285</v>
      </c>
      <c r="E2689" s="1">
        <v>0</v>
      </c>
      <c r="F2689" s="329">
        <v>0</v>
      </c>
      <c r="G2689" s="1">
        <v>0</v>
      </c>
      <c r="H2689" s="329">
        <v>0</v>
      </c>
      <c r="I2689" s="1">
        <v>0</v>
      </c>
      <c r="J2689" s="329">
        <v>2797.482380993833</v>
      </c>
      <c r="K2689" s="329">
        <f t="shared" si="41"/>
        <v>2797.482380993833</v>
      </c>
    </row>
    <row r="2690" spans="2:11" x14ac:dyDescent="0.2">
      <c r="B2690" s="1">
        <v>156572639</v>
      </c>
      <c r="C2690" s="1">
        <v>2026</v>
      </c>
      <c r="D2690" s="1" t="s">
        <v>285</v>
      </c>
      <c r="E2690" s="1">
        <v>0</v>
      </c>
      <c r="F2690" s="329">
        <v>0</v>
      </c>
      <c r="G2690" s="1">
        <v>0</v>
      </c>
      <c r="H2690" s="329">
        <v>0</v>
      </c>
      <c r="I2690" s="1">
        <v>0</v>
      </c>
      <c r="J2690" s="329">
        <v>2797.482380993833</v>
      </c>
      <c r="K2690" s="329">
        <f t="shared" si="41"/>
        <v>2797.482380993833</v>
      </c>
    </row>
    <row r="2691" spans="2:11" x14ac:dyDescent="0.2">
      <c r="B2691" s="1">
        <v>156572639</v>
      </c>
      <c r="C2691" s="1">
        <v>2027</v>
      </c>
      <c r="D2691" s="1" t="s">
        <v>285</v>
      </c>
      <c r="E2691" s="1">
        <v>0</v>
      </c>
      <c r="F2691" s="329">
        <v>0</v>
      </c>
      <c r="G2691" s="1">
        <v>0</v>
      </c>
      <c r="H2691" s="329">
        <v>0</v>
      </c>
      <c r="I2691" s="1">
        <v>0</v>
      </c>
      <c r="J2691" s="329">
        <v>2797.482380993833</v>
      </c>
      <c r="K2691" s="329">
        <f t="shared" si="41"/>
        <v>2797.482380993833</v>
      </c>
    </row>
    <row r="2692" spans="2:11" x14ac:dyDescent="0.2">
      <c r="B2692" s="1">
        <v>156572639</v>
      </c>
      <c r="C2692" s="1">
        <v>2028</v>
      </c>
      <c r="D2692" s="1" t="s">
        <v>285</v>
      </c>
      <c r="E2692" s="1">
        <v>0</v>
      </c>
      <c r="F2692" s="329">
        <v>0</v>
      </c>
      <c r="G2692" s="1">
        <v>0</v>
      </c>
      <c r="H2692" s="329">
        <v>0</v>
      </c>
      <c r="I2692" s="1">
        <v>0</v>
      </c>
      <c r="J2692" s="329">
        <v>2797.482380993833</v>
      </c>
      <c r="K2692" s="329">
        <f t="shared" si="41"/>
        <v>2797.482380993833</v>
      </c>
    </row>
    <row r="2693" spans="2:11" x14ac:dyDescent="0.2">
      <c r="B2693" s="1">
        <v>156572639</v>
      </c>
      <c r="C2693" s="1">
        <v>2029</v>
      </c>
      <c r="D2693" s="1" t="s">
        <v>285</v>
      </c>
      <c r="E2693" s="1">
        <v>0</v>
      </c>
      <c r="F2693" s="329">
        <v>0</v>
      </c>
      <c r="G2693" s="1">
        <v>0</v>
      </c>
      <c r="H2693" s="329">
        <v>0</v>
      </c>
      <c r="I2693" s="1">
        <v>0</v>
      </c>
      <c r="J2693" s="329">
        <v>2797.482380993833</v>
      </c>
      <c r="K2693" s="329">
        <f t="shared" si="41"/>
        <v>2797.482380993833</v>
      </c>
    </row>
    <row r="2694" spans="2:11" x14ac:dyDescent="0.2">
      <c r="B2694" s="1">
        <v>156572639</v>
      </c>
      <c r="C2694" s="1">
        <v>2030</v>
      </c>
      <c r="D2694" s="1" t="s">
        <v>285</v>
      </c>
      <c r="E2694" s="1">
        <v>0</v>
      </c>
      <c r="F2694" s="329">
        <v>0</v>
      </c>
      <c r="G2694" s="1">
        <v>0</v>
      </c>
      <c r="H2694" s="329">
        <v>0</v>
      </c>
      <c r="I2694" s="1">
        <v>0</v>
      </c>
      <c r="J2694" s="329">
        <v>2797.482380993833</v>
      </c>
      <c r="K2694" s="329">
        <f t="shared" si="41"/>
        <v>2797.482380993833</v>
      </c>
    </row>
    <row r="2695" spans="2:11" x14ac:dyDescent="0.2">
      <c r="B2695" s="1">
        <v>156572639</v>
      </c>
      <c r="C2695" s="1">
        <v>2031</v>
      </c>
      <c r="D2695" s="1" t="s">
        <v>285</v>
      </c>
      <c r="E2695" s="1">
        <v>0</v>
      </c>
      <c r="F2695" s="329">
        <v>0</v>
      </c>
      <c r="G2695" s="1">
        <v>0</v>
      </c>
      <c r="H2695" s="329">
        <v>0</v>
      </c>
      <c r="I2695" s="1">
        <v>0</v>
      </c>
      <c r="J2695" s="329">
        <v>2797.482380993833</v>
      </c>
      <c r="K2695" s="329">
        <f t="shared" ref="K2695:K2758" si="42">J2695+H2695+F2695</f>
        <v>2797.482380993833</v>
      </c>
    </row>
    <row r="2696" spans="2:11" x14ac:dyDescent="0.2">
      <c r="B2696" s="1">
        <v>156572639</v>
      </c>
      <c r="C2696" s="1">
        <v>2032</v>
      </c>
      <c r="D2696" s="1" t="s">
        <v>285</v>
      </c>
      <c r="E2696" s="1">
        <v>0</v>
      </c>
      <c r="F2696" s="329">
        <v>0</v>
      </c>
      <c r="G2696" s="1">
        <v>0</v>
      </c>
      <c r="H2696" s="329">
        <v>0</v>
      </c>
      <c r="I2696" s="1">
        <v>0</v>
      </c>
      <c r="J2696" s="329">
        <v>2797.482380993833</v>
      </c>
      <c r="K2696" s="329">
        <f t="shared" si="42"/>
        <v>2797.482380993833</v>
      </c>
    </row>
    <row r="2697" spans="2:11" x14ac:dyDescent="0.2">
      <c r="B2697" s="1">
        <v>156572639</v>
      </c>
      <c r="C2697" s="1">
        <v>2033</v>
      </c>
      <c r="D2697" s="1" t="s">
        <v>285</v>
      </c>
      <c r="E2697" s="1">
        <v>0</v>
      </c>
      <c r="F2697" s="329">
        <v>0</v>
      </c>
      <c r="G2697" s="1">
        <v>0</v>
      </c>
      <c r="H2697" s="329">
        <v>0</v>
      </c>
      <c r="I2697" s="1">
        <v>0</v>
      </c>
      <c r="J2697" s="329">
        <v>2797.482380993833</v>
      </c>
      <c r="K2697" s="329">
        <f t="shared" si="42"/>
        <v>2797.482380993833</v>
      </c>
    </row>
    <row r="2698" spans="2:11" x14ac:dyDescent="0.2">
      <c r="B2698" s="1">
        <v>156572639</v>
      </c>
      <c r="C2698" s="1">
        <v>2034</v>
      </c>
      <c r="D2698" s="1" t="s">
        <v>285</v>
      </c>
      <c r="E2698" s="1">
        <v>0</v>
      </c>
      <c r="F2698" s="329">
        <v>0</v>
      </c>
      <c r="G2698" s="1">
        <v>0</v>
      </c>
      <c r="H2698" s="329">
        <v>0</v>
      </c>
      <c r="I2698" s="1">
        <v>0</v>
      </c>
      <c r="J2698" s="329">
        <v>2797.482380993833</v>
      </c>
      <c r="K2698" s="329">
        <f t="shared" si="42"/>
        <v>2797.482380993833</v>
      </c>
    </row>
    <row r="2699" spans="2:11" x14ac:dyDescent="0.2">
      <c r="B2699" s="1">
        <v>19995060</v>
      </c>
      <c r="C2699" s="1">
        <v>2023</v>
      </c>
      <c r="D2699" s="1" t="s">
        <v>286</v>
      </c>
      <c r="E2699" s="1">
        <v>4398.9581996405341</v>
      </c>
      <c r="F2699" s="329">
        <v>0</v>
      </c>
      <c r="G2699" s="1">
        <v>0</v>
      </c>
      <c r="H2699" s="329">
        <v>0</v>
      </c>
      <c r="I2699" s="1">
        <v>4398.9581996405341</v>
      </c>
      <c r="J2699" s="329">
        <v>10303.146209982749</v>
      </c>
      <c r="K2699" s="329">
        <f t="shared" si="42"/>
        <v>10303.146209982749</v>
      </c>
    </row>
    <row r="2700" spans="2:11" x14ac:dyDescent="0.2">
      <c r="B2700" s="1">
        <v>19995060</v>
      </c>
      <c r="C2700" s="1">
        <v>2024</v>
      </c>
      <c r="D2700" s="1" t="s">
        <v>286</v>
      </c>
      <c r="E2700" s="1">
        <v>4454.8317717988148</v>
      </c>
      <c r="F2700" s="329">
        <v>95.13955896912654</v>
      </c>
      <c r="G2700" s="1">
        <v>0</v>
      </c>
      <c r="H2700" s="329">
        <v>0</v>
      </c>
      <c r="I2700" s="1">
        <v>4454.8317717988148</v>
      </c>
      <c r="J2700" s="329">
        <v>10303.146209982749</v>
      </c>
      <c r="K2700" s="329">
        <f t="shared" si="42"/>
        <v>10398.285768951877</v>
      </c>
    </row>
    <row r="2701" spans="2:11" x14ac:dyDescent="0.2">
      <c r="B2701" s="1">
        <v>19995060</v>
      </c>
      <c r="C2701" s="1">
        <v>2025</v>
      </c>
      <c r="D2701" s="1" t="s">
        <v>286</v>
      </c>
      <c r="E2701" s="1">
        <v>4454.8317717988148</v>
      </c>
      <c r="F2701" s="329">
        <v>95.13955896912654</v>
      </c>
      <c r="G2701" s="1">
        <v>0</v>
      </c>
      <c r="H2701" s="329">
        <v>0</v>
      </c>
      <c r="I2701" s="1">
        <v>4454.8317717988148</v>
      </c>
      <c r="J2701" s="329">
        <v>10303.146209982749</v>
      </c>
      <c r="K2701" s="329">
        <f t="shared" si="42"/>
        <v>10398.285768951877</v>
      </c>
    </row>
    <row r="2702" spans="2:11" x14ac:dyDescent="0.2">
      <c r="B2702" s="1">
        <v>19995060</v>
      </c>
      <c r="C2702" s="1">
        <v>2026</v>
      </c>
      <c r="D2702" s="1" t="s">
        <v>286</v>
      </c>
      <c r="E2702" s="1">
        <v>4454.8317717988148</v>
      </c>
      <c r="F2702" s="329">
        <v>95.13955896912654</v>
      </c>
      <c r="G2702" s="1">
        <v>0</v>
      </c>
      <c r="H2702" s="329">
        <v>0</v>
      </c>
      <c r="I2702" s="1">
        <v>4454.8317717988148</v>
      </c>
      <c r="J2702" s="329">
        <v>10303.146209982749</v>
      </c>
      <c r="K2702" s="329">
        <f t="shared" si="42"/>
        <v>10398.285768951877</v>
      </c>
    </row>
    <row r="2703" spans="2:11" x14ac:dyDescent="0.2">
      <c r="B2703" s="1">
        <v>19995060</v>
      </c>
      <c r="C2703" s="1">
        <v>2027</v>
      </c>
      <c r="D2703" s="1" t="s">
        <v>286</v>
      </c>
      <c r="E2703" s="1">
        <v>4454.8317717988148</v>
      </c>
      <c r="F2703" s="329">
        <v>95.13955896912654</v>
      </c>
      <c r="G2703" s="1">
        <v>0</v>
      </c>
      <c r="H2703" s="329">
        <v>0</v>
      </c>
      <c r="I2703" s="1">
        <v>4454.8317717988148</v>
      </c>
      <c r="J2703" s="329">
        <v>10303.146209982749</v>
      </c>
      <c r="K2703" s="329">
        <f t="shared" si="42"/>
        <v>10398.285768951877</v>
      </c>
    </row>
    <row r="2704" spans="2:11" x14ac:dyDescent="0.2">
      <c r="B2704" s="1">
        <v>19995060</v>
      </c>
      <c r="C2704" s="1">
        <v>2028</v>
      </c>
      <c r="D2704" s="1" t="s">
        <v>286</v>
      </c>
      <c r="E2704" s="1">
        <v>4454.8317717988148</v>
      </c>
      <c r="F2704" s="329">
        <v>95.13955896912654</v>
      </c>
      <c r="G2704" s="1">
        <v>0</v>
      </c>
      <c r="H2704" s="329">
        <v>0</v>
      </c>
      <c r="I2704" s="1">
        <v>4454.8317717988148</v>
      </c>
      <c r="J2704" s="329">
        <v>10303.146209982749</v>
      </c>
      <c r="K2704" s="329">
        <f t="shared" si="42"/>
        <v>10398.285768951877</v>
      </c>
    </row>
    <row r="2705" spans="2:11" x14ac:dyDescent="0.2">
      <c r="B2705" s="1">
        <v>19995060</v>
      </c>
      <c r="C2705" s="1">
        <v>2029</v>
      </c>
      <c r="D2705" s="1" t="s">
        <v>286</v>
      </c>
      <c r="E2705" s="1">
        <v>4454.8317717988148</v>
      </c>
      <c r="F2705" s="329">
        <v>95.13955896912654</v>
      </c>
      <c r="G2705" s="1">
        <v>0</v>
      </c>
      <c r="H2705" s="329">
        <v>0</v>
      </c>
      <c r="I2705" s="1">
        <v>4454.8317717988148</v>
      </c>
      <c r="J2705" s="329">
        <v>10303.146209982749</v>
      </c>
      <c r="K2705" s="329">
        <f t="shared" si="42"/>
        <v>10398.285768951877</v>
      </c>
    </row>
    <row r="2706" spans="2:11" x14ac:dyDescent="0.2">
      <c r="B2706" s="1">
        <v>19995060</v>
      </c>
      <c r="C2706" s="1">
        <v>2030</v>
      </c>
      <c r="D2706" s="1" t="s">
        <v>286</v>
      </c>
      <c r="E2706" s="1">
        <v>4454.8317717988148</v>
      </c>
      <c r="F2706" s="329">
        <v>95.13955896912654</v>
      </c>
      <c r="G2706" s="1">
        <v>0</v>
      </c>
      <c r="H2706" s="329">
        <v>0</v>
      </c>
      <c r="I2706" s="1">
        <v>4454.8317717988148</v>
      </c>
      <c r="J2706" s="329">
        <v>10303.146209982749</v>
      </c>
      <c r="K2706" s="329">
        <f t="shared" si="42"/>
        <v>10398.285768951877</v>
      </c>
    </row>
    <row r="2707" spans="2:11" x14ac:dyDescent="0.2">
      <c r="B2707" s="1">
        <v>19995060</v>
      </c>
      <c r="C2707" s="1">
        <v>2031</v>
      </c>
      <c r="D2707" s="1" t="s">
        <v>286</v>
      </c>
      <c r="E2707" s="1">
        <v>4454.8317717988148</v>
      </c>
      <c r="F2707" s="329">
        <v>95.13955896912654</v>
      </c>
      <c r="G2707" s="1">
        <v>0</v>
      </c>
      <c r="H2707" s="329">
        <v>0</v>
      </c>
      <c r="I2707" s="1">
        <v>4454.8317717988148</v>
      </c>
      <c r="J2707" s="329">
        <v>10303.146209982749</v>
      </c>
      <c r="K2707" s="329">
        <f t="shared" si="42"/>
        <v>10398.285768951877</v>
      </c>
    </row>
    <row r="2708" spans="2:11" x14ac:dyDescent="0.2">
      <c r="B2708" s="1">
        <v>19995060</v>
      </c>
      <c r="C2708" s="1">
        <v>2032</v>
      </c>
      <c r="D2708" s="1" t="s">
        <v>286</v>
      </c>
      <c r="E2708" s="1">
        <v>4454.8317717988148</v>
      </c>
      <c r="F2708" s="329">
        <v>95.13955896912654</v>
      </c>
      <c r="G2708" s="1">
        <v>0</v>
      </c>
      <c r="H2708" s="329">
        <v>0</v>
      </c>
      <c r="I2708" s="1">
        <v>4454.8317717988148</v>
      </c>
      <c r="J2708" s="329">
        <v>10303.146209982749</v>
      </c>
      <c r="K2708" s="329">
        <f t="shared" si="42"/>
        <v>10398.285768951877</v>
      </c>
    </row>
    <row r="2709" spans="2:11" x14ac:dyDescent="0.2">
      <c r="B2709" s="1">
        <v>19995060</v>
      </c>
      <c r="C2709" s="1">
        <v>2033</v>
      </c>
      <c r="D2709" s="1" t="s">
        <v>286</v>
      </c>
      <c r="E2709" s="1">
        <v>4454.8317717988148</v>
      </c>
      <c r="F2709" s="329">
        <v>95.13955896912654</v>
      </c>
      <c r="G2709" s="1">
        <v>0</v>
      </c>
      <c r="H2709" s="329">
        <v>0</v>
      </c>
      <c r="I2709" s="1">
        <v>4454.8317717988148</v>
      </c>
      <c r="J2709" s="329">
        <v>10303.146209982749</v>
      </c>
      <c r="K2709" s="329">
        <f t="shared" si="42"/>
        <v>10398.285768951877</v>
      </c>
    </row>
    <row r="2710" spans="2:11" x14ac:dyDescent="0.2">
      <c r="B2710" s="1">
        <v>19995060</v>
      </c>
      <c r="C2710" s="1">
        <v>2034</v>
      </c>
      <c r="D2710" s="1" t="s">
        <v>286</v>
      </c>
      <c r="E2710" s="1">
        <v>4454.8317717988148</v>
      </c>
      <c r="F2710" s="329">
        <v>95.13955896912654</v>
      </c>
      <c r="G2710" s="1">
        <v>0</v>
      </c>
      <c r="H2710" s="329">
        <v>0</v>
      </c>
      <c r="I2710" s="1">
        <v>4454.8317717988148</v>
      </c>
      <c r="J2710" s="329">
        <v>10303.146209982749</v>
      </c>
      <c r="K2710" s="329">
        <f t="shared" si="42"/>
        <v>10398.285768951877</v>
      </c>
    </row>
    <row r="2711" spans="2:11" x14ac:dyDescent="0.2">
      <c r="B2711" s="1">
        <v>19995958</v>
      </c>
      <c r="C2711" s="1">
        <v>2023</v>
      </c>
      <c r="D2711" s="1" t="s">
        <v>286</v>
      </c>
      <c r="E2711" s="1">
        <v>1291.6286982089109</v>
      </c>
      <c r="F2711" s="329">
        <v>0</v>
      </c>
      <c r="G2711" s="1">
        <v>0</v>
      </c>
      <c r="H2711" s="329">
        <v>0</v>
      </c>
      <c r="I2711" s="1">
        <v>1291.6286982089109</v>
      </c>
      <c r="J2711" s="329">
        <v>3219.1964479942981</v>
      </c>
      <c r="K2711" s="329">
        <f t="shared" si="42"/>
        <v>3219.1964479942981</v>
      </c>
    </row>
    <row r="2712" spans="2:11" x14ac:dyDescent="0.2">
      <c r="B2712" s="1">
        <v>19995958</v>
      </c>
      <c r="C2712" s="1">
        <v>2024</v>
      </c>
      <c r="D2712" s="1" t="s">
        <v>286</v>
      </c>
      <c r="E2712" s="1">
        <v>1299.0700140701281</v>
      </c>
      <c r="F2712" s="329">
        <v>34.876027125052332</v>
      </c>
      <c r="G2712" s="1">
        <v>0</v>
      </c>
      <c r="H2712" s="329">
        <v>0</v>
      </c>
      <c r="I2712" s="1">
        <v>1299.0700140701281</v>
      </c>
      <c r="J2712" s="329">
        <v>3219.1964479942981</v>
      </c>
      <c r="K2712" s="329">
        <f t="shared" si="42"/>
        <v>3254.0724751193502</v>
      </c>
    </row>
    <row r="2713" spans="2:11" x14ac:dyDescent="0.2">
      <c r="B2713" s="1">
        <v>19995958</v>
      </c>
      <c r="C2713" s="1">
        <v>2025</v>
      </c>
      <c r="D2713" s="1" t="s">
        <v>286</v>
      </c>
      <c r="E2713" s="1">
        <v>1299.0700140701281</v>
      </c>
      <c r="F2713" s="329">
        <v>34.876027125052332</v>
      </c>
      <c r="G2713" s="1">
        <v>0</v>
      </c>
      <c r="H2713" s="329">
        <v>0</v>
      </c>
      <c r="I2713" s="1">
        <v>1299.0700140701281</v>
      </c>
      <c r="J2713" s="329">
        <v>3219.1964479942981</v>
      </c>
      <c r="K2713" s="329">
        <f t="shared" si="42"/>
        <v>3254.0724751193502</v>
      </c>
    </row>
    <row r="2714" spans="2:11" x14ac:dyDescent="0.2">
      <c r="B2714" s="1">
        <v>19995958</v>
      </c>
      <c r="C2714" s="1">
        <v>2026</v>
      </c>
      <c r="D2714" s="1" t="s">
        <v>286</v>
      </c>
      <c r="E2714" s="1">
        <v>1299.0700140701281</v>
      </c>
      <c r="F2714" s="329">
        <v>34.876027125052332</v>
      </c>
      <c r="G2714" s="1">
        <v>0</v>
      </c>
      <c r="H2714" s="329">
        <v>0</v>
      </c>
      <c r="I2714" s="1">
        <v>1299.0700140701281</v>
      </c>
      <c r="J2714" s="329">
        <v>3219.1964479942981</v>
      </c>
      <c r="K2714" s="329">
        <f t="shared" si="42"/>
        <v>3254.0724751193502</v>
      </c>
    </row>
    <row r="2715" spans="2:11" x14ac:dyDescent="0.2">
      <c r="B2715" s="1">
        <v>19995958</v>
      </c>
      <c r="C2715" s="1">
        <v>2027</v>
      </c>
      <c r="D2715" s="1" t="s">
        <v>286</v>
      </c>
      <c r="E2715" s="1">
        <v>1299.0700140701281</v>
      </c>
      <c r="F2715" s="329">
        <v>34.876027125052332</v>
      </c>
      <c r="G2715" s="1">
        <v>0</v>
      </c>
      <c r="H2715" s="329">
        <v>0</v>
      </c>
      <c r="I2715" s="1">
        <v>1299.0700140701281</v>
      </c>
      <c r="J2715" s="329">
        <v>3219.1964479942981</v>
      </c>
      <c r="K2715" s="329">
        <f t="shared" si="42"/>
        <v>3254.0724751193502</v>
      </c>
    </row>
    <row r="2716" spans="2:11" x14ac:dyDescent="0.2">
      <c r="B2716" s="1">
        <v>19995958</v>
      </c>
      <c r="C2716" s="1">
        <v>2028</v>
      </c>
      <c r="D2716" s="1" t="s">
        <v>286</v>
      </c>
      <c r="E2716" s="1">
        <v>1299.0700140701281</v>
      </c>
      <c r="F2716" s="329">
        <v>34.876027125052332</v>
      </c>
      <c r="G2716" s="1">
        <v>0</v>
      </c>
      <c r="H2716" s="329">
        <v>0</v>
      </c>
      <c r="I2716" s="1">
        <v>1299.0700140701281</v>
      </c>
      <c r="J2716" s="329">
        <v>3219.1964479942981</v>
      </c>
      <c r="K2716" s="329">
        <f t="shared" si="42"/>
        <v>3254.0724751193502</v>
      </c>
    </row>
    <row r="2717" spans="2:11" x14ac:dyDescent="0.2">
      <c r="B2717" s="1">
        <v>19995958</v>
      </c>
      <c r="C2717" s="1">
        <v>2029</v>
      </c>
      <c r="D2717" s="1" t="s">
        <v>286</v>
      </c>
      <c r="E2717" s="1">
        <v>1299.0700140701281</v>
      </c>
      <c r="F2717" s="329">
        <v>34.876027125052332</v>
      </c>
      <c r="G2717" s="1">
        <v>0</v>
      </c>
      <c r="H2717" s="329">
        <v>0</v>
      </c>
      <c r="I2717" s="1">
        <v>1299.0700140701281</v>
      </c>
      <c r="J2717" s="329">
        <v>3219.1964479942981</v>
      </c>
      <c r="K2717" s="329">
        <f t="shared" si="42"/>
        <v>3254.0724751193502</v>
      </c>
    </row>
    <row r="2718" spans="2:11" x14ac:dyDescent="0.2">
      <c r="B2718" s="1">
        <v>19995958</v>
      </c>
      <c r="C2718" s="1">
        <v>2030</v>
      </c>
      <c r="D2718" s="1" t="s">
        <v>286</v>
      </c>
      <c r="E2718" s="1">
        <v>1299.0700140701281</v>
      </c>
      <c r="F2718" s="329">
        <v>34.876027125052332</v>
      </c>
      <c r="G2718" s="1">
        <v>0</v>
      </c>
      <c r="H2718" s="329">
        <v>0</v>
      </c>
      <c r="I2718" s="1">
        <v>1299.0700140701281</v>
      </c>
      <c r="J2718" s="329">
        <v>3219.1964479942981</v>
      </c>
      <c r="K2718" s="329">
        <f t="shared" si="42"/>
        <v>3254.0724751193502</v>
      </c>
    </row>
    <row r="2719" spans="2:11" x14ac:dyDescent="0.2">
      <c r="B2719" s="1">
        <v>19995958</v>
      </c>
      <c r="C2719" s="1">
        <v>2031</v>
      </c>
      <c r="D2719" s="1" t="s">
        <v>286</v>
      </c>
      <c r="E2719" s="1">
        <v>1299.0700140701281</v>
      </c>
      <c r="F2719" s="329">
        <v>34.876027125052332</v>
      </c>
      <c r="G2719" s="1">
        <v>0</v>
      </c>
      <c r="H2719" s="329">
        <v>0</v>
      </c>
      <c r="I2719" s="1">
        <v>1299.0700140701281</v>
      </c>
      <c r="J2719" s="329">
        <v>3219.1964479942981</v>
      </c>
      <c r="K2719" s="329">
        <f t="shared" si="42"/>
        <v>3254.0724751193502</v>
      </c>
    </row>
    <row r="2720" spans="2:11" x14ac:dyDescent="0.2">
      <c r="B2720" s="1">
        <v>19995958</v>
      </c>
      <c r="C2720" s="1">
        <v>2032</v>
      </c>
      <c r="D2720" s="1" t="s">
        <v>286</v>
      </c>
      <c r="E2720" s="1">
        <v>1299.0700140701281</v>
      </c>
      <c r="F2720" s="329">
        <v>34.876027125052332</v>
      </c>
      <c r="G2720" s="1">
        <v>0</v>
      </c>
      <c r="H2720" s="329">
        <v>0</v>
      </c>
      <c r="I2720" s="1">
        <v>1299.0700140701281</v>
      </c>
      <c r="J2720" s="329">
        <v>3219.1964479942981</v>
      </c>
      <c r="K2720" s="329">
        <f t="shared" si="42"/>
        <v>3254.0724751193502</v>
      </c>
    </row>
    <row r="2721" spans="2:11" x14ac:dyDescent="0.2">
      <c r="B2721" s="1">
        <v>19995958</v>
      </c>
      <c r="C2721" s="1">
        <v>2033</v>
      </c>
      <c r="D2721" s="1" t="s">
        <v>286</v>
      </c>
      <c r="E2721" s="1">
        <v>1299.0700140701281</v>
      </c>
      <c r="F2721" s="329">
        <v>34.876027125052332</v>
      </c>
      <c r="G2721" s="1">
        <v>0</v>
      </c>
      <c r="H2721" s="329">
        <v>0</v>
      </c>
      <c r="I2721" s="1">
        <v>1299.0700140701281</v>
      </c>
      <c r="J2721" s="329">
        <v>3219.1964479942981</v>
      </c>
      <c r="K2721" s="329">
        <f t="shared" si="42"/>
        <v>3254.0724751193502</v>
      </c>
    </row>
    <row r="2722" spans="2:11" x14ac:dyDescent="0.2">
      <c r="B2722" s="1">
        <v>19995958</v>
      </c>
      <c r="C2722" s="1">
        <v>2034</v>
      </c>
      <c r="D2722" s="1" t="s">
        <v>286</v>
      </c>
      <c r="E2722" s="1">
        <v>1299.0700140701281</v>
      </c>
      <c r="F2722" s="329">
        <v>34.876027125052332</v>
      </c>
      <c r="G2722" s="1">
        <v>0</v>
      </c>
      <c r="H2722" s="329">
        <v>0</v>
      </c>
      <c r="I2722" s="1">
        <v>1299.0700140701281</v>
      </c>
      <c r="J2722" s="329">
        <v>3219.1964479942981</v>
      </c>
      <c r="K2722" s="329">
        <f t="shared" si="42"/>
        <v>3254.0724751193502</v>
      </c>
    </row>
    <row r="2723" spans="2:11" x14ac:dyDescent="0.2">
      <c r="B2723" s="1">
        <v>20516961</v>
      </c>
      <c r="C2723" s="1">
        <v>2023</v>
      </c>
      <c r="D2723" s="1" t="s">
        <v>286</v>
      </c>
      <c r="E2723" s="1">
        <v>2726.2466597466841</v>
      </c>
      <c r="F2723" s="329">
        <v>0</v>
      </c>
      <c r="G2723" s="1">
        <v>0</v>
      </c>
      <c r="H2723" s="329">
        <v>0</v>
      </c>
      <c r="I2723" s="1">
        <v>2726.2466597466841</v>
      </c>
      <c r="J2723" s="329">
        <v>5373.7235447330404</v>
      </c>
      <c r="K2723" s="329">
        <f t="shared" si="42"/>
        <v>5373.7235447330404</v>
      </c>
    </row>
    <row r="2724" spans="2:11" x14ac:dyDescent="0.2">
      <c r="B2724" s="1">
        <v>20516961</v>
      </c>
      <c r="C2724" s="1">
        <v>2024</v>
      </c>
      <c r="D2724" s="1" t="s">
        <v>286</v>
      </c>
      <c r="E2724" s="1">
        <v>2753.857691704769</v>
      </c>
      <c r="F2724" s="329">
        <v>53.407914585209937</v>
      </c>
      <c r="G2724" s="1">
        <v>0</v>
      </c>
      <c r="H2724" s="329">
        <v>0</v>
      </c>
      <c r="I2724" s="1">
        <v>2753.857691704769</v>
      </c>
      <c r="J2724" s="329">
        <v>5373.7235447330404</v>
      </c>
      <c r="K2724" s="329">
        <f t="shared" si="42"/>
        <v>5427.1314593182506</v>
      </c>
    </row>
    <row r="2725" spans="2:11" x14ac:dyDescent="0.2">
      <c r="B2725" s="1">
        <v>20516961</v>
      </c>
      <c r="C2725" s="1">
        <v>2025</v>
      </c>
      <c r="D2725" s="1" t="s">
        <v>286</v>
      </c>
      <c r="E2725" s="1">
        <v>2753.857691704769</v>
      </c>
      <c r="F2725" s="329">
        <v>53.407914585209937</v>
      </c>
      <c r="G2725" s="1">
        <v>0</v>
      </c>
      <c r="H2725" s="329">
        <v>0</v>
      </c>
      <c r="I2725" s="1">
        <v>2753.857691704769</v>
      </c>
      <c r="J2725" s="329">
        <v>5373.7235447330404</v>
      </c>
      <c r="K2725" s="329">
        <f t="shared" si="42"/>
        <v>5427.1314593182506</v>
      </c>
    </row>
    <row r="2726" spans="2:11" x14ac:dyDescent="0.2">
      <c r="B2726" s="1">
        <v>20516961</v>
      </c>
      <c r="C2726" s="1">
        <v>2026</v>
      </c>
      <c r="D2726" s="1" t="s">
        <v>286</v>
      </c>
      <c r="E2726" s="1">
        <v>2753.857691704769</v>
      </c>
      <c r="F2726" s="329">
        <v>53.407914585209937</v>
      </c>
      <c r="G2726" s="1">
        <v>0</v>
      </c>
      <c r="H2726" s="329">
        <v>0</v>
      </c>
      <c r="I2726" s="1">
        <v>2753.857691704769</v>
      </c>
      <c r="J2726" s="329">
        <v>5373.7235447330404</v>
      </c>
      <c r="K2726" s="329">
        <f t="shared" si="42"/>
        <v>5427.1314593182506</v>
      </c>
    </row>
    <row r="2727" spans="2:11" x14ac:dyDescent="0.2">
      <c r="B2727" s="1">
        <v>20516961</v>
      </c>
      <c r="C2727" s="1">
        <v>2027</v>
      </c>
      <c r="D2727" s="1" t="s">
        <v>286</v>
      </c>
      <c r="E2727" s="1">
        <v>2753.857691704769</v>
      </c>
      <c r="F2727" s="329">
        <v>53.407914585209937</v>
      </c>
      <c r="G2727" s="1">
        <v>0</v>
      </c>
      <c r="H2727" s="329">
        <v>0</v>
      </c>
      <c r="I2727" s="1">
        <v>2753.857691704769</v>
      </c>
      <c r="J2727" s="329">
        <v>5373.7235447330404</v>
      </c>
      <c r="K2727" s="329">
        <f t="shared" si="42"/>
        <v>5427.1314593182506</v>
      </c>
    </row>
    <row r="2728" spans="2:11" x14ac:dyDescent="0.2">
      <c r="B2728" s="1">
        <v>20516961</v>
      </c>
      <c r="C2728" s="1">
        <v>2028</v>
      </c>
      <c r="D2728" s="1" t="s">
        <v>286</v>
      </c>
      <c r="E2728" s="1">
        <v>2753.857691704769</v>
      </c>
      <c r="F2728" s="329">
        <v>53.407914585209937</v>
      </c>
      <c r="G2728" s="1">
        <v>0</v>
      </c>
      <c r="H2728" s="329">
        <v>0</v>
      </c>
      <c r="I2728" s="1">
        <v>2753.857691704769</v>
      </c>
      <c r="J2728" s="329">
        <v>5373.7235447330404</v>
      </c>
      <c r="K2728" s="329">
        <f t="shared" si="42"/>
        <v>5427.1314593182506</v>
      </c>
    </row>
    <row r="2729" spans="2:11" x14ac:dyDescent="0.2">
      <c r="B2729" s="1">
        <v>20516961</v>
      </c>
      <c r="C2729" s="1">
        <v>2029</v>
      </c>
      <c r="D2729" s="1" t="s">
        <v>286</v>
      </c>
      <c r="E2729" s="1">
        <v>2753.857691704769</v>
      </c>
      <c r="F2729" s="329">
        <v>53.407914585209937</v>
      </c>
      <c r="G2729" s="1">
        <v>0</v>
      </c>
      <c r="H2729" s="329">
        <v>0</v>
      </c>
      <c r="I2729" s="1">
        <v>2753.857691704769</v>
      </c>
      <c r="J2729" s="329">
        <v>5373.7235447330404</v>
      </c>
      <c r="K2729" s="329">
        <f t="shared" si="42"/>
        <v>5427.1314593182506</v>
      </c>
    </row>
    <row r="2730" spans="2:11" x14ac:dyDescent="0.2">
      <c r="B2730" s="1">
        <v>20516961</v>
      </c>
      <c r="C2730" s="1">
        <v>2030</v>
      </c>
      <c r="D2730" s="1" t="s">
        <v>286</v>
      </c>
      <c r="E2730" s="1">
        <v>2753.857691704769</v>
      </c>
      <c r="F2730" s="329">
        <v>53.407914585209937</v>
      </c>
      <c r="G2730" s="1">
        <v>0</v>
      </c>
      <c r="H2730" s="329">
        <v>0</v>
      </c>
      <c r="I2730" s="1">
        <v>2753.857691704769</v>
      </c>
      <c r="J2730" s="329">
        <v>5373.7235447330404</v>
      </c>
      <c r="K2730" s="329">
        <f t="shared" si="42"/>
        <v>5427.1314593182506</v>
      </c>
    </row>
    <row r="2731" spans="2:11" x14ac:dyDescent="0.2">
      <c r="B2731" s="1">
        <v>20516961</v>
      </c>
      <c r="C2731" s="1">
        <v>2031</v>
      </c>
      <c r="D2731" s="1" t="s">
        <v>286</v>
      </c>
      <c r="E2731" s="1">
        <v>2753.857691704769</v>
      </c>
      <c r="F2731" s="329">
        <v>53.407914585209937</v>
      </c>
      <c r="G2731" s="1">
        <v>0</v>
      </c>
      <c r="H2731" s="329">
        <v>0</v>
      </c>
      <c r="I2731" s="1">
        <v>2753.857691704769</v>
      </c>
      <c r="J2731" s="329">
        <v>5373.7235447330404</v>
      </c>
      <c r="K2731" s="329">
        <f t="shared" si="42"/>
        <v>5427.1314593182506</v>
      </c>
    </row>
    <row r="2732" spans="2:11" x14ac:dyDescent="0.2">
      <c r="B2732" s="1">
        <v>20516961</v>
      </c>
      <c r="C2732" s="1">
        <v>2032</v>
      </c>
      <c r="D2732" s="1" t="s">
        <v>286</v>
      </c>
      <c r="E2732" s="1">
        <v>2753.857691704769</v>
      </c>
      <c r="F2732" s="329">
        <v>53.407914585209937</v>
      </c>
      <c r="G2732" s="1">
        <v>0</v>
      </c>
      <c r="H2732" s="329">
        <v>0</v>
      </c>
      <c r="I2732" s="1">
        <v>2753.857691704769</v>
      </c>
      <c r="J2732" s="329">
        <v>5373.7235447330404</v>
      </c>
      <c r="K2732" s="329">
        <f t="shared" si="42"/>
        <v>5427.1314593182506</v>
      </c>
    </row>
    <row r="2733" spans="2:11" x14ac:dyDescent="0.2">
      <c r="B2733" s="1">
        <v>20516961</v>
      </c>
      <c r="C2733" s="1">
        <v>2033</v>
      </c>
      <c r="D2733" s="1" t="s">
        <v>286</v>
      </c>
      <c r="E2733" s="1">
        <v>2753.857691704769</v>
      </c>
      <c r="F2733" s="329">
        <v>53.407914585209937</v>
      </c>
      <c r="G2733" s="1">
        <v>0</v>
      </c>
      <c r="H2733" s="329">
        <v>0</v>
      </c>
      <c r="I2733" s="1">
        <v>2753.857691704769</v>
      </c>
      <c r="J2733" s="329">
        <v>5373.7235447330404</v>
      </c>
      <c r="K2733" s="329">
        <f t="shared" si="42"/>
        <v>5427.1314593182506</v>
      </c>
    </row>
    <row r="2734" spans="2:11" x14ac:dyDescent="0.2">
      <c r="B2734" s="1">
        <v>20516961</v>
      </c>
      <c r="C2734" s="1">
        <v>2034</v>
      </c>
      <c r="D2734" s="1" t="s">
        <v>286</v>
      </c>
      <c r="E2734" s="1">
        <v>2753.857691704769</v>
      </c>
      <c r="F2734" s="329">
        <v>53.407914585209937</v>
      </c>
      <c r="G2734" s="1">
        <v>0</v>
      </c>
      <c r="H2734" s="329">
        <v>0</v>
      </c>
      <c r="I2734" s="1">
        <v>2753.857691704769</v>
      </c>
      <c r="J2734" s="329">
        <v>5373.7235447330404</v>
      </c>
      <c r="K2734" s="329">
        <f t="shared" si="42"/>
        <v>5427.1314593182506</v>
      </c>
    </row>
    <row r="2735" spans="2:11" x14ac:dyDescent="0.2">
      <c r="B2735" s="1">
        <v>20516979</v>
      </c>
      <c r="C2735" s="1">
        <v>2023</v>
      </c>
      <c r="D2735" s="1" t="s">
        <v>286</v>
      </c>
      <c r="E2735" s="1">
        <v>0</v>
      </c>
      <c r="F2735" s="329">
        <v>0</v>
      </c>
      <c r="G2735" s="1">
        <v>14.97203127891499</v>
      </c>
      <c r="H2735" s="329">
        <v>676.71545888127298</v>
      </c>
      <c r="I2735" s="1">
        <v>14.97203127891499</v>
      </c>
      <c r="J2735" s="329">
        <v>12134.02130913667</v>
      </c>
      <c r="K2735" s="329">
        <f t="shared" si="42"/>
        <v>12810.736768017943</v>
      </c>
    </row>
    <row r="2736" spans="2:11" x14ac:dyDescent="0.2">
      <c r="B2736" s="1">
        <v>20516979</v>
      </c>
      <c r="C2736" s="1">
        <v>2024</v>
      </c>
      <c r="D2736" s="1" t="s">
        <v>286</v>
      </c>
      <c r="E2736" s="1">
        <v>0</v>
      </c>
      <c r="F2736" s="329">
        <v>0</v>
      </c>
      <c r="G2736" s="1">
        <v>16.4332521868863</v>
      </c>
      <c r="H2736" s="329">
        <v>742.7606573479153</v>
      </c>
      <c r="I2736" s="1">
        <v>16.4332521868863</v>
      </c>
      <c r="J2736" s="329">
        <v>12134.02130913667</v>
      </c>
      <c r="K2736" s="329">
        <f t="shared" si="42"/>
        <v>12876.781966484585</v>
      </c>
    </row>
    <row r="2737" spans="2:11" x14ac:dyDescent="0.2">
      <c r="B2737" s="1">
        <v>20516979</v>
      </c>
      <c r="C2737" s="1">
        <v>2025</v>
      </c>
      <c r="D2737" s="1" t="s">
        <v>286</v>
      </c>
      <c r="E2737" s="1">
        <v>0</v>
      </c>
      <c r="F2737" s="329">
        <v>0</v>
      </c>
      <c r="G2737" s="1">
        <v>16.4332521868863</v>
      </c>
      <c r="H2737" s="329">
        <v>742.7606573479153</v>
      </c>
      <c r="I2737" s="1">
        <v>16.4332521868863</v>
      </c>
      <c r="J2737" s="329">
        <v>12134.02130913667</v>
      </c>
      <c r="K2737" s="329">
        <f t="shared" si="42"/>
        <v>12876.781966484585</v>
      </c>
    </row>
    <row r="2738" spans="2:11" x14ac:dyDescent="0.2">
      <c r="B2738" s="1">
        <v>20516979</v>
      </c>
      <c r="C2738" s="1">
        <v>2026</v>
      </c>
      <c r="D2738" s="1" t="s">
        <v>286</v>
      </c>
      <c r="E2738" s="1">
        <v>0</v>
      </c>
      <c r="F2738" s="329">
        <v>0</v>
      </c>
      <c r="G2738" s="1">
        <v>16.4332521868863</v>
      </c>
      <c r="H2738" s="329">
        <v>742.7606573479153</v>
      </c>
      <c r="I2738" s="1">
        <v>16.4332521868863</v>
      </c>
      <c r="J2738" s="329">
        <v>12134.02130913667</v>
      </c>
      <c r="K2738" s="329">
        <f t="shared" si="42"/>
        <v>12876.781966484585</v>
      </c>
    </row>
    <row r="2739" spans="2:11" x14ac:dyDescent="0.2">
      <c r="B2739" s="1">
        <v>20516979</v>
      </c>
      <c r="C2739" s="1">
        <v>2027</v>
      </c>
      <c r="D2739" s="1" t="s">
        <v>286</v>
      </c>
      <c r="E2739" s="1">
        <v>0</v>
      </c>
      <c r="F2739" s="329">
        <v>0</v>
      </c>
      <c r="G2739" s="1">
        <v>16.4332521868863</v>
      </c>
      <c r="H2739" s="329">
        <v>742.7606573479153</v>
      </c>
      <c r="I2739" s="1">
        <v>16.4332521868863</v>
      </c>
      <c r="J2739" s="329">
        <v>12134.02130913667</v>
      </c>
      <c r="K2739" s="329">
        <f t="shared" si="42"/>
        <v>12876.781966484585</v>
      </c>
    </row>
    <row r="2740" spans="2:11" x14ac:dyDescent="0.2">
      <c r="B2740" s="1">
        <v>20516979</v>
      </c>
      <c r="C2740" s="1">
        <v>2028</v>
      </c>
      <c r="D2740" s="1" t="s">
        <v>286</v>
      </c>
      <c r="E2740" s="1">
        <v>0</v>
      </c>
      <c r="F2740" s="329">
        <v>0</v>
      </c>
      <c r="G2740" s="1">
        <v>16.4332521868863</v>
      </c>
      <c r="H2740" s="329">
        <v>742.7606573479153</v>
      </c>
      <c r="I2740" s="1">
        <v>16.4332521868863</v>
      </c>
      <c r="J2740" s="329">
        <v>12134.02130913667</v>
      </c>
      <c r="K2740" s="329">
        <f t="shared" si="42"/>
        <v>12876.781966484585</v>
      </c>
    </row>
    <row r="2741" spans="2:11" x14ac:dyDescent="0.2">
      <c r="B2741" s="1">
        <v>20516979</v>
      </c>
      <c r="C2741" s="1">
        <v>2029</v>
      </c>
      <c r="D2741" s="1" t="s">
        <v>286</v>
      </c>
      <c r="E2741" s="1">
        <v>0</v>
      </c>
      <c r="F2741" s="329">
        <v>0</v>
      </c>
      <c r="G2741" s="1">
        <v>16.4332521868863</v>
      </c>
      <c r="H2741" s="329">
        <v>742.7606573479153</v>
      </c>
      <c r="I2741" s="1">
        <v>16.4332521868863</v>
      </c>
      <c r="J2741" s="329">
        <v>12134.02130913667</v>
      </c>
      <c r="K2741" s="329">
        <f t="shared" si="42"/>
        <v>12876.781966484585</v>
      </c>
    </row>
    <row r="2742" spans="2:11" x14ac:dyDescent="0.2">
      <c r="B2742" s="1">
        <v>20516979</v>
      </c>
      <c r="C2742" s="1">
        <v>2030</v>
      </c>
      <c r="D2742" s="1" t="s">
        <v>286</v>
      </c>
      <c r="E2742" s="1">
        <v>0</v>
      </c>
      <c r="F2742" s="329">
        <v>0</v>
      </c>
      <c r="G2742" s="1">
        <v>16.4332521868863</v>
      </c>
      <c r="H2742" s="329">
        <v>742.7606573479153</v>
      </c>
      <c r="I2742" s="1">
        <v>16.4332521868863</v>
      </c>
      <c r="J2742" s="329">
        <v>12134.02130913667</v>
      </c>
      <c r="K2742" s="329">
        <f t="shared" si="42"/>
        <v>12876.781966484585</v>
      </c>
    </row>
    <row r="2743" spans="2:11" x14ac:dyDescent="0.2">
      <c r="B2743" s="1">
        <v>20516979</v>
      </c>
      <c r="C2743" s="1">
        <v>2031</v>
      </c>
      <c r="D2743" s="1" t="s">
        <v>286</v>
      </c>
      <c r="E2743" s="1">
        <v>0</v>
      </c>
      <c r="F2743" s="329">
        <v>0</v>
      </c>
      <c r="G2743" s="1">
        <v>16.4332521868863</v>
      </c>
      <c r="H2743" s="329">
        <v>742.7606573479153</v>
      </c>
      <c r="I2743" s="1">
        <v>16.4332521868863</v>
      </c>
      <c r="J2743" s="329">
        <v>12134.02130913667</v>
      </c>
      <c r="K2743" s="329">
        <f t="shared" si="42"/>
        <v>12876.781966484585</v>
      </c>
    </row>
    <row r="2744" spans="2:11" x14ac:dyDescent="0.2">
      <c r="B2744" s="1">
        <v>20516979</v>
      </c>
      <c r="C2744" s="1">
        <v>2032</v>
      </c>
      <c r="D2744" s="1" t="s">
        <v>286</v>
      </c>
      <c r="E2744" s="1">
        <v>0</v>
      </c>
      <c r="F2744" s="329">
        <v>0</v>
      </c>
      <c r="G2744" s="1">
        <v>16.4332521868863</v>
      </c>
      <c r="H2744" s="329">
        <v>742.7606573479153</v>
      </c>
      <c r="I2744" s="1">
        <v>16.4332521868863</v>
      </c>
      <c r="J2744" s="329">
        <v>12134.02130913667</v>
      </c>
      <c r="K2744" s="329">
        <f t="shared" si="42"/>
        <v>12876.781966484585</v>
      </c>
    </row>
    <row r="2745" spans="2:11" x14ac:dyDescent="0.2">
      <c r="B2745" s="1">
        <v>20516979</v>
      </c>
      <c r="C2745" s="1">
        <v>2033</v>
      </c>
      <c r="D2745" s="1" t="s">
        <v>286</v>
      </c>
      <c r="E2745" s="1">
        <v>0</v>
      </c>
      <c r="F2745" s="329">
        <v>0</v>
      </c>
      <c r="G2745" s="1">
        <v>16.4332521868863</v>
      </c>
      <c r="H2745" s="329">
        <v>742.7606573479153</v>
      </c>
      <c r="I2745" s="1">
        <v>16.4332521868863</v>
      </c>
      <c r="J2745" s="329">
        <v>12134.02130913667</v>
      </c>
      <c r="K2745" s="329">
        <f t="shared" si="42"/>
        <v>12876.781966484585</v>
      </c>
    </row>
    <row r="2746" spans="2:11" x14ac:dyDescent="0.2">
      <c r="B2746" s="1">
        <v>20516979</v>
      </c>
      <c r="C2746" s="1">
        <v>2034</v>
      </c>
      <c r="D2746" s="1" t="s">
        <v>286</v>
      </c>
      <c r="E2746" s="1">
        <v>0</v>
      </c>
      <c r="F2746" s="329">
        <v>0</v>
      </c>
      <c r="G2746" s="1">
        <v>16.4332521868863</v>
      </c>
      <c r="H2746" s="329">
        <v>742.7606573479153</v>
      </c>
      <c r="I2746" s="1">
        <v>16.4332521868863</v>
      </c>
      <c r="J2746" s="329">
        <v>12134.02130913667</v>
      </c>
      <c r="K2746" s="329">
        <f t="shared" si="42"/>
        <v>12876.781966484585</v>
      </c>
    </row>
    <row r="2747" spans="2:11" x14ac:dyDescent="0.2">
      <c r="B2747" s="1">
        <v>20585017</v>
      </c>
      <c r="C2747" s="1">
        <v>2023</v>
      </c>
      <c r="D2747" s="1" t="s">
        <v>286</v>
      </c>
      <c r="E2747" s="1">
        <v>173.04988771081219</v>
      </c>
      <c r="F2747" s="329">
        <v>0</v>
      </c>
      <c r="G2747" s="1">
        <v>0</v>
      </c>
      <c r="H2747" s="329">
        <v>0</v>
      </c>
      <c r="I2747" s="1">
        <v>173.04988771081219</v>
      </c>
      <c r="J2747" s="329">
        <v>6439.1366880341702</v>
      </c>
      <c r="K2747" s="329">
        <f t="shared" si="42"/>
        <v>6439.1366880341702</v>
      </c>
    </row>
    <row r="2748" spans="2:11" x14ac:dyDescent="0.2">
      <c r="B2748" s="1">
        <v>20585017</v>
      </c>
      <c r="C2748" s="1">
        <v>2024</v>
      </c>
      <c r="D2748" s="1" t="s">
        <v>286</v>
      </c>
      <c r="E2748" s="1">
        <v>171.13533351573989</v>
      </c>
      <c r="F2748" s="329">
        <v>2.9158620030567248</v>
      </c>
      <c r="G2748" s="1">
        <v>0</v>
      </c>
      <c r="H2748" s="329">
        <v>0</v>
      </c>
      <c r="I2748" s="1">
        <v>171.13533351573989</v>
      </c>
      <c r="J2748" s="329">
        <v>6439.1366880341702</v>
      </c>
      <c r="K2748" s="329">
        <f t="shared" si="42"/>
        <v>6442.0525500372269</v>
      </c>
    </row>
    <row r="2749" spans="2:11" x14ac:dyDescent="0.2">
      <c r="B2749" s="1">
        <v>20585017</v>
      </c>
      <c r="C2749" s="1">
        <v>2025</v>
      </c>
      <c r="D2749" s="1" t="s">
        <v>286</v>
      </c>
      <c r="E2749" s="1">
        <v>171.13533351573989</v>
      </c>
      <c r="F2749" s="329">
        <v>2.9158620030567248</v>
      </c>
      <c r="G2749" s="1">
        <v>0</v>
      </c>
      <c r="H2749" s="329">
        <v>0</v>
      </c>
      <c r="I2749" s="1">
        <v>171.13533351573989</v>
      </c>
      <c r="J2749" s="329">
        <v>6439.1366880341702</v>
      </c>
      <c r="K2749" s="329">
        <f t="shared" si="42"/>
        <v>6442.0525500372269</v>
      </c>
    </row>
    <row r="2750" spans="2:11" x14ac:dyDescent="0.2">
      <c r="B2750" s="1">
        <v>20585017</v>
      </c>
      <c r="C2750" s="1">
        <v>2026</v>
      </c>
      <c r="D2750" s="1" t="s">
        <v>286</v>
      </c>
      <c r="E2750" s="1">
        <v>171.13533351573989</v>
      </c>
      <c r="F2750" s="329">
        <v>2.9158620030567248</v>
      </c>
      <c r="G2750" s="1">
        <v>0</v>
      </c>
      <c r="H2750" s="329">
        <v>0</v>
      </c>
      <c r="I2750" s="1">
        <v>171.13533351573989</v>
      </c>
      <c r="J2750" s="329">
        <v>6439.1366880341702</v>
      </c>
      <c r="K2750" s="329">
        <f t="shared" si="42"/>
        <v>6442.0525500372269</v>
      </c>
    </row>
    <row r="2751" spans="2:11" x14ac:dyDescent="0.2">
      <c r="B2751" s="1">
        <v>20585017</v>
      </c>
      <c r="C2751" s="1">
        <v>2027</v>
      </c>
      <c r="D2751" s="1" t="s">
        <v>286</v>
      </c>
      <c r="E2751" s="1">
        <v>171.13533351573989</v>
      </c>
      <c r="F2751" s="329">
        <v>2.9158620030567248</v>
      </c>
      <c r="G2751" s="1">
        <v>0</v>
      </c>
      <c r="H2751" s="329">
        <v>0</v>
      </c>
      <c r="I2751" s="1">
        <v>171.13533351573989</v>
      </c>
      <c r="J2751" s="329">
        <v>6439.1366880341702</v>
      </c>
      <c r="K2751" s="329">
        <f t="shared" si="42"/>
        <v>6442.0525500372269</v>
      </c>
    </row>
    <row r="2752" spans="2:11" x14ac:dyDescent="0.2">
      <c r="B2752" s="1">
        <v>20585017</v>
      </c>
      <c r="C2752" s="1">
        <v>2028</v>
      </c>
      <c r="D2752" s="1" t="s">
        <v>286</v>
      </c>
      <c r="E2752" s="1">
        <v>171.13533351573989</v>
      </c>
      <c r="F2752" s="329">
        <v>2.9158620030567248</v>
      </c>
      <c r="G2752" s="1">
        <v>0</v>
      </c>
      <c r="H2752" s="329">
        <v>0</v>
      </c>
      <c r="I2752" s="1">
        <v>171.13533351573989</v>
      </c>
      <c r="J2752" s="329">
        <v>6439.1366880341702</v>
      </c>
      <c r="K2752" s="329">
        <f t="shared" si="42"/>
        <v>6442.0525500372269</v>
      </c>
    </row>
    <row r="2753" spans="2:11" x14ac:dyDescent="0.2">
      <c r="B2753" s="1">
        <v>20585017</v>
      </c>
      <c r="C2753" s="1">
        <v>2029</v>
      </c>
      <c r="D2753" s="1" t="s">
        <v>286</v>
      </c>
      <c r="E2753" s="1">
        <v>171.13533351573989</v>
      </c>
      <c r="F2753" s="329">
        <v>2.9158620030567248</v>
      </c>
      <c r="G2753" s="1">
        <v>0</v>
      </c>
      <c r="H2753" s="329">
        <v>0</v>
      </c>
      <c r="I2753" s="1">
        <v>171.13533351573989</v>
      </c>
      <c r="J2753" s="329">
        <v>6439.1366880341702</v>
      </c>
      <c r="K2753" s="329">
        <f t="shared" si="42"/>
        <v>6442.0525500372269</v>
      </c>
    </row>
    <row r="2754" spans="2:11" x14ac:dyDescent="0.2">
      <c r="B2754" s="1">
        <v>20585017</v>
      </c>
      <c r="C2754" s="1">
        <v>2030</v>
      </c>
      <c r="D2754" s="1" t="s">
        <v>286</v>
      </c>
      <c r="E2754" s="1">
        <v>171.13533351573989</v>
      </c>
      <c r="F2754" s="329">
        <v>2.9158620030567248</v>
      </c>
      <c r="G2754" s="1">
        <v>0</v>
      </c>
      <c r="H2754" s="329">
        <v>0</v>
      </c>
      <c r="I2754" s="1">
        <v>171.13533351573989</v>
      </c>
      <c r="J2754" s="329">
        <v>6439.1366880341702</v>
      </c>
      <c r="K2754" s="329">
        <f t="shared" si="42"/>
        <v>6442.0525500372269</v>
      </c>
    </row>
    <row r="2755" spans="2:11" x14ac:dyDescent="0.2">
      <c r="B2755" s="1">
        <v>20585017</v>
      </c>
      <c r="C2755" s="1">
        <v>2031</v>
      </c>
      <c r="D2755" s="1" t="s">
        <v>286</v>
      </c>
      <c r="E2755" s="1">
        <v>171.13533351573989</v>
      </c>
      <c r="F2755" s="329">
        <v>2.9158620030567248</v>
      </c>
      <c r="G2755" s="1">
        <v>0</v>
      </c>
      <c r="H2755" s="329">
        <v>0</v>
      </c>
      <c r="I2755" s="1">
        <v>171.13533351573989</v>
      </c>
      <c r="J2755" s="329">
        <v>6439.1366880341702</v>
      </c>
      <c r="K2755" s="329">
        <f t="shared" si="42"/>
        <v>6442.0525500372269</v>
      </c>
    </row>
    <row r="2756" spans="2:11" x14ac:dyDescent="0.2">
      <c r="B2756" s="1">
        <v>20585017</v>
      </c>
      <c r="C2756" s="1">
        <v>2032</v>
      </c>
      <c r="D2756" s="1" t="s">
        <v>286</v>
      </c>
      <c r="E2756" s="1">
        <v>171.13533351573989</v>
      </c>
      <c r="F2756" s="329">
        <v>2.9158620030567248</v>
      </c>
      <c r="G2756" s="1">
        <v>0</v>
      </c>
      <c r="H2756" s="329">
        <v>0</v>
      </c>
      <c r="I2756" s="1">
        <v>171.13533351573989</v>
      </c>
      <c r="J2756" s="329">
        <v>6439.1366880341702</v>
      </c>
      <c r="K2756" s="329">
        <f t="shared" si="42"/>
        <v>6442.0525500372269</v>
      </c>
    </row>
    <row r="2757" spans="2:11" x14ac:dyDescent="0.2">
      <c r="B2757" s="1">
        <v>20585017</v>
      </c>
      <c r="C2757" s="1">
        <v>2033</v>
      </c>
      <c r="D2757" s="1" t="s">
        <v>286</v>
      </c>
      <c r="E2757" s="1">
        <v>171.13533351573989</v>
      </c>
      <c r="F2757" s="329">
        <v>2.9158620030567248</v>
      </c>
      <c r="G2757" s="1">
        <v>0</v>
      </c>
      <c r="H2757" s="329">
        <v>0</v>
      </c>
      <c r="I2757" s="1">
        <v>171.13533351573989</v>
      </c>
      <c r="J2757" s="329">
        <v>6439.1366880341702</v>
      </c>
      <c r="K2757" s="329">
        <f t="shared" si="42"/>
        <v>6442.0525500372269</v>
      </c>
    </row>
    <row r="2758" spans="2:11" x14ac:dyDescent="0.2">
      <c r="B2758" s="1">
        <v>20585017</v>
      </c>
      <c r="C2758" s="1">
        <v>2034</v>
      </c>
      <c r="D2758" s="1" t="s">
        <v>286</v>
      </c>
      <c r="E2758" s="1">
        <v>171.13533351573989</v>
      </c>
      <c r="F2758" s="329">
        <v>2.9158620030567248</v>
      </c>
      <c r="G2758" s="1">
        <v>0</v>
      </c>
      <c r="H2758" s="329">
        <v>0</v>
      </c>
      <c r="I2758" s="1">
        <v>171.13533351573989</v>
      </c>
      <c r="J2758" s="329">
        <v>6439.1366880341702</v>
      </c>
      <c r="K2758" s="329">
        <f t="shared" si="42"/>
        <v>6442.0525500372269</v>
      </c>
    </row>
    <row r="2759" spans="2:11" x14ac:dyDescent="0.2">
      <c r="B2759" s="1">
        <v>19990806</v>
      </c>
      <c r="C2759" s="1">
        <v>2023</v>
      </c>
      <c r="D2759" s="1" t="s">
        <v>287</v>
      </c>
      <c r="E2759" s="1">
        <v>10679.341652757441</v>
      </c>
      <c r="F2759" s="329">
        <v>0</v>
      </c>
      <c r="G2759" s="1">
        <v>0</v>
      </c>
      <c r="H2759" s="329">
        <v>0</v>
      </c>
      <c r="I2759" s="1">
        <v>10679.341652757441</v>
      </c>
      <c r="J2759" s="329">
        <v>14798.081692317761</v>
      </c>
      <c r="K2759" s="329">
        <f t="shared" ref="K2759:K2822" si="43">J2759+H2759+F2759</f>
        <v>14798.081692317761</v>
      </c>
    </row>
    <row r="2760" spans="2:11" x14ac:dyDescent="0.2">
      <c r="B2760" s="1">
        <v>19990806</v>
      </c>
      <c r="C2760" s="1">
        <v>2024</v>
      </c>
      <c r="D2760" s="1" t="s">
        <v>287</v>
      </c>
      <c r="E2760" s="1">
        <v>10667.74618167546</v>
      </c>
      <c r="F2760" s="329">
        <v>276.52297999445631</v>
      </c>
      <c r="G2760" s="1">
        <v>0</v>
      </c>
      <c r="H2760" s="329">
        <v>0</v>
      </c>
      <c r="I2760" s="1">
        <v>10667.74618167546</v>
      </c>
      <c r="J2760" s="329">
        <v>14798.081692317761</v>
      </c>
      <c r="K2760" s="329">
        <f t="shared" si="43"/>
        <v>15074.604672312216</v>
      </c>
    </row>
    <row r="2761" spans="2:11" x14ac:dyDescent="0.2">
      <c r="B2761" s="1">
        <v>19990806</v>
      </c>
      <c r="C2761" s="1">
        <v>2025</v>
      </c>
      <c r="D2761" s="1" t="s">
        <v>287</v>
      </c>
      <c r="E2761" s="1">
        <v>15181.991598096251</v>
      </c>
      <c r="F2761" s="329">
        <v>444.55382751689939</v>
      </c>
      <c r="G2761" s="1">
        <v>0</v>
      </c>
      <c r="H2761" s="329">
        <v>0</v>
      </c>
      <c r="I2761" s="1">
        <v>15181.991598096251</v>
      </c>
      <c r="J2761" s="329">
        <v>14798.081692317761</v>
      </c>
      <c r="K2761" s="329">
        <f t="shared" si="43"/>
        <v>15242.635519834661</v>
      </c>
    </row>
    <row r="2762" spans="2:11" x14ac:dyDescent="0.2">
      <c r="B2762" s="1">
        <v>19990806</v>
      </c>
      <c r="C2762" s="1">
        <v>2026</v>
      </c>
      <c r="D2762" s="1" t="s">
        <v>287</v>
      </c>
      <c r="E2762" s="1">
        <v>19871.946284936839</v>
      </c>
      <c r="F2762" s="329">
        <v>389.59846866432889</v>
      </c>
      <c r="G2762" s="1">
        <v>0</v>
      </c>
      <c r="H2762" s="329">
        <v>0</v>
      </c>
      <c r="I2762" s="1">
        <v>19871.946284936839</v>
      </c>
      <c r="J2762" s="329">
        <v>14798.081692317761</v>
      </c>
      <c r="K2762" s="329">
        <f t="shared" si="43"/>
        <v>15187.68016098209</v>
      </c>
    </row>
    <row r="2763" spans="2:11" x14ac:dyDescent="0.2">
      <c r="B2763" s="1">
        <v>19990806</v>
      </c>
      <c r="C2763" s="1">
        <v>2027</v>
      </c>
      <c r="D2763" s="1" t="s">
        <v>287</v>
      </c>
      <c r="E2763" s="1">
        <v>26260.626705604209</v>
      </c>
      <c r="F2763" s="329">
        <v>452.44341267343577</v>
      </c>
      <c r="G2763" s="1">
        <v>0</v>
      </c>
      <c r="H2763" s="329">
        <v>0</v>
      </c>
      <c r="I2763" s="1">
        <v>26260.626705604209</v>
      </c>
      <c r="J2763" s="329">
        <v>14798.081692317761</v>
      </c>
      <c r="K2763" s="329">
        <f t="shared" si="43"/>
        <v>15250.525104991197</v>
      </c>
    </row>
    <row r="2764" spans="2:11" x14ac:dyDescent="0.2">
      <c r="B2764" s="1">
        <v>19990806</v>
      </c>
      <c r="C2764" s="1">
        <v>2028</v>
      </c>
      <c r="D2764" s="1" t="s">
        <v>287</v>
      </c>
      <c r="E2764" s="1">
        <v>32789.994971910688</v>
      </c>
      <c r="F2764" s="329">
        <v>592.52704616979258</v>
      </c>
      <c r="G2764" s="1">
        <v>0</v>
      </c>
      <c r="H2764" s="329">
        <v>0</v>
      </c>
      <c r="I2764" s="1">
        <v>32789.994971910688</v>
      </c>
      <c r="J2764" s="329">
        <v>14798.081692317761</v>
      </c>
      <c r="K2764" s="329">
        <f t="shared" si="43"/>
        <v>15390.608738487554</v>
      </c>
    </row>
    <row r="2765" spans="2:11" x14ac:dyDescent="0.2">
      <c r="B2765" s="1">
        <v>19990806</v>
      </c>
      <c r="C2765" s="1">
        <v>2029</v>
      </c>
      <c r="D2765" s="1" t="s">
        <v>287</v>
      </c>
      <c r="E2765" s="1">
        <v>54576.152810889587</v>
      </c>
      <c r="F2765" s="329">
        <v>879.1123314734848</v>
      </c>
      <c r="G2765" s="1">
        <v>0</v>
      </c>
      <c r="H2765" s="329">
        <v>0</v>
      </c>
      <c r="I2765" s="1">
        <v>54576.152810889587</v>
      </c>
      <c r="J2765" s="329">
        <v>14798.081692317761</v>
      </c>
      <c r="K2765" s="329">
        <f t="shared" si="43"/>
        <v>15677.194023791246</v>
      </c>
    </row>
    <row r="2766" spans="2:11" x14ac:dyDescent="0.2">
      <c r="B2766" s="1">
        <v>19990806</v>
      </c>
      <c r="C2766" s="1">
        <v>2030</v>
      </c>
      <c r="D2766" s="1" t="s">
        <v>287</v>
      </c>
      <c r="E2766" s="1">
        <v>62141.143593682951</v>
      </c>
      <c r="F2766" s="329">
        <v>1059.563086593098</v>
      </c>
      <c r="G2766" s="1">
        <v>0</v>
      </c>
      <c r="H2766" s="329">
        <v>0</v>
      </c>
      <c r="I2766" s="1">
        <v>62141.143593682951</v>
      </c>
      <c r="J2766" s="329">
        <v>14798.081692317761</v>
      </c>
      <c r="K2766" s="329">
        <f t="shared" si="43"/>
        <v>15857.644778910859</v>
      </c>
    </row>
    <row r="2767" spans="2:11" x14ac:dyDescent="0.2">
      <c r="B2767" s="1">
        <v>19990806</v>
      </c>
      <c r="C2767" s="1">
        <v>2031</v>
      </c>
      <c r="D2767" s="1" t="s">
        <v>287</v>
      </c>
      <c r="E2767" s="1">
        <v>63265.675576857408</v>
      </c>
      <c r="F2767" s="329">
        <v>1301.433177948488</v>
      </c>
      <c r="G2767" s="1">
        <v>0</v>
      </c>
      <c r="H2767" s="329">
        <v>0</v>
      </c>
      <c r="I2767" s="1">
        <v>63265.675576857408</v>
      </c>
      <c r="J2767" s="329">
        <v>14798.081692317761</v>
      </c>
      <c r="K2767" s="329">
        <f t="shared" si="43"/>
        <v>16099.514870266248</v>
      </c>
    </row>
    <row r="2768" spans="2:11" x14ac:dyDescent="0.2">
      <c r="B2768" s="1">
        <v>19990806</v>
      </c>
      <c r="C2768" s="1">
        <v>2032</v>
      </c>
      <c r="D2768" s="1" t="s">
        <v>287</v>
      </c>
      <c r="E2768" s="1">
        <v>70969.376288330648</v>
      </c>
      <c r="F2768" s="329">
        <v>1948.547263504598</v>
      </c>
      <c r="G2768" s="1">
        <v>0</v>
      </c>
      <c r="H2768" s="329">
        <v>0</v>
      </c>
      <c r="I2768" s="1">
        <v>70969.376288330648</v>
      </c>
      <c r="J2768" s="329">
        <v>14798.081692317761</v>
      </c>
      <c r="K2768" s="329">
        <f t="shared" si="43"/>
        <v>16746.628955822358</v>
      </c>
    </row>
    <row r="2769" spans="2:11" x14ac:dyDescent="0.2">
      <c r="B2769" s="1">
        <v>19990806</v>
      </c>
      <c r="C2769" s="1">
        <v>2033</v>
      </c>
      <c r="D2769" s="1" t="s">
        <v>287</v>
      </c>
      <c r="E2769" s="1">
        <v>71566.363728844852</v>
      </c>
      <c r="F2769" s="329">
        <v>2946.2610273245532</v>
      </c>
      <c r="G2769" s="1">
        <v>0</v>
      </c>
      <c r="H2769" s="329">
        <v>0</v>
      </c>
      <c r="I2769" s="1">
        <v>71566.363728844852</v>
      </c>
      <c r="J2769" s="329">
        <v>14798.081692317761</v>
      </c>
      <c r="K2769" s="329">
        <f t="shared" si="43"/>
        <v>17744.342719642314</v>
      </c>
    </row>
    <row r="2770" spans="2:11" x14ac:dyDescent="0.2">
      <c r="B2770" s="1">
        <v>19990806</v>
      </c>
      <c r="C2770" s="1">
        <v>2034</v>
      </c>
      <c r="D2770" s="1" t="s">
        <v>287</v>
      </c>
      <c r="E2770" s="1">
        <v>72358.759372016531</v>
      </c>
      <c r="F2770" s="329">
        <v>3465.8415908146521</v>
      </c>
      <c r="G2770" s="1">
        <v>0</v>
      </c>
      <c r="H2770" s="329">
        <v>0</v>
      </c>
      <c r="I2770" s="1">
        <v>72358.759372016531</v>
      </c>
      <c r="J2770" s="329">
        <v>14798.081692317761</v>
      </c>
      <c r="K2770" s="329">
        <f t="shared" si="43"/>
        <v>18263.923283132412</v>
      </c>
    </row>
    <row r="2771" spans="2:11" x14ac:dyDescent="0.2">
      <c r="B2771" s="1">
        <v>19992125</v>
      </c>
      <c r="C2771" s="1">
        <v>2023</v>
      </c>
      <c r="D2771" s="1" t="s">
        <v>287</v>
      </c>
      <c r="E2771" s="1">
        <v>8038.5786050791157</v>
      </c>
      <c r="F2771" s="329">
        <v>0</v>
      </c>
      <c r="G2771" s="1">
        <v>0</v>
      </c>
      <c r="H2771" s="329">
        <v>0</v>
      </c>
      <c r="I2771" s="1">
        <v>8038.5786050791157</v>
      </c>
      <c r="J2771" s="329">
        <v>2829.212675484961</v>
      </c>
      <c r="K2771" s="329">
        <f t="shared" si="43"/>
        <v>2829.212675484961</v>
      </c>
    </row>
    <row r="2772" spans="2:11" x14ac:dyDescent="0.2">
      <c r="B2772" s="1">
        <v>19992125</v>
      </c>
      <c r="C2772" s="1">
        <v>2024</v>
      </c>
      <c r="D2772" s="1" t="s">
        <v>287</v>
      </c>
      <c r="E2772" s="1">
        <v>8117.8164429768676</v>
      </c>
      <c r="F2772" s="329">
        <v>180.91278197340549</v>
      </c>
      <c r="G2772" s="1">
        <v>0</v>
      </c>
      <c r="H2772" s="329">
        <v>0</v>
      </c>
      <c r="I2772" s="1">
        <v>8117.8164429768676</v>
      </c>
      <c r="J2772" s="329">
        <v>2829.212675484961</v>
      </c>
      <c r="K2772" s="329">
        <f t="shared" si="43"/>
        <v>3010.1254574583663</v>
      </c>
    </row>
    <row r="2773" spans="2:11" x14ac:dyDescent="0.2">
      <c r="B2773" s="1">
        <v>19992125</v>
      </c>
      <c r="C2773" s="1">
        <v>2025</v>
      </c>
      <c r="D2773" s="1" t="s">
        <v>287</v>
      </c>
      <c r="E2773" s="1">
        <v>8525.433525262104</v>
      </c>
      <c r="F2773" s="329">
        <v>213.2119271620156</v>
      </c>
      <c r="G2773" s="1">
        <v>0</v>
      </c>
      <c r="H2773" s="329">
        <v>0</v>
      </c>
      <c r="I2773" s="1">
        <v>8525.433525262104</v>
      </c>
      <c r="J2773" s="329">
        <v>2829.212675484961</v>
      </c>
      <c r="K2773" s="329">
        <f t="shared" si="43"/>
        <v>3042.4246026469764</v>
      </c>
    </row>
    <row r="2774" spans="2:11" x14ac:dyDescent="0.2">
      <c r="B2774" s="1">
        <v>19992125</v>
      </c>
      <c r="C2774" s="1">
        <v>2026</v>
      </c>
      <c r="D2774" s="1" t="s">
        <v>287</v>
      </c>
      <c r="E2774" s="1">
        <v>9291.5721280570033</v>
      </c>
      <c r="F2774" s="329">
        <v>138.51514931625209</v>
      </c>
      <c r="G2774" s="1">
        <v>0</v>
      </c>
      <c r="H2774" s="329">
        <v>0</v>
      </c>
      <c r="I2774" s="1">
        <v>9291.5721280570033</v>
      </c>
      <c r="J2774" s="329">
        <v>2829.212675484961</v>
      </c>
      <c r="K2774" s="329">
        <f t="shared" si="43"/>
        <v>2967.727824801213</v>
      </c>
    </row>
    <row r="2775" spans="2:11" x14ac:dyDescent="0.2">
      <c r="B2775" s="1">
        <v>19992125</v>
      </c>
      <c r="C2775" s="1">
        <v>2027</v>
      </c>
      <c r="D2775" s="1" t="s">
        <v>287</v>
      </c>
      <c r="E2775" s="1">
        <v>10513.3366612967</v>
      </c>
      <c r="F2775" s="329">
        <v>133.2654572024299</v>
      </c>
      <c r="G2775" s="1">
        <v>0</v>
      </c>
      <c r="H2775" s="329">
        <v>0</v>
      </c>
      <c r="I2775" s="1">
        <v>10513.3366612967</v>
      </c>
      <c r="J2775" s="329">
        <v>2829.212675484961</v>
      </c>
      <c r="K2775" s="329">
        <f t="shared" si="43"/>
        <v>2962.4781326873908</v>
      </c>
    </row>
    <row r="2776" spans="2:11" x14ac:dyDescent="0.2">
      <c r="B2776" s="1">
        <v>19992125</v>
      </c>
      <c r="C2776" s="1">
        <v>2028</v>
      </c>
      <c r="D2776" s="1" t="s">
        <v>287</v>
      </c>
      <c r="E2776" s="1">
        <v>15298.46231341119</v>
      </c>
      <c r="F2776" s="329">
        <v>222.70217967365161</v>
      </c>
      <c r="G2776" s="1">
        <v>0</v>
      </c>
      <c r="H2776" s="329">
        <v>0</v>
      </c>
      <c r="I2776" s="1">
        <v>15298.46231341119</v>
      </c>
      <c r="J2776" s="329">
        <v>2829.212675484961</v>
      </c>
      <c r="K2776" s="329">
        <f t="shared" si="43"/>
        <v>3051.9148551586127</v>
      </c>
    </row>
    <row r="2777" spans="2:11" x14ac:dyDescent="0.2">
      <c r="B2777" s="1">
        <v>19992125</v>
      </c>
      <c r="C2777" s="1">
        <v>2029</v>
      </c>
      <c r="D2777" s="1" t="s">
        <v>287</v>
      </c>
      <c r="E2777" s="1">
        <v>19939.211084457369</v>
      </c>
      <c r="F2777" s="329">
        <v>243.68871008554001</v>
      </c>
      <c r="G2777" s="1">
        <v>0</v>
      </c>
      <c r="H2777" s="329">
        <v>0</v>
      </c>
      <c r="I2777" s="1">
        <v>19939.211084457369</v>
      </c>
      <c r="J2777" s="329">
        <v>2829.212675484961</v>
      </c>
      <c r="K2777" s="329">
        <f t="shared" si="43"/>
        <v>3072.9013855705011</v>
      </c>
    </row>
    <row r="2778" spans="2:11" x14ac:dyDescent="0.2">
      <c r="B2778" s="1">
        <v>19992125</v>
      </c>
      <c r="C2778" s="1">
        <v>2030</v>
      </c>
      <c r="D2778" s="1" t="s">
        <v>287</v>
      </c>
      <c r="E2778" s="1">
        <v>20158.468767500661</v>
      </c>
      <c r="F2778" s="329">
        <v>271.42476961056542</v>
      </c>
      <c r="G2778" s="1">
        <v>0</v>
      </c>
      <c r="H2778" s="329">
        <v>0</v>
      </c>
      <c r="I2778" s="1">
        <v>20158.468767500661</v>
      </c>
      <c r="J2778" s="329">
        <v>2829.212675484961</v>
      </c>
      <c r="K2778" s="329">
        <f t="shared" si="43"/>
        <v>3100.6374450955263</v>
      </c>
    </row>
    <row r="2779" spans="2:11" x14ac:dyDescent="0.2">
      <c r="B2779" s="1">
        <v>19992125</v>
      </c>
      <c r="C2779" s="1">
        <v>2031</v>
      </c>
      <c r="D2779" s="1" t="s">
        <v>287</v>
      </c>
      <c r="E2779" s="1">
        <v>29152.167530900959</v>
      </c>
      <c r="F2779" s="329">
        <v>521.32747262649082</v>
      </c>
      <c r="G2779" s="1">
        <v>0</v>
      </c>
      <c r="H2779" s="329">
        <v>0</v>
      </c>
      <c r="I2779" s="1">
        <v>29152.167530900959</v>
      </c>
      <c r="J2779" s="329">
        <v>2829.212675484961</v>
      </c>
      <c r="K2779" s="329">
        <f t="shared" si="43"/>
        <v>3350.5401481114518</v>
      </c>
    </row>
    <row r="2780" spans="2:11" x14ac:dyDescent="0.2">
      <c r="B2780" s="1">
        <v>19992125</v>
      </c>
      <c r="C2780" s="1">
        <v>2032</v>
      </c>
      <c r="D2780" s="1" t="s">
        <v>287</v>
      </c>
      <c r="E2780" s="1">
        <v>30621.057556594089</v>
      </c>
      <c r="F2780" s="329">
        <v>761.92154732151948</v>
      </c>
      <c r="G2780" s="1">
        <v>0</v>
      </c>
      <c r="H2780" s="329">
        <v>0</v>
      </c>
      <c r="I2780" s="1">
        <v>30621.057556594089</v>
      </c>
      <c r="J2780" s="329">
        <v>2829.212675484961</v>
      </c>
      <c r="K2780" s="329">
        <f t="shared" si="43"/>
        <v>3591.1342228064805</v>
      </c>
    </row>
    <row r="2781" spans="2:11" x14ac:dyDescent="0.2">
      <c r="B2781" s="1">
        <v>19992125</v>
      </c>
      <c r="C2781" s="1">
        <v>2033</v>
      </c>
      <c r="D2781" s="1" t="s">
        <v>287</v>
      </c>
      <c r="E2781" s="1">
        <v>31861.818704177938</v>
      </c>
      <c r="F2781" s="329">
        <v>1212.2212006398499</v>
      </c>
      <c r="G2781" s="1">
        <v>0</v>
      </c>
      <c r="H2781" s="329">
        <v>0</v>
      </c>
      <c r="I2781" s="1">
        <v>31861.818704177938</v>
      </c>
      <c r="J2781" s="329">
        <v>2829.212675484961</v>
      </c>
      <c r="K2781" s="329">
        <f t="shared" si="43"/>
        <v>4041.4338761248109</v>
      </c>
    </row>
    <row r="2782" spans="2:11" x14ac:dyDescent="0.2">
      <c r="B2782" s="1">
        <v>19992125</v>
      </c>
      <c r="C2782" s="1">
        <v>2034</v>
      </c>
      <c r="D2782" s="1" t="s">
        <v>287</v>
      </c>
      <c r="E2782" s="1">
        <v>33099.062346267332</v>
      </c>
      <c r="F2782" s="329">
        <v>1495.566407784723</v>
      </c>
      <c r="G2782" s="1">
        <v>0</v>
      </c>
      <c r="H2782" s="329">
        <v>0</v>
      </c>
      <c r="I2782" s="1">
        <v>33099.062346267332</v>
      </c>
      <c r="J2782" s="329">
        <v>2829.212675484961</v>
      </c>
      <c r="K2782" s="329">
        <f t="shared" si="43"/>
        <v>4324.7790832696837</v>
      </c>
    </row>
    <row r="2783" spans="2:11" x14ac:dyDescent="0.2">
      <c r="B2783" s="1">
        <v>19992601</v>
      </c>
      <c r="C2783" s="1">
        <v>2023</v>
      </c>
      <c r="D2783" s="1" t="s">
        <v>287</v>
      </c>
      <c r="E2783" s="1">
        <v>13799.667412038591</v>
      </c>
      <c r="F2783" s="329">
        <v>0</v>
      </c>
      <c r="G2783" s="1">
        <v>56.270986998147883</v>
      </c>
      <c r="H2783" s="329">
        <v>2543.3721102213299</v>
      </c>
      <c r="I2783" s="1">
        <v>13855.93839903673</v>
      </c>
      <c r="J2783" s="329">
        <v>10509.556461041269</v>
      </c>
      <c r="K2783" s="329">
        <f t="shared" si="43"/>
        <v>13052.928571262599</v>
      </c>
    </row>
    <row r="2784" spans="2:11" x14ac:dyDescent="0.2">
      <c r="B2784" s="1">
        <v>19992601</v>
      </c>
      <c r="C2784" s="1">
        <v>2024</v>
      </c>
      <c r="D2784" s="1" t="s">
        <v>287</v>
      </c>
      <c r="E2784" s="1">
        <v>20126.372762385621</v>
      </c>
      <c r="F2784" s="329">
        <v>410.24971527580482</v>
      </c>
      <c r="G2784" s="1">
        <v>48.131255008598401</v>
      </c>
      <c r="H2784" s="329">
        <v>2175.4672905035259</v>
      </c>
      <c r="I2784" s="1">
        <v>20174.504017394222</v>
      </c>
      <c r="J2784" s="329">
        <v>10509.556461041269</v>
      </c>
      <c r="K2784" s="329">
        <f t="shared" si="43"/>
        <v>13095.273466820599</v>
      </c>
    </row>
    <row r="2785" spans="2:11" x14ac:dyDescent="0.2">
      <c r="B2785" s="1">
        <v>19992601</v>
      </c>
      <c r="C2785" s="1">
        <v>2025</v>
      </c>
      <c r="D2785" s="1" t="s">
        <v>287</v>
      </c>
      <c r="E2785" s="1">
        <v>23408.578618377051</v>
      </c>
      <c r="F2785" s="329">
        <v>465.40761162019078</v>
      </c>
      <c r="G2785" s="1">
        <v>37.344962508524517</v>
      </c>
      <c r="H2785" s="329">
        <v>1687.9415337884291</v>
      </c>
      <c r="I2785" s="1">
        <v>23445.923580885581</v>
      </c>
      <c r="J2785" s="329">
        <v>10509.556461041269</v>
      </c>
      <c r="K2785" s="329">
        <f t="shared" si="43"/>
        <v>12662.905606449889</v>
      </c>
    </row>
    <row r="2786" spans="2:11" x14ac:dyDescent="0.2">
      <c r="B2786" s="1">
        <v>19992601</v>
      </c>
      <c r="C2786" s="1">
        <v>2026</v>
      </c>
      <c r="D2786" s="1" t="s">
        <v>287</v>
      </c>
      <c r="E2786" s="1">
        <v>27307.219358197352</v>
      </c>
      <c r="F2786" s="329">
        <v>302.50976790647678</v>
      </c>
      <c r="G2786" s="1">
        <v>19.705447876018511</v>
      </c>
      <c r="H2786" s="329">
        <v>890.65945384848567</v>
      </c>
      <c r="I2786" s="1">
        <v>27326.92480607337</v>
      </c>
      <c r="J2786" s="329">
        <v>10509.556461041269</v>
      </c>
      <c r="K2786" s="329">
        <f t="shared" si="43"/>
        <v>11702.725682796232</v>
      </c>
    </row>
    <row r="2787" spans="2:11" x14ac:dyDescent="0.2">
      <c r="B2787" s="1">
        <v>19992601</v>
      </c>
      <c r="C2787" s="1">
        <v>2027</v>
      </c>
      <c r="D2787" s="1" t="s">
        <v>287</v>
      </c>
      <c r="E2787" s="1">
        <v>40023.458863868713</v>
      </c>
      <c r="F2787" s="329">
        <v>456.92431820323458</v>
      </c>
      <c r="G2787" s="1">
        <v>6.1478254073869074</v>
      </c>
      <c r="H2787" s="329">
        <v>277.87335026081212</v>
      </c>
      <c r="I2787" s="1">
        <v>40029.606689276086</v>
      </c>
      <c r="J2787" s="329">
        <v>10509.556461041269</v>
      </c>
      <c r="K2787" s="329">
        <f t="shared" si="43"/>
        <v>11244.354129505316</v>
      </c>
    </row>
    <row r="2788" spans="2:11" x14ac:dyDescent="0.2">
      <c r="B2788" s="1">
        <v>19992601</v>
      </c>
      <c r="C2788" s="1">
        <v>2028</v>
      </c>
      <c r="D2788" s="1" t="s">
        <v>287</v>
      </c>
      <c r="E2788" s="1">
        <v>45317.309548161968</v>
      </c>
      <c r="F2788" s="329">
        <v>601.06784187269682</v>
      </c>
      <c r="G2788" s="1">
        <v>6.1894652586953089</v>
      </c>
      <c r="H2788" s="329">
        <v>279.75541492932479</v>
      </c>
      <c r="I2788" s="1">
        <v>45323.49901342066</v>
      </c>
      <c r="J2788" s="329">
        <v>10509.556461041269</v>
      </c>
      <c r="K2788" s="329">
        <f t="shared" si="43"/>
        <v>11390.379717843291</v>
      </c>
    </row>
    <row r="2789" spans="2:11" x14ac:dyDescent="0.2">
      <c r="B2789" s="1">
        <v>19992601</v>
      </c>
      <c r="C2789" s="1">
        <v>2029</v>
      </c>
      <c r="D2789" s="1" t="s">
        <v>287</v>
      </c>
      <c r="E2789" s="1">
        <v>56179.670474271406</v>
      </c>
      <c r="F2789" s="329">
        <v>633.47502706408864</v>
      </c>
      <c r="G2789" s="1">
        <v>3.2565109212921848</v>
      </c>
      <c r="H2789" s="329">
        <v>147.1898663181139</v>
      </c>
      <c r="I2789" s="1">
        <v>56182.926985192702</v>
      </c>
      <c r="J2789" s="329">
        <v>10509.556461041269</v>
      </c>
      <c r="K2789" s="329">
        <f t="shared" si="43"/>
        <v>11290.221354423473</v>
      </c>
    </row>
    <row r="2790" spans="2:11" x14ac:dyDescent="0.2">
      <c r="B2790" s="1">
        <v>19992601</v>
      </c>
      <c r="C2790" s="1">
        <v>2030</v>
      </c>
      <c r="D2790" s="1" t="s">
        <v>287</v>
      </c>
      <c r="E2790" s="1">
        <v>57680.95475580811</v>
      </c>
      <c r="F2790" s="329">
        <v>713.40192838488872</v>
      </c>
      <c r="G2790" s="1">
        <v>2.9732100721430901</v>
      </c>
      <c r="H2790" s="329">
        <v>134.38505309257829</v>
      </c>
      <c r="I2790" s="1">
        <v>57683.927965880248</v>
      </c>
      <c r="J2790" s="329">
        <v>10509.556461041269</v>
      </c>
      <c r="K2790" s="329">
        <f t="shared" si="43"/>
        <v>11357.343442518735</v>
      </c>
    </row>
    <row r="2791" spans="2:11" x14ac:dyDescent="0.2">
      <c r="B2791" s="1">
        <v>19992601</v>
      </c>
      <c r="C2791" s="1">
        <v>2031</v>
      </c>
      <c r="D2791" s="1" t="s">
        <v>287</v>
      </c>
      <c r="E2791" s="1">
        <v>64711.410540711397</v>
      </c>
      <c r="F2791" s="329">
        <v>1089.4556662132661</v>
      </c>
      <c r="G2791" s="1">
        <v>0.3762326652928783</v>
      </c>
      <c r="H2791" s="329">
        <v>17.005204971642659</v>
      </c>
      <c r="I2791" s="1">
        <v>64711.786773376691</v>
      </c>
      <c r="J2791" s="329">
        <v>10509.556461041269</v>
      </c>
      <c r="K2791" s="329">
        <f t="shared" si="43"/>
        <v>11616.017332226178</v>
      </c>
    </row>
    <row r="2792" spans="2:11" x14ac:dyDescent="0.2">
      <c r="B2792" s="1">
        <v>19992601</v>
      </c>
      <c r="C2792" s="1">
        <v>2032</v>
      </c>
      <c r="D2792" s="1" t="s">
        <v>287</v>
      </c>
      <c r="E2792" s="1">
        <v>73308.983300718362</v>
      </c>
      <c r="F2792" s="329">
        <v>1801.9695464344061</v>
      </c>
      <c r="G2792" s="1">
        <v>0.19648836208460951</v>
      </c>
      <c r="H2792" s="329">
        <v>8.881006834401445</v>
      </c>
      <c r="I2792" s="1">
        <v>73309.179789080459</v>
      </c>
      <c r="J2792" s="329">
        <v>10509.556461041269</v>
      </c>
      <c r="K2792" s="329">
        <f t="shared" si="43"/>
        <v>12320.407014310076</v>
      </c>
    </row>
    <row r="2793" spans="2:11" x14ac:dyDescent="0.2">
      <c r="B2793" s="1">
        <v>19992601</v>
      </c>
      <c r="C2793" s="1">
        <v>2033</v>
      </c>
      <c r="D2793" s="1" t="s">
        <v>287</v>
      </c>
      <c r="E2793" s="1">
        <v>80240.418336198607</v>
      </c>
      <c r="F2793" s="329">
        <v>2863.2287007842651</v>
      </c>
      <c r="G2793" s="1">
        <v>0.56621262319346943</v>
      </c>
      <c r="H2793" s="329">
        <v>25.592040785297211</v>
      </c>
      <c r="I2793" s="1">
        <v>80240.984548821798</v>
      </c>
      <c r="J2793" s="329">
        <v>10509.556461041269</v>
      </c>
      <c r="K2793" s="329">
        <f t="shared" si="43"/>
        <v>13398.377202610831</v>
      </c>
    </row>
    <row r="2794" spans="2:11" x14ac:dyDescent="0.2">
      <c r="B2794" s="1">
        <v>19992601</v>
      </c>
      <c r="C2794" s="1">
        <v>2034</v>
      </c>
      <c r="D2794" s="1" t="s">
        <v>287</v>
      </c>
      <c r="E2794" s="1">
        <v>91211.132419162372</v>
      </c>
      <c r="F2794" s="329">
        <v>3520.019170632102</v>
      </c>
      <c r="G2794" s="1">
        <v>1.73041794934253</v>
      </c>
      <c r="H2794" s="329">
        <v>78.212538755167685</v>
      </c>
      <c r="I2794" s="1">
        <v>91212.862837111723</v>
      </c>
      <c r="J2794" s="329">
        <v>10509.556461041269</v>
      </c>
      <c r="K2794" s="329">
        <f t="shared" si="43"/>
        <v>14107.788170428539</v>
      </c>
    </row>
    <row r="2795" spans="2:11" x14ac:dyDescent="0.2">
      <c r="B2795" s="1">
        <v>19992817</v>
      </c>
      <c r="C2795" s="1">
        <v>2023</v>
      </c>
      <c r="D2795" s="1" t="s">
        <v>287</v>
      </c>
      <c r="E2795" s="1">
        <v>224.25095282771551</v>
      </c>
      <c r="F2795" s="329">
        <v>0</v>
      </c>
      <c r="G2795" s="1">
        <v>2.6588055253493108</v>
      </c>
      <c r="H2795" s="329">
        <v>120.17439501991301</v>
      </c>
      <c r="I2795" s="1">
        <v>226.9097583530648</v>
      </c>
      <c r="J2795" s="329">
        <v>7354.2070248508589</v>
      </c>
      <c r="K2795" s="329">
        <f t="shared" si="43"/>
        <v>7474.3814198707723</v>
      </c>
    </row>
    <row r="2796" spans="2:11" x14ac:dyDescent="0.2">
      <c r="B2796" s="1">
        <v>19992817</v>
      </c>
      <c r="C2796" s="1">
        <v>2024</v>
      </c>
      <c r="D2796" s="1" t="s">
        <v>287</v>
      </c>
      <c r="E2796" s="1">
        <v>377.2220494569213</v>
      </c>
      <c r="F2796" s="329">
        <v>6.9950498562548518</v>
      </c>
      <c r="G2796" s="1">
        <v>2.4619294696379468</v>
      </c>
      <c r="H2796" s="329">
        <v>111.2758649606634</v>
      </c>
      <c r="I2796" s="1">
        <v>379.68397892655918</v>
      </c>
      <c r="J2796" s="329">
        <v>7354.2070248508589</v>
      </c>
      <c r="K2796" s="329">
        <f t="shared" si="43"/>
        <v>7472.4779396677768</v>
      </c>
    </row>
    <row r="2797" spans="2:11" x14ac:dyDescent="0.2">
      <c r="B2797" s="1">
        <v>19992817</v>
      </c>
      <c r="C2797" s="1">
        <v>2025</v>
      </c>
      <c r="D2797" s="1" t="s">
        <v>287</v>
      </c>
      <c r="E2797" s="1">
        <v>562.84572981090309</v>
      </c>
      <c r="F2797" s="329">
        <v>9.6306469625370461</v>
      </c>
      <c r="G2797" s="1">
        <v>1.435093083305498</v>
      </c>
      <c r="H2797" s="329">
        <v>64.864256313308942</v>
      </c>
      <c r="I2797" s="1">
        <v>564.28082289420854</v>
      </c>
      <c r="J2797" s="329">
        <v>7354.2070248508589</v>
      </c>
      <c r="K2797" s="329">
        <f t="shared" si="43"/>
        <v>7428.7019281267048</v>
      </c>
    </row>
    <row r="2798" spans="2:11" x14ac:dyDescent="0.2">
      <c r="B2798" s="1">
        <v>19992817</v>
      </c>
      <c r="C2798" s="1">
        <v>2026</v>
      </c>
      <c r="D2798" s="1" t="s">
        <v>287</v>
      </c>
      <c r="E2798" s="1">
        <v>2425.9496686740599</v>
      </c>
      <c r="F2798" s="329">
        <v>25.72987075591308</v>
      </c>
      <c r="G2798" s="1">
        <v>0.16192172669833321</v>
      </c>
      <c r="H2798" s="329">
        <v>7.3186419093195632</v>
      </c>
      <c r="I2798" s="1">
        <v>2426.1115904007579</v>
      </c>
      <c r="J2798" s="329">
        <v>7354.2070248508589</v>
      </c>
      <c r="K2798" s="329">
        <f t="shared" si="43"/>
        <v>7387.2555375160919</v>
      </c>
    </row>
    <row r="2799" spans="2:11" x14ac:dyDescent="0.2">
      <c r="B2799" s="1">
        <v>19992817</v>
      </c>
      <c r="C2799" s="1">
        <v>2027</v>
      </c>
      <c r="D2799" s="1" t="s">
        <v>287</v>
      </c>
      <c r="E2799" s="1">
        <v>6418.0767077509527</v>
      </c>
      <c r="F2799" s="329">
        <v>74.215235442627176</v>
      </c>
      <c r="G2799" s="1">
        <v>0</v>
      </c>
      <c r="H2799" s="329">
        <v>0</v>
      </c>
      <c r="I2799" s="1">
        <v>6418.0767077509527</v>
      </c>
      <c r="J2799" s="329">
        <v>7354.2070248508589</v>
      </c>
      <c r="K2799" s="329">
        <f t="shared" si="43"/>
        <v>7428.422260293486</v>
      </c>
    </row>
    <row r="2800" spans="2:11" x14ac:dyDescent="0.2">
      <c r="B2800" s="1">
        <v>19992817</v>
      </c>
      <c r="C2800" s="1">
        <v>2028</v>
      </c>
      <c r="D2800" s="1" t="s">
        <v>287</v>
      </c>
      <c r="E2800" s="1">
        <v>16344.449555604429</v>
      </c>
      <c r="F2800" s="329">
        <v>214.41237670901299</v>
      </c>
      <c r="G2800" s="1">
        <v>0</v>
      </c>
      <c r="H2800" s="329">
        <v>0</v>
      </c>
      <c r="I2800" s="1">
        <v>16344.449555604429</v>
      </c>
      <c r="J2800" s="329">
        <v>7354.2070248508589</v>
      </c>
      <c r="K2800" s="329">
        <f t="shared" si="43"/>
        <v>7568.6194015598721</v>
      </c>
    </row>
    <row r="2801" spans="2:11" x14ac:dyDescent="0.2">
      <c r="B2801" s="1">
        <v>19992817</v>
      </c>
      <c r="C2801" s="1">
        <v>2029</v>
      </c>
      <c r="D2801" s="1" t="s">
        <v>287</v>
      </c>
      <c r="E2801" s="1">
        <v>28327.545322046681</v>
      </c>
      <c r="F2801" s="329">
        <v>347.4321030792625</v>
      </c>
      <c r="G2801" s="1">
        <v>0</v>
      </c>
      <c r="H2801" s="329">
        <v>0</v>
      </c>
      <c r="I2801" s="1">
        <v>28327.545322046681</v>
      </c>
      <c r="J2801" s="329">
        <v>7354.2070248508589</v>
      </c>
      <c r="K2801" s="329">
        <f t="shared" si="43"/>
        <v>7701.6391279301215</v>
      </c>
    </row>
    <row r="2802" spans="2:11" x14ac:dyDescent="0.2">
      <c r="B2802" s="1">
        <v>19992817</v>
      </c>
      <c r="C2802" s="1">
        <v>2030</v>
      </c>
      <c r="D2802" s="1" t="s">
        <v>287</v>
      </c>
      <c r="E2802" s="1">
        <v>40560.818237716827</v>
      </c>
      <c r="F2802" s="329">
        <v>602.28093510311737</v>
      </c>
      <c r="G2802" s="1">
        <v>0</v>
      </c>
      <c r="H2802" s="329">
        <v>0</v>
      </c>
      <c r="I2802" s="1">
        <v>40560.818237716827</v>
      </c>
      <c r="J2802" s="329">
        <v>7354.2070248508589</v>
      </c>
      <c r="K2802" s="329">
        <f t="shared" si="43"/>
        <v>7956.4879599539763</v>
      </c>
    </row>
    <row r="2803" spans="2:11" x14ac:dyDescent="0.2">
      <c r="B2803" s="1">
        <v>19992817</v>
      </c>
      <c r="C2803" s="1">
        <v>2031</v>
      </c>
      <c r="D2803" s="1" t="s">
        <v>287</v>
      </c>
      <c r="E2803" s="1">
        <v>42702.932004963593</v>
      </c>
      <c r="F2803" s="329">
        <v>823.81503617335659</v>
      </c>
      <c r="G2803" s="1">
        <v>0</v>
      </c>
      <c r="H2803" s="329">
        <v>0</v>
      </c>
      <c r="I2803" s="1">
        <v>42702.932004963593</v>
      </c>
      <c r="J2803" s="329">
        <v>7354.2070248508589</v>
      </c>
      <c r="K2803" s="329">
        <f t="shared" si="43"/>
        <v>8178.0220610242159</v>
      </c>
    </row>
    <row r="2804" spans="2:11" x14ac:dyDescent="0.2">
      <c r="B2804" s="1">
        <v>19992817</v>
      </c>
      <c r="C2804" s="1">
        <v>2032</v>
      </c>
      <c r="D2804" s="1" t="s">
        <v>287</v>
      </c>
      <c r="E2804" s="1">
        <v>44025.006435710791</v>
      </c>
      <c r="F2804" s="329">
        <v>1160.6977666658299</v>
      </c>
      <c r="G2804" s="1">
        <v>0</v>
      </c>
      <c r="H2804" s="329">
        <v>0</v>
      </c>
      <c r="I2804" s="1">
        <v>44025.006435710791</v>
      </c>
      <c r="J2804" s="329">
        <v>7354.2070248508589</v>
      </c>
      <c r="K2804" s="329">
        <f t="shared" si="43"/>
        <v>8514.9047915166884</v>
      </c>
    </row>
    <row r="2805" spans="2:11" x14ac:dyDescent="0.2">
      <c r="B2805" s="1">
        <v>19992817</v>
      </c>
      <c r="C2805" s="1">
        <v>2033</v>
      </c>
      <c r="D2805" s="1" t="s">
        <v>287</v>
      </c>
      <c r="E2805" s="1">
        <v>45313.530371416149</v>
      </c>
      <c r="F2805" s="329">
        <v>1696.3881729164691</v>
      </c>
      <c r="G2805" s="1">
        <v>0</v>
      </c>
      <c r="H2805" s="329">
        <v>0</v>
      </c>
      <c r="I2805" s="1">
        <v>45313.530371416149</v>
      </c>
      <c r="J2805" s="329">
        <v>7354.2070248508589</v>
      </c>
      <c r="K2805" s="329">
        <f t="shared" si="43"/>
        <v>9050.5951977673285</v>
      </c>
    </row>
    <row r="2806" spans="2:11" x14ac:dyDescent="0.2">
      <c r="B2806" s="1">
        <v>19992817</v>
      </c>
      <c r="C2806" s="1">
        <v>2034</v>
      </c>
      <c r="D2806" s="1" t="s">
        <v>287</v>
      </c>
      <c r="E2806" s="1">
        <v>56085.124423795998</v>
      </c>
      <c r="F2806" s="329">
        <v>2445.30937731943</v>
      </c>
      <c r="G2806" s="1">
        <v>0</v>
      </c>
      <c r="H2806" s="329">
        <v>0</v>
      </c>
      <c r="I2806" s="1">
        <v>56085.124423795998</v>
      </c>
      <c r="J2806" s="329">
        <v>7354.2070248508589</v>
      </c>
      <c r="K2806" s="329">
        <f t="shared" si="43"/>
        <v>9799.5164021702894</v>
      </c>
    </row>
    <row r="2807" spans="2:11" x14ac:dyDescent="0.2">
      <c r="B2807" s="1">
        <v>19993099</v>
      </c>
      <c r="C2807" s="1">
        <v>2023</v>
      </c>
      <c r="D2807" s="1" t="s">
        <v>287</v>
      </c>
      <c r="E2807" s="1">
        <v>0</v>
      </c>
      <c r="F2807" s="329">
        <v>0</v>
      </c>
      <c r="G2807" s="1">
        <v>0</v>
      </c>
      <c r="H2807" s="329">
        <v>0</v>
      </c>
      <c r="I2807" s="1">
        <v>0</v>
      </c>
      <c r="J2807" s="329">
        <v>1476.2474806979001</v>
      </c>
      <c r="K2807" s="329">
        <f t="shared" si="43"/>
        <v>1476.2474806979001</v>
      </c>
    </row>
    <row r="2808" spans="2:11" x14ac:dyDescent="0.2">
      <c r="B2808" s="1">
        <v>19993099</v>
      </c>
      <c r="C2808" s="1">
        <v>2024</v>
      </c>
      <c r="D2808" s="1" t="s">
        <v>287</v>
      </c>
      <c r="E2808" s="1">
        <v>157.5047096951329</v>
      </c>
      <c r="F2808" s="329">
        <v>3.1759502310541921</v>
      </c>
      <c r="G2808" s="1">
        <v>0</v>
      </c>
      <c r="H2808" s="329">
        <v>0</v>
      </c>
      <c r="I2808" s="1">
        <v>157.5047096951329</v>
      </c>
      <c r="J2808" s="329">
        <v>1476.2474806979001</v>
      </c>
      <c r="K2808" s="329">
        <f t="shared" si="43"/>
        <v>1479.4234309289543</v>
      </c>
    </row>
    <row r="2809" spans="2:11" x14ac:dyDescent="0.2">
      <c r="B2809" s="1">
        <v>19993099</v>
      </c>
      <c r="C2809" s="1">
        <v>2025</v>
      </c>
      <c r="D2809" s="1" t="s">
        <v>287</v>
      </c>
      <c r="E2809" s="1">
        <v>395.85258848512427</v>
      </c>
      <c r="F2809" s="329">
        <v>6.4592078490253186</v>
      </c>
      <c r="G2809" s="1">
        <v>0</v>
      </c>
      <c r="H2809" s="329">
        <v>0</v>
      </c>
      <c r="I2809" s="1">
        <v>395.85258848512427</v>
      </c>
      <c r="J2809" s="329">
        <v>1476.2474806979001</v>
      </c>
      <c r="K2809" s="329">
        <f t="shared" si="43"/>
        <v>1482.7066885469253</v>
      </c>
    </row>
    <row r="2810" spans="2:11" x14ac:dyDescent="0.2">
      <c r="B2810" s="1">
        <v>19993099</v>
      </c>
      <c r="C2810" s="1">
        <v>2026</v>
      </c>
      <c r="D2810" s="1" t="s">
        <v>287</v>
      </c>
      <c r="E2810" s="1">
        <v>867.7960512486801</v>
      </c>
      <c r="F2810" s="329">
        <v>6.7966701407221581</v>
      </c>
      <c r="G2810" s="1">
        <v>0</v>
      </c>
      <c r="H2810" s="329">
        <v>0</v>
      </c>
      <c r="I2810" s="1">
        <v>867.7960512486801</v>
      </c>
      <c r="J2810" s="329">
        <v>1476.2474806979001</v>
      </c>
      <c r="K2810" s="329">
        <f t="shared" si="43"/>
        <v>1483.0441508386223</v>
      </c>
    </row>
    <row r="2811" spans="2:11" x14ac:dyDescent="0.2">
      <c r="B2811" s="1">
        <v>19993099</v>
      </c>
      <c r="C2811" s="1">
        <v>2027</v>
      </c>
      <c r="D2811" s="1" t="s">
        <v>287</v>
      </c>
      <c r="E2811" s="1">
        <v>1466.2128087702399</v>
      </c>
      <c r="F2811" s="329">
        <v>15.04260425956201</v>
      </c>
      <c r="G2811" s="1">
        <v>0</v>
      </c>
      <c r="H2811" s="329">
        <v>0</v>
      </c>
      <c r="I2811" s="1">
        <v>1466.2128087702399</v>
      </c>
      <c r="J2811" s="329">
        <v>1476.2474806979001</v>
      </c>
      <c r="K2811" s="329">
        <f t="shared" si="43"/>
        <v>1491.2900849574621</v>
      </c>
    </row>
    <row r="2812" spans="2:11" x14ac:dyDescent="0.2">
      <c r="B2812" s="1">
        <v>19993099</v>
      </c>
      <c r="C2812" s="1">
        <v>2028</v>
      </c>
      <c r="D2812" s="1" t="s">
        <v>287</v>
      </c>
      <c r="E2812" s="1">
        <v>2319.1541638040262</v>
      </c>
      <c r="F2812" s="329">
        <v>28.333505548505201</v>
      </c>
      <c r="G2812" s="1">
        <v>0</v>
      </c>
      <c r="H2812" s="329">
        <v>0</v>
      </c>
      <c r="I2812" s="1">
        <v>2319.1541638040262</v>
      </c>
      <c r="J2812" s="329">
        <v>1476.2474806979001</v>
      </c>
      <c r="K2812" s="329">
        <f t="shared" si="43"/>
        <v>1504.5809862464052</v>
      </c>
    </row>
    <row r="2813" spans="2:11" x14ac:dyDescent="0.2">
      <c r="B2813" s="1">
        <v>19993099</v>
      </c>
      <c r="C2813" s="1">
        <v>2029</v>
      </c>
      <c r="D2813" s="1" t="s">
        <v>287</v>
      </c>
      <c r="E2813" s="1">
        <v>2687.0405056623499</v>
      </c>
      <c r="F2813" s="329">
        <v>25.399955410817419</v>
      </c>
      <c r="G2813" s="1">
        <v>0</v>
      </c>
      <c r="H2813" s="329">
        <v>0</v>
      </c>
      <c r="I2813" s="1">
        <v>2687.0405056623499</v>
      </c>
      <c r="J2813" s="329">
        <v>1476.2474806979001</v>
      </c>
      <c r="K2813" s="329">
        <f t="shared" si="43"/>
        <v>1501.6474361087176</v>
      </c>
    </row>
    <row r="2814" spans="2:11" x14ac:dyDescent="0.2">
      <c r="B2814" s="1">
        <v>19993099</v>
      </c>
      <c r="C2814" s="1">
        <v>2030</v>
      </c>
      <c r="D2814" s="1" t="s">
        <v>287</v>
      </c>
      <c r="E2814" s="1">
        <v>3077.7837616332722</v>
      </c>
      <c r="F2814" s="329">
        <v>33.753834580868258</v>
      </c>
      <c r="G2814" s="1">
        <v>0</v>
      </c>
      <c r="H2814" s="329">
        <v>0</v>
      </c>
      <c r="I2814" s="1">
        <v>3077.7837616332722</v>
      </c>
      <c r="J2814" s="329">
        <v>1476.2474806979001</v>
      </c>
      <c r="K2814" s="329">
        <f t="shared" si="43"/>
        <v>1510.0013152787683</v>
      </c>
    </row>
    <row r="2815" spans="2:11" x14ac:dyDescent="0.2">
      <c r="B2815" s="1">
        <v>19993099</v>
      </c>
      <c r="C2815" s="1">
        <v>2031</v>
      </c>
      <c r="D2815" s="1" t="s">
        <v>287</v>
      </c>
      <c r="E2815" s="1">
        <v>5442.2209962564284</v>
      </c>
      <c r="F2815" s="329">
        <v>77.83530980612403</v>
      </c>
      <c r="G2815" s="1">
        <v>0</v>
      </c>
      <c r="H2815" s="329">
        <v>0</v>
      </c>
      <c r="I2815" s="1">
        <v>5442.2209962564284</v>
      </c>
      <c r="J2815" s="329">
        <v>1476.2474806979001</v>
      </c>
      <c r="K2815" s="329">
        <f t="shared" si="43"/>
        <v>1554.0827905040242</v>
      </c>
    </row>
    <row r="2816" spans="2:11" x14ac:dyDescent="0.2">
      <c r="B2816" s="1">
        <v>19993099</v>
      </c>
      <c r="C2816" s="1">
        <v>2032</v>
      </c>
      <c r="D2816" s="1" t="s">
        <v>287</v>
      </c>
      <c r="E2816" s="1">
        <v>6089.4833118906372</v>
      </c>
      <c r="F2816" s="329">
        <v>123.3547235905388</v>
      </c>
      <c r="G2816" s="1">
        <v>0</v>
      </c>
      <c r="H2816" s="329">
        <v>0</v>
      </c>
      <c r="I2816" s="1">
        <v>6089.4833118906372</v>
      </c>
      <c r="J2816" s="329">
        <v>1476.2474806979001</v>
      </c>
      <c r="K2816" s="329">
        <f t="shared" si="43"/>
        <v>1599.6022042884388</v>
      </c>
    </row>
    <row r="2817" spans="2:11" x14ac:dyDescent="0.2">
      <c r="B2817" s="1">
        <v>19993099</v>
      </c>
      <c r="C2817" s="1">
        <v>2033</v>
      </c>
      <c r="D2817" s="1" t="s">
        <v>287</v>
      </c>
      <c r="E2817" s="1">
        <v>6553.3838911793719</v>
      </c>
      <c r="F2817" s="329">
        <v>227.43716266774379</v>
      </c>
      <c r="G2817" s="1">
        <v>0</v>
      </c>
      <c r="H2817" s="329">
        <v>0</v>
      </c>
      <c r="I2817" s="1">
        <v>6553.3838911793719</v>
      </c>
      <c r="J2817" s="329">
        <v>1476.2474806979001</v>
      </c>
      <c r="K2817" s="329">
        <f t="shared" si="43"/>
        <v>1703.6846433656438</v>
      </c>
    </row>
    <row r="2818" spans="2:11" x14ac:dyDescent="0.2">
      <c r="B2818" s="1">
        <v>19993099</v>
      </c>
      <c r="C2818" s="1">
        <v>2034</v>
      </c>
      <c r="D2818" s="1" t="s">
        <v>287</v>
      </c>
      <c r="E2818" s="1">
        <v>8460.9562498081414</v>
      </c>
      <c r="F2818" s="329">
        <v>339.26093568717431</v>
      </c>
      <c r="G2818" s="1">
        <v>0</v>
      </c>
      <c r="H2818" s="329">
        <v>0</v>
      </c>
      <c r="I2818" s="1">
        <v>8460.9562498081414</v>
      </c>
      <c r="J2818" s="329">
        <v>1476.2474806979001</v>
      </c>
      <c r="K2818" s="329">
        <f t="shared" si="43"/>
        <v>1815.5084163850743</v>
      </c>
    </row>
    <row r="2819" spans="2:11" x14ac:dyDescent="0.2">
      <c r="B2819" s="1">
        <v>19994540</v>
      </c>
      <c r="C2819" s="1">
        <v>2023</v>
      </c>
      <c r="D2819" s="1" t="s">
        <v>287</v>
      </c>
      <c r="E2819" s="1">
        <v>0</v>
      </c>
      <c r="F2819" s="329">
        <v>0</v>
      </c>
      <c r="G2819" s="1">
        <v>0</v>
      </c>
      <c r="H2819" s="329">
        <v>0</v>
      </c>
      <c r="I2819" s="1">
        <v>0</v>
      </c>
      <c r="J2819" s="329">
        <v>6111.6492092427616</v>
      </c>
      <c r="K2819" s="329">
        <f t="shared" si="43"/>
        <v>6111.6492092427616</v>
      </c>
    </row>
    <row r="2820" spans="2:11" x14ac:dyDescent="0.2">
      <c r="B2820" s="1">
        <v>19994540</v>
      </c>
      <c r="C2820" s="1">
        <v>2024</v>
      </c>
      <c r="D2820" s="1" t="s">
        <v>287</v>
      </c>
      <c r="E2820" s="1">
        <v>0</v>
      </c>
      <c r="F2820" s="329">
        <v>0</v>
      </c>
      <c r="G2820" s="1">
        <v>0</v>
      </c>
      <c r="H2820" s="329">
        <v>0</v>
      </c>
      <c r="I2820" s="1">
        <v>0</v>
      </c>
      <c r="J2820" s="329">
        <v>6111.6492092427616</v>
      </c>
      <c r="K2820" s="329">
        <f t="shared" si="43"/>
        <v>6111.6492092427616</v>
      </c>
    </row>
    <row r="2821" spans="2:11" x14ac:dyDescent="0.2">
      <c r="B2821" s="1">
        <v>19994540</v>
      </c>
      <c r="C2821" s="1">
        <v>2025</v>
      </c>
      <c r="D2821" s="1" t="s">
        <v>287</v>
      </c>
      <c r="E2821" s="1">
        <v>0</v>
      </c>
      <c r="F2821" s="329">
        <v>0</v>
      </c>
      <c r="G2821" s="1">
        <v>0</v>
      </c>
      <c r="H2821" s="329">
        <v>0</v>
      </c>
      <c r="I2821" s="1">
        <v>0</v>
      </c>
      <c r="J2821" s="329">
        <v>6111.6492092427616</v>
      </c>
      <c r="K2821" s="329">
        <f t="shared" si="43"/>
        <v>6111.6492092427616</v>
      </c>
    </row>
    <row r="2822" spans="2:11" x14ac:dyDescent="0.2">
      <c r="B2822" s="1">
        <v>19994540</v>
      </c>
      <c r="C2822" s="1">
        <v>2026</v>
      </c>
      <c r="D2822" s="1" t="s">
        <v>287</v>
      </c>
      <c r="E2822" s="1">
        <v>0</v>
      </c>
      <c r="F2822" s="329">
        <v>0</v>
      </c>
      <c r="G2822" s="1">
        <v>0</v>
      </c>
      <c r="H2822" s="329">
        <v>0</v>
      </c>
      <c r="I2822" s="1">
        <v>0</v>
      </c>
      <c r="J2822" s="329">
        <v>6111.6492092427616</v>
      </c>
      <c r="K2822" s="329">
        <f t="shared" si="43"/>
        <v>6111.6492092427616</v>
      </c>
    </row>
    <row r="2823" spans="2:11" x14ac:dyDescent="0.2">
      <c r="B2823" s="1">
        <v>19994540</v>
      </c>
      <c r="C2823" s="1">
        <v>2027</v>
      </c>
      <c r="D2823" s="1" t="s">
        <v>287</v>
      </c>
      <c r="E2823" s="1">
        <v>0</v>
      </c>
      <c r="F2823" s="329">
        <v>0</v>
      </c>
      <c r="G2823" s="1">
        <v>0</v>
      </c>
      <c r="H2823" s="329">
        <v>0</v>
      </c>
      <c r="I2823" s="1">
        <v>0</v>
      </c>
      <c r="J2823" s="329">
        <v>6111.6492092427616</v>
      </c>
      <c r="K2823" s="329">
        <f t="shared" ref="K2823:K2886" si="44">J2823+H2823+F2823</f>
        <v>6111.6492092427616</v>
      </c>
    </row>
    <row r="2824" spans="2:11" x14ac:dyDescent="0.2">
      <c r="B2824" s="1">
        <v>19994540</v>
      </c>
      <c r="C2824" s="1">
        <v>2028</v>
      </c>
      <c r="D2824" s="1" t="s">
        <v>287</v>
      </c>
      <c r="E2824" s="1">
        <v>0</v>
      </c>
      <c r="F2824" s="329">
        <v>0</v>
      </c>
      <c r="G2824" s="1">
        <v>0</v>
      </c>
      <c r="H2824" s="329">
        <v>0</v>
      </c>
      <c r="I2824" s="1">
        <v>0</v>
      </c>
      <c r="J2824" s="329">
        <v>6111.6492092427616</v>
      </c>
      <c r="K2824" s="329">
        <f t="shared" si="44"/>
        <v>6111.6492092427616</v>
      </c>
    </row>
    <row r="2825" spans="2:11" x14ac:dyDescent="0.2">
      <c r="B2825" s="1">
        <v>19994540</v>
      </c>
      <c r="C2825" s="1">
        <v>2029</v>
      </c>
      <c r="D2825" s="1" t="s">
        <v>287</v>
      </c>
      <c r="E2825" s="1">
        <v>0</v>
      </c>
      <c r="F2825" s="329">
        <v>0</v>
      </c>
      <c r="G2825" s="1">
        <v>0</v>
      </c>
      <c r="H2825" s="329">
        <v>0</v>
      </c>
      <c r="I2825" s="1">
        <v>0</v>
      </c>
      <c r="J2825" s="329">
        <v>6111.6492092427616</v>
      </c>
      <c r="K2825" s="329">
        <f t="shared" si="44"/>
        <v>6111.6492092427616</v>
      </c>
    </row>
    <row r="2826" spans="2:11" x14ac:dyDescent="0.2">
      <c r="B2826" s="1">
        <v>19994540</v>
      </c>
      <c r="C2826" s="1">
        <v>2030</v>
      </c>
      <c r="D2826" s="1" t="s">
        <v>287</v>
      </c>
      <c r="E2826" s="1">
        <v>0</v>
      </c>
      <c r="F2826" s="329">
        <v>0</v>
      </c>
      <c r="G2826" s="1">
        <v>0</v>
      </c>
      <c r="H2826" s="329">
        <v>0</v>
      </c>
      <c r="I2826" s="1">
        <v>0</v>
      </c>
      <c r="J2826" s="329">
        <v>6111.6492092427616</v>
      </c>
      <c r="K2826" s="329">
        <f t="shared" si="44"/>
        <v>6111.6492092427616</v>
      </c>
    </row>
    <row r="2827" spans="2:11" x14ac:dyDescent="0.2">
      <c r="B2827" s="1">
        <v>19994540</v>
      </c>
      <c r="C2827" s="1">
        <v>2031</v>
      </c>
      <c r="D2827" s="1" t="s">
        <v>287</v>
      </c>
      <c r="E2827" s="1">
        <v>0</v>
      </c>
      <c r="F2827" s="329">
        <v>0</v>
      </c>
      <c r="G2827" s="1">
        <v>0</v>
      </c>
      <c r="H2827" s="329">
        <v>0</v>
      </c>
      <c r="I2827" s="1">
        <v>0</v>
      </c>
      <c r="J2827" s="329">
        <v>6111.6492092427616</v>
      </c>
      <c r="K2827" s="329">
        <f t="shared" si="44"/>
        <v>6111.6492092427616</v>
      </c>
    </row>
    <row r="2828" spans="2:11" x14ac:dyDescent="0.2">
      <c r="B2828" s="1">
        <v>19994540</v>
      </c>
      <c r="C2828" s="1">
        <v>2032</v>
      </c>
      <c r="D2828" s="1" t="s">
        <v>287</v>
      </c>
      <c r="E2828" s="1">
        <v>0</v>
      </c>
      <c r="F2828" s="329">
        <v>0</v>
      </c>
      <c r="G2828" s="1">
        <v>0</v>
      </c>
      <c r="H2828" s="329">
        <v>0</v>
      </c>
      <c r="I2828" s="1">
        <v>0</v>
      </c>
      <c r="J2828" s="329">
        <v>6111.6492092427616</v>
      </c>
      <c r="K2828" s="329">
        <f t="shared" si="44"/>
        <v>6111.6492092427616</v>
      </c>
    </row>
    <row r="2829" spans="2:11" x14ac:dyDescent="0.2">
      <c r="B2829" s="1">
        <v>19994540</v>
      </c>
      <c r="C2829" s="1">
        <v>2033</v>
      </c>
      <c r="D2829" s="1" t="s">
        <v>287</v>
      </c>
      <c r="E2829" s="1">
        <v>0</v>
      </c>
      <c r="F2829" s="329">
        <v>0</v>
      </c>
      <c r="G2829" s="1">
        <v>0</v>
      </c>
      <c r="H2829" s="329">
        <v>0</v>
      </c>
      <c r="I2829" s="1">
        <v>0</v>
      </c>
      <c r="J2829" s="329">
        <v>6111.6492092427616</v>
      </c>
      <c r="K2829" s="329">
        <f t="shared" si="44"/>
        <v>6111.6492092427616</v>
      </c>
    </row>
    <row r="2830" spans="2:11" x14ac:dyDescent="0.2">
      <c r="B2830" s="1">
        <v>19994540</v>
      </c>
      <c r="C2830" s="1">
        <v>2034</v>
      </c>
      <c r="D2830" s="1" t="s">
        <v>287</v>
      </c>
      <c r="E2830" s="1">
        <v>0</v>
      </c>
      <c r="F2830" s="329">
        <v>0</v>
      </c>
      <c r="G2830" s="1">
        <v>0</v>
      </c>
      <c r="H2830" s="329">
        <v>0</v>
      </c>
      <c r="I2830" s="1">
        <v>0</v>
      </c>
      <c r="J2830" s="329">
        <v>6111.6492092427616</v>
      </c>
      <c r="K2830" s="329">
        <f t="shared" si="44"/>
        <v>6111.6492092427616</v>
      </c>
    </row>
    <row r="2831" spans="2:11" x14ac:dyDescent="0.2">
      <c r="B2831" s="1">
        <v>20497052</v>
      </c>
      <c r="C2831" s="1">
        <v>2023</v>
      </c>
      <c r="D2831" s="1" t="s">
        <v>287</v>
      </c>
      <c r="E2831" s="1">
        <v>48.248419805763177</v>
      </c>
      <c r="F2831" s="329">
        <v>0</v>
      </c>
      <c r="G2831" s="1">
        <v>0</v>
      </c>
      <c r="H2831" s="329">
        <v>0</v>
      </c>
      <c r="I2831" s="1">
        <v>48.248419805763177</v>
      </c>
      <c r="J2831" s="329">
        <v>13122.2213431747</v>
      </c>
      <c r="K2831" s="329">
        <f t="shared" si="44"/>
        <v>13122.2213431747</v>
      </c>
    </row>
    <row r="2832" spans="2:11" x14ac:dyDescent="0.2">
      <c r="B2832" s="1">
        <v>20497052</v>
      </c>
      <c r="C2832" s="1">
        <v>2024</v>
      </c>
      <c r="D2832" s="1" t="s">
        <v>287</v>
      </c>
      <c r="E2832" s="1">
        <v>158.20229306567029</v>
      </c>
      <c r="F2832" s="329">
        <v>2.4925006100297948</v>
      </c>
      <c r="G2832" s="1">
        <v>0</v>
      </c>
      <c r="H2832" s="329">
        <v>0</v>
      </c>
      <c r="I2832" s="1">
        <v>158.20229306567029</v>
      </c>
      <c r="J2832" s="329">
        <v>13122.2213431747</v>
      </c>
      <c r="K2832" s="329">
        <f t="shared" si="44"/>
        <v>13124.71384378473</v>
      </c>
    </row>
    <row r="2833" spans="2:11" x14ac:dyDescent="0.2">
      <c r="B2833" s="1">
        <v>20497052</v>
      </c>
      <c r="C2833" s="1">
        <v>2025</v>
      </c>
      <c r="D2833" s="1" t="s">
        <v>287</v>
      </c>
      <c r="E2833" s="1">
        <v>410.69420222240319</v>
      </c>
      <c r="F2833" s="329">
        <v>5.7529825960028527</v>
      </c>
      <c r="G2833" s="1">
        <v>0</v>
      </c>
      <c r="H2833" s="329">
        <v>0</v>
      </c>
      <c r="I2833" s="1">
        <v>410.69420222240319</v>
      </c>
      <c r="J2833" s="329">
        <v>13122.2213431747</v>
      </c>
      <c r="K2833" s="329">
        <f t="shared" si="44"/>
        <v>13127.974325770703</v>
      </c>
    </row>
    <row r="2834" spans="2:11" x14ac:dyDescent="0.2">
      <c r="B2834" s="1">
        <v>20497052</v>
      </c>
      <c r="C2834" s="1">
        <v>2026</v>
      </c>
      <c r="D2834" s="1" t="s">
        <v>287</v>
      </c>
      <c r="E2834" s="1">
        <v>7045.9190370508559</v>
      </c>
      <c r="F2834" s="329">
        <v>116.7870136910872</v>
      </c>
      <c r="G2834" s="1">
        <v>0</v>
      </c>
      <c r="H2834" s="329">
        <v>0</v>
      </c>
      <c r="I2834" s="1">
        <v>7045.9190370508559</v>
      </c>
      <c r="J2834" s="329">
        <v>13122.2213431747</v>
      </c>
      <c r="K2834" s="329">
        <f t="shared" si="44"/>
        <v>13239.008356865788</v>
      </c>
    </row>
    <row r="2835" spans="2:11" x14ac:dyDescent="0.2">
      <c r="B2835" s="1">
        <v>20497052</v>
      </c>
      <c r="C2835" s="1">
        <v>2027</v>
      </c>
      <c r="D2835" s="1" t="s">
        <v>287</v>
      </c>
      <c r="E2835" s="1">
        <v>11100.636645830949</v>
      </c>
      <c r="F2835" s="329">
        <v>208.68324857877491</v>
      </c>
      <c r="G2835" s="1">
        <v>0</v>
      </c>
      <c r="H2835" s="329">
        <v>0</v>
      </c>
      <c r="I2835" s="1">
        <v>11100.636645830949</v>
      </c>
      <c r="J2835" s="329">
        <v>13122.2213431747</v>
      </c>
      <c r="K2835" s="329">
        <f t="shared" si="44"/>
        <v>13330.904591753475</v>
      </c>
    </row>
    <row r="2836" spans="2:11" x14ac:dyDescent="0.2">
      <c r="B2836" s="1">
        <v>20497052</v>
      </c>
      <c r="C2836" s="1">
        <v>2028</v>
      </c>
      <c r="D2836" s="1" t="s">
        <v>287</v>
      </c>
      <c r="E2836" s="1">
        <v>20496.49287421894</v>
      </c>
      <c r="F2836" s="329">
        <v>341.27561057170919</v>
      </c>
      <c r="G2836" s="1">
        <v>0</v>
      </c>
      <c r="H2836" s="329">
        <v>0</v>
      </c>
      <c r="I2836" s="1">
        <v>20496.49287421894</v>
      </c>
      <c r="J2836" s="329">
        <v>13122.2213431747</v>
      </c>
      <c r="K2836" s="329">
        <f t="shared" si="44"/>
        <v>13463.496953746409</v>
      </c>
    </row>
    <row r="2837" spans="2:11" x14ac:dyDescent="0.2">
      <c r="B2837" s="1">
        <v>20497052</v>
      </c>
      <c r="C2837" s="1">
        <v>2029</v>
      </c>
      <c r="D2837" s="1" t="s">
        <v>287</v>
      </c>
      <c r="E2837" s="1">
        <v>21574.987614999769</v>
      </c>
      <c r="F2837" s="329">
        <v>301.64724586747252</v>
      </c>
      <c r="G2837" s="1">
        <v>0</v>
      </c>
      <c r="H2837" s="329">
        <v>0</v>
      </c>
      <c r="I2837" s="1">
        <v>21574.987614999769</v>
      </c>
      <c r="J2837" s="329">
        <v>13122.2213431747</v>
      </c>
      <c r="K2837" s="329">
        <f t="shared" si="44"/>
        <v>13423.868589042173</v>
      </c>
    </row>
    <row r="2838" spans="2:11" x14ac:dyDescent="0.2">
      <c r="B2838" s="1">
        <v>20497052</v>
      </c>
      <c r="C2838" s="1">
        <v>2030</v>
      </c>
      <c r="D2838" s="1" t="s">
        <v>287</v>
      </c>
      <c r="E2838" s="1">
        <v>21012.183540547219</v>
      </c>
      <c r="F2838" s="329">
        <v>322.64255253113851</v>
      </c>
      <c r="G2838" s="1">
        <v>0</v>
      </c>
      <c r="H2838" s="329">
        <v>0</v>
      </c>
      <c r="I2838" s="1">
        <v>21012.183540547219</v>
      </c>
      <c r="J2838" s="329">
        <v>13122.2213431747</v>
      </c>
      <c r="K2838" s="329">
        <f t="shared" si="44"/>
        <v>13444.863895705839</v>
      </c>
    </row>
    <row r="2839" spans="2:11" x14ac:dyDescent="0.2">
      <c r="B2839" s="1">
        <v>20497052</v>
      </c>
      <c r="C2839" s="1">
        <v>2031</v>
      </c>
      <c r="D2839" s="1" t="s">
        <v>287</v>
      </c>
      <c r="E2839" s="1">
        <v>25900.27400146985</v>
      </c>
      <c r="F2839" s="329">
        <v>516.61795284600419</v>
      </c>
      <c r="G2839" s="1">
        <v>0</v>
      </c>
      <c r="H2839" s="329">
        <v>0</v>
      </c>
      <c r="I2839" s="1">
        <v>25900.27400146985</v>
      </c>
      <c r="J2839" s="329">
        <v>13122.2213431747</v>
      </c>
      <c r="K2839" s="329">
        <f t="shared" si="44"/>
        <v>13638.839296020704</v>
      </c>
    </row>
    <row r="2840" spans="2:11" x14ac:dyDescent="0.2">
      <c r="B2840" s="1">
        <v>20497052</v>
      </c>
      <c r="C2840" s="1">
        <v>2032</v>
      </c>
      <c r="D2840" s="1" t="s">
        <v>287</v>
      </c>
      <c r="E2840" s="1">
        <v>26270.24394280295</v>
      </c>
      <c r="F2840" s="329">
        <v>687.91118026438892</v>
      </c>
      <c r="G2840" s="1">
        <v>0</v>
      </c>
      <c r="H2840" s="329">
        <v>0</v>
      </c>
      <c r="I2840" s="1">
        <v>26270.24394280295</v>
      </c>
      <c r="J2840" s="329">
        <v>13122.2213431747</v>
      </c>
      <c r="K2840" s="329">
        <f t="shared" si="44"/>
        <v>13810.13252343909</v>
      </c>
    </row>
    <row r="2841" spans="2:11" x14ac:dyDescent="0.2">
      <c r="B2841" s="1">
        <v>20497052</v>
      </c>
      <c r="C2841" s="1">
        <v>2033</v>
      </c>
      <c r="D2841" s="1" t="s">
        <v>287</v>
      </c>
      <c r="E2841" s="1">
        <v>26365.663084318181</v>
      </c>
      <c r="F2841" s="329">
        <v>1067.0913018745421</v>
      </c>
      <c r="G2841" s="1">
        <v>0</v>
      </c>
      <c r="H2841" s="329">
        <v>0</v>
      </c>
      <c r="I2841" s="1">
        <v>26365.663084318181</v>
      </c>
      <c r="J2841" s="329">
        <v>13122.2213431747</v>
      </c>
      <c r="K2841" s="329">
        <f t="shared" si="44"/>
        <v>14189.312645049242</v>
      </c>
    </row>
    <row r="2842" spans="2:11" x14ac:dyDescent="0.2">
      <c r="B2842" s="1">
        <v>20497052</v>
      </c>
      <c r="C2842" s="1">
        <v>2034</v>
      </c>
      <c r="D2842" s="1" t="s">
        <v>287</v>
      </c>
      <c r="E2842" s="1">
        <v>26734.205996828099</v>
      </c>
      <c r="F2842" s="329">
        <v>1259.881082123178</v>
      </c>
      <c r="G2842" s="1">
        <v>0</v>
      </c>
      <c r="H2842" s="329">
        <v>0</v>
      </c>
      <c r="I2842" s="1">
        <v>26734.205996828099</v>
      </c>
      <c r="J2842" s="329">
        <v>13122.2213431747</v>
      </c>
      <c r="K2842" s="329">
        <f t="shared" si="44"/>
        <v>14382.102425297879</v>
      </c>
    </row>
    <row r="2843" spans="2:11" x14ac:dyDescent="0.2">
      <c r="B2843" s="1">
        <v>45816354</v>
      </c>
      <c r="C2843" s="1">
        <v>2023</v>
      </c>
      <c r="D2843" s="1" t="s">
        <v>287</v>
      </c>
      <c r="E2843" s="1">
        <v>619.3896189455304</v>
      </c>
      <c r="F2843" s="329">
        <v>0</v>
      </c>
      <c r="G2843" s="1">
        <v>0</v>
      </c>
      <c r="H2843" s="329">
        <v>0</v>
      </c>
      <c r="I2843" s="1">
        <v>619.3896189455304</v>
      </c>
      <c r="J2843" s="329">
        <v>10482.27084248234</v>
      </c>
      <c r="K2843" s="329">
        <f t="shared" si="44"/>
        <v>10482.27084248234</v>
      </c>
    </row>
    <row r="2844" spans="2:11" x14ac:dyDescent="0.2">
      <c r="B2844" s="1">
        <v>45816354</v>
      </c>
      <c r="C2844" s="1">
        <v>2024</v>
      </c>
      <c r="D2844" s="1" t="s">
        <v>287</v>
      </c>
      <c r="E2844" s="1">
        <v>746.87278009985175</v>
      </c>
      <c r="F2844" s="329">
        <v>13.564422604789449</v>
      </c>
      <c r="G2844" s="1">
        <v>0</v>
      </c>
      <c r="H2844" s="329">
        <v>0</v>
      </c>
      <c r="I2844" s="1">
        <v>746.87278009985175</v>
      </c>
      <c r="J2844" s="329">
        <v>10482.27084248234</v>
      </c>
      <c r="K2844" s="329">
        <f t="shared" si="44"/>
        <v>10495.835265087129</v>
      </c>
    </row>
    <row r="2845" spans="2:11" x14ac:dyDescent="0.2">
      <c r="B2845" s="1">
        <v>45816354</v>
      </c>
      <c r="C2845" s="1">
        <v>2025</v>
      </c>
      <c r="D2845" s="1" t="s">
        <v>287</v>
      </c>
      <c r="E2845" s="1">
        <v>1223.817115067556</v>
      </c>
      <c r="F2845" s="329">
        <v>21.594938643954581</v>
      </c>
      <c r="G2845" s="1">
        <v>0</v>
      </c>
      <c r="H2845" s="329">
        <v>0</v>
      </c>
      <c r="I2845" s="1">
        <v>1223.817115067556</v>
      </c>
      <c r="J2845" s="329">
        <v>10482.27084248234</v>
      </c>
      <c r="K2845" s="329">
        <f t="shared" si="44"/>
        <v>10503.865781126295</v>
      </c>
    </row>
    <row r="2846" spans="2:11" x14ac:dyDescent="0.2">
      <c r="B2846" s="1">
        <v>45816354</v>
      </c>
      <c r="C2846" s="1">
        <v>2026</v>
      </c>
      <c r="D2846" s="1" t="s">
        <v>287</v>
      </c>
      <c r="E2846" s="1">
        <v>3704.3687895292728</v>
      </c>
      <c r="F2846" s="329">
        <v>37.525115293820178</v>
      </c>
      <c r="G2846" s="1">
        <v>0</v>
      </c>
      <c r="H2846" s="329">
        <v>0</v>
      </c>
      <c r="I2846" s="1">
        <v>3704.3687895292728</v>
      </c>
      <c r="J2846" s="329">
        <v>10482.27084248234</v>
      </c>
      <c r="K2846" s="329">
        <f t="shared" si="44"/>
        <v>10519.795957776159</v>
      </c>
    </row>
    <row r="2847" spans="2:11" x14ac:dyDescent="0.2">
      <c r="B2847" s="1">
        <v>45816354</v>
      </c>
      <c r="C2847" s="1">
        <v>2027</v>
      </c>
      <c r="D2847" s="1" t="s">
        <v>287</v>
      </c>
      <c r="E2847" s="1">
        <v>8551.2960533486566</v>
      </c>
      <c r="F2847" s="329">
        <v>108.0509751790308</v>
      </c>
      <c r="G2847" s="1">
        <v>0</v>
      </c>
      <c r="H2847" s="329">
        <v>0</v>
      </c>
      <c r="I2847" s="1">
        <v>8551.2960533486566</v>
      </c>
      <c r="J2847" s="329">
        <v>10482.27084248234</v>
      </c>
      <c r="K2847" s="329">
        <f t="shared" si="44"/>
        <v>10590.32181766137</v>
      </c>
    </row>
    <row r="2848" spans="2:11" x14ac:dyDescent="0.2">
      <c r="B2848" s="1">
        <v>45816354</v>
      </c>
      <c r="C2848" s="1">
        <v>2028</v>
      </c>
      <c r="D2848" s="1" t="s">
        <v>287</v>
      </c>
      <c r="E2848" s="1">
        <v>9010.8057867384123</v>
      </c>
      <c r="F2848" s="329">
        <v>130.2652781284736</v>
      </c>
      <c r="G2848" s="1">
        <v>0</v>
      </c>
      <c r="H2848" s="329">
        <v>0</v>
      </c>
      <c r="I2848" s="1">
        <v>9010.8057867384123</v>
      </c>
      <c r="J2848" s="329">
        <v>10482.27084248234</v>
      </c>
      <c r="K2848" s="329">
        <f t="shared" si="44"/>
        <v>10612.536120610814</v>
      </c>
    </row>
    <row r="2849" spans="2:11" x14ac:dyDescent="0.2">
      <c r="B2849" s="1">
        <v>45816354</v>
      </c>
      <c r="C2849" s="1">
        <v>2029</v>
      </c>
      <c r="D2849" s="1" t="s">
        <v>287</v>
      </c>
      <c r="E2849" s="1">
        <v>14016.74314269935</v>
      </c>
      <c r="F2849" s="329">
        <v>165.9547304377719</v>
      </c>
      <c r="G2849" s="1">
        <v>0</v>
      </c>
      <c r="H2849" s="329">
        <v>0</v>
      </c>
      <c r="I2849" s="1">
        <v>14016.74314269935</v>
      </c>
      <c r="J2849" s="329">
        <v>10482.27084248234</v>
      </c>
      <c r="K2849" s="329">
        <f t="shared" si="44"/>
        <v>10648.225572920112</v>
      </c>
    </row>
    <row r="2850" spans="2:11" x14ac:dyDescent="0.2">
      <c r="B2850" s="1">
        <v>45816354</v>
      </c>
      <c r="C2850" s="1">
        <v>2030</v>
      </c>
      <c r="D2850" s="1" t="s">
        <v>287</v>
      </c>
      <c r="E2850" s="1">
        <v>15363.613642659921</v>
      </c>
      <c r="F2850" s="329">
        <v>194.7718212868711</v>
      </c>
      <c r="G2850" s="1">
        <v>0</v>
      </c>
      <c r="H2850" s="329">
        <v>0</v>
      </c>
      <c r="I2850" s="1">
        <v>15363.613642659921</v>
      </c>
      <c r="J2850" s="329">
        <v>10482.27084248234</v>
      </c>
      <c r="K2850" s="329">
        <f t="shared" si="44"/>
        <v>10677.042663769211</v>
      </c>
    </row>
    <row r="2851" spans="2:11" x14ac:dyDescent="0.2">
      <c r="B2851" s="1">
        <v>45816354</v>
      </c>
      <c r="C2851" s="1">
        <v>2031</v>
      </c>
      <c r="D2851" s="1" t="s">
        <v>287</v>
      </c>
      <c r="E2851" s="1">
        <v>16400.665794891222</v>
      </c>
      <c r="F2851" s="329">
        <v>263.49744231844289</v>
      </c>
      <c r="G2851" s="1">
        <v>0</v>
      </c>
      <c r="H2851" s="329">
        <v>0</v>
      </c>
      <c r="I2851" s="1">
        <v>16400.665794891222</v>
      </c>
      <c r="J2851" s="329">
        <v>10482.27084248234</v>
      </c>
      <c r="K2851" s="329">
        <f t="shared" si="44"/>
        <v>10745.768284800783</v>
      </c>
    </row>
    <row r="2852" spans="2:11" x14ac:dyDescent="0.2">
      <c r="B2852" s="1">
        <v>45816354</v>
      </c>
      <c r="C2852" s="1">
        <v>2032</v>
      </c>
      <c r="D2852" s="1" t="s">
        <v>287</v>
      </c>
      <c r="E2852" s="1">
        <v>17517.293001389411</v>
      </c>
      <c r="F2852" s="329">
        <v>390.35243096124469</v>
      </c>
      <c r="G2852" s="1">
        <v>0</v>
      </c>
      <c r="H2852" s="329">
        <v>0</v>
      </c>
      <c r="I2852" s="1">
        <v>17517.293001389411</v>
      </c>
      <c r="J2852" s="329">
        <v>10482.27084248234</v>
      </c>
      <c r="K2852" s="329">
        <f t="shared" si="44"/>
        <v>10872.623273443583</v>
      </c>
    </row>
    <row r="2853" spans="2:11" x14ac:dyDescent="0.2">
      <c r="B2853" s="1">
        <v>45816354</v>
      </c>
      <c r="C2853" s="1">
        <v>2033</v>
      </c>
      <c r="D2853" s="1" t="s">
        <v>287</v>
      </c>
      <c r="E2853" s="1">
        <v>19113.886548976709</v>
      </c>
      <c r="F2853" s="329">
        <v>669.03620417688683</v>
      </c>
      <c r="G2853" s="1">
        <v>0</v>
      </c>
      <c r="H2853" s="329">
        <v>0</v>
      </c>
      <c r="I2853" s="1">
        <v>19113.886548976709</v>
      </c>
      <c r="J2853" s="329">
        <v>10482.27084248234</v>
      </c>
      <c r="K2853" s="329">
        <f t="shared" si="44"/>
        <v>11151.307046659227</v>
      </c>
    </row>
    <row r="2854" spans="2:11" x14ac:dyDescent="0.2">
      <c r="B2854" s="1">
        <v>45816354</v>
      </c>
      <c r="C2854" s="1">
        <v>2034</v>
      </c>
      <c r="D2854" s="1" t="s">
        <v>287</v>
      </c>
      <c r="E2854" s="1">
        <v>19996.210174723619</v>
      </c>
      <c r="F2854" s="329">
        <v>820.93850404457703</v>
      </c>
      <c r="G2854" s="1">
        <v>0</v>
      </c>
      <c r="H2854" s="329">
        <v>0</v>
      </c>
      <c r="I2854" s="1">
        <v>19996.210174723619</v>
      </c>
      <c r="J2854" s="329">
        <v>10482.27084248234</v>
      </c>
      <c r="K2854" s="329">
        <f t="shared" si="44"/>
        <v>11303.209346526917</v>
      </c>
    </row>
    <row r="2855" spans="2:11" x14ac:dyDescent="0.2">
      <c r="B2855" s="1">
        <v>100524912</v>
      </c>
      <c r="C2855" s="1">
        <v>2023</v>
      </c>
      <c r="D2855" s="1" t="s">
        <v>287</v>
      </c>
      <c r="E2855" s="1">
        <v>1427.3446771246561</v>
      </c>
      <c r="F2855" s="329">
        <v>0</v>
      </c>
      <c r="G2855" s="1">
        <v>129.75238660290751</v>
      </c>
      <c r="H2855" s="329">
        <v>5864.6314721892613</v>
      </c>
      <c r="I2855" s="1">
        <v>1557.097063727563</v>
      </c>
      <c r="J2855" s="329">
        <v>6356.9897199149527</v>
      </c>
      <c r="K2855" s="329">
        <f t="shared" si="44"/>
        <v>12221.621192104214</v>
      </c>
    </row>
    <row r="2856" spans="2:11" x14ac:dyDescent="0.2">
      <c r="B2856" s="1">
        <v>100524912</v>
      </c>
      <c r="C2856" s="1">
        <v>2024</v>
      </c>
      <c r="D2856" s="1" t="s">
        <v>287</v>
      </c>
      <c r="E2856" s="1">
        <v>1883.7348801959511</v>
      </c>
      <c r="F2856" s="329">
        <v>30.529028775768101</v>
      </c>
      <c r="G2856" s="1">
        <v>124.16119229914059</v>
      </c>
      <c r="H2856" s="329">
        <v>5611.9170910553876</v>
      </c>
      <c r="I2856" s="1">
        <v>2007.8960724950909</v>
      </c>
      <c r="J2856" s="329">
        <v>6356.9897199149527</v>
      </c>
      <c r="K2856" s="329">
        <f t="shared" si="44"/>
        <v>11999.435839746109</v>
      </c>
    </row>
    <row r="2857" spans="2:11" x14ac:dyDescent="0.2">
      <c r="B2857" s="1">
        <v>100524912</v>
      </c>
      <c r="C2857" s="1">
        <v>2025</v>
      </c>
      <c r="D2857" s="1" t="s">
        <v>287</v>
      </c>
      <c r="E2857" s="1">
        <v>2787.006193146633</v>
      </c>
      <c r="F2857" s="329">
        <v>44.108316364882889</v>
      </c>
      <c r="G2857" s="1">
        <v>93.766322570108443</v>
      </c>
      <c r="H2857" s="329">
        <v>4238.110302040378</v>
      </c>
      <c r="I2857" s="1">
        <v>2880.772515716742</v>
      </c>
      <c r="J2857" s="329">
        <v>6356.9897199149527</v>
      </c>
      <c r="K2857" s="329">
        <f t="shared" si="44"/>
        <v>10639.208338320215</v>
      </c>
    </row>
    <row r="2858" spans="2:11" x14ac:dyDescent="0.2">
      <c r="B2858" s="1">
        <v>100524912</v>
      </c>
      <c r="C2858" s="1">
        <v>2026</v>
      </c>
      <c r="D2858" s="1" t="s">
        <v>287</v>
      </c>
      <c r="E2858" s="1">
        <v>7627.8616818197843</v>
      </c>
      <c r="F2858" s="329">
        <v>73.111029667819793</v>
      </c>
      <c r="G2858" s="1">
        <v>52.439860865188336</v>
      </c>
      <c r="H2858" s="329">
        <v>2370.2104175424711</v>
      </c>
      <c r="I2858" s="1">
        <v>7680.3015426849734</v>
      </c>
      <c r="J2858" s="329">
        <v>6356.9897199149527</v>
      </c>
      <c r="K2858" s="329">
        <f t="shared" si="44"/>
        <v>8800.3111671252445</v>
      </c>
    </row>
    <row r="2859" spans="2:11" x14ac:dyDescent="0.2">
      <c r="B2859" s="1">
        <v>100524912</v>
      </c>
      <c r="C2859" s="1">
        <v>2027</v>
      </c>
      <c r="D2859" s="1" t="s">
        <v>287</v>
      </c>
      <c r="E2859" s="1">
        <v>11926.794403964839</v>
      </c>
      <c r="F2859" s="329">
        <v>124.31350914176549</v>
      </c>
      <c r="G2859" s="1">
        <v>13.764721873229581</v>
      </c>
      <c r="H2859" s="329">
        <v>622.14671511764868</v>
      </c>
      <c r="I2859" s="1">
        <v>11940.55912583807</v>
      </c>
      <c r="J2859" s="329">
        <v>6356.9897199149527</v>
      </c>
      <c r="K2859" s="329">
        <f t="shared" si="44"/>
        <v>7103.4499441743665</v>
      </c>
    </row>
    <row r="2860" spans="2:11" x14ac:dyDescent="0.2">
      <c r="B2860" s="1">
        <v>100524912</v>
      </c>
      <c r="C2860" s="1">
        <v>2028</v>
      </c>
      <c r="D2860" s="1" t="s">
        <v>287</v>
      </c>
      <c r="E2860" s="1">
        <v>24853.171439316829</v>
      </c>
      <c r="F2860" s="329">
        <v>310.03159475063637</v>
      </c>
      <c r="G2860" s="1">
        <v>9.8135546889068834</v>
      </c>
      <c r="H2860" s="329">
        <v>443.55933011658487</v>
      </c>
      <c r="I2860" s="1">
        <v>24862.984994005739</v>
      </c>
      <c r="J2860" s="329">
        <v>6356.9897199149527</v>
      </c>
      <c r="K2860" s="329">
        <f t="shared" si="44"/>
        <v>7110.5806447821733</v>
      </c>
    </row>
    <row r="2861" spans="2:11" x14ac:dyDescent="0.2">
      <c r="B2861" s="1">
        <v>100524912</v>
      </c>
      <c r="C2861" s="1">
        <v>2029</v>
      </c>
      <c r="D2861" s="1" t="s">
        <v>287</v>
      </c>
      <c r="E2861" s="1">
        <v>26609.506505902049</v>
      </c>
      <c r="F2861" s="329">
        <v>268.86140503309338</v>
      </c>
      <c r="G2861" s="1">
        <v>4.8879904291823486</v>
      </c>
      <c r="H2861" s="329">
        <v>220.93052202941399</v>
      </c>
      <c r="I2861" s="1">
        <v>26614.394496331239</v>
      </c>
      <c r="J2861" s="329">
        <v>6356.9897199149527</v>
      </c>
      <c r="K2861" s="329">
        <f t="shared" si="44"/>
        <v>6846.7816469774598</v>
      </c>
    </row>
    <row r="2862" spans="2:11" x14ac:dyDescent="0.2">
      <c r="B2862" s="1">
        <v>100524912</v>
      </c>
      <c r="C2862" s="1">
        <v>2030</v>
      </c>
      <c r="D2862" s="1" t="s">
        <v>287</v>
      </c>
      <c r="E2862" s="1">
        <v>27510.205903469639</v>
      </c>
      <c r="F2862" s="329">
        <v>310.22604310253172</v>
      </c>
      <c r="G2862" s="1">
        <v>4.9616834010744482</v>
      </c>
      <c r="H2862" s="329">
        <v>224.26134417113079</v>
      </c>
      <c r="I2862" s="1">
        <v>27515.167586870721</v>
      </c>
      <c r="J2862" s="329">
        <v>6356.9897199149527</v>
      </c>
      <c r="K2862" s="329">
        <f t="shared" si="44"/>
        <v>6891.4771071886153</v>
      </c>
    </row>
    <row r="2863" spans="2:11" x14ac:dyDescent="0.2">
      <c r="B2863" s="1">
        <v>100524912</v>
      </c>
      <c r="C2863" s="1">
        <v>2031</v>
      </c>
      <c r="D2863" s="1" t="s">
        <v>287</v>
      </c>
      <c r="E2863" s="1">
        <v>29709.672315740561</v>
      </c>
      <c r="F2863" s="329">
        <v>450.07458621754279</v>
      </c>
      <c r="G2863" s="1">
        <v>2.3073810165104121</v>
      </c>
      <c r="H2863" s="329">
        <v>104.2904849925573</v>
      </c>
      <c r="I2863" s="1">
        <v>29711.979696757069</v>
      </c>
      <c r="J2863" s="329">
        <v>6356.9897199149527</v>
      </c>
      <c r="K2863" s="329">
        <f t="shared" si="44"/>
        <v>6911.3547911250525</v>
      </c>
    </row>
    <row r="2864" spans="2:11" x14ac:dyDescent="0.2">
      <c r="B2864" s="1">
        <v>100524912</v>
      </c>
      <c r="C2864" s="1">
        <v>2032</v>
      </c>
      <c r="D2864" s="1" t="s">
        <v>287</v>
      </c>
      <c r="E2864" s="1">
        <v>32508.94579991492</v>
      </c>
      <c r="F2864" s="329">
        <v>718.18830917075002</v>
      </c>
      <c r="G2864" s="1">
        <v>0.56694772536732829</v>
      </c>
      <c r="H2864" s="329">
        <v>25.625266404162168</v>
      </c>
      <c r="I2864" s="1">
        <v>32509.512747640289</v>
      </c>
      <c r="J2864" s="329">
        <v>6356.9897199149527</v>
      </c>
      <c r="K2864" s="329">
        <f t="shared" si="44"/>
        <v>7100.8032954898645</v>
      </c>
    </row>
    <row r="2865" spans="2:11" x14ac:dyDescent="0.2">
      <c r="B2865" s="1">
        <v>100524912</v>
      </c>
      <c r="C2865" s="1">
        <v>2033</v>
      </c>
      <c r="D2865" s="1" t="s">
        <v>287</v>
      </c>
      <c r="E2865" s="1">
        <v>33514.333755054453</v>
      </c>
      <c r="F2865" s="329">
        <v>1210.15495316131</v>
      </c>
      <c r="G2865" s="1">
        <v>1.1693941413851869</v>
      </c>
      <c r="H2865" s="329">
        <v>52.855025364193409</v>
      </c>
      <c r="I2865" s="1">
        <v>33515.503149195829</v>
      </c>
      <c r="J2865" s="329">
        <v>6356.9897199149527</v>
      </c>
      <c r="K2865" s="329">
        <f t="shared" si="44"/>
        <v>7619.9996984404561</v>
      </c>
    </row>
    <row r="2866" spans="2:11" x14ac:dyDescent="0.2">
      <c r="B2866" s="1">
        <v>100524912</v>
      </c>
      <c r="C2866" s="1">
        <v>2034</v>
      </c>
      <c r="D2866" s="1" t="s">
        <v>287</v>
      </c>
      <c r="E2866" s="1">
        <v>34458.091187702223</v>
      </c>
      <c r="F2866" s="329">
        <v>1493.159887158979</v>
      </c>
      <c r="G2866" s="1">
        <v>0.38178250954740678</v>
      </c>
      <c r="H2866" s="329">
        <v>17.25605038676758</v>
      </c>
      <c r="I2866" s="1">
        <v>34458.472970211769</v>
      </c>
      <c r="J2866" s="329">
        <v>6356.9897199149527</v>
      </c>
      <c r="K2866" s="329">
        <f t="shared" si="44"/>
        <v>7867.4056574606984</v>
      </c>
    </row>
    <row r="2867" spans="2:11" x14ac:dyDescent="0.2">
      <c r="B2867" s="1">
        <v>156526872</v>
      </c>
      <c r="C2867" s="1">
        <v>2023</v>
      </c>
      <c r="D2867" s="1" t="s">
        <v>287</v>
      </c>
      <c r="E2867" s="1">
        <v>0</v>
      </c>
      <c r="F2867" s="329">
        <v>0</v>
      </c>
      <c r="G2867" s="1">
        <v>34.902262293216737</v>
      </c>
      <c r="H2867" s="329">
        <v>1577.534804980741</v>
      </c>
      <c r="I2867" s="1">
        <v>34.902262293216737</v>
      </c>
      <c r="J2867" s="329">
        <v>2732.0759870314241</v>
      </c>
      <c r="K2867" s="329">
        <f t="shared" si="44"/>
        <v>4309.6107920121649</v>
      </c>
    </row>
    <row r="2868" spans="2:11" x14ac:dyDescent="0.2">
      <c r="B2868" s="1">
        <v>156526872</v>
      </c>
      <c r="C2868" s="1">
        <v>2024</v>
      </c>
      <c r="D2868" s="1" t="s">
        <v>287</v>
      </c>
      <c r="E2868" s="1">
        <v>0</v>
      </c>
      <c r="F2868" s="329">
        <v>0</v>
      </c>
      <c r="G2868" s="1">
        <v>31.182556852492759</v>
      </c>
      <c r="H2868" s="329">
        <v>1409.4091761111549</v>
      </c>
      <c r="I2868" s="1">
        <v>31.182556852492759</v>
      </c>
      <c r="J2868" s="329">
        <v>2732.0759870314241</v>
      </c>
      <c r="K2868" s="329">
        <f t="shared" si="44"/>
        <v>4141.485163142579</v>
      </c>
    </row>
    <row r="2869" spans="2:11" x14ac:dyDescent="0.2">
      <c r="B2869" s="1">
        <v>156526872</v>
      </c>
      <c r="C2869" s="1">
        <v>2025</v>
      </c>
      <c r="D2869" s="1" t="s">
        <v>287</v>
      </c>
      <c r="E2869" s="1">
        <v>0</v>
      </c>
      <c r="F2869" s="329">
        <v>0</v>
      </c>
      <c r="G2869" s="1">
        <v>16.552434816991681</v>
      </c>
      <c r="H2869" s="329">
        <v>748.14755019631707</v>
      </c>
      <c r="I2869" s="1">
        <v>16.552434816991681</v>
      </c>
      <c r="J2869" s="329">
        <v>2732.0759870314241</v>
      </c>
      <c r="K2869" s="329">
        <f t="shared" si="44"/>
        <v>3480.223537227741</v>
      </c>
    </row>
    <row r="2870" spans="2:11" x14ac:dyDescent="0.2">
      <c r="B2870" s="1">
        <v>156526872</v>
      </c>
      <c r="C2870" s="1">
        <v>2026</v>
      </c>
      <c r="D2870" s="1" t="s">
        <v>287</v>
      </c>
      <c r="E2870" s="1">
        <v>0</v>
      </c>
      <c r="F2870" s="329">
        <v>0</v>
      </c>
      <c r="G2870" s="1">
        <v>7.0226005350432414</v>
      </c>
      <c r="H2870" s="329">
        <v>317.41199674784912</v>
      </c>
      <c r="I2870" s="1">
        <v>7.0226005350432414</v>
      </c>
      <c r="J2870" s="329">
        <v>2732.0759870314241</v>
      </c>
      <c r="K2870" s="329">
        <f t="shared" si="44"/>
        <v>3049.4879837792732</v>
      </c>
    </row>
    <row r="2871" spans="2:11" x14ac:dyDescent="0.2">
      <c r="B2871" s="1">
        <v>156526872</v>
      </c>
      <c r="C2871" s="1">
        <v>2027</v>
      </c>
      <c r="D2871" s="1" t="s">
        <v>287</v>
      </c>
      <c r="E2871" s="1">
        <v>6.8278024346037052</v>
      </c>
      <c r="F2871" s="329">
        <v>1.1979722820469E-2</v>
      </c>
      <c r="G2871" s="1">
        <v>2.0433616026557799E-2</v>
      </c>
      <c r="H2871" s="329">
        <v>0.92357166428641602</v>
      </c>
      <c r="I2871" s="1">
        <v>6.8482360506302626</v>
      </c>
      <c r="J2871" s="329">
        <v>2732.0759870314241</v>
      </c>
      <c r="K2871" s="329">
        <f t="shared" si="44"/>
        <v>2733.011538418531</v>
      </c>
    </row>
    <row r="2872" spans="2:11" x14ac:dyDescent="0.2">
      <c r="B2872" s="1">
        <v>156526872</v>
      </c>
      <c r="C2872" s="1">
        <v>2028</v>
      </c>
      <c r="D2872" s="1" t="s">
        <v>287</v>
      </c>
      <c r="E2872" s="1">
        <v>390.01268877173152</v>
      </c>
      <c r="F2872" s="329">
        <v>1.8327016849383999</v>
      </c>
      <c r="G2872" s="1">
        <v>0.33094949482040331</v>
      </c>
      <c r="H2872" s="329">
        <v>14.95846723011554</v>
      </c>
      <c r="I2872" s="1">
        <v>390.34363826655192</v>
      </c>
      <c r="J2872" s="329">
        <v>2732.0759870314241</v>
      </c>
      <c r="K2872" s="329">
        <f t="shared" si="44"/>
        <v>2748.8671559464783</v>
      </c>
    </row>
    <row r="2873" spans="2:11" x14ac:dyDescent="0.2">
      <c r="B2873" s="1">
        <v>156526872</v>
      </c>
      <c r="C2873" s="1">
        <v>2029</v>
      </c>
      <c r="D2873" s="1" t="s">
        <v>287</v>
      </c>
      <c r="E2873" s="1">
        <v>724.76188161587197</v>
      </c>
      <c r="F2873" s="329">
        <v>2.6747866516196912</v>
      </c>
      <c r="G2873" s="1">
        <v>0.19440611332453769</v>
      </c>
      <c r="H2873" s="329">
        <v>8.7868920213258566</v>
      </c>
      <c r="I2873" s="1">
        <v>724.95628772919667</v>
      </c>
      <c r="J2873" s="329">
        <v>2732.0759870314241</v>
      </c>
      <c r="K2873" s="329">
        <f t="shared" si="44"/>
        <v>2743.5376657043698</v>
      </c>
    </row>
    <row r="2874" spans="2:11" x14ac:dyDescent="0.2">
      <c r="B2874" s="1">
        <v>156526872</v>
      </c>
      <c r="C2874" s="1">
        <v>2030</v>
      </c>
      <c r="D2874" s="1" t="s">
        <v>287</v>
      </c>
      <c r="E2874" s="1">
        <v>1150.621852553943</v>
      </c>
      <c r="F2874" s="329">
        <v>6.0887982657288786</v>
      </c>
      <c r="G2874" s="1">
        <v>0.16272221255727981</v>
      </c>
      <c r="H2874" s="329">
        <v>7.3548227818594087</v>
      </c>
      <c r="I2874" s="1">
        <v>1150.784574766501</v>
      </c>
      <c r="J2874" s="329">
        <v>2732.0759870314241</v>
      </c>
      <c r="K2874" s="329">
        <f t="shared" si="44"/>
        <v>2745.519608079012</v>
      </c>
    </row>
    <row r="2875" spans="2:11" x14ac:dyDescent="0.2">
      <c r="B2875" s="1">
        <v>156526872</v>
      </c>
      <c r="C2875" s="1">
        <v>2031</v>
      </c>
      <c r="D2875" s="1" t="s">
        <v>287</v>
      </c>
      <c r="E2875" s="1">
        <v>1570.459898262186</v>
      </c>
      <c r="F2875" s="329">
        <v>13.19270118894485</v>
      </c>
      <c r="G2875" s="1">
        <v>0</v>
      </c>
      <c r="H2875" s="329">
        <v>0</v>
      </c>
      <c r="I2875" s="1">
        <v>1570.459898262186</v>
      </c>
      <c r="J2875" s="329">
        <v>2732.0759870314241</v>
      </c>
      <c r="K2875" s="329">
        <f t="shared" si="44"/>
        <v>2745.2686882203689</v>
      </c>
    </row>
    <row r="2876" spans="2:11" x14ac:dyDescent="0.2">
      <c r="B2876" s="1">
        <v>156526872</v>
      </c>
      <c r="C2876" s="1">
        <v>2032</v>
      </c>
      <c r="D2876" s="1" t="s">
        <v>287</v>
      </c>
      <c r="E2876" s="1">
        <v>2232.8282364697948</v>
      </c>
      <c r="F2876" s="329">
        <v>31.598277915168818</v>
      </c>
      <c r="G2876" s="1">
        <v>2.1819650496993699E-2</v>
      </c>
      <c r="H2876" s="329">
        <v>0.98621853799467518</v>
      </c>
      <c r="I2876" s="1">
        <v>2232.8500561202918</v>
      </c>
      <c r="J2876" s="329">
        <v>2732.0759870314241</v>
      </c>
      <c r="K2876" s="329">
        <f t="shared" si="44"/>
        <v>2764.6604834845875</v>
      </c>
    </row>
    <row r="2877" spans="2:11" x14ac:dyDescent="0.2">
      <c r="B2877" s="1">
        <v>156526872</v>
      </c>
      <c r="C2877" s="1">
        <v>2033</v>
      </c>
      <c r="D2877" s="1" t="s">
        <v>287</v>
      </c>
      <c r="E2877" s="1">
        <v>2748.5516429627178</v>
      </c>
      <c r="F2877" s="329">
        <v>78.397392499449296</v>
      </c>
      <c r="G2877" s="1">
        <v>4.9705015414931997E-3</v>
      </c>
      <c r="H2877" s="329">
        <v>0.2246599121295319</v>
      </c>
      <c r="I2877" s="1">
        <v>2748.556613464259</v>
      </c>
      <c r="J2877" s="329">
        <v>2732.0759870314241</v>
      </c>
      <c r="K2877" s="329">
        <f t="shared" si="44"/>
        <v>2810.6980394430029</v>
      </c>
    </row>
    <row r="2878" spans="2:11" x14ac:dyDescent="0.2">
      <c r="B2878" s="1">
        <v>156526872</v>
      </c>
      <c r="C2878" s="1">
        <v>2034</v>
      </c>
      <c r="D2878" s="1" t="s">
        <v>287</v>
      </c>
      <c r="E2878" s="1">
        <v>3351.8179862427601</v>
      </c>
      <c r="F2878" s="329">
        <v>110.0545567139183</v>
      </c>
      <c r="G2878" s="1">
        <v>9.2795438067914005E-3</v>
      </c>
      <c r="H2878" s="329">
        <v>0.41942276424877961</v>
      </c>
      <c r="I2878" s="1">
        <v>3351.8272657865659</v>
      </c>
      <c r="J2878" s="329">
        <v>2732.0759870314241</v>
      </c>
      <c r="K2878" s="329">
        <f t="shared" si="44"/>
        <v>2842.5499665095913</v>
      </c>
    </row>
    <row r="2879" spans="2:11" x14ac:dyDescent="0.2">
      <c r="B2879" s="1">
        <v>20324078</v>
      </c>
      <c r="C2879" s="1">
        <v>2023</v>
      </c>
      <c r="D2879" s="1" t="s">
        <v>288</v>
      </c>
      <c r="E2879" s="1">
        <v>20494.053966211661</v>
      </c>
      <c r="F2879" s="329">
        <v>0</v>
      </c>
      <c r="G2879" s="1">
        <v>0</v>
      </c>
      <c r="H2879" s="329">
        <v>0</v>
      </c>
      <c r="I2879" s="1">
        <v>20494.053966211661</v>
      </c>
      <c r="J2879" s="329">
        <v>6220.7509863403448</v>
      </c>
      <c r="K2879" s="329">
        <f t="shared" si="44"/>
        <v>6220.7509863403448</v>
      </c>
    </row>
    <row r="2880" spans="2:11" x14ac:dyDescent="0.2">
      <c r="B2880" s="1">
        <v>20324078</v>
      </c>
      <c r="C2880" s="1">
        <v>2024</v>
      </c>
      <c r="D2880" s="1" t="s">
        <v>288</v>
      </c>
      <c r="E2880" s="1">
        <v>22658.240041894111</v>
      </c>
      <c r="F2880" s="329">
        <v>531.16264127352861</v>
      </c>
      <c r="G2880" s="1">
        <v>0</v>
      </c>
      <c r="H2880" s="329">
        <v>0</v>
      </c>
      <c r="I2880" s="1">
        <v>22658.240041894111</v>
      </c>
      <c r="J2880" s="329">
        <v>6220.7509863403448</v>
      </c>
      <c r="K2880" s="329">
        <f t="shared" si="44"/>
        <v>6751.9136276138734</v>
      </c>
    </row>
    <row r="2881" spans="2:11" x14ac:dyDescent="0.2">
      <c r="B2881" s="1">
        <v>20324078</v>
      </c>
      <c r="C2881" s="1">
        <v>2025</v>
      </c>
      <c r="D2881" s="1" t="s">
        <v>288</v>
      </c>
      <c r="E2881" s="1">
        <v>34808.411983330792</v>
      </c>
      <c r="F2881" s="329">
        <v>1015.987653206746</v>
      </c>
      <c r="G2881" s="1">
        <v>0</v>
      </c>
      <c r="H2881" s="329">
        <v>0</v>
      </c>
      <c r="I2881" s="1">
        <v>34808.411983330792</v>
      </c>
      <c r="J2881" s="329">
        <v>6220.7509863403448</v>
      </c>
      <c r="K2881" s="329">
        <f t="shared" si="44"/>
        <v>7236.7386395470912</v>
      </c>
    </row>
    <row r="2882" spans="2:11" x14ac:dyDescent="0.2">
      <c r="B2882" s="1">
        <v>20324078</v>
      </c>
      <c r="C2882" s="1">
        <v>2026</v>
      </c>
      <c r="D2882" s="1" t="s">
        <v>288</v>
      </c>
      <c r="E2882" s="1">
        <v>34808.411983330792</v>
      </c>
      <c r="F2882" s="329">
        <v>1015.987653206746</v>
      </c>
      <c r="G2882" s="1">
        <v>0</v>
      </c>
      <c r="H2882" s="329">
        <v>0</v>
      </c>
      <c r="I2882" s="1">
        <v>34808.411983330792</v>
      </c>
      <c r="J2882" s="329">
        <v>6220.7509863403448</v>
      </c>
      <c r="K2882" s="329">
        <f t="shared" si="44"/>
        <v>7236.7386395470912</v>
      </c>
    </row>
    <row r="2883" spans="2:11" x14ac:dyDescent="0.2">
      <c r="B2883" s="1">
        <v>20324078</v>
      </c>
      <c r="C2883" s="1">
        <v>2027</v>
      </c>
      <c r="D2883" s="1" t="s">
        <v>288</v>
      </c>
      <c r="E2883" s="1">
        <v>34808.411983330792</v>
      </c>
      <c r="F2883" s="329">
        <v>1015.987653206746</v>
      </c>
      <c r="G2883" s="1">
        <v>0</v>
      </c>
      <c r="H2883" s="329">
        <v>0</v>
      </c>
      <c r="I2883" s="1">
        <v>34808.411983330792</v>
      </c>
      <c r="J2883" s="329">
        <v>6220.7509863403448</v>
      </c>
      <c r="K2883" s="329">
        <f t="shared" si="44"/>
        <v>7236.7386395470912</v>
      </c>
    </row>
    <row r="2884" spans="2:11" x14ac:dyDescent="0.2">
      <c r="B2884" s="1">
        <v>20324078</v>
      </c>
      <c r="C2884" s="1">
        <v>2028</v>
      </c>
      <c r="D2884" s="1" t="s">
        <v>288</v>
      </c>
      <c r="E2884" s="1">
        <v>34808.411983330792</v>
      </c>
      <c r="F2884" s="329">
        <v>1015.987653206746</v>
      </c>
      <c r="G2884" s="1">
        <v>0</v>
      </c>
      <c r="H2884" s="329">
        <v>0</v>
      </c>
      <c r="I2884" s="1">
        <v>34808.411983330792</v>
      </c>
      <c r="J2884" s="329">
        <v>6220.7509863403448</v>
      </c>
      <c r="K2884" s="329">
        <f t="shared" si="44"/>
        <v>7236.7386395470912</v>
      </c>
    </row>
    <row r="2885" spans="2:11" x14ac:dyDescent="0.2">
      <c r="B2885" s="1">
        <v>20324078</v>
      </c>
      <c r="C2885" s="1">
        <v>2029</v>
      </c>
      <c r="D2885" s="1" t="s">
        <v>288</v>
      </c>
      <c r="E2885" s="1">
        <v>34808.411983330792</v>
      </c>
      <c r="F2885" s="329">
        <v>1015.987653206746</v>
      </c>
      <c r="G2885" s="1">
        <v>0</v>
      </c>
      <c r="H2885" s="329">
        <v>0</v>
      </c>
      <c r="I2885" s="1">
        <v>34808.411983330792</v>
      </c>
      <c r="J2885" s="329">
        <v>6220.7509863403448</v>
      </c>
      <c r="K2885" s="329">
        <f t="shared" si="44"/>
        <v>7236.7386395470912</v>
      </c>
    </row>
    <row r="2886" spans="2:11" x14ac:dyDescent="0.2">
      <c r="B2886" s="1">
        <v>20324078</v>
      </c>
      <c r="C2886" s="1">
        <v>2030</v>
      </c>
      <c r="D2886" s="1" t="s">
        <v>288</v>
      </c>
      <c r="E2886" s="1">
        <v>34808.411983330792</v>
      </c>
      <c r="F2886" s="329">
        <v>1015.987653206746</v>
      </c>
      <c r="G2886" s="1">
        <v>0</v>
      </c>
      <c r="H2886" s="329">
        <v>0</v>
      </c>
      <c r="I2886" s="1">
        <v>34808.411983330792</v>
      </c>
      <c r="J2886" s="329">
        <v>6220.7509863403448</v>
      </c>
      <c r="K2886" s="329">
        <f t="shared" si="44"/>
        <v>7236.7386395470912</v>
      </c>
    </row>
    <row r="2887" spans="2:11" x14ac:dyDescent="0.2">
      <c r="B2887" s="1">
        <v>20324078</v>
      </c>
      <c r="C2887" s="1">
        <v>2031</v>
      </c>
      <c r="D2887" s="1" t="s">
        <v>288</v>
      </c>
      <c r="E2887" s="1">
        <v>34808.411983330792</v>
      </c>
      <c r="F2887" s="329">
        <v>1015.987653206746</v>
      </c>
      <c r="G2887" s="1">
        <v>0</v>
      </c>
      <c r="H2887" s="329">
        <v>0</v>
      </c>
      <c r="I2887" s="1">
        <v>34808.411983330792</v>
      </c>
      <c r="J2887" s="329">
        <v>6220.7509863403448</v>
      </c>
      <c r="K2887" s="329">
        <f t="shared" ref="K2887:K2950" si="45">J2887+H2887+F2887</f>
        <v>7236.7386395470912</v>
      </c>
    </row>
    <row r="2888" spans="2:11" x14ac:dyDescent="0.2">
      <c r="B2888" s="1">
        <v>20324078</v>
      </c>
      <c r="C2888" s="1">
        <v>2032</v>
      </c>
      <c r="D2888" s="1" t="s">
        <v>288</v>
      </c>
      <c r="E2888" s="1">
        <v>34808.411983330792</v>
      </c>
      <c r="F2888" s="329">
        <v>1015.987653206746</v>
      </c>
      <c r="G2888" s="1">
        <v>0</v>
      </c>
      <c r="H2888" s="329">
        <v>0</v>
      </c>
      <c r="I2888" s="1">
        <v>34808.411983330792</v>
      </c>
      <c r="J2888" s="329">
        <v>6220.7509863403448</v>
      </c>
      <c r="K2888" s="329">
        <f t="shared" si="45"/>
        <v>7236.7386395470912</v>
      </c>
    </row>
    <row r="2889" spans="2:11" x14ac:dyDescent="0.2">
      <c r="B2889" s="1">
        <v>20324078</v>
      </c>
      <c r="C2889" s="1">
        <v>2033</v>
      </c>
      <c r="D2889" s="1" t="s">
        <v>288</v>
      </c>
      <c r="E2889" s="1">
        <v>34808.411983330792</v>
      </c>
      <c r="F2889" s="329">
        <v>1015.987653206746</v>
      </c>
      <c r="G2889" s="1">
        <v>0</v>
      </c>
      <c r="H2889" s="329">
        <v>0</v>
      </c>
      <c r="I2889" s="1">
        <v>34808.411983330792</v>
      </c>
      <c r="J2889" s="329">
        <v>6220.7509863403448</v>
      </c>
      <c r="K2889" s="329">
        <f t="shared" si="45"/>
        <v>7236.7386395470912</v>
      </c>
    </row>
    <row r="2890" spans="2:11" x14ac:dyDescent="0.2">
      <c r="B2890" s="1">
        <v>20324078</v>
      </c>
      <c r="C2890" s="1">
        <v>2034</v>
      </c>
      <c r="D2890" s="1" t="s">
        <v>288</v>
      </c>
      <c r="E2890" s="1">
        <v>34808.411983330792</v>
      </c>
      <c r="F2890" s="329">
        <v>1015.987653206746</v>
      </c>
      <c r="G2890" s="1">
        <v>0</v>
      </c>
      <c r="H2890" s="329">
        <v>0</v>
      </c>
      <c r="I2890" s="1">
        <v>34808.411983330792</v>
      </c>
      <c r="J2890" s="329">
        <v>6220.7509863403448</v>
      </c>
      <c r="K2890" s="329">
        <f t="shared" si="45"/>
        <v>7236.7386395470912</v>
      </c>
    </row>
    <row r="2891" spans="2:11" x14ac:dyDescent="0.2">
      <c r="B2891" s="1">
        <v>20364241</v>
      </c>
      <c r="C2891" s="1">
        <v>2023</v>
      </c>
      <c r="D2891" s="1" t="s">
        <v>288</v>
      </c>
      <c r="E2891" s="1">
        <v>0</v>
      </c>
      <c r="F2891" s="329">
        <v>0</v>
      </c>
      <c r="G2891" s="1">
        <v>0</v>
      </c>
      <c r="H2891" s="329">
        <v>0</v>
      </c>
      <c r="I2891" s="1">
        <v>0</v>
      </c>
      <c r="J2891" s="329">
        <v>7436.0117481974903</v>
      </c>
      <c r="K2891" s="329">
        <f t="shared" si="45"/>
        <v>7436.0117481974903</v>
      </c>
    </row>
    <row r="2892" spans="2:11" x14ac:dyDescent="0.2">
      <c r="B2892" s="1">
        <v>20364241</v>
      </c>
      <c r="C2892" s="1">
        <v>2024</v>
      </c>
      <c r="D2892" s="1" t="s">
        <v>288</v>
      </c>
      <c r="E2892" s="1">
        <v>0</v>
      </c>
      <c r="F2892" s="329">
        <v>0</v>
      </c>
      <c r="G2892" s="1">
        <v>0</v>
      </c>
      <c r="H2892" s="329">
        <v>0</v>
      </c>
      <c r="I2892" s="1">
        <v>0</v>
      </c>
      <c r="J2892" s="329">
        <v>7436.0117481974903</v>
      </c>
      <c r="K2892" s="329">
        <f t="shared" si="45"/>
        <v>7436.0117481974903</v>
      </c>
    </row>
    <row r="2893" spans="2:11" x14ac:dyDescent="0.2">
      <c r="B2893" s="1">
        <v>20364241</v>
      </c>
      <c r="C2893" s="1">
        <v>2025</v>
      </c>
      <c r="D2893" s="1" t="s">
        <v>288</v>
      </c>
      <c r="E2893" s="1">
        <v>0</v>
      </c>
      <c r="F2893" s="329">
        <v>0</v>
      </c>
      <c r="G2893" s="1">
        <v>0</v>
      </c>
      <c r="H2893" s="329">
        <v>0</v>
      </c>
      <c r="I2893" s="1">
        <v>0</v>
      </c>
      <c r="J2893" s="329">
        <v>7436.0117481974903</v>
      </c>
      <c r="K2893" s="329">
        <f t="shared" si="45"/>
        <v>7436.0117481974903</v>
      </c>
    </row>
    <row r="2894" spans="2:11" x14ac:dyDescent="0.2">
      <c r="B2894" s="1">
        <v>20364241</v>
      </c>
      <c r="C2894" s="1">
        <v>2026</v>
      </c>
      <c r="D2894" s="1" t="s">
        <v>288</v>
      </c>
      <c r="E2894" s="1">
        <v>0</v>
      </c>
      <c r="F2894" s="329">
        <v>0</v>
      </c>
      <c r="G2894" s="1">
        <v>0</v>
      </c>
      <c r="H2894" s="329">
        <v>0</v>
      </c>
      <c r="I2894" s="1">
        <v>0</v>
      </c>
      <c r="J2894" s="329">
        <v>7436.0117481974903</v>
      </c>
      <c r="K2894" s="329">
        <f t="shared" si="45"/>
        <v>7436.0117481974903</v>
      </c>
    </row>
    <row r="2895" spans="2:11" x14ac:dyDescent="0.2">
      <c r="B2895" s="1">
        <v>20364241</v>
      </c>
      <c r="C2895" s="1">
        <v>2027</v>
      </c>
      <c r="D2895" s="1" t="s">
        <v>288</v>
      </c>
      <c r="E2895" s="1">
        <v>0</v>
      </c>
      <c r="F2895" s="329">
        <v>0</v>
      </c>
      <c r="G2895" s="1">
        <v>0</v>
      </c>
      <c r="H2895" s="329">
        <v>0</v>
      </c>
      <c r="I2895" s="1">
        <v>0</v>
      </c>
      <c r="J2895" s="329">
        <v>7436.0117481974903</v>
      </c>
      <c r="K2895" s="329">
        <f t="shared" si="45"/>
        <v>7436.0117481974903</v>
      </c>
    </row>
    <row r="2896" spans="2:11" x14ac:dyDescent="0.2">
      <c r="B2896" s="1">
        <v>20364241</v>
      </c>
      <c r="C2896" s="1">
        <v>2028</v>
      </c>
      <c r="D2896" s="1" t="s">
        <v>288</v>
      </c>
      <c r="E2896" s="1">
        <v>0</v>
      </c>
      <c r="F2896" s="329">
        <v>0</v>
      </c>
      <c r="G2896" s="1">
        <v>0</v>
      </c>
      <c r="H2896" s="329">
        <v>0</v>
      </c>
      <c r="I2896" s="1">
        <v>0</v>
      </c>
      <c r="J2896" s="329">
        <v>7436.0117481974903</v>
      </c>
      <c r="K2896" s="329">
        <f t="shared" si="45"/>
        <v>7436.0117481974903</v>
      </c>
    </row>
    <row r="2897" spans="2:11" x14ac:dyDescent="0.2">
      <c r="B2897" s="1">
        <v>20364241</v>
      </c>
      <c r="C2897" s="1">
        <v>2029</v>
      </c>
      <c r="D2897" s="1" t="s">
        <v>288</v>
      </c>
      <c r="E2897" s="1">
        <v>0</v>
      </c>
      <c r="F2897" s="329">
        <v>0</v>
      </c>
      <c r="G2897" s="1">
        <v>0</v>
      </c>
      <c r="H2897" s="329">
        <v>0</v>
      </c>
      <c r="I2897" s="1">
        <v>0</v>
      </c>
      <c r="J2897" s="329">
        <v>7436.0117481974903</v>
      </c>
      <c r="K2897" s="329">
        <f t="shared" si="45"/>
        <v>7436.0117481974903</v>
      </c>
    </row>
    <row r="2898" spans="2:11" x14ac:dyDescent="0.2">
      <c r="B2898" s="1">
        <v>20364241</v>
      </c>
      <c r="C2898" s="1">
        <v>2030</v>
      </c>
      <c r="D2898" s="1" t="s">
        <v>288</v>
      </c>
      <c r="E2898" s="1">
        <v>0</v>
      </c>
      <c r="F2898" s="329">
        <v>0</v>
      </c>
      <c r="G2898" s="1">
        <v>0</v>
      </c>
      <c r="H2898" s="329">
        <v>0</v>
      </c>
      <c r="I2898" s="1">
        <v>0</v>
      </c>
      <c r="J2898" s="329">
        <v>7436.0117481974903</v>
      </c>
      <c r="K2898" s="329">
        <f t="shared" si="45"/>
        <v>7436.0117481974903</v>
      </c>
    </row>
    <row r="2899" spans="2:11" x14ac:dyDescent="0.2">
      <c r="B2899" s="1">
        <v>20364241</v>
      </c>
      <c r="C2899" s="1">
        <v>2031</v>
      </c>
      <c r="D2899" s="1" t="s">
        <v>288</v>
      </c>
      <c r="E2899" s="1">
        <v>5966.2257123512591</v>
      </c>
      <c r="F2899" s="329">
        <v>150.95234481540751</v>
      </c>
      <c r="G2899" s="1">
        <v>0</v>
      </c>
      <c r="H2899" s="329">
        <v>0</v>
      </c>
      <c r="I2899" s="1">
        <v>5966.2257123512591</v>
      </c>
      <c r="J2899" s="329">
        <v>7436.0117481974903</v>
      </c>
      <c r="K2899" s="329">
        <f t="shared" si="45"/>
        <v>7586.964093012898</v>
      </c>
    </row>
    <row r="2900" spans="2:11" x14ac:dyDescent="0.2">
      <c r="B2900" s="1">
        <v>20364241</v>
      </c>
      <c r="C2900" s="1">
        <v>2032</v>
      </c>
      <c r="D2900" s="1" t="s">
        <v>288</v>
      </c>
      <c r="E2900" s="1">
        <v>6000.6761292326701</v>
      </c>
      <c r="F2900" s="329">
        <v>199.16949042195921</v>
      </c>
      <c r="G2900" s="1">
        <v>0</v>
      </c>
      <c r="H2900" s="329">
        <v>0</v>
      </c>
      <c r="I2900" s="1">
        <v>6000.6761292326701</v>
      </c>
      <c r="J2900" s="329">
        <v>7436.0117481974903</v>
      </c>
      <c r="K2900" s="329">
        <f t="shared" si="45"/>
        <v>7635.1812386194497</v>
      </c>
    </row>
    <row r="2901" spans="2:11" x14ac:dyDescent="0.2">
      <c r="B2901" s="1">
        <v>20364241</v>
      </c>
      <c r="C2901" s="1">
        <v>2033</v>
      </c>
      <c r="D2901" s="1" t="s">
        <v>288</v>
      </c>
      <c r="E2901" s="1">
        <v>5993.2042840165286</v>
      </c>
      <c r="F2901" s="329">
        <v>286.67168835370012</v>
      </c>
      <c r="G2901" s="1">
        <v>0</v>
      </c>
      <c r="H2901" s="329">
        <v>0</v>
      </c>
      <c r="I2901" s="1">
        <v>5993.2042840165286</v>
      </c>
      <c r="J2901" s="329">
        <v>7436.0117481974903</v>
      </c>
      <c r="K2901" s="329">
        <f t="shared" si="45"/>
        <v>7722.6834365511904</v>
      </c>
    </row>
    <row r="2902" spans="2:11" x14ac:dyDescent="0.2">
      <c r="B2902" s="1">
        <v>20364241</v>
      </c>
      <c r="C2902" s="1">
        <v>2034</v>
      </c>
      <c r="D2902" s="1" t="s">
        <v>288</v>
      </c>
      <c r="E2902" s="1">
        <v>6011.7001546790461</v>
      </c>
      <c r="F2902" s="329">
        <v>328.50684150070072</v>
      </c>
      <c r="G2902" s="1">
        <v>0</v>
      </c>
      <c r="H2902" s="329">
        <v>0</v>
      </c>
      <c r="I2902" s="1">
        <v>6011.7001546790461</v>
      </c>
      <c r="J2902" s="329">
        <v>7436.0117481974903</v>
      </c>
      <c r="K2902" s="329">
        <f t="shared" si="45"/>
        <v>7764.5185896981911</v>
      </c>
    </row>
    <row r="2903" spans="2:11" x14ac:dyDescent="0.2">
      <c r="B2903" s="1">
        <v>194566231</v>
      </c>
      <c r="C2903" s="1">
        <v>2023</v>
      </c>
      <c r="D2903" s="1" t="s">
        <v>288</v>
      </c>
      <c r="E2903" s="1">
        <v>0</v>
      </c>
      <c r="F2903" s="329">
        <v>0</v>
      </c>
      <c r="G2903" s="1">
        <v>0</v>
      </c>
      <c r="H2903" s="329">
        <v>0</v>
      </c>
      <c r="I2903" s="1">
        <v>0</v>
      </c>
      <c r="J2903" s="329">
        <v>1779.1750296287771</v>
      </c>
      <c r="K2903" s="329">
        <f t="shared" si="45"/>
        <v>1779.1750296287771</v>
      </c>
    </row>
    <row r="2904" spans="2:11" x14ac:dyDescent="0.2">
      <c r="B2904" s="1">
        <v>194566231</v>
      </c>
      <c r="C2904" s="1">
        <v>2024</v>
      </c>
      <c r="D2904" s="1" t="s">
        <v>288</v>
      </c>
      <c r="E2904" s="1">
        <v>0</v>
      </c>
      <c r="F2904" s="329">
        <v>0</v>
      </c>
      <c r="G2904" s="1">
        <v>0</v>
      </c>
      <c r="H2904" s="329">
        <v>0</v>
      </c>
      <c r="I2904" s="1">
        <v>0</v>
      </c>
      <c r="J2904" s="329">
        <v>1779.1750296287771</v>
      </c>
      <c r="K2904" s="329">
        <f t="shared" si="45"/>
        <v>1779.1750296287771</v>
      </c>
    </row>
    <row r="2905" spans="2:11" x14ac:dyDescent="0.2">
      <c r="B2905" s="1">
        <v>194566231</v>
      </c>
      <c r="C2905" s="1">
        <v>2025</v>
      </c>
      <c r="D2905" s="1" t="s">
        <v>288</v>
      </c>
      <c r="E2905" s="1">
        <v>0</v>
      </c>
      <c r="F2905" s="329">
        <v>0</v>
      </c>
      <c r="G2905" s="1">
        <v>0</v>
      </c>
      <c r="H2905" s="329">
        <v>0</v>
      </c>
      <c r="I2905" s="1">
        <v>0</v>
      </c>
      <c r="J2905" s="329">
        <v>1779.1750296287771</v>
      </c>
      <c r="K2905" s="329">
        <f t="shared" si="45"/>
        <v>1779.1750296287771</v>
      </c>
    </row>
    <row r="2906" spans="2:11" x14ac:dyDescent="0.2">
      <c r="B2906" s="1">
        <v>194566231</v>
      </c>
      <c r="C2906" s="1">
        <v>2026</v>
      </c>
      <c r="D2906" s="1" t="s">
        <v>288</v>
      </c>
      <c r="E2906" s="1">
        <v>3561.697470223527</v>
      </c>
      <c r="F2906" s="329">
        <v>64.620194766287895</v>
      </c>
      <c r="G2906" s="1">
        <v>0</v>
      </c>
      <c r="H2906" s="329">
        <v>0</v>
      </c>
      <c r="I2906" s="1">
        <v>3561.697470223527</v>
      </c>
      <c r="J2906" s="329">
        <v>1779.1750296287771</v>
      </c>
      <c r="K2906" s="329">
        <f t="shared" si="45"/>
        <v>1843.7952243950649</v>
      </c>
    </row>
    <row r="2907" spans="2:11" x14ac:dyDescent="0.2">
      <c r="B2907" s="1">
        <v>194566231</v>
      </c>
      <c r="C2907" s="1">
        <v>2027</v>
      </c>
      <c r="D2907" s="1" t="s">
        <v>288</v>
      </c>
      <c r="E2907" s="1">
        <v>3588.1998986556559</v>
      </c>
      <c r="F2907" s="329">
        <v>66.521261711351102</v>
      </c>
      <c r="G2907" s="1">
        <v>0</v>
      </c>
      <c r="H2907" s="329">
        <v>0</v>
      </c>
      <c r="I2907" s="1">
        <v>3588.1998986556559</v>
      </c>
      <c r="J2907" s="329">
        <v>1779.1750296287771</v>
      </c>
      <c r="K2907" s="329">
        <f t="shared" si="45"/>
        <v>1845.6962913401283</v>
      </c>
    </row>
    <row r="2908" spans="2:11" x14ac:dyDescent="0.2">
      <c r="B2908" s="1">
        <v>194566231</v>
      </c>
      <c r="C2908" s="1">
        <v>2028</v>
      </c>
      <c r="D2908" s="1" t="s">
        <v>288</v>
      </c>
      <c r="E2908" s="1">
        <v>3580.9033615744138</v>
      </c>
      <c r="F2908" s="329">
        <v>79.33305985550237</v>
      </c>
      <c r="G2908" s="1">
        <v>0</v>
      </c>
      <c r="H2908" s="329">
        <v>0</v>
      </c>
      <c r="I2908" s="1">
        <v>3580.9033615744138</v>
      </c>
      <c r="J2908" s="329">
        <v>1779.1750296287771</v>
      </c>
      <c r="K2908" s="329">
        <f t="shared" si="45"/>
        <v>1858.5080894842795</v>
      </c>
    </row>
    <row r="2909" spans="2:11" x14ac:dyDescent="0.2">
      <c r="B2909" s="1">
        <v>194566231</v>
      </c>
      <c r="C2909" s="1">
        <v>2029</v>
      </c>
      <c r="D2909" s="1" t="s">
        <v>288</v>
      </c>
      <c r="E2909" s="1">
        <v>3553.2017291661491</v>
      </c>
      <c r="F2909" s="329">
        <v>68.290119422459696</v>
      </c>
      <c r="G2909" s="1">
        <v>0</v>
      </c>
      <c r="H2909" s="329">
        <v>0</v>
      </c>
      <c r="I2909" s="1">
        <v>3553.2017291661491</v>
      </c>
      <c r="J2909" s="329">
        <v>1779.1750296287771</v>
      </c>
      <c r="K2909" s="329">
        <f t="shared" si="45"/>
        <v>1847.4651490512367</v>
      </c>
    </row>
    <row r="2910" spans="2:11" x14ac:dyDescent="0.2">
      <c r="B2910" s="1">
        <v>194566231</v>
      </c>
      <c r="C2910" s="1">
        <v>2030</v>
      </c>
      <c r="D2910" s="1" t="s">
        <v>288</v>
      </c>
      <c r="E2910" s="1">
        <v>3566.4029666906981</v>
      </c>
      <c r="F2910" s="329">
        <v>76.517254183925417</v>
      </c>
      <c r="G2910" s="1">
        <v>0</v>
      </c>
      <c r="H2910" s="329">
        <v>0</v>
      </c>
      <c r="I2910" s="1">
        <v>3566.4029666906981</v>
      </c>
      <c r="J2910" s="329">
        <v>1779.1750296287771</v>
      </c>
      <c r="K2910" s="329">
        <f t="shared" si="45"/>
        <v>1855.6922838127025</v>
      </c>
    </row>
    <row r="2911" spans="2:11" x14ac:dyDescent="0.2">
      <c r="B2911" s="1">
        <v>194566231</v>
      </c>
      <c r="C2911" s="1">
        <v>2031</v>
      </c>
      <c r="D2911" s="1" t="s">
        <v>288</v>
      </c>
      <c r="E2911" s="1">
        <v>3469.6307931677152</v>
      </c>
      <c r="F2911" s="329">
        <v>91.364785013281534</v>
      </c>
      <c r="G2911" s="1">
        <v>0</v>
      </c>
      <c r="H2911" s="329">
        <v>0</v>
      </c>
      <c r="I2911" s="1">
        <v>3469.6307931677152</v>
      </c>
      <c r="J2911" s="329">
        <v>1779.1750296287771</v>
      </c>
      <c r="K2911" s="329">
        <f t="shared" si="45"/>
        <v>1870.5398146420587</v>
      </c>
    </row>
    <row r="2912" spans="2:11" x14ac:dyDescent="0.2">
      <c r="B2912" s="1">
        <v>194566231</v>
      </c>
      <c r="C2912" s="1">
        <v>2032</v>
      </c>
      <c r="D2912" s="1" t="s">
        <v>288</v>
      </c>
      <c r="E2912" s="1">
        <v>3360.0910352495598</v>
      </c>
      <c r="F2912" s="329">
        <v>120.1942132388303</v>
      </c>
      <c r="G2912" s="1">
        <v>0</v>
      </c>
      <c r="H2912" s="329">
        <v>0</v>
      </c>
      <c r="I2912" s="1">
        <v>3360.0910352495598</v>
      </c>
      <c r="J2912" s="329">
        <v>1779.1750296287771</v>
      </c>
      <c r="K2912" s="329">
        <f t="shared" si="45"/>
        <v>1899.3692428676075</v>
      </c>
    </row>
    <row r="2913" spans="2:11" x14ac:dyDescent="0.2">
      <c r="B2913" s="1">
        <v>194566231</v>
      </c>
      <c r="C2913" s="1">
        <v>2033</v>
      </c>
      <c r="D2913" s="1" t="s">
        <v>288</v>
      </c>
      <c r="E2913" s="1">
        <v>3461.1806439805282</v>
      </c>
      <c r="F2913" s="329">
        <v>171.8501503081612</v>
      </c>
      <c r="G2913" s="1">
        <v>0</v>
      </c>
      <c r="H2913" s="329">
        <v>0</v>
      </c>
      <c r="I2913" s="1">
        <v>3461.1806439805282</v>
      </c>
      <c r="J2913" s="329">
        <v>1779.1750296287771</v>
      </c>
      <c r="K2913" s="329">
        <f t="shared" si="45"/>
        <v>1951.0251799369382</v>
      </c>
    </row>
    <row r="2914" spans="2:11" x14ac:dyDescent="0.2">
      <c r="B2914" s="1">
        <v>194566231</v>
      </c>
      <c r="C2914" s="1">
        <v>2034</v>
      </c>
      <c r="D2914" s="1" t="s">
        <v>288</v>
      </c>
      <c r="E2914" s="1">
        <v>3460.3812882671809</v>
      </c>
      <c r="F2914" s="329">
        <v>199.4788612219393</v>
      </c>
      <c r="G2914" s="1">
        <v>0</v>
      </c>
      <c r="H2914" s="329">
        <v>0</v>
      </c>
      <c r="I2914" s="1">
        <v>3460.3812882671809</v>
      </c>
      <c r="J2914" s="329">
        <v>1779.1750296287771</v>
      </c>
      <c r="K2914" s="329">
        <f t="shared" si="45"/>
        <v>1978.6538908507164</v>
      </c>
    </row>
    <row r="2915" spans="2:11" x14ac:dyDescent="0.2">
      <c r="B2915" s="1">
        <v>20312263</v>
      </c>
      <c r="C2915" s="1">
        <v>2023</v>
      </c>
      <c r="D2915" s="1" t="s">
        <v>289</v>
      </c>
      <c r="E2915" s="1">
        <v>16.479947235937129</v>
      </c>
      <c r="F2915" s="329">
        <v>0</v>
      </c>
      <c r="G2915" s="1">
        <v>0</v>
      </c>
      <c r="H2915" s="329">
        <v>0</v>
      </c>
      <c r="I2915" s="1">
        <v>16.479947235937129</v>
      </c>
      <c r="J2915" s="329">
        <v>4590.0107201674646</v>
      </c>
      <c r="K2915" s="329">
        <f t="shared" si="45"/>
        <v>4590.0107201674646</v>
      </c>
    </row>
    <row r="2916" spans="2:11" x14ac:dyDescent="0.2">
      <c r="B2916" s="1">
        <v>20312263</v>
      </c>
      <c r="C2916" s="1">
        <v>2024</v>
      </c>
      <c r="D2916" s="1" t="s">
        <v>289</v>
      </c>
      <c r="E2916" s="1">
        <v>2.2134759207312809</v>
      </c>
      <c r="F2916" s="329">
        <v>2.2799016263113401E-2</v>
      </c>
      <c r="G2916" s="1">
        <v>0</v>
      </c>
      <c r="H2916" s="329">
        <v>0</v>
      </c>
      <c r="I2916" s="1">
        <v>2.2134759207312809</v>
      </c>
      <c r="J2916" s="329">
        <v>4590.0107201674646</v>
      </c>
      <c r="K2916" s="329">
        <f t="shared" si="45"/>
        <v>4590.0335191837275</v>
      </c>
    </row>
    <row r="2917" spans="2:11" x14ac:dyDescent="0.2">
      <c r="B2917" s="1">
        <v>20312263</v>
      </c>
      <c r="C2917" s="1">
        <v>2025</v>
      </c>
      <c r="D2917" s="1" t="s">
        <v>289</v>
      </c>
      <c r="E2917" s="1">
        <v>2.0473955957845789</v>
      </c>
      <c r="F2917" s="329">
        <v>2.7535398188987901E-2</v>
      </c>
      <c r="G2917" s="1">
        <v>0</v>
      </c>
      <c r="H2917" s="329">
        <v>0</v>
      </c>
      <c r="I2917" s="1">
        <v>2.0473955957845789</v>
      </c>
      <c r="J2917" s="329">
        <v>4590.0107201674646</v>
      </c>
      <c r="K2917" s="329">
        <f t="shared" si="45"/>
        <v>4590.0382555656533</v>
      </c>
    </row>
    <row r="2918" spans="2:11" x14ac:dyDescent="0.2">
      <c r="B2918" s="1">
        <v>20312263</v>
      </c>
      <c r="C2918" s="1">
        <v>2026</v>
      </c>
      <c r="D2918" s="1" t="s">
        <v>289</v>
      </c>
      <c r="E2918" s="1">
        <v>171.69640220221609</v>
      </c>
      <c r="F2918" s="329">
        <v>0.55188954909003629</v>
      </c>
      <c r="G2918" s="1">
        <v>0</v>
      </c>
      <c r="H2918" s="329">
        <v>0</v>
      </c>
      <c r="I2918" s="1">
        <v>171.69640220221609</v>
      </c>
      <c r="J2918" s="329">
        <v>4590.0107201674646</v>
      </c>
      <c r="K2918" s="329">
        <f t="shared" si="45"/>
        <v>4590.562609716555</v>
      </c>
    </row>
    <row r="2919" spans="2:11" x14ac:dyDescent="0.2">
      <c r="B2919" s="1">
        <v>20312263</v>
      </c>
      <c r="C2919" s="1">
        <v>2027</v>
      </c>
      <c r="D2919" s="1" t="s">
        <v>289</v>
      </c>
      <c r="E2919" s="1">
        <v>88.030372182817516</v>
      </c>
      <c r="F2919" s="329">
        <v>0.39897447257827628</v>
      </c>
      <c r="G2919" s="1">
        <v>0</v>
      </c>
      <c r="H2919" s="329">
        <v>0</v>
      </c>
      <c r="I2919" s="1">
        <v>88.030372182817516</v>
      </c>
      <c r="J2919" s="329">
        <v>4590.0107201674646</v>
      </c>
      <c r="K2919" s="329">
        <f t="shared" si="45"/>
        <v>4590.4096946400432</v>
      </c>
    </row>
    <row r="2920" spans="2:11" x14ac:dyDescent="0.2">
      <c r="B2920" s="1">
        <v>20312263</v>
      </c>
      <c r="C2920" s="1">
        <v>2028</v>
      </c>
      <c r="D2920" s="1" t="s">
        <v>289</v>
      </c>
      <c r="E2920" s="1">
        <v>372.20653229649929</v>
      </c>
      <c r="F2920" s="329">
        <v>4.1609533609731049</v>
      </c>
      <c r="G2920" s="1">
        <v>0</v>
      </c>
      <c r="H2920" s="329">
        <v>0</v>
      </c>
      <c r="I2920" s="1">
        <v>372.20653229649929</v>
      </c>
      <c r="J2920" s="329">
        <v>4590.0107201674646</v>
      </c>
      <c r="K2920" s="329">
        <f t="shared" si="45"/>
        <v>4594.1716735284381</v>
      </c>
    </row>
    <row r="2921" spans="2:11" x14ac:dyDescent="0.2">
      <c r="B2921" s="1">
        <v>20312263</v>
      </c>
      <c r="C2921" s="1">
        <v>2029</v>
      </c>
      <c r="D2921" s="1" t="s">
        <v>289</v>
      </c>
      <c r="E2921" s="1">
        <v>581.48076560912523</v>
      </c>
      <c r="F2921" s="329">
        <v>1.8807390803504549</v>
      </c>
      <c r="G2921" s="1">
        <v>0</v>
      </c>
      <c r="H2921" s="329">
        <v>0</v>
      </c>
      <c r="I2921" s="1">
        <v>581.48076560912523</v>
      </c>
      <c r="J2921" s="329">
        <v>4590.0107201674646</v>
      </c>
      <c r="K2921" s="329">
        <f t="shared" si="45"/>
        <v>4591.891459247815</v>
      </c>
    </row>
    <row r="2922" spans="2:11" x14ac:dyDescent="0.2">
      <c r="B2922" s="1">
        <v>20312263</v>
      </c>
      <c r="C2922" s="1">
        <v>2030</v>
      </c>
      <c r="D2922" s="1" t="s">
        <v>289</v>
      </c>
      <c r="E2922" s="1">
        <v>619.01692605850894</v>
      </c>
      <c r="F2922" s="329">
        <v>3.123649347902802</v>
      </c>
      <c r="G2922" s="1">
        <v>0</v>
      </c>
      <c r="H2922" s="329">
        <v>0</v>
      </c>
      <c r="I2922" s="1">
        <v>619.01692605850894</v>
      </c>
      <c r="J2922" s="329">
        <v>4590.0107201674646</v>
      </c>
      <c r="K2922" s="329">
        <f t="shared" si="45"/>
        <v>4593.1343695153673</v>
      </c>
    </row>
    <row r="2923" spans="2:11" x14ac:dyDescent="0.2">
      <c r="B2923" s="1">
        <v>20312263</v>
      </c>
      <c r="C2923" s="1">
        <v>2031</v>
      </c>
      <c r="D2923" s="1" t="s">
        <v>289</v>
      </c>
      <c r="E2923" s="1">
        <v>603.87896361622074</v>
      </c>
      <c r="F2923" s="329">
        <v>4.5447353150555916</v>
      </c>
      <c r="G2923" s="1">
        <v>0</v>
      </c>
      <c r="H2923" s="329">
        <v>0</v>
      </c>
      <c r="I2923" s="1">
        <v>603.87896361622074</v>
      </c>
      <c r="J2923" s="329">
        <v>4590.0107201674646</v>
      </c>
      <c r="K2923" s="329">
        <f t="shared" si="45"/>
        <v>4594.5554554825203</v>
      </c>
    </row>
    <row r="2924" spans="2:11" x14ac:dyDescent="0.2">
      <c r="B2924" s="1">
        <v>20312263</v>
      </c>
      <c r="C2924" s="1">
        <v>2032</v>
      </c>
      <c r="D2924" s="1" t="s">
        <v>289</v>
      </c>
      <c r="E2924" s="1">
        <v>3778.8868782685408</v>
      </c>
      <c r="F2924" s="329">
        <v>62.034023167979569</v>
      </c>
      <c r="G2924" s="1">
        <v>0</v>
      </c>
      <c r="H2924" s="329">
        <v>0</v>
      </c>
      <c r="I2924" s="1">
        <v>3778.8868782685408</v>
      </c>
      <c r="J2924" s="329">
        <v>4590.0107201674646</v>
      </c>
      <c r="K2924" s="329">
        <f t="shared" si="45"/>
        <v>4652.0447433354439</v>
      </c>
    </row>
    <row r="2925" spans="2:11" x14ac:dyDescent="0.2">
      <c r="B2925" s="1">
        <v>20312263</v>
      </c>
      <c r="C2925" s="1">
        <v>2033</v>
      </c>
      <c r="D2925" s="1" t="s">
        <v>289</v>
      </c>
      <c r="E2925" s="1">
        <v>4551.557418209748</v>
      </c>
      <c r="F2925" s="329">
        <v>128.0823543381442</v>
      </c>
      <c r="G2925" s="1">
        <v>0</v>
      </c>
      <c r="H2925" s="329">
        <v>0</v>
      </c>
      <c r="I2925" s="1">
        <v>4551.557418209748</v>
      </c>
      <c r="J2925" s="329">
        <v>4590.0107201674646</v>
      </c>
      <c r="K2925" s="329">
        <f t="shared" si="45"/>
        <v>4718.0930745056085</v>
      </c>
    </row>
    <row r="2926" spans="2:11" x14ac:dyDescent="0.2">
      <c r="B2926" s="1">
        <v>20312263</v>
      </c>
      <c r="C2926" s="1">
        <v>2034</v>
      </c>
      <c r="D2926" s="1" t="s">
        <v>289</v>
      </c>
      <c r="E2926" s="1">
        <v>6379.2390116865872</v>
      </c>
      <c r="F2926" s="329">
        <v>206.37664912454599</v>
      </c>
      <c r="G2926" s="1">
        <v>0</v>
      </c>
      <c r="H2926" s="329">
        <v>0</v>
      </c>
      <c r="I2926" s="1">
        <v>6379.2390116865872</v>
      </c>
      <c r="J2926" s="329">
        <v>4590.0107201674646</v>
      </c>
      <c r="K2926" s="329">
        <f t="shared" si="45"/>
        <v>4796.3873692920106</v>
      </c>
    </row>
    <row r="2927" spans="2:11" x14ac:dyDescent="0.2">
      <c r="B2927" s="1">
        <v>20497787</v>
      </c>
      <c r="C2927" s="1">
        <v>2023</v>
      </c>
      <c r="D2927" s="1" t="s">
        <v>289</v>
      </c>
      <c r="E2927" s="1">
        <v>2460.4657369071019</v>
      </c>
      <c r="F2927" s="329">
        <v>0</v>
      </c>
      <c r="G2927" s="1">
        <v>0</v>
      </c>
      <c r="H2927" s="329">
        <v>0</v>
      </c>
      <c r="I2927" s="1">
        <v>2460.4657369071019</v>
      </c>
      <c r="J2927" s="329">
        <v>2041.265822414259</v>
      </c>
      <c r="K2927" s="329">
        <f t="shared" si="45"/>
        <v>2041.265822414259</v>
      </c>
    </row>
    <row r="2928" spans="2:11" x14ac:dyDescent="0.2">
      <c r="B2928" s="1">
        <v>20497787</v>
      </c>
      <c r="C2928" s="1">
        <v>2024</v>
      </c>
      <c r="D2928" s="1" t="s">
        <v>289</v>
      </c>
      <c r="E2928" s="1">
        <v>3029.1092592974569</v>
      </c>
      <c r="F2928" s="329">
        <v>53.999459172166858</v>
      </c>
      <c r="G2928" s="1">
        <v>0</v>
      </c>
      <c r="H2928" s="329">
        <v>0</v>
      </c>
      <c r="I2928" s="1">
        <v>3029.1092592974569</v>
      </c>
      <c r="J2928" s="329">
        <v>2041.265822414259</v>
      </c>
      <c r="K2928" s="329">
        <f t="shared" si="45"/>
        <v>2095.2652815864258</v>
      </c>
    </row>
    <row r="2929" spans="2:11" x14ac:dyDescent="0.2">
      <c r="B2929" s="1">
        <v>20497787</v>
      </c>
      <c r="C2929" s="1">
        <v>2025</v>
      </c>
      <c r="D2929" s="1" t="s">
        <v>289</v>
      </c>
      <c r="E2929" s="1">
        <v>3006.6492979371442</v>
      </c>
      <c r="F2929" s="329">
        <v>45.662735049445168</v>
      </c>
      <c r="G2929" s="1">
        <v>0</v>
      </c>
      <c r="H2929" s="329">
        <v>0</v>
      </c>
      <c r="I2929" s="1">
        <v>3006.6492979371442</v>
      </c>
      <c r="J2929" s="329">
        <v>2041.265822414259</v>
      </c>
      <c r="K2929" s="329">
        <f t="shared" si="45"/>
        <v>2086.9285574637042</v>
      </c>
    </row>
    <row r="2930" spans="2:11" x14ac:dyDescent="0.2">
      <c r="B2930" s="1">
        <v>20497787</v>
      </c>
      <c r="C2930" s="1">
        <v>2026</v>
      </c>
      <c r="D2930" s="1" t="s">
        <v>289</v>
      </c>
      <c r="E2930" s="1">
        <v>1900.323257773008</v>
      </c>
      <c r="F2930" s="329">
        <v>12.018173196020239</v>
      </c>
      <c r="G2930" s="1">
        <v>0</v>
      </c>
      <c r="H2930" s="329">
        <v>0</v>
      </c>
      <c r="I2930" s="1">
        <v>1900.323257773008</v>
      </c>
      <c r="J2930" s="329">
        <v>2041.265822414259</v>
      </c>
      <c r="K2930" s="329">
        <f t="shared" si="45"/>
        <v>2053.2839956102794</v>
      </c>
    </row>
    <row r="2931" spans="2:11" x14ac:dyDescent="0.2">
      <c r="B2931" s="1">
        <v>20497787</v>
      </c>
      <c r="C2931" s="1">
        <v>2027</v>
      </c>
      <c r="D2931" s="1" t="s">
        <v>289</v>
      </c>
      <c r="E2931" s="1">
        <v>2104.3898198570841</v>
      </c>
      <c r="F2931" s="329">
        <v>16.07411900337426</v>
      </c>
      <c r="G2931" s="1">
        <v>0.2602965705660622</v>
      </c>
      <c r="H2931" s="329">
        <v>12.369918997095141</v>
      </c>
      <c r="I2931" s="1">
        <v>2104.6501164276501</v>
      </c>
      <c r="J2931" s="329">
        <v>2041.265822414259</v>
      </c>
      <c r="K2931" s="329">
        <f t="shared" si="45"/>
        <v>2069.7098604147282</v>
      </c>
    </row>
    <row r="2932" spans="2:11" x14ac:dyDescent="0.2">
      <c r="B2932" s="1">
        <v>20497787</v>
      </c>
      <c r="C2932" s="1">
        <v>2028</v>
      </c>
      <c r="D2932" s="1" t="s">
        <v>289</v>
      </c>
      <c r="E2932" s="1">
        <v>2266.489502236409</v>
      </c>
      <c r="F2932" s="329">
        <v>20.049673816906289</v>
      </c>
      <c r="G2932" s="1">
        <v>0.50756421507459537</v>
      </c>
      <c r="H2932" s="329">
        <v>24.120672095844821</v>
      </c>
      <c r="I2932" s="1">
        <v>2266.997066451484</v>
      </c>
      <c r="J2932" s="329">
        <v>2041.265822414259</v>
      </c>
      <c r="K2932" s="329">
        <f t="shared" si="45"/>
        <v>2085.4361683270099</v>
      </c>
    </row>
    <row r="2933" spans="2:11" x14ac:dyDescent="0.2">
      <c r="B2933" s="1">
        <v>20497787</v>
      </c>
      <c r="C2933" s="1">
        <v>2029</v>
      </c>
      <c r="D2933" s="1" t="s">
        <v>289</v>
      </c>
      <c r="E2933" s="1">
        <v>2433.1590054744661</v>
      </c>
      <c r="F2933" s="329">
        <v>13.35830210312062</v>
      </c>
      <c r="G2933" s="1">
        <v>0.73174023328038307</v>
      </c>
      <c r="H2933" s="329">
        <v>34.774055581714187</v>
      </c>
      <c r="I2933" s="1">
        <v>2433.8907457077462</v>
      </c>
      <c r="J2933" s="329">
        <v>2041.265822414259</v>
      </c>
      <c r="K2933" s="329">
        <f t="shared" si="45"/>
        <v>2089.3981800990937</v>
      </c>
    </row>
    <row r="2934" spans="2:11" x14ac:dyDescent="0.2">
      <c r="B2934" s="1">
        <v>20497787</v>
      </c>
      <c r="C2934" s="1">
        <v>2030</v>
      </c>
      <c r="D2934" s="1" t="s">
        <v>289</v>
      </c>
      <c r="E2934" s="1">
        <v>2794.827370041281</v>
      </c>
      <c r="F2934" s="329">
        <v>19.3760365861752</v>
      </c>
      <c r="G2934" s="1">
        <v>0.92045308915782642</v>
      </c>
      <c r="H2934" s="329">
        <v>43.742144311573249</v>
      </c>
      <c r="I2934" s="1">
        <v>2795.747823130439</v>
      </c>
      <c r="J2934" s="329">
        <v>2041.265822414259</v>
      </c>
      <c r="K2934" s="329">
        <f t="shared" si="45"/>
        <v>2104.3840033120077</v>
      </c>
    </row>
    <row r="2935" spans="2:11" x14ac:dyDescent="0.2">
      <c r="B2935" s="1">
        <v>20497787</v>
      </c>
      <c r="C2935" s="1">
        <v>2031</v>
      </c>
      <c r="D2935" s="1" t="s">
        <v>289</v>
      </c>
      <c r="E2935" s="1">
        <v>3044.719131843618</v>
      </c>
      <c r="F2935" s="329">
        <v>29.081055676051271</v>
      </c>
      <c r="G2935" s="1">
        <v>1.1169053285833419</v>
      </c>
      <c r="H2935" s="329">
        <v>53.078027159383623</v>
      </c>
      <c r="I2935" s="1">
        <v>3045.836037172201</v>
      </c>
      <c r="J2935" s="329">
        <v>2041.265822414259</v>
      </c>
      <c r="K2935" s="329">
        <f t="shared" si="45"/>
        <v>2123.4249052496939</v>
      </c>
    </row>
    <row r="2936" spans="2:11" x14ac:dyDescent="0.2">
      <c r="B2936" s="1">
        <v>20497787</v>
      </c>
      <c r="C2936" s="1">
        <v>2032</v>
      </c>
      <c r="D2936" s="1" t="s">
        <v>289</v>
      </c>
      <c r="E2936" s="1">
        <v>3100.6678053735532</v>
      </c>
      <c r="F2936" s="329">
        <v>49.324223990008008</v>
      </c>
      <c r="G2936" s="1">
        <v>1.9889528516463779</v>
      </c>
      <c r="H2936" s="329">
        <v>94.519822563943038</v>
      </c>
      <c r="I2936" s="1">
        <v>3102.6567582251992</v>
      </c>
      <c r="J2936" s="329">
        <v>2041.265822414259</v>
      </c>
      <c r="K2936" s="329">
        <f t="shared" si="45"/>
        <v>2185.1098689682099</v>
      </c>
    </row>
    <row r="2937" spans="2:11" x14ac:dyDescent="0.2">
      <c r="B2937" s="1">
        <v>20497787</v>
      </c>
      <c r="C2937" s="1">
        <v>2033</v>
      </c>
      <c r="D2937" s="1" t="s">
        <v>289</v>
      </c>
      <c r="E2937" s="1">
        <v>3079.5414139840032</v>
      </c>
      <c r="F2937" s="329">
        <v>93.301403824182188</v>
      </c>
      <c r="G2937" s="1">
        <v>4.1041705670202564</v>
      </c>
      <c r="H2937" s="329">
        <v>195.04005509522381</v>
      </c>
      <c r="I2937" s="1">
        <v>3083.6455845510241</v>
      </c>
      <c r="J2937" s="329">
        <v>2041.265822414259</v>
      </c>
      <c r="K2937" s="329">
        <f t="shared" si="45"/>
        <v>2329.607281333665</v>
      </c>
    </row>
    <row r="2938" spans="2:11" x14ac:dyDescent="0.2">
      <c r="B2938" s="1">
        <v>20497787</v>
      </c>
      <c r="C2938" s="1">
        <v>2034</v>
      </c>
      <c r="D2938" s="1" t="s">
        <v>289</v>
      </c>
      <c r="E2938" s="1">
        <v>3032.3608656806341</v>
      </c>
      <c r="F2938" s="329">
        <v>103.8004082414493</v>
      </c>
      <c r="G2938" s="1">
        <v>16.455436513697261</v>
      </c>
      <c r="H2938" s="329">
        <v>782.00191532917654</v>
      </c>
      <c r="I2938" s="1">
        <v>3048.816302194331</v>
      </c>
      <c r="J2938" s="329">
        <v>2041.265822414259</v>
      </c>
      <c r="K2938" s="329">
        <f t="shared" si="45"/>
        <v>2927.0681459848847</v>
      </c>
    </row>
    <row r="2939" spans="2:11" x14ac:dyDescent="0.2">
      <c r="B2939" s="1">
        <v>20318572</v>
      </c>
      <c r="C2939" s="1">
        <v>2023</v>
      </c>
      <c r="D2939" s="1" t="s">
        <v>290</v>
      </c>
      <c r="E2939" s="1">
        <v>5510.7461402904491</v>
      </c>
      <c r="F2939" s="329">
        <v>0</v>
      </c>
      <c r="G2939" s="1">
        <v>0</v>
      </c>
      <c r="H2939" s="329">
        <v>0</v>
      </c>
      <c r="I2939" s="1">
        <v>5510.7461402904491</v>
      </c>
      <c r="J2939" s="329">
        <v>4761.5620657090076</v>
      </c>
      <c r="K2939" s="329">
        <f t="shared" si="45"/>
        <v>4761.5620657090076</v>
      </c>
    </row>
    <row r="2940" spans="2:11" x14ac:dyDescent="0.2">
      <c r="B2940" s="1">
        <v>20318572</v>
      </c>
      <c r="C2940" s="1">
        <v>2024</v>
      </c>
      <c r="D2940" s="1" t="s">
        <v>290</v>
      </c>
      <c r="E2940" s="1">
        <v>7438.3022375004839</v>
      </c>
      <c r="F2940" s="329">
        <v>117.2802204532525</v>
      </c>
      <c r="G2940" s="1">
        <v>0</v>
      </c>
      <c r="H2940" s="329">
        <v>0</v>
      </c>
      <c r="I2940" s="1">
        <v>7438.3022375004839</v>
      </c>
      <c r="J2940" s="329">
        <v>4761.5620657090076</v>
      </c>
      <c r="K2940" s="329">
        <f t="shared" si="45"/>
        <v>4878.8422861622603</v>
      </c>
    </row>
    <row r="2941" spans="2:11" x14ac:dyDescent="0.2">
      <c r="B2941" s="1">
        <v>20318572</v>
      </c>
      <c r="C2941" s="1">
        <v>2025</v>
      </c>
      <c r="D2941" s="1" t="s">
        <v>290</v>
      </c>
      <c r="E2941" s="1">
        <v>9728.2925401883804</v>
      </c>
      <c r="F2941" s="329">
        <v>132.25775190949051</v>
      </c>
      <c r="G2941" s="1">
        <v>0</v>
      </c>
      <c r="H2941" s="329">
        <v>0</v>
      </c>
      <c r="I2941" s="1">
        <v>9728.2925401883804</v>
      </c>
      <c r="J2941" s="329">
        <v>4761.5620657090076</v>
      </c>
      <c r="K2941" s="329">
        <f t="shared" si="45"/>
        <v>4893.8198176184978</v>
      </c>
    </row>
    <row r="2942" spans="2:11" x14ac:dyDescent="0.2">
      <c r="B2942" s="1">
        <v>20318572</v>
      </c>
      <c r="C2942" s="1">
        <v>2026</v>
      </c>
      <c r="D2942" s="1" t="s">
        <v>290</v>
      </c>
      <c r="E2942" s="1">
        <v>14659.0137849701</v>
      </c>
      <c r="F2942" s="329">
        <v>65.178194084021044</v>
      </c>
      <c r="G2942" s="1">
        <v>0</v>
      </c>
      <c r="H2942" s="329">
        <v>0</v>
      </c>
      <c r="I2942" s="1">
        <v>14659.0137849701</v>
      </c>
      <c r="J2942" s="329">
        <v>4761.5620657090076</v>
      </c>
      <c r="K2942" s="329">
        <f t="shared" si="45"/>
        <v>4826.7402597930286</v>
      </c>
    </row>
    <row r="2943" spans="2:11" x14ac:dyDescent="0.2">
      <c r="B2943" s="1">
        <v>20318572</v>
      </c>
      <c r="C2943" s="1">
        <v>2027</v>
      </c>
      <c r="D2943" s="1" t="s">
        <v>290</v>
      </c>
      <c r="E2943" s="1">
        <v>21674.096391653071</v>
      </c>
      <c r="F2943" s="329">
        <v>118.39492240483391</v>
      </c>
      <c r="G2943" s="1">
        <v>0</v>
      </c>
      <c r="H2943" s="329">
        <v>0</v>
      </c>
      <c r="I2943" s="1">
        <v>21674.096391653071</v>
      </c>
      <c r="J2943" s="329">
        <v>4761.5620657090076</v>
      </c>
      <c r="K2943" s="329">
        <f t="shared" si="45"/>
        <v>4879.9569881138414</v>
      </c>
    </row>
    <row r="2944" spans="2:11" x14ac:dyDescent="0.2">
      <c r="B2944" s="1">
        <v>20318572</v>
      </c>
      <c r="C2944" s="1">
        <v>2028</v>
      </c>
      <c r="D2944" s="1" t="s">
        <v>290</v>
      </c>
      <c r="E2944" s="1">
        <v>21674.096391653071</v>
      </c>
      <c r="F2944" s="329">
        <v>118.39492240483391</v>
      </c>
      <c r="G2944" s="1">
        <v>0</v>
      </c>
      <c r="H2944" s="329">
        <v>0</v>
      </c>
      <c r="I2944" s="1">
        <v>21674.096391653071</v>
      </c>
      <c r="J2944" s="329">
        <v>4761.5620657090076</v>
      </c>
      <c r="K2944" s="329">
        <f t="shared" si="45"/>
        <v>4879.9569881138414</v>
      </c>
    </row>
    <row r="2945" spans="2:11" x14ac:dyDescent="0.2">
      <c r="B2945" s="1">
        <v>20318572</v>
      </c>
      <c r="C2945" s="1">
        <v>2029</v>
      </c>
      <c r="D2945" s="1" t="s">
        <v>290</v>
      </c>
      <c r="E2945" s="1">
        <v>21674.096391653071</v>
      </c>
      <c r="F2945" s="329">
        <v>118.39492240483391</v>
      </c>
      <c r="G2945" s="1">
        <v>0</v>
      </c>
      <c r="H2945" s="329">
        <v>0</v>
      </c>
      <c r="I2945" s="1">
        <v>21674.096391653071</v>
      </c>
      <c r="J2945" s="329">
        <v>4761.5620657090076</v>
      </c>
      <c r="K2945" s="329">
        <f t="shared" si="45"/>
        <v>4879.9569881138414</v>
      </c>
    </row>
    <row r="2946" spans="2:11" x14ac:dyDescent="0.2">
      <c r="B2946" s="1">
        <v>20318572</v>
      </c>
      <c r="C2946" s="1">
        <v>2030</v>
      </c>
      <c r="D2946" s="1" t="s">
        <v>290</v>
      </c>
      <c r="E2946" s="1">
        <v>21674.096391653071</v>
      </c>
      <c r="F2946" s="329">
        <v>118.39492240483391</v>
      </c>
      <c r="G2946" s="1">
        <v>0</v>
      </c>
      <c r="H2946" s="329">
        <v>0</v>
      </c>
      <c r="I2946" s="1">
        <v>21674.096391653071</v>
      </c>
      <c r="J2946" s="329">
        <v>4761.5620657090076</v>
      </c>
      <c r="K2946" s="329">
        <f t="shared" si="45"/>
        <v>4879.9569881138414</v>
      </c>
    </row>
    <row r="2947" spans="2:11" x14ac:dyDescent="0.2">
      <c r="B2947" s="1">
        <v>20318572</v>
      </c>
      <c r="C2947" s="1">
        <v>2031</v>
      </c>
      <c r="D2947" s="1" t="s">
        <v>290</v>
      </c>
      <c r="E2947" s="1">
        <v>21674.096391653071</v>
      </c>
      <c r="F2947" s="329">
        <v>118.39492240483391</v>
      </c>
      <c r="G2947" s="1">
        <v>0</v>
      </c>
      <c r="H2947" s="329">
        <v>0</v>
      </c>
      <c r="I2947" s="1">
        <v>21674.096391653071</v>
      </c>
      <c r="J2947" s="329">
        <v>4761.5620657090076</v>
      </c>
      <c r="K2947" s="329">
        <f t="shared" si="45"/>
        <v>4879.9569881138414</v>
      </c>
    </row>
    <row r="2948" spans="2:11" x14ac:dyDescent="0.2">
      <c r="B2948" s="1">
        <v>20318572</v>
      </c>
      <c r="C2948" s="1">
        <v>2032</v>
      </c>
      <c r="D2948" s="1" t="s">
        <v>290</v>
      </c>
      <c r="E2948" s="1">
        <v>21674.096391653071</v>
      </c>
      <c r="F2948" s="329">
        <v>118.39492240483391</v>
      </c>
      <c r="G2948" s="1">
        <v>0</v>
      </c>
      <c r="H2948" s="329">
        <v>0</v>
      </c>
      <c r="I2948" s="1">
        <v>21674.096391653071</v>
      </c>
      <c r="J2948" s="329">
        <v>4761.5620657090076</v>
      </c>
      <c r="K2948" s="329">
        <f t="shared" si="45"/>
        <v>4879.9569881138414</v>
      </c>
    </row>
    <row r="2949" spans="2:11" x14ac:dyDescent="0.2">
      <c r="B2949" s="1">
        <v>20318572</v>
      </c>
      <c r="C2949" s="1">
        <v>2033</v>
      </c>
      <c r="D2949" s="1" t="s">
        <v>290</v>
      </c>
      <c r="E2949" s="1">
        <v>21674.096391653071</v>
      </c>
      <c r="F2949" s="329">
        <v>118.39492240483391</v>
      </c>
      <c r="G2949" s="1">
        <v>0</v>
      </c>
      <c r="H2949" s="329">
        <v>0</v>
      </c>
      <c r="I2949" s="1">
        <v>21674.096391653071</v>
      </c>
      <c r="J2949" s="329">
        <v>4761.5620657090076</v>
      </c>
      <c r="K2949" s="329">
        <f t="shared" si="45"/>
        <v>4879.9569881138414</v>
      </c>
    </row>
    <row r="2950" spans="2:11" x14ac:dyDescent="0.2">
      <c r="B2950" s="1">
        <v>20318572</v>
      </c>
      <c r="C2950" s="1">
        <v>2034</v>
      </c>
      <c r="D2950" s="1" t="s">
        <v>290</v>
      </c>
      <c r="E2950" s="1">
        <v>21674.096391653071</v>
      </c>
      <c r="F2950" s="329">
        <v>118.39492240483391</v>
      </c>
      <c r="G2950" s="1">
        <v>0</v>
      </c>
      <c r="H2950" s="329">
        <v>0</v>
      </c>
      <c r="I2950" s="1">
        <v>21674.096391653071</v>
      </c>
      <c r="J2950" s="329">
        <v>4761.5620657090076</v>
      </c>
      <c r="K2950" s="329">
        <f t="shared" si="45"/>
        <v>4879.9569881138414</v>
      </c>
    </row>
    <row r="2951" spans="2:11" x14ac:dyDescent="0.2">
      <c r="B2951" s="1">
        <v>143034612</v>
      </c>
      <c r="C2951" s="1">
        <v>2023</v>
      </c>
      <c r="D2951" s="1" t="s">
        <v>290</v>
      </c>
      <c r="E2951" s="1">
        <v>0</v>
      </c>
      <c r="F2951" s="329">
        <v>0</v>
      </c>
      <c r="G2951" s="1">
        <v>0</v>
      </c>
      <c r="H2951" s="329">
        <v>0</v>
      </c>
      <c r="I2951" s="1">
        <v>0</v>
      </c>
      <c r="J2951" s="329">
        <v>3689.643714572313</v>
      </c>
      <c r="K2951" s="329">
        <f t="shared" ref="K2951:K3014" si="46">J2951+H2951+F2951</f>
        <v>3689.643714572313</v>
      </c>
    </row>
    <row r="2952" spans="2:11" x14ac:dyDescent="0.2">
      <c r="B2952" s="1">
        <v>143034612</v>
      </c>
      <c r="C2952" s="1">
        <v>2024</v>
      </c>
      <c r="D2952" s="1" t="s">
        <v>290</v>
      </c>
      <c r="E2952" s="1">
        <v>0</v>
      </c>
      <c r="F2952" s="329">
        <v>0</v>
      </c>
      <c r="G2952" s="1">
        <v>0</v>
      </c>
      <c r="H2952" s="329">
        <v>0</v>
      </c>
      <c r="I2952" s="1">
        <v>0</v>
      </c>
      <c r="J2952" s="329">
        <v>3689.643714572313</v>
      </c>
      <c r="K2952" s="329">
        <f t="shared" si="46"/>
        <v>3689.643714572313</v>
      </c>
    </row>
    <row r="2953" spans="2:11" x14ac:dyDescent="0.2">
      <c r="B2953" s="1">
        <v>143034612</v>
      </c>
      <c r="C2953" s="1">
        <v>2025</v>
      </c>
      <c r="D2953" s="1" t="s">
        <v>290</v>
      </c>
      <c r="E2953" s="1">
        <v>0</v>
      </c>
      <c r="F2953" s="329">
        <v>0</v>
      </c>
      <c r="G2953" s="1">
        <v>0</v>
      </c>
      <c r="H2953" s="329">
        <v>0</v>
      </c>
      <c r="I2953" s="1">
        <v>0</v>
      </c>
      <c r="J2953" s="329">
        <v>3689.643714572313</v>
      </c>
      <c r="K2953" s="329">
        <f t="shared" si="46"/>
        <v>3689.643714572313</v>
      </c>
    </row>
    <row r="2954" spans="2:11" x14ac:dyDescent="0.2">
      <c r="B2954" s="1">
        <v>143034612</v>
      </c>
      <c r="C2954" s="1">
        <v>2026</v>
      </c>
      <c r="D2954" s="1" t="s">
        <v>290</v>
      </c>
      <c r="E2954" s="1">
        <v>0</v>
      </c>
      <c r="F2954" s="329">
        <v>0</v>
      </c>
      <c r="G2954" s="1">
        <v>0</v>
      </c>
      <c r="H2954" s="329">
        <v>0</v>
      </c>
      <c r="I2954" s="1">
        <v>0</v>
      </c>
      <c r="J2954" s="329">
        <v>3689.643714572313</v>
      </c>
      <c r="K2954" s="329">
        <f t="shared" si="46"/>
        <v>3689.643714572313</v>
      </c>
    </row>
    <row r="2955" spans="2:11" x14ac:dyDescent="0.2">
      <c r="B2955" s="1">
        <v>143034612</v>
      </c>
      <c r="C2955" s="1">
        <v>2027</v>
      </c>
      <c r="D2955" s="1" t="s">
        <v>290</v>
      </c>
      <c r="E2955" s="1">
        <v>0</v>
      </c>
      <c r="F2955" s="329">
        <v>0</v>
      </c>
      <c r="G2955" s="1">
        <v>0</v>
      </c>
      <c r="H2955" s="329">
        <v>0</v>
      </c>
      <c r="I2955" s="1">
        <v>0</v>
      </c>
      <c r="J2955" s="329">
        <v>3689.643714572313</v>
      </c>
      <c r="K2955" s="329">
        <f t="shared" si="46"/>
        <v>3689.643714572313</v>
      </c>
    </row>
    <row r="2956" spans="2:11" x14ac:dyDescent="0.2">
      <c r="B2956" s="1">
        <v>143034612</v>
      </c>
      <c r="C2956" s="1">
        <v>2028</v>
      </c>
      <c r="D2956" s="1" t="s">
        <v>290</v>
      </c>
      <c r="E2956" s="1">
        <v>0</v>
      </c>
      <c r="F2956" s="329">
        <v>0</v>
      </c>
      <c r="G2956" s="1">
        <v>0</v>
      </c>
      <c r="H2956" s="329">
        <v>0</v>
      </c>
      <c r="I2956" s="1">
        <v>0</v>
      </c>
      <c r="J2956" s="329">
        <v>3689.643714572313</v>
      </c>
      <c r="K2956" s="329">
        <f t="shared" si="46"/>
        <v>3689.643714572313</v>
      </c>
    </row>
    <row r="2957" spans="2:11" x14ac:dyDescent="0.2">
      <c r="B2957" s="1">
        <v>143034612</v>
      </c>
      <c r="C2957" s="1">
        <v>2029</v>
      </c>
      <c r="D2957" s="1" t="s">
        <v>290</v>
      </c>
      <c r="E2957" s="1">
        <v>0</v>
      </c>
      <c r="F2957" s="329">
        <v>0</v>
      </c>
      <c r="G2957" s="1">
        <v>0</v>
      </c>
      <c r="H2957" s="329">
        <v>0</v>
      </c>
      <c r="I2957" s="1">
        <v>0</v>
      </c>
      <c r="J2957" s="329">
        <v>3689.643714572313</v>
      </c>
      <c r="K2957" s="329">
        <f t="shared" si="46"/>
        <v>3689.643714572313</v>
      </c>
    </row>
    <row r="2958" spans="2:11" x14ac:dyDescent="0.2">
      <c r="B2958" s="1">
        <v>143034612</v>
      </c>
      <c r="C2958" s="1">
        <v>2030</v>
      </c>
      <c r="D2958" s="1" t="s">
        <v>290</v>
      </c>
      <c r="E2958" s="1">
        <v>0</v>
      </c>
      <c r="F2958" s="329">
        <v>0</v>
      </c>
      <c r="G2958" s="1">
        <v>0</v>
      </c>
      <c r="H2958" s="329">
        <v>0</v>
      </c>
      <c r="I2958" s="1">
        <v>0</v>
      </c>
      <c r="J2958" s="329">
        <v>3689.643714572313</v>
      </c>
      <c r="K2958" s="329">
        <f t="shared" si="46"/>
        <v>3689.643714572313</v>
      </c>
    </row>
    <row r="2959" spans="2:11" x14ac:dyDescent="0.2">
      <c r="B2959" s="1">
        <v>143034612</v>
      </c>
      <c r="C2959" s="1">
        <v>2031</v>
      </c>
      <c r="D2959" s="1" t="s">
        <v>290</v>
      </c>
      <c r="E2959" s="1">
        <v>0</v>
      </c>
      <c r="F2959" s="329">
        <v>0</v>
      </c>
      <c r="G2959" s="1">
        <v>0</v>
      </c>
      <c r="H2959" s="329">
        <v>0</v>
      </c>
      <c r="I2959" s="1">
        <v>0</v>
      </c>
      <c r="J2959" s="329">
        <v>3689.643714572313</v>
      </c>
      <c r="K2959" s="329">
        <f t="shared" si="46"/>
        <v>3689.643714572313</v>
      </c>
    </row>
    <row r="2960" spans="2:11" x14ac:dyDescent="0.2">
      <c r="B2960" s="1">
        <v>143034612</v>
      </c>
      <c r="C2960" s="1">
        <v>2032</v>
      </c>
      <c r="D2960" s="1" t="s">
        <v>290</v>
      </c>
      <c r="E2960" s="1">
        <v>0</v>
      </c>
      <c r="F2960" s="329">
        <v>0</v>
      </c>
      <c r="G2960" s="1">
        <v>0</v>
      </c>
      <c r="H2960" s="329">
        <v>0</v>
      </c>
      <c r="I2960" s="1">
        <v>0</v>
      </c>
      <c r="J2960" s="329">
        <v>3689.643714572313</v>
      </c>
      <c r="K2960" s="329">
        <f t="shared" si="46"/>
        <v>3689.643714572313</v>
      </c>
    </row>
    <row r="2961" spans="2:11" x14ac:dyDescent="0.2">
      <c r="B2961" s="1">
        <v>143034612</v>
      </c>
      <c r="C2961" s="1">
        <v>2033</v>
      </c>
      <c r="D2961" s="1" t="s">
        <v>290</v>
      </c>
      <c r="E2961" s="1">
        <v>0</v>
      </c>
      <c r="F2961" s="329">
        <v>0</v>
      </c>
      <c r="G2961" s="1">
        <v>0</v>
      </c>
      <c r="H2961" s="329">
        <v>0</v>
      </c>
      <c r="I2961" s="1">
        <v>0</v>
      </c>
      <c r="J2961" s="329">
        <v>3689.643714572313</v>
      </c>
      <c r="K2961" s="329">
        <f t="shared" si="46"/>
        <v>3689.643714572313</v>
      </c>
    </row>
    <row r="2962" spans="2:11" x14ac:dyDescent="0.2">
      <c r="B2962" s="1">
        <v>143034612</v>
      </c>
      <c r="C2962" s="1">
        <v>2034</v>
      </c>
      <c r="D2962" s="1" t="s">
        <v>290</v>
      </c>
      <c r="E2962" s="1">
        <v>0</v>
      </c>
      <c r="F2962" s="329">
        <v>0</v>
      </c>
      <c r="G2962" s="1">
        <v>0</v>
      </c>
      <c r="H2962" s="329">
        <v>0</v>
      </c>
      <c r="I2962" s="1">
        <v>0</v>
      </c>
      <c r="J2962" s="329">
        <v>3689.643714572313</v>
      </c>
      <c r="K2962" s="329">
        <f t="shared" si="46"/>
        <v>3689.643714572313</v>
      </c>
    </row>
    <row r="2963" spans="2:11" x14ac:dyDescent="0.2">
      <c r="B2963" s="1">
        <v>20452145</v>
      </c>
      <c r="C2963" s="1">
        <v>2023</v>
      </c>
      <c r="D2963" s="1" t="s">
        <v>291</v>
      </c>
      <c r="E2963" s="1">
        <v>0</v>
      </c>
      <c r="F2963" s="329">
        <v>0</v>
      </c>
      <c r="G2963" s="1">
        <v>0</v>
      </c>
      <c r="H2963" s="329">
        <v>0</v>
      </c>
      <c r="I2963" s="1">
        <v>0</v>
      </c>
      <c r="J2963" s="329">
        <v>12899.4665665062</v>
      </c>
      <c r="K2963" s="329">
        <f t="shared" si="46"/>
        <v>12899.4665665062</v>
      </c>
    </row>
    <row r="2964" spans="2:11" x14ac:dyDescent="0.2">
      <c r="B2964" s="1">
        <v>20452145</v>
      </c>
      <c r="C2964" s="1">
        <v>2024</v>
      </c>
      <c r="D2964" s="1" t="s">
        <v>291</v>
      </c>
      <c r="E2964" s="1">
        <v>0</v>
      </c>
      <c r="F2964" s="329">
        <v>0</v>
      </c>
      <c r="G2964" s="1">
        <v>0</v>
      </c>
      <c r="H2964" s="329">
        <v>0</v>
      </c>
      <c r="I2964" s="1">
        <v>0</v>
      </c>
      <c r="J2964" s="329">
        <v>12899.4665665062</v>
      </c>
      <c r="K2964" s="329">
        <f t="shared" si="46"/>
        <v>12899.4665665062</v>
      </c>
    </row>
    <row r="2965" spans="2:11" x14ac:dyDescent="0.2">
      <c r="B2965" s="1">
        <v>20452145</v>
      </c>
      <c r="C2965" s="1">
        <v>2025</v>
      </c>
      <c r="D2965" s="1" t="s">
        <v>291</v>
      </c>
      <c r="E2965" s="1">
        <v>0</v>
      </c>
      <c r="F2965" s="329">
        <v>0</v>
      </c>
      <c r="G2965" s="1">
        <v>0</v>
      </c>
      <c r="H2965" s="329">
        <v>0</v>
      </c>
      <c r="I2965" s="1">
        <v>0</v>
      </c>
      <c r="J2965" s="329">
        <v>12899.4665665062</v>
      </c>
      <c r="K2965" s="329">
        <f t="shared" si="46"/>
        <v>12899.4665665062</v>
      </c>
    </row>
    <row r="2966" spans="2:11" x14ac:dyDescent="0.2">
      <c r="B2966" s="1">
        <v>20452145</v>
      </c>
      <c r="C2966" s="1">
        <v>2026</v>
      </c>
      <c r="D2966" s="1" t="s">
        <v>291</v>
      </c>
      <c r="E2966" s="1">
        <v>0</v>
      </c>
      <c r="F2966" s="329">
        <v>0</v>
      </c>
      <c r="G2966" s="1">
        <v>0</v>
      </c>
      <c r="H2966" s="329">
        <v>0</v>
      </c>
      <c r="I2966" s="1">
        <v>0</v>
      </c>
      <c r="J2966" s="329">
        <v>12899.4665665062</v>
      </c>
      <c r="K2966" s="329">
        <f t="shared" si="46"/>
        <v>12899.4665665062</v>
      </c>
    </row>
    <row r="2967" spans="2:11" x14ac:dyDescent="0.2">
      <c r="B2967" s="1">
        <v>20452145</v>
      </c>
      <c r="C2967" s="1">
        <v>2027</v>
      </c>
      <c r="D2967" s="1" t="s">
        <v>291</v>
      </c>
      <c r="E2967" s="1">
        <v>0</v>
      </c>
      <c r="F2967" s="329">
        <v>0</v>
      </c>
      <c r="G2967" s="1">
        <v>0</v>
      </c>
      <c r="H2967" s="329">
        <v>0</v>
      </c>
      <c r="I2967" s="1">
        <v>0</v>
      </c>
      <c r="J2967" s="329">
        <v>12899.4665665062</v>
      </c>
      <c r="K2967" s="329">
        <f t="shared" si="46"/>
        <v>12899.4665665062</v>
      </c>
    </row>
    <row r="2968" spans="2:11" x14ac:dyDescent="0.2">
      <c r="B2968" s="1">
        <v>20452145</v>
      </c>
      <c r="C2968" s="1">
        <v>2028</v>
      </c>
      <c r="D2968" s="1" t="s">
        <v>291</v>
      </c>
      <c r="E2968" s="1">
        <v>0</v>
      </c>
      <c r="F2968" s="329">
        <v>0</v>
      </c>
      <c r="G2968" s="1">
        <v>0</v>
      </c>
      <c r="H2968" s="329">
        <v>0</v>
      </c>
      <c r="I2968" s="1">
        <v>0</v>
      </c>
      <c r="J2968" s="329">
        <v>12899.4665665062</v>
      </c>
      <c r="K2968" s="329">
        <f t="shared" si="46"/>
        <v>12899.4665665062</v>
      </c>
    </row>
    <row r="2969" spans="2:11" x14ac:dyDescent="0.2">
      <c r="B2969" s="1">
        <v>20452145</v>
      </c>
      <c r="C2969" s="1">
        <v>2029</v>
      </c>
      <c r="D2969" s="1" t="s">
        <v>291</v>
      </c>
      <c r="E2969" s="1">
        <v>0</v>
      </c>
      <c r="F2969" s="329">
        <v>0</v>
      </c>
      <c r="G2969" s="1">
        <v>0</v>
      </c>
      <c r="H2969" s="329">
        <v>0</v>
      </c>
      <c r="I2969" s="1">
        <v>0</v>
      </c>
      <c r="J2969" s="329">
        <v>12899.4665665062</v>
      </c>
      <c r="K2969" s="329">
        <f t="shared" si="46"/>
        <v>12899.4665665062</v>
      </c>
    </row>
    <row r="2970" spans="2:11" x14ac:dyDescent="0.2">
      <c r="B2970" s="1">
        <v>20452145</v>
      </c>
      <c r="C2970" s="1">
        <v>2030</v>
      </c>
      <c r="D2970" s="1" t="s">
        <v>291</v>
      </c>
      <c r="E2970" s="1">
        <v>0</v>
      </c>
      <c r="F2970" s="329">
        <v>0</v>
      </c>
      <c r="G2970" s="1">
        <v>0</v>
      </c>
      <c r="H2970" s="329">
        <v>0</v>
      </c>
      <c r="I2970" s="1">
        <v>0</v>
      </c>
      <c r="J2970" s="329">
        <v>12899.4665665062</v>
      </c>
      <c r="K2970" s="329">
        <f t="shared" si="46"/>
        <v>12899.4665665062</v>
      </c>
    </row>
    <row r="2971" spans="2:11" x14ac:dyDescent="0.2">
      <c r="B2971" s="1">
        <v>20452145</v>
      </c>
      <c r="C2971" s="1">
        <v>2031</v>
      </c>
      <c r="D2971" s="1" t="s">
        <v>291</v>
      </c>
      <c r="E2971" s="1">
        <v>0</v>
      </c>
      <c r="F2971" s="329">
        <v>0</v>
      </c>
      <c r="G2971" s="1">
        <v>0</v>
      </c>
      <c r="H2971" s="329">
        <v>0</v>
      </c>
      <c r="I2971" s="1">
        <v>0</v>
      </c>
      <c r="J2971" s="329">
        <v>12899.4665665062</v>
      </c>
      <c r="K2971" s="329">
        <f t="shared" si="46"/>
        <v>12899.4665665062</v>
      </c>
    </row>
    <row r="2972" spans="2:11" x14ac:dyDescent="0.2">
      <c r="B2972" s="1">
        <v>20452145</v>
      </c>
      <c r="C2972" s="1">
        <v>2032</v>
      </c>
      <c r="D2972" s="1" t="s">
        <v>291</v>
      </c>
      <c r="E2972" s="1">
        <v>0</v>
      </c>
      <c r="F2972" s="329">
        <v>0</v>
      </c>
      <c r="G2972" s="1">
        <v>0</v>
      </c>
      <c r="H2972" s="329">
        <v>0</v>
      </c>
      <c r="I2972" s="1">
        <v>0</v>
      </c>
      <c r="J2972" s="329">
        <v>12899.4665665062</v>
      </c>
      <c r="K2972" s="329">
        <f t="shared" si="46"/>
        <v>12899.4665665062</v>
      </c>
    </row>
    <row r="2973" spans="2:11" x14ac:dyDescent="0.2">
      <c r="B2973" s="1">
        <v>20452145</v>
      </c>
      <c r="C2973" s="1">
        <v>2033</v>
      </c>
      <c r="D2973" s="1" t="s">
        <v>291</v>
      </c>
      <c r="E2973" s="1">
        <v>0</v>
      </c>
      <c r="F2973" s="329">
        <v>0</v>
      </c>
      <c r="G2973" s="1">
        <v>0</v>
      </c>
      <c r="H2973" s="329">
        <v>0</v>
      </c>
      <c r="I2973" s="1">
        <v>0</v>
      </c>
      <c r="J2973" s="329">
        <v>12899.4665665062</v>
      </c>
      <c r="K2973" s="329">
        <f t="shared" si="46"/>
        <v>12899.4665665062</v>
      </c>
    </row>
    <row r="2974" spans="2:11" x14ac:dyDescent="0.2">
      <c r="B2974" s="1">
        <v>20452145</v>
      </c>
      <c r="C2974" s="1">
        <v>2034</v>
      </c>
      <c r="D2974" s="1" t="s">
        <v>291</v>
      </c>
      <c r="E2974" s="1">
        <v>0</v>
      </c>
      <c r="F2974" s="329">
        <v>0</v>
      </c>
      <c r="G2974" s="1">
        <v>0</v>
      </c>
      <c r="H2974" s="329">
        <v>0</v>
      </c>
      <c r="I2974" s="1">
        <v>0</v>
      </c>
      <c r="J2974" s="329">
        <v>12899.4665665062</v>
      </c>
      <c r="K2974" s="329">
        <f t="shared" si="46"/>
        <v>12899.4665665062</v>
      </c>
    </row>
    <row r="2975" spans="2:11" x14ac:dyDescent="0.2">
      <c r="B2975" s="1">
        <v>20563081</v>
      </c>
      <c r="C2975" s="1">
        <v>2023</v>
      </c>
      <c r="D2975" s="1" t="s">
        <v>291</v>
      </c>
      <c r="E2975" s="1">
        <v>0</v>
      </c>
      <c r="F2975" s="329">
        <v>0</v>
      </c>
      <c r="G2975" s="1">
        <v>0</v>
      </c>
      <c r="H2975" s="329">
        <v>0</v>
      </c>
      <c r="I2975" s="1">
        <v>0</v>
      </c>
      <c r="J2975" s="329">
        <v>5033.1589754355309</v>
      </c>
      <c r="K2975" s="329">
        <f t="shared" si="46"/>
        <v>5033.1589754355309</v>
      </c>
    </row>
    <row r="2976" spans="2:11" x14ac:dyDescent="0.2">
      <c r="B2976" s="1">
        <v>20563081</v>
      </c>
      <c r="C2976" s="1">
        <v>2024</v>
      </c>
      <c r="D2976" s="1" t="s">
        <v>291</v>
      </c>
      <c r="E2976" s="1">
        <v>0</v>
      </c>
      <c r="F2976" s="329">
        <v>0</v>
      </c>
      <c r="G2976" s="1">
        <v>0</v>
      </c>
      <c r="H2976" s="329">
        <v>0</v>
      </c>
      <c r="I2976" s="1">
        <v>0</v>
      </c>
      <c r="J2976" s="329">
        <v>5033.1589754355309</v>
      </c>
      <c r="K2976" s="329">
        <f t="shared" si="46"/>
        <v>5033.1589754355309</v>
      </c>
    </row>
    <row r="2977" spans="2:11" x14ac:dyDescent="0.2">
      <c r="B2977" s="1">
        <v>20563081</v>
      </c>
      <c r="C2977" s="1">
        <v>2025</v>
      </c>
      <c r="D2977" s="1" t="s">
        <v>291</v>
      </c>
      <c r="E2977" s="1">
        <v>0</v>
      </c>
      <c r="F2977" s="329">
        <v>0</v>
      </c>
      <c r="G2977" s="1">
        <v>0</v>
      </c>
      <c r="H2977" s="329">
        <v>0</v>
      </c>
      <c r="I2977" s="1">
        <v>0</v>
      </c>
      <c r="J2977" s="329">
        <v>5033.1589754355309</v>
      </c>
      <c r="K2977" s="329">
        <f t="shared" si="46"/>
        <v>5033.1589754355309</v>
      </c>
    </row>
    <row r="2978" spans="2:11" x14ac:dyDescent="0.2">
      <c r="B2978" s="1">
        <v>20563081</v>
      </c>
      <c r="C2978" s="1">
        <v>2026</v>
      </c>
      <c r="D2978" s="1" t="s">
        <v>291</v>
      </c>
      <c r="E2978" s="1">
        <v>0</v>
      </c>
      <c r="F2978" s="329">
        <v>0</v>
      </c>
      <c r="G2978" s="1">
        <v>0</v>
      </c>
      <c r="H2978" s="329">
        <v>0</v>
      </c>
      <c r="I2978" s="1">
        <v>0</v>
      </c>
      <c r="J2978" s="329">
        <v>5033.1589754355309</v>
      </c>
      <c r="K2978" s="329">
        <f t="shared" si="46"/>
        <v>5033.1589754355309</v>
      </c>
    </row>
    <row r="2979" spans="2:11" x14ac:dyDescent="0.2">
      <c r="B2979" s="1">
        <v>20563081</v>
      </c>
      <c r="C2979" s="1">
        <v>2027</v>
      </c>
      <c r="D2979" s="1" t="s">
        <v>291</v>
      </c>
      <c r="E2979" s="1">
        <v>0</v>
      </c>
      <c r="F2979" s="329">
        <v>0</v>
      </c>
      <c r="G2979" s="1">
        <v>0</v>
      </c>
      <c r="H2979" s="329">
        <v>0</v>
      </c>
      <c r="I2979" s="1">
        <v>0</v>
      </c>
      <c r="J2979" s="329">
        <v>5033.1589754355309</v>
      </c>
      <c r="K2979" s="329">
        <f t="shared" si="46"/>
        <v>5033.1589754355309</v>
      </c>
    </row>
    <row r="2980" spans="2:11" x14ac:dyDescent="0.2">
      <c r="B2980" s="1">
        <v>20563081</v>
      </c>
      <c r="C2980" s="1">
        <v>2028</v>
      </c>
      <c r="D2980" s="1" t="s">
        <v>291</v>
      </c>
      <c r="E2980" s="1">
        <v>0</v>
      </c>
      <c r="F2980" s="329">
        <v>0</v>
      </c>
      <c r="G2980" s="1">
        <v>0</v>
      </c>
      <c r="H2980" s="329">
        <v>0</v>
      </c>
      <c r="I2980" s="1">
        <v>0</v>
      </c>
      <c r="J2980" s="329">
        <v>5033.1589754355309</v>
      </c>
      <c r="K2980" s="329">
        <f t="shared" si="46"/>
        <v>5033.1589754355309</v>
      </c>
    </row>
    <row r="2981" spans="2:11" x14ac:dyDescent="0.2">
      <c r="B2981" s="1">
        <v>20563081</v>
      </c>
      <c r="C2981" s="1">
        <v>2029</v>
      </c>
      <c r="D2981" s="1" t="s">
        <v>291</v>
      </c>
      <c r="E2981" s="1">
        <v>0</v>
      </c>
      <c r="F2981" s="329">
        <v>0</v>
      </c>
      <c r="G2981" s="1">
        <v>0</v>
      </c>
      <c r="H2981" s="329">
        <v>0</v>
      </c>
      <c r="I2981" s="1">
        <v>0</v>
      </c>
      <c r="J2981" s="329">
        <v>5033.1589754355309</v>
      </c>
      <c r="K2981" s="329">
        <f t="shared" si="46"/>
        <v>5033.1589754355309</v>
      </c>
    </row>
    <row r="2982" spans="2:11" x14ac:dyDescent="0.2">
      <c r="B2982" s="1">
        <v>20563081</v>
      </c>
      <c r="C2982" s="1">
        <v>2030</v>
      </c>
      <c r="D2982" s="1" t="s">
        <v>291</v>
      </c>
      <c r="E2982" s="1">
        <v>0</v>
      </c>
      <c r="F2982" s="329">
        <v>0</v>
      </c>
      <c r="G2982" s="1">
        <v>0</v>
      </c>
      <c r="H2982" s="329">
        <v>0</v>
      </c>
      <c r="I2982" s="1">
        <v>0</v>
      </c>
      <c r="J2982" s="329">
        <v>5033.1589754355309</v>
      </c>
      <c r="K2982" s="329">
        <f t="shared" si="46"/>
        <v>5033.1589754355309</v>
      </c>
    </row>
    <row r="2983" spans="2:11" x14ac:dyDescent="0.2">
      <c r="B2983" s="1">
        <v>20563081</v>
      </c>
      <c r="C2983" s="1">
        <v>2031</v>
      </c>
      <c r="D2983" s="1" t="s">
        <v>291</v>
      </c>
      <c r="E2983" s="1">
        <v>0</v>
      </c>
      <c r="F2983" s="329">
        <v>0</v>
      </c>
      <c r="G2983" s="1">
        <v>0</v>
      </c>
      <c r="H2983" s="329">
        <v>0</v>
      </c>
      <c r="I2983" s="1">
        <v>0</v>
      </c>
      <c r="J2983" s="329">
        <v>5033.1589754355309</v>
      </c>
      <c r="K2983" s="329">
        <f t="shared" si="46"/>
        <v>5033.1589754355309</v>
      </c>
    </row>
    <row r="2984" spans="2:11" x14ac:dyDescent="0.2">
      <c r="B2984" s="1">
        <v>20563081</v>
      </c>
      <c r="C2984" s="1">
        <v>2032</v>
      </c>
      <c r="D2984" s="1" t="s">
        <v>291</v>
      </c>
      <c r="E2984" s="1">
        <v>0</v>
      </c>
      <c r="F2984" s="329">
        <v>0</v>
      </c>
      <c r="G2984" s="1">
        <v>0</v>
      </c>
      <c r="H2984" s="329">
        <v>0</v>
      </c>
      <c r="I2984" s="1">
        <v>0</v>
      </c>
      <c r="J2984" s="329">
        <v>5033.1589754355309</v>
      </c>
      <c r="K2984" s="329">
        <f t="shared" si="46"/>
        <v>5033.1589754355309</v>
      </c>
    </row>
    <row r="2985" spans="2:11" x14ac:dyDescent="0.2">
      <c r="B2985" s="1">
        <v>20563081</v>
      </c>
      <c r="C2985" s="1">
        <v>2033</v>
      </c>
      <c r="D2985" s="1" t="s">
        <v>291</v>
      </c>
      <c r="E2985" s="1">
        <v>0</v>
      </c>
      <c r="F2985" s="329">
        <v>0</v>
      </c>
      <c r="G2985" s="1">
        <v>0</v>
      </c>
      <c r="H2985" s="329">
        <v>0</v>
      </c>
      <c r="I2985" s="1">
        <v>0</v>
      </c>
      <c r="J2985" s="329">
        <v>5033.1589754355309</v>
      </c>
      <c r="K2985" s="329">
        <f t="shared" si="46"/>
        <v>5033.1589754355309</v>
      </c>
    </row>
    <row r="2986" spans="2:11" x14ac:dyDescent="0.2">
      <c r="B2986" s="1">
        <v>20563081</v>
      </c>
      <c r="C2986" s="1">
        <v>2034</v>
      </c>
      <c r="D2986" s="1" t="s">
        <v>291</v>
      </c>
      <c r="E2986" s="1">
        <v>0</v>
      </c>
      <c r="F2986" s="329">
        <v>0</v>
      </c>
      <c r="G2986" s="1">
        <v>0</v>
      </c>
      <c r="H2986" s="329">
        <v>0</v>
      </c>
      <c r="I2986" s="1">
        <v>0</v>
      </c>
      <c r="J2986" s="329">
        <v>5033.1589754355309</v>
      </c>
      <c r="K2986" s="329">
        <f t="shared" si="46"/>
        <v>5033.1589754355309</v>
      </c>
    </row>
    <row r="2987" spans="2:11" x14ac:dyDescent="0.2">
      <c r="B2987" s="1">
        <v>177117291</v>
      </c>
      <c r="C2987" s="1">
        <v>2023</v>
      </c>
      <c r="D2987" s="1" t="s">
        <v>291</v>
      </c>
      <c r="E2987" s="1">
        <v>0</v>
      </c>
      <c r="F2987" s="329">
        <v>0</v>
      </c>
      <c r="G2987" s="1">
        <v>61461.893537104297</v>
      </c>
      <c r="H2987" s="329">
        <v>1890747.4528343361</v>
      </c>
      <c r="I2987" s="1">
        <v>61461.893537104297</v>
      </c>
      <c r="J2987" s="329">
        <v>11654.35070142495</v>
      </c>
      <c r="K2987" s="329">
        <f t="shared" si="46"/>
        <v>1902401.8035357611</v>
      </c>
    </row>
    <row r="2988" spans="2:11" x14ac:dyDescent="0.2">
      <c r="B2988" s="1">
        <v>177117291</v>
      </c>
      <c r="C2988" s="1">
        <v>2024</v>
      </c>
      <c r="D2988" s="1" t="s">
        <v>291</v>
      </c>
      <c r="E2988" s="1">
        <v>0</v>
      </c>
      <c r="F2988" s="329">
        <v>0</v>
      </c>
      <c r="G2988" s="1">
        <v>61461.893537104297</v>
      </c>
      <c r="H2988" s="329">
        <v>1890747.4528343361</v>
      </c>
      <c r="I2988" s="1">
        <v>61461.893537104297</v>
      </c>
      <c r="J2988" s="329">
        <v>11654.35070142495</v>
      </c>
      <c r="K2988" s="329">
        <f t="shared" si="46"/>
        <v>1902401.8035357611</v>
      </c>
    </row>
    <row r="2989" spans="2:11" x14ac:dyDescent="0.2">
      <c r="B2989" s="1">
        <v>177117291</v>
      </c>
      <c r="C2989" s="1">
        <v>2025</v>
      </c>
      <c r="D2989" s="1" t="s">
        <v>291</v>
      </c>
      <c r="E2989" s="1">
        <v>0</v>
      </c>
      <c r="F2989" s="329">
        <v>0</v>
      </c>
      <c r="G2989" s="1">
        <v>61461.893537104297</v>
      </c>
      <c r="H2989" s="329">
        <v>1890747.4528343361</v>
      </c>
      <c r="I2989" s="1">
        <v>61461.893537104297</v>
      </c>
      <c r="J2989" s="329">
        <v>11654.35070142495</v>
      </c>
      <c r="K2989" s="329">
        <f t="shared" si="46"/>
        <v>1902401.8035357611</v>
      </c>
    </row>
    <row r="2990" spans="2:11" x14ac:dyDescent="0.2">
      <c r="B2990" s="1">
        <v>177117291</v>
      </c>
      <c r="C2990" s="1">
        <v>2026</v>
      </c>
      <c r="D2990" s="1" t="s">
        <v>291</v>
      </c>
      <c r="E2990" s="1">
        <v>0</v>
      </c>
      <c r="F2990" s="329">
        <v>0</v>
      </c>
      <c r="G2990" s="1">
        <v>61461.893537104297</v>
      </c>
      <c r="H2990" s="329">
        <v>1890747.4528343361</v>
      </c>
      <c r="I2990" s="1">
        <v>61461.893537104297</v>
      </c>
      <c r="J2990" s="329">
        <v>11654.35070142495</v>
      </c>
      <c r="K2990" s="329">
        <f t="shared" si="46"/>
        <v>1902401.8035357611</v>
      </c>
    </row>
    <row r="2991" spans="2:11" x14ac:dyDescent="0.2">
      <c r="B2991" s="1">
        <v>177117291</v>
      </c>
      <c r="C2991" s="1">
        <v>2027</v>
      </c>
      <c r="D2991" s="1" t="s">
        <v>291</v>
      </c>
      <c r="E2991" s="1">
        <v>0</v>
      </c>
      <c r="F2991" s="329">
        <v>0</v>
      </c>
      <c r="G2991" s="1">
        <v>61461.893537104297</v>
      </c>
      <c r="H2991" s="329">
        <v>1890747.4528343361</v>
      </c>
      <c r="I2991" s="1">
        <v>61461.893537104297</v>
      </c>
      <c r="J2991" s="329">
        <v>11654.35070142495</v>
      </c>
      <c r="K2991" s="329">
        <f t="shared" si="46"/>
        <v>1902401.8035357611</v>
      </c>
    </row>
    <row r="2992" spans="2:11" x14ac:dyDescent="0.2">
      <c r="B2992" s="1">
        <v>177117291</v>
      </c>
      <c r="C2992" s="1">
        <v>2028</v>
      </c>
      <c r="D2992" s="1" t="s">
        <v>291</v>
      </c>
      <c r="E2992" s="1">
        <v>0</v>
      </c>
      <c r="F2992" s="329">
        <v>0</v>
      </c>
      <c r="G2992" s="1">
        <v>61461.893537104297</v>
      </c>
      <c r="H2992" s="329">
        <v>1890747.4528343361</v>
      </c>
      <c r="I2992" s="1">
        <v>61461.893537104297</v>
      </c>
      <c r="J2992" s="329">
        <v>11654.35070142495</v>
      </c>
      <c r="K2992" s="329">
        <f t="shared" si="46"/>
        <v>1902401.8035357611</v>
      </c>
    </row>
    <row r="2993" spans="2:11" x14ac:dyDescent="0.2">
      <c r="B2993" s="1">
        <v>177117291</v>
      </c>
      <c r="C2993" s="1">
        <v>2029</v>
      </c>
      <c r="D2993" s="1" t="s">
        <v>291</v>
      </c>
      <c r="E2993" s="1">
        <v>0</v>
      </c>
      <c r="F2993" s="329">
        <v>0</v>
      </c>
      <c r="G2993" s="1">
        <v>61461.893537104297</v>
      </c>
      <c r="H2993" s="329">
        <v>1890747.4528343361</v>
      </c>
      <c r="I2993" s="1">
        <v>61461.893537104297</v>
      </c>
      <c r="J2993" s="329">
        <v>11654.35070142495</v>
      </c>
      <c r="K2993" s="329">
        <f t="shared" si="46"/>
        <v>1902401.8035357611</v>
      </c>
    </row>
    <row r="2994" spans="2:11" x14ac:dyDescent="0.2">
      <c r="B2994" s="1">
        <v>177117291</v>
      </c>
      <c r="C2994" s="1">
        <v>2030</v>
      </c>
      <c r="D2994" s="1" t="s">
        <v>291</v>
      </c>
      <c r="E2994" s="1">
        <v>0</v>
      </c>
      <c r="F2994" s="329">
        <v>0</v>
      </c>
      <c r="G2994" s="1">
        <v>61461.893537104297</v>
      </c>
      <c r="H2994" s="329">
        <v>1890747.4528343361</v>
      </c>
      <c r="I2994" s="1">
        <v>61461.893537104297</v>
      </c>
      <c r="J2994" s="329">
        <v>11654.35070142495</v>
      </c>
      <c r="K2994" s="329">
        <f t="shared" si="46"/>
        <v>1902401.8035357611</v>
      </c>
    </row>
    <row r="2995" spans="2:11" x14ac:dyDescent="0.2">
      <c r="B2995" s="1">
        <v>177117291</v>
      </c>
      <c r="C2995" s="1">
        <v>2031</v>
      </c>
      <c r="D2995" s="1" t="s">
        <v>291</v>
      </c>
      <c r="E2995" s="1">
        <v>0</v>
      </c>
      <c r="F2995" s="329">
        <v>0</v>
      </c>
      <c r="G2995" s="1">
        <v>61461.893537104297</v>
      </c>
      <c r="H2995" s="329">
        <v>1890747.4528343361</v>
      </c>
      <c r="I2995" s="1">
        <v>61461.893537104297</v>
      </c>
      <c r="J2995" s="329">
        <v>11654.35070142495</v>
      </c>
      <c r="K2995" s="329">
        <f t="shared" si="46"/>
        <v>1902401.8035357611</v>
      </c>
    </row>
    <row r="2996" spans="2:11" x14ac:dyDescent="0.2">
      <c r="B2996" s="1">
        <v>177117291</v>
      </c>
      <c r="C2996" s="1">
        <v>2032</v>
      </c>
      <c r="D2996" s="1" t="s">
        <v>291</v>
      </c>
      <c r="E2996" s="1">
        <v>0</v>
      </c>
      <c r="F2996" s="329">
        <v>0</v>
      </c>
      <c r="G2996" s="1">
        <v>61461.893537104297</v>
      </c>
      <c r="H2996" s="329">
        <v>1890747.4528343361</v>
      </c>
      <c r="I2996" s="1">
        <v>61461.893537104297</v>
      </c>
      <c r="J2996" s="329">
        <v>11654.35070142495</v>
      </c>
      <c r="K2996" s="329">
        <f t="shared" si="46"/>
        <v>1902401.8035357611</v>
      </c>
    </row>
    <row r="2997" spans="2:11" x14ac:dyDescent="0.2">
      <c r="B2997" s="1">
        <v>177117291</v>
      </c>
      <c r="C2997" s="1">
        <v>2033</v>
      </c>
      <c r="D2997" s="1" t="s">
        <v>291</v>
      </c>
      <c r="E2997" s="1">
        <v>0</v>
      </c>
      <c r="F2997" s="329">
        <v>0</v>
      </c>
      <c r="G2997" s="1">
        <v>61461.893537104297</v>
      </c>
      <c r="H2997" s="329">
        <v>1890747.4528343361</v>
      </c>
      <c r="I2997" s="1">
        <v>61461.893537104297</v>
      </c>
      <c r="J2997" s="329">
        <v>11654.35070142495</v>
      </c>
      <c r="K2997" s="329">
        <f t="shared" si="46"/>
        <v>1902401.8035357611</v>
      </c>
    </row>
    <row r="2998" spans="2:11" x14ac:dyDescent="0.2">
      <c r="B2998" s="1">
        <v>177117291</v>
      </c>
      <c r="C2998" s="1">
        <v>2034</v>
      </c>
      <c r="D2998" s="1" t="s">
        <v>291</v>
      </c>
      <c r="E2998" s="1">
        <v>0</v>
      </c>
      <c r="F2998" s="329">
        <v>0</v>
      </c>
      <c r="G2998" s="1">
        <v>61461.893537104297</v>
      </c>
      <c r="H2998" s="329">
        <v>1890747.4528343361</v>
      </c>
      <c r="I2998" s="1">
        <v>61461.893537104297</v>
      </c>
      <c r="J2998" s="329">
        <v>11654.35070142495</v>
      </c>
      <c r="K2998" s="329">
        <f t="shared" si="46"/>
        <v>1902401.8035357611</v>
      </c>
    </row>
    <row r="2999" spans="2:11" x14ac:dyDescent="0.2">
      <c r="B2999" s="1">
        <v>181418726</v>
      </c>
      <c r="C2999" s="1">
        <v>2023</v>
      </c>
      <c r="D2999" s="1" t="s">
        <v>291</v>
      </c>
      <c r="E2999" s="1">
        <v>0</v>
      </c>
      <c r="F2999" s="329">
        <v>0</v>
      </c>
      <c r="G2999" s="1">
        <v>0</v>
      </c>
      <c r="H2999" s="329">
        <v>0</v>
      </c>
      <c r="I2999" s="1">
        <v>0</v>
      </c>
      <c r="J2999" s="329">
        <v>991.25471782428735</v>
      </c>
      <c r="K2999" s="329">
        <f t="shared" si="46"/>
        <v>991.25471782428735</v>
      </c>
    </row>
    <row r="3000" spans="2:11" x14ac:dyDescent="0.2">
      <c r="B3000" s="1">
        <v>181418726</v>
      </c>
      <c r="C3000" s="1">
        <v>2024</v>
      </c>
      <c r="D3000" s="1" t="s">
        <v>291</v>
      </c>
      <c r="E3000" s="1">
        <v>0</v>
      </c>
      <c r="F3000" s="329">
        <v>0</v>
      </c>
      <c r="G3000" s="1">
        <v>0</v>
      </c>
      <c r="H3000" s="329">
        <v>0</v>
      </c>
      <c r="I3000" s="1">
        <v>0</v>
      </c>
      <c r="J3000" s="329">
        <v>991.25471782428735</v>
      </c>
      <c r="K3000" s="329">
        <f t="shared" si="46"/>
        <v>991.25471782428735</v>
      </c>
    </row>
    <row r="3001" spans="2:11" x14ac:dyDescent="0.2">
      <c r="B3001" s="1">
        <v>181418726</v>
      </c>
      <c r="C3001" s="1">
        <v>2025</v>
      </c>
      <c r="D3001" s="1" t="s">
        <v>291</v>
      </c>
      <c r="E3001" s="1">
        <v>0</v>
      </c>
      <c r="F3001" s="329">
        <v>0</v>
      </c>
      <c r="G3001" s="1">
        <v>0</v>
      </c>
      <c r="H3001" s="329">
        <v>0</v>
      </c>
      <c r="I3001" s="1">
        <v>0</v>
      </c>
      <c r="J3001" s="329">
        <v>991.25471782428735</v>
      </c>
      <c r="K3001" s="329">
        <f t="shared" si="46"/>
        <v>991.25471782428735</v>
      </c>
    </row>
    <row r="3002" spans="2:11" x14ac:dyDescent="0.2">
      <c r="B3002" s="1">
        <v>181418726</v>
      </c>
      <c r="C3002" s="1">
        <v>2026</v>
      </c>
      <c r="D3002" s="1" t="s">
        <v>291</v>
      </c>
      <c r="E3002" s="1">
        <v>0</v>
      </c>
      <c r="F3002" s="329">
        <v>0</v>
      </c>
      <c r="G3002" s="1">
        <v>0</v>
      </c>
      <c r="H3002" s="329">
        <v>0</v>
      </c>
      <c r="I3002" s="1">
        <v>0</v>
      </c>
      <c r="J3002" s="329">
        <v>991.25471782428735</v>
      </c>
      <c r="K3002" s="329">
        <f t="shared" si="46"/>
        <v>991.25471782428735</v>
      </c>
    </row>
    <row r="3003" spans="2:11" x14ac:dyDescent="0.2">
      <c r="B3003" s="1">
        <v>181418726</v>
      </c>
      <c r="C3003" s="1">
        <v>2027</v>
      </c>
      <c r="D3003" s="1" t="s">
        <v>291</v>
      </c>
      <c r="E3003" s="1">
        <v>0</v>
      </c>
      <c r="F3003" s="329">
        <v>0</v>
      </c>
      <c r="G3003" s="1">
        <v>0</v>
      </c>
      <c r="H3003" s="329">
        <v>0</v>
      </c>
      <c r="I3003" s="1">
        <v>0</v>
      </c>
      <c r="J3003" s="329">
        <v>991.25471782428735</v>
      </c>
      <c r="K3003" s="329">
        <f t="shared" si="46"/>
        <v>991.25471782428735</v>
      </c>
    </row>
    <row r="3004" spans="2:11" x14ac:dyDescent="0.2">
      <c r="B3004" s="1">
        <v>181418726</v>
      </c>
      <c r="C3004" s="1">
        <v>2028</v>
      </c>
      <c r="D3004" s="1" t="s">
        <v>291</v>
      </c>
      <c r="E3004" s="1">
        <v>0</v>
      </c>
      <c r="F3004" s="329">
        <v>0</v>
      </c>
      <c r="G3004" s="1">
        <v>0</v>
      </c>
      <c r="H3004" s="329">
        <v>0</v>
      </c>
      <c r="I3004" s="1">
        <v>0</v>
      </c>
      <c r="J3004" s="329">
        <v>991.25471782428735</v>
      </c>
      <c r="K3004" s="329">
        <f t="shared" si="46"/>
        <v>991.25471782428735</v>
      </c>
    </row>
    <row r="3005" spans="2:11" x14ac:dyDescent="0.2">
      <c r="B3005" s="1">
        <v>181418726</v>
      </c>
      <c r="C3005" s="1">
        <v>2029</v>
      </c>
      <c r="D3005" s="1" t="s">
        <v>291</v>
      </c>
      <c r="E3005" s="1">
        <v>0</v>
      </c>
      <c r="F3005" s="329">
        <v>0</v>
      </c>
      <c r="G3005" s="1">
        <v>0</v>
      </c>
      <c r="H3005" s="329">
        <v>0</v>
      </c>
      <c r="I3005" s="1">
        <v>0</v>
      </c>
      <c r="J3005" s="329">
        <v>991.25471782428735</v>
      </c>
      <c r="K3005" s="329">
        <f t="shared" si="46"/>
        <v>991.25471782428735</v>
      </c>
    </row>
    <row r="3006" spans="2:11" x14ac:dyDescent="0.2">
      <c r="B3006" s="1">
        <v>181418726</v>
      </c>
      <c r="C3006" s="1">
        <v>2030</v>
      </c>
      <c r="D3006" s="1" t="s">
        <v>291</v>
      </c>
      <c r="E3006" s="1">
        <v>0</v>
      </c>
      <c r="F3006" s="329">
        <v>0</v>
      </c>
      <c r="G3006" s="1">
        <v>0</v>
      </c>
      <c r="H3006" s="329">
        <v>0</v>
      </c>
      <c r="I3006" s="1">
        <v>0</v>
      </c>
      <c r="J3006" s="329">
        <v>991.25471782428735</v>
      </c>
      <c r="K3006" s="329">
        <f t="shared" si="46"/>
        <v>991.25471782428735</v>
      </c>
    </row>
    <row r="3007" spans="2:11" x14ac:dyDescent="0.2">
      <c r="B3007" s="1">
        <v>181418726</v>
      </c>
      <c r="C3007" s="1">
        <v>2031</v>
      </c>
      <c r="D3007" s="1" t="s">
        <v>291</v>
      </c>
      <c r="E3007" s="1">
        <v>0</v>
      </c>
      <c r="F3007" s="329">
        <v>0</v>
      </c>
      <c r="G3007" s="1">
        <v>0</v>
      </c>
      <c r="H3007" s="329">
        <v>0</v>
      </c>
      <c r="I3007" s="1">
        <v>0</v>
      </c>
      <c r="J3007" s="329">
        <v>991.25471782428735</v>
      </c>
      <c r="K3007" s="329">
        <f t="shared" si="46"/>
        <v>991.25471782428735</v>
      </c>
    </row>
    <row r="3008" spans="2:11" x14ac:dyDescent="0.2">
      <c r="B3008" s="1">
        <v>181418726</v>
      </c>
      <c r="C3008" s="1">
        <v>2032</v>
      </c>
      <c r="D3008" s="1" t="s">
        <v>291</v>
      </c>
      <c r="E3008" s="1">
        <v>0</v>
      </c>
      <c r="F3008" s="329">
        <v>0</v>
      </c>
      <c r="G3008" s="1">
        <v>0</v>
      </c>
      <c r="H3008" s="329">
        <v>0</v>
      </c>
      <c r="I3008" s="1">
        <v>0</v>
      </c>
      <c r="J3008" s="329">
        <v>991.25471782428735</v>
      </c>
      <c r="K3008" s="329">
        <f t="shared" si="46"/>
        <v>991.25471782428735</v>
      </c>
    </row>
    <row r="3009" spans="2:11" x14ac:dyDescent="0.2">
      <c r="B3009" s="1">
        <v>181418726</v>
      </c>
      <c r="C3009" s="1">
        <v>2033</v>
      </c>
      <c r="D3009" s="1" t="s">
        <v>291</v>
      </c>
      <c r="E3009" s="1">
        <v>0</v>
      </c>
      <c r="F3009" s="329">
        <v>0</v>
      </c>
      <c r="G3009" s="1">
        <v>0</v>
      </c>
      <c r="H3009" s="329">
        <v>0</v>
      </c>
      <c r="I3009" s="1">
        <v>0</v>
      </c>
      <c r="J3009" s="329">
        <v>991.25471782428735</v>
      </c>
      <c r="K3009" s="329">
        <f t="shared" si="46"/>
        <v>991.25471782428735</v>
      </c>
    </row>
    <row r="3010" spans="2:11" x14ac:dyDescent="0.2">
      <c r="B3010" s="1">
        <v>181418726</v>
      </c>
      <c r="C3010" s="1">
        <v>2034</v>
      </c>
      <c r="D3010" s="1" t="s">
        <v>291</v>
      </c>
      <c r="E3010" s="1">
        <v>0</v>
      </c>
      <c r="F3010" s="329">
        <v>0</v>
      </c>
      <c r="G3010" s="1">
        <v>0</v>
      </c>
      <c r="H3010" s="329">
        <v>0</v>
      </c>
      <c r="I3010" s="1">
        <v>0</v>
      </c>
      <c r="J3010" s="329">
        <v>991.25471782428735</v>
      </c>
      <c r="K3010" s="329">
        <f t="shared" si="46"/>
        <v>991.25471782428735</v>
      </c>
    </row>
    <row r="3011" spans="2:11" x14ac:dyDescent="0.2">
      <c r="B3011" s="1">
        <v>19931033</v>
      </c>
      <c r="C3011" s="1">
        <v>2023</v>
      </c>
      <c r="D3011" s="1" t="s">
        <v>292</v>
      </c>
      <c r="E3011" s="1">
        <v>644.91288381922982</v>
      </c>
      <c r="F3011" s="329">
        <v>0</v>
      </c>
      <c r="G3011" s="1">
        <v>0</v>
      </c>
      <c r="H3011" s="329">
        <v>0</v>
      </c>
      <c r="I3011" s="1">
        <v>644.91288381922982</v>
      </c>
      <c r="J3011" s="329">
        <v>15046.941418252271</v>
      </c>
      <c r="K3011" s="329">
        <f t="shared" si="46"/>
        <v>15046.941418252271</v>
      </c>
    </row>
    <row r="3012" spans="2:11" x14ac:dyDescent="0.2">
      <c r="B3012" s="1">
        <v>19931033</v>
      </c>
      <c r="C3012" s="1">
        <v>2024</v>
      </c>
      <c r="D3012" s="1" t="s">
        <v>292</v>
      </c>
      <c r="E3012" s="1">
        <v>703.01275479652872</v>
      </c>
      <c r="F3012" s="329">
        <v>11.8907945020581</v>
      </c>
      <c r="G3012" s="1">
        <v>0</v>
      </c>
      <c r="H3012" s="329">
        <v>0</v>
      </c>
      <c r="I3012" s="1">
        <v>703.01275479652872</v>
      </c>
      <c r="J3012" s="329">
        <v>15046.941418252271</v>
      </c>
      <c r="K3012" s="329">
        <f t="shared" si="46"/>
        <v>15058.832212754329</v>
      </c>
    </row>
    <row r="3013" spans="2:11" x14ac:dyDescent="0.2">
      <c r="B3013" s="1">
        <v>19931033</v>
      </c>
      <c r="C3013" s="1">
        <v>2025</v>
      </c>
      <c r="D3013" s="1" t="s">
        <v>292</v>
      </c>
      <c r="E3013" s="1">
        <v>696.92363337024119</v>
      </c>
      <c r="F3013" s="329">
        <v>16.739075421506531</v>
      </c>
      <c r="G3013" s="1">
        <v>0</v>
      </c>
      <c r="H3013" s="329">
        <v>0</v>
      </c>
      <c r="I3013" s="1">
        <v>696.92363337024119</v>
      </c>
      <c r="J3013" s="329">
        <v>15046.941418252271</v>
      </c>
      <c r="K3013" s="329">
        <f t="shared" si="46"/>
        <v>15063.680493673777</v>
      </c>
    </row>
    <row r="3014" spans="2:11" x14ac:dyDescent="0.2">
      <c r="B3014" s="1">
        <v>19931033</v>
      </c>
      <c r="C3014" s="1">
        <v>2026</v>
      </c>
      <c r="D3014" s="1" t="s">
        <v>292</v>
      </c>
      <c r="E3014" s="1">
        <v>532.88271042805331</v>
      </c>
      <c r="F3014" s="329">
        <v>8.8228964815732844</v>
      </c>
      <c r="G3014" s="1">
        <v>0</v>
      </c>
      <c r="H3014" s="329">
        <v>0</v>
      </c>
      <c r="I3014" s="1">
        <v>532.88271042805331</v>
      </c>
      <c r="J3014" s="329">
        <v>15046.941418252271</v>
      </c>
      <c r="K3014" s="329">
        <f t="shared" si="46"/>
        <v>15055.764314733844</v>
      </c>
    </row>
    <row r="3015" spans="2:11" x14ac:dyDescent="0.2">
      <c r="B3015" s="1">
        <v>19931033</v>
      </c>
      <c r="C3015" s="1">
        <v>2027</v>
      </c>
      <c r="D3015" s="1" t="s">
        <v>292</v>
      </c>
      <c r="E3015" s="1">
        <v>539.72667943945464</v>
      </c>
      <c r="F3015" s="329">
        <v>8.4557677207691526</v>
      </c>
      <c r="G3015" s="1">
        <v>0</v>
      </c>
      <c r="H3015" s="329">
        <v>0</v>
      </c>
      <c r="I3015" s="1">
        <v>539.72667943945464</v>
      </c>
      <c r="J3015" s="329">
        <v>15046.941418252271</v>
      </c>
      <c r="K3015" s="329">
        <f t="shared" ref="K3015:K3078" si="47">J3015+H3015+F3015</f>
        <v>15055.397185973039</v>
      </c>
    </row>
    <row r="3016" spans="2:11" x14ac:dyDescent="0.2">
      <c r="B3016" s="1">
        <v>19931033</v>
      </c>
      <c r="C3016" s="1">
        <v>2028</v>
      </c>
      <c r="D3016" s="1" t="s">
        <v>292</v>
      </c>
      <c r="E3016" s="1">
        <v>539.72667943945464</v>
      </c>
      <c r="F3016" s="329">
        <v>8.4557677207691526</v>
      </c>
      <c r="G3016" s="1">
        <v>0</v>
      </c>
      <c r="H3016" s="329">
        <v>0</v>
      </c>
      <c r="I3016" s="1">
        <v>539.72667943945464</v>
      </c>
      <c r="J3016" s="329">
        <v>15046.941418252271</v>
      </c>
      <c r="K3016" s="329">
        <f t="shared" si="47"/>
        <v>15055.397185973039</v>
      </c>
    </row>
    <row r="3017" spans="2:11" x14ac:dyDescent="0.2">
      <c r="B3017" s="1">
        <v>19931033</v>
      </c>
      <c r="C3017" s="1">
        <v>2029</v>
      </c>
      <c r="D3017" s="1" t="s">
        <v>292</v>
      </c>
      <c r="E3017" s="1">
        <v>539.72667943945464</v>
      </c>
      <c r="F3017" s="329">
        <v>8.4557677207691526</v>
      </c>
      <c r="G3017" s="1">
        <v>0</v>
      </c>
      <c r="H3017" s="329">
        <v>0</v>
      </c>
      <c r="I3017" s="1">
        <v>539.72667943945464</v>
      </c>
      <c r="J3017" s="329">
        <v>15046.941418252271</v>
      </c>
      <c r="K3017" s="329">
        <f t="shared" si="47"/>
        <v>15055.397185973039</v>
      </c>
    </row>
    <row r="3018" spans="2:11" x14ac:dyDescent="0.2">
      <c r="B3018" s="1">
        <v>19931033</v>
      </c>
      <c r="C3018" s="1">
        <v>2030</v>
      </c>
      <c r="D3018" s="1" t="s">
        <v>292</v>
      </c>
      <c r="E3018" s="1">
        <v>539.72667943945464</v>
      </c>
      <c r="F3018" s="329">
        <v>8.4557677207691526</v>
      </c>
      <c r="G3018" s="1">
        <v>0</v>
      </c>
      <c r="H3018" s="329">
        <v>0</v>
      </c>
      <c r="I3018" s="1">
        <v>539.72667943945464</v>
      </c>
      <c r="J3018" s="329">
        <v>15046.941418252271</v>
      </c>
      <c r="K3018" s="329">
        <f t="shared" si="47"/>
        <v>15055.397185973039</v>
      </c>
    </row>
    <row r="3019" spans="2:11" x14ac:dyDescent="0.2">
      <c r="B3019" s="1">
        <v>19931033</v>
      </c>
      <c r="C3019" s="1">
        <v>2031</v>
      </c>
      <c r="D3019" s="1" t="s">
        <v>292</v>
      </c>
      <c r="E3019" s="1">
        <v>539.72667943945464</v>
      </c>
      <c r="F3019" s="329">
        <v>8.4557677207691526</v>
      </c>
      <c r="G3019" s="1">
        <v>0</v>
      </c>
      <c r="H3019" s="329">
        <v>0</v>
      </c>
      <c r="I3019" s="1">
        <v>539.72667943945464</v>
      </c>
      <c r="J3019" s="329">
        <v>15046.941418252271</v>
      </c>
      <c r="K3019" s="329">
        <f t="shared" si="47"/>
        <v>15055.397185973039</v>
      </c>
    </row>
    <row r="3020" spans="2:11" x14ac:dyDescent="0.2">
      <c r="B3020" s="1">
        <v>19931033</v>
      </c>
      <c r="C3020" s="1">
        <v>2032</v>
      </c>
      <c r="D3020" s="1" t="s">
        <v>292</v>
      </c>
      <c r="E3020" s="1">
        <v>539.72667943945464</v>
      </c>
      <c r="F3020" s="329">
        <v>8.4557677207691526</v>
      </c>
      <c r="G3020" s="1">
        <v>0</v>
      </c>
      <c r="H3020" s="329">
        <v>0</v>
      </c>
      <c r="I3020" s="1">
        <v>539.72667943945464</v>
      </c>
      <c r="J3020" s="329">
        <v>15046.941418252271</v>
      </c>
      <c r="K3020" s="329">
        <f t="shared" si="47"/>
        <v>15055.397185973039</v>
      </c>
    </row>
    <row r="3021" spans="2:11" x14ac:dyDescent="0.2">
      <c r="B3021" s="1">
        <v>19931033</v>
      </c>
      <c r="C3021" s="1">
        <v>2033</v>
      </c>
      <c r="D3021" s="1" t="s">
        <v>292</v>
      </c>
      <c r="E3021" s="1">
        <v>539.72667943945464</v>
      </c>
      <c r="F3021" s="329">
        <v>8.4557677207691526</v>
      </c>
      <c r="G3021" s="1">
        <v>0</v>
      </c>
      <c r="H3021" s="329">
        <v>0</v>
      </c>
      <c r="I3021" s="1">
        <v>539.72667943945464</v>
      </c>
      <c r="J3021" s="329">
        <v>15046.941418252271</v>
      </c>
      <c r="K3021" s="329">
        <f t="shared" si="47"/>
        <v>15055.397185973039</v>
      </c>
    </row>
    <row r="3022" spans="2:11" x14ac:dyDescent="0.2">
      <c r="B3022" s="1">
        <v>19931033</v>
      </c>
      <c r="C3022" s="1">
        <v>2034</v>
      </c>
      <c r="D3022" s="1" t="s">
        <v>292</v>
      </c>
      <c r="E3022" s="1">
        <v>539.72667943945464</v>
      </c>
      <c r="F3022" s="329">
        <v>8.4557677207691526</v>
      </c>
      <c r="G3022" s="1">
        <v>0</v>
      </c>
      <c r="H3022" s="329">
        <v>0</v>
      </c>
      <c r="I3022" s="1">
        <v>539.72667943945464</v>
      </c>
      <c r="J3022" s="329">
        <v>15046.941418252271</v>
      </c>
      <c r="K3022" s="329">
        <f t="shared" si="47"/>
        <v>15055.397185973039</v>
      </c>
    </row>
    <row r="3023" spans="2:11" x14ac:dyDescent="0.2">
      <c r="B3023" s="1">
        <v>19939748</v>
      </c>
      <c r="C3023" s="1">
        <v>2023</v>
      </c>
      <c r="D3023" s="1" t="s">
        <v>292</v>
      </c>
      <c r="E3023" s="1">
        <v>0</v>
      </c>
      <c r="F3023" s="329">
        <v>0</v>
      </c>
      <c r="G3023" s="1">
        <v>0</v>
      </c>
      <c r="H3023" s="329">
        <v>0</v>
      </c>
      <c r="I3023" s="1">
        <v>0</v>
      </c>
      <c r="J3023" s="329">
        <v>1538.283531123323</v>
      </c>
      <c r="K3023" s="329">
        <f t="shared" si="47"/>
        <v>1538.283531123323</v>
      </c>
    </row>
    <row r="3024" spans="2:11" x14ac:dyDescent="0.2">
      <c r="B3024" s="1">
        <v>19939748</v>
      </c>
      <c r="C3024" s="1">
        <v>2024</v>
      </c>
      <c r="D3024" s="1" t="s">
        <v>292</v>
      </c>
      <c r="E3024" s="1">
        <v>0</v>
      </c>
      <c r="F3024" s="329">
        <v>0</v>
      </c>
      <c r="G3024" s="1">
        <v>0</v>
      </c>
      <c r="H3024" s="329">
        <v>0</v>
      </c>
      <c r="I3024" s="1">
        <v>0</v>
      </c>
      <c r="J3024" s="329">
        <v>1538.283531123323</v>
      </c>
      <c r="K3024" s="329">
        <f t="shared" si="47"/>
        <v>1538.283531123323</v>
      </c>
    </row>
    <row r="3025" spans="2:11" x14ac:dyDescent="0.2">
      <c r="B3025" s="1">
        <v>19939748</v>
      </c>
      <c r="C3025" s="1">
        <v>2025</v>
      </c>
      <c r="D3025" s="1" t="s">
        <v>292</v>
      </c>
      <c r="E3025" s="1">
        <v>0</v>
      </c>
      <c r="F3025" s="329">
        <v>0</v>
      </c>
      <c r="G3025" s="1">
        <v>0</v>
      </c>
      <c r="H3025" s="329">
        <v>0</v>
      </c>
      <c r="I3025" s="1">
        <v>0</v>
      </c>
      <c r="J3025" s="329">
        <v>1538.283531123323</v>
      </c>
      <c r="K3025" s="329">
        <f t="shared" si="47"/>
        <v>1538.283531123323</v>
      </c>
    </row>
    <row r="3026" spans="2:11" x14ac:dyDescent="0.2">
      <c r="B3026" s="1">
        <v>19939748</v>
      </c>
      <c r="C3026" s="1">
        <v>2026</v>
      </c>
      <c r="D3026" s="1" t="s">
        <v>292</v>
      </c>
      <c r="E3026" s="1">
        <v>0</v>
      </c>
      <c r="F3026" s="329">
        <v>0</v>
      </c>
      <c r="G3026" s="1">
        <v>0</v>
      </c>
      <c r="H3026" s="329">
        <v>0</v>
      </c>
      <c r="I3026" s="1">
        <v>0</v>
      </c>
      <c r="J3026" s="329">
        <v>1538.283531123323</v>
      </c>
      <c r="K3026" s="329">
        <f t="shared" si="47"/>
        <v>1538.283531123323</v>
      </c>
    </row>
    <row r="3027" spans="2:11" x14ac:dyDescent="0.2">
      <c r="B3027" s="1">
        <v>19939748</v>
      </c>
      <c r="C3027" s="1">
        <v>2027</v>
      </c>
      <c r="D3027" s="1" t="s">
        <v>292</v>
      </c>
      <c r="E3027" s="1">
        <v>0</v>
      </c>
      <c r="F3027" s="329">
        <v>0</v>
      </c>
      <c r="G3027" s="1">
        <v>0</v>
      </c>
      <c r="H3027" s="329">
        <v>0</v>
      </c>
      <c r="I3027" s="1">
        <v>0</v>
      </c>
      <c r="J3027" s="329">
        <v>1538.283531123323</v>
      </c>
      <c r="K3027" s="329">
        <f t="shared" si="47"/>
        <v>1538.283531123323</v>
      </c>
    </row>
    <row r="3028" spans="2:11" x14ac:dyDescent="0.2">
      <c r="B3028" s="1">
        <v>19939748</v>
      </c>
      <c r="C3028" s="1">
        <v>2028</v>
      </c>
      <c r="D3028" s="1" t="s">
        <v>292</v>
      </c>
      <c r="E3028" s="1">
        <v>0</v>
      </c>
      <c r="F3028" s="329">
        <v>0</v>
      </c>
      <c r="G3028" s="1">
        <v>0</v>
      </c>
      <c r="H3028" s="329">
        <v>0</v>
      </c>
      <c r="I3028" s="1">
        <v>0</v>
      </c>
      <c r="J3028" s="329">
        <v>1538.283531123323</v>
      </c>
      <c r="K3028" s="329">
        <f t="shared" si="47"/>
        <v>1538.283531123323</v>
      </c>
    </row>
    <row r="3029" spans="2:11" x14ac:dyDescent="0.2">
      <c r="B3029" s="1">
        <v>19939748</v>
      </c>
      <c r="C3029" s="1">
        <v>2029</v>
      </c>
      <c r="D3029" s="1" t="s">
        <v>292</v>
      </c>
      <c r="E3029" s="1">
        <v>0</v>
      </c>
      <c r="F3029" s="329">
        <v>0</v>
      </c>
      <c r="G3029" s="1">
        <v>0</v>
      </c>
      <c r="H3029" s="329">
        <v>0</v>
      </c>
      <c r="I3029" s="1">
        <v>0</v>
      </c>
      <c r="J3029" s="329">
        <v>1538.283531123323</v>
      </c>
      <c r="K3029" s="329">
        <f t="shared" si="47"/>
        <v>1538.283531123323</v>
      </c>
    </row>
    <row r="3030" spans="2:11" x14ac:dyDescent="0.2">
      <c r="B3030" s="1">
        <v>19939748</v>
      </c>
      <c r="C3030" s="1">
        <v>2030</v>
      </c>
      <c r="D3030" s="1" t="s">
        <v>292</v>
      </c>
      <c r="E3030" s="1">
        <v>0</v>
      </c>
      <c r="F3030" s="329">
        <v>0</v>
      </c>
      <c r="G3030" s="1">
        <v>0</v>
      </c>
      <c r="H3030" s="329">
        <v>0</v>
      </c>
      <c r="I3030" s="1">
        <v>0</v>
      </c>
      <c r="J3030" s="329">
        <v>1538.283531123323</v>
      </c>
      <c r="K3030" s="329">
        <f t="shared" si="47"/>
        <v>1538.283531123323</v>
      </c>
    </row>
    <row r="3031" spans="2:11" x14ac:dyDescent="0.2">
      <c r="B3031" s="1">
        <v>19939748</v>
      </c>
      <c r="C3031" s="1">
        <v>2031</v>
      </c>
      <c r="D3031" s="1" t="s">
        <v>292</v>
      </c>
      <c r="E3031" s="1">
        <v>0</v>
      </c>
      <c r="F3031" s="329">
        <v>0</v>
      </c>
      <c r="G3031" s="1">
        <v>0</v>
      </c>
      <c r="H3031" s="329">
        <v>0</v>
      </c>
      <c r="I3031" s="1">
        <v>0</v>
      </c>
      <c r="J3031" s="329">
        <v>1538.283531123323</v>
      </c>
      <c r="K3031" s="329">
        <f t="shared" si="47"/>
        <v>1538.283531123323</v>
      </c>
    </row>
    <row r="3032" spans="2:11" x14ac:dyDescent="0.2">
      <c r="B3032" s="1">
        <v>19939748</v>
      </c>
      <c r="C3032" s="1">
        <v>2032</v>
      </c>
      <c r="D3032" s="1" t="s">
        <v>292</v>
      </c>
      <c r="E3032" s="1">
        <v>0</v>
      </c>
      <c r="F3032" s="329">
        <v>0</v>
      </c>
      <c r="G3032" s="1">
        <v>0</v>
      </c>
      <c r="H3032" s="329">
        <v>0</v>
      </c>
      <c r="I3032" s="1">
        <v>0</v>
      </c>
      <c r="J3032" s="329">
        <v>1538.283531123323</v>
      </c>
      <c r="K3032" s="329">
        <f t="shared" si="47"/>
        <v>1538.283531123323</v>
      </c>
    </row>
    <row r="3033" spans="2:11" x14ac:dyDescent="0.2">
      <c r="B3033" s="1">
        <v>19939748</v>
      </c>
      <c r="C3033" s="1">
        <v>2033</v>
      </c>
      <c r="D3033" s="1" t="s">
        <v>292</v>
      </c>
      <c r="E3033" s="1">
        <v>0</v>
      </c>
      <c r="F3033" s="329">
        <v>0</v>
      </c>
      <c r="G3033" s="1">
        <v>0</v>
      </c>
      <c r="H3033" s="329">
        <v>0</v>
      </c>
      <c r="I3033" s="1">
        <v>0</v>
      </c>
      <c r="J3033" s="329">
        <v>1538.283531123323</v>
      </c>
      <c r="K3033" s="329">
        <f t="shared" si="47"/>
        <v>1538.283531123323</v>
      </c>
    </row>
    <row r="3034" spans="2:11" x14ac:dyDescent="0.2">
      <c r="B3034" s="1">
        <v>19939748</v>
      </c>
      <c r="C3034" s="1">
        <v>2034</v>
      </c>
      <c r="D3034" s="1" t="s">
        <v>292</v>
      </c>
      <c r="E3034" s="1">
        <v>0</v>
      </c>
      <c r="F3034" s="329">
        <v>0</v>
      </c>
      <c r="G3034" s="1">
        <v>0</v>
      </c>
      <c r="H3034" s="329">
        <v>0</v>
      </c>
      <c r="I3034" s="1">
        <v>0</v>
      </c>
      <c r="J3034" s="329">
        <v>1538.283531123323</v>
      </c>
      <c r="K3034" s="329">
        <f t="shared" si="47"/>
        <v>1538.283531123323</v>
      </c>
    </row>
    <row r="3035" spans="2:11" x14ac:dyDescent="0.2">
      <c r="B3035" s="1">
        <v>19940268</v>
      </c>
      <c r="C3035" s="1">
        <v>2023</v>
      </c>
      <c r="D3035" s="1" t="s">
        <v>292</v>
      </c>
      <c r="E3035" s="1">
        <v>0</v>
      </c>
      <c r="F3035" s="329">
        <v>0</v>
      </c>
      <c r="G3035" s="1">
        <v>0</v>
      </c>
      <c r="H3035" s="329">
        <v>0</v>
      </c>
      <c r="I3035" s="1">
        <v>0</v>
      </c>
      <c r="J3035" s="329">
        <v>2650.6223379643479</v>
      </c>
      <c r="K3035" s="329">
        <f t="shared" si="47"/>
        <v>2650.6223379643479</v>
      </c>
    </row>
    <row r="3036" spans="2:11" x14ac:dyDescent="0.2">
      <c r="B3036" s="1">
        <v>19940268</v>
      </c>
      <c r="C3036" s="1">
        <v>2024</v>
      </c>
      <c r="D3036" s="1" t="s">
        <v>292</v>
      </c>
      <c r="E3036" s="1">
        <v>0</v>
      </c>
      <c r="F3036" s="329">
        <v>0</v>
      </c>
      <c r="G3036" s="1">
        <v>0</v>
      </c>
      <c r="H3036" s="329">
        <v>0</v>
      </c>
      <c r="I3036" s="1">
        <v>0</v>
      </c>
      <c r="J3036" s="329">
        <v>2650.6223379643479</v>
      </c>
      <c r="K3036" s="329">
        <f t="shared" si="47"/>
        <v>2650.6223379643479</v>
      </c>
    </row>
    <row r="3037" spans="2:11" x14ac:dyDescent="0.2">
      <c r="B3037" s="1">
        <v>19940268</v>
      </c>
      <c r="C3037" s="1">
        <v>2025</v>
      </c>
      <c r="D3037" s="1" t="s">
        <v>292</v>
      </c>
      <c r="E3037" s="1">
        <v>0</v>
      </c>
      <c r="F3037" s="329">
        <v>0</v>
      </c>
      <c r="G3037" s="1">
        <v>0</v>
      </c>
      <c r="H3037" s="329">
        <v>0</v>
      </c>
      <c r="I3037" s="1">
        <v>0</v>
      </c>
      <c r="J3037" s="329">
        <v>2650.6223379643479</v>
      </c>
      <c r="K3037" s="329">
        <f t="shared" si="47"/>
        <v>2650.6223379643479</v>
      </c>
    </row>
    <row r="3038" spans="2:11" x14ac:dyDescent="0.2">
      <c r="B3038" s="1">
        <v>19940268</v>
      </c>
      <c r="C3038" s="1">
        <v>2026</v>
      </c>
      <c r="D3038" s="1" t="s">
        <v>292</v>
      </c>
      <c r="E3038" s="1">
        <v>0</v>
      </c>
      <c r="F3038" s="329">
        <v>0</v>
      </c>
      <c r="G3038" s="1">
        <v>0</v>
      </c>
      <c r="H3038" s="329">
        <v>0</v>
      </c>
      <c r="I3038" s="1">
        <v>0</v>
      </c>
      <c r="J3038" s="329">
        <v>2650.6223379643479</v>
      </c>
      <c r="K3038" s="329">
        <f t="shared" si="47"/>
        <v>2650.6223379643479</v>
      </c>
    </row>
    <row r="3039" spans="2:11" x14ac:dyDescent="0.2">
      <c r="B3039" s="1">
        <v>19940268</v>
      </c>
      <c r="C3039" s="1">
        <v>2027</v>
      </c>
      <c r="D3039" s="1" t="s">
        <v>292</v>
      </c>
      <c r="E3039" s="1">
        <v>0</v>
      </c>
      <c r="F3039" s="329">
        <v>0</v>
      </c>
      <c r="G3039" s="1">
        <v>0</v>
      </c>
      <c r="H3039" s="329">
        <v>0</v>
      </c>
      <c r="I3039" s="1">
        <v>0</v>
      </c>
      <c r="J3039" s="329">
        <v>2650.6223379643479</v>
      </c>
      <c r="K3039" s="329">
        <f t="shared" si="47"/>
        <v>2650.6223379643479</v>
      </c>
    </row>
    <row r="3040" spans="2:11" x14ac:dyDescent="0.2">
      <c r="B3040" s="1">
        <v>19940268</v>
      </c>
      <c r="C3040" s="1">
        <v>2028</v>
      </c>
      <c r="D3040" s="1" t="s">
        <v>292</v>
      </c>
      <c r="E3040" s="1">
        <v>0</v>
      </c>
      <c r="F3040" s="329">
        <v>0</v>
      </c>
      <c r="G3040" s="1">
        <v>0</v>
      </c>
      <c r="H3040" s="329">
        <v>0</v>
      </c>
      <c r="I3040" s="1">
        <v>0</v>
      </c>
      <c r="J3040" s="329">
        <v>2650.6223379643479</v>
      </c>
      <c r="K3040" s="329">
        <f t="shared" si="47"/>
        <v>2650.6223379643479</v>
      </c>
    </row>
    <row r="3041" spans="2:11" x14ac:dyDescent="0.2">
      <c r="B3041" s="1">
        <v>19940268</v>
      </c>
      <c r="C3041" s="1">
        <v>2029</v>
      </c>
      <c r="D3041" s="1" t="s">
        <v>292</v>
      </c>
      <c r="E3041" s="1">
        <v>0</v>
      </c>
      <c r="F3041" s="329">
        <v>0</v>
      </c>
      <c r="G3041" s="1">
        <v>0</v>
      </c>
      <c r="H3041" s="329">
        <v>0</v>
      </c>
      <c r="I3041" s="1">
        <v>0</v>
      </c>
      <c r="J3041" s="329">
        <v>2650.6223379643479</v>
      </c>
      <c r="K3041" s="329">
        <f t="shared" si="47"/>
        <v>2650.6223379643479</v>
      </c>
    </row>
    <row r="3042" spans="2:11" x14ac:dyDescent="0.2">
      <c r="B3042" s="1">
        <v>19940268</v>
      </c>
      <c r="C3042" s="1">
        <v>2030</v>
      </c>
      <c r="D3042" s="1" t="s">
        <v>292</v>
      </c>
      <c r="E3042" s="1">
        <v>0</v>
      </c>
      <c r="F3042" s="329">
        <v>0</v>
      </c>
      <c r="G3042" s="1">
        <v>0</v>
      </c>
      <c r="H3042" s="329">
        <v>0</v>
      </c>
      <c r="I3042" s="1">
        <v>0</v>
      </c>
      <c r="J3042" s="329">
        <v>2650.6223379643479</v>
      </c>
      <c r="K3042" s="329">
        <f t="shared" si="47"/>
        <v>2650.6223379643479</v>
      </c>
    </row>
    <row r="3043" spans="2:11" x14ac:dyDescent="0.2">
      <c r="B3043" s="1">
        <v>19940268</v>
      </c>
      <c r="C3043" s="1">
        <v>2031</v>
      </c>
      <c r="D3043" s="1" t="s">
        <v>292</v>
      </c>
      <c r="E3043" s="1">
        <v>0</v>
      </c>
      <c r="F3043" s="329">
        <v>0</v>
      </c>
      <c r="G3043" s="1">
        <v>0</v>
      </c>
      <c r="H3043" s="329">
        <v>0</v>
      </c>
      <c r="I3043" s="1">
        <v>0</v>
      </c>
      <c r="J3043" s="329">
        <v>2650.6223379643479</v>
      </c>
      <c r="K3043" s="329">
        <f t="shared" si="47"/>
        <v>2650.6223379643479</v>
      </c>
    </row>
    <row r="3044" spans="2:11" x14ac:dyDescent="0.2">
      <c r="B3044" s="1">
        <v>19940268</v>
      </c>
      <c r="C3044" s="1">
        <v>2032</v>
      </c>
      <c r="D3044" s="1" t="s">
        <v>292</v>
      </c>
      <c r="E3044" s="1">
        <v>0</v>
      </c>
      <c r="F3044" s="329">
        <v>0</v>
      </c>
      <c r="G3044" s="1">
        <v>0</v>
      </c>
      <c r="H3044" s="329">
        <v>0</v>
      </c>
      <c r="I3044" s="1">
        <v>0</v>
      </c>
      <c r="J3044" s="329">
        <v>2650.6223379643479</v>
      </c>
      <c r="K3044" s="329">
        <f t="shared" si="47"/>
        <v>2650.6223379643479</v>
      </c>
    </row>
    <row r="3045" spans="2:11" x14ac:dyDescent="0.2">
      <c r="B3045" s="1">
        <v>19940268</v>
      </c>
      <c r="C3045" s="1">
        <v>2033</v>
      </c>
      <c r="D3045" s="1" t="s">
        <v>292</v>
      </c>
      <c r="E3045" s="1">
        <v>0</v>
      </c>
      <c r="F3045" s="329">
        <v>0</v>
      </c>
      <c r="G3045" s="1">
        <v>0</v>
      </c>
      <c r="H3045" s="329">
        <v>0</v>
      </c>
      <c r="I3045" s="1">
        <v>0</v>
      </c>
      <c r="J3045" s="329">
        <v>2650.6223379643479</v>
      </c>
      <c r="K3045" s="329">
        <f t="shared" si="47"/>
        <v>2650.6223379643479</v>
      </c>
    </row>
    <row r="3046" spans="2:11" x14ac:dyDescent="0.2">
      <c r="B3046" s="1">
        <v>19940268</v>
      </c>
      <c r="C3046" s="1">
        <v>2034</v>
      </c>
      <c r="D3046" s="1" t="s">
        <v>292</v>
      </c>
      <c r="E3046" s="1">
        <v>0</v>
      </c>
      <c r="F3046" s="329">
        <v>0</v>
      </c>
      <c r="G3046" s="1">
        <v>0</v>
      </c>
      <c r="H3046" s="329">
        <v>0</v>
      </c>
      <c r="I3046" s="1">
        <v>0</v>
      </c>
      <c r="J3046" s="329">
        <v>2650.6223379643479</v>
      </c>
      <c r="K3046" s="329">
        <f t="shared" si="47"/>
        <v>2650.6223379643479</v>
      </c>
    </row>
    <row r="3047" spans="2:11" x14ac:dyDescent="0.2">
      <c r="B3047" s="1">
        <v>19940766</v>
      </c>
      <c r="C3047" s="1">
        <v>2023</v>
      </c>
      <c r="D3047" s="1" t="s">
        <v>292</v>
      </c>
      <c r="E3047" s="1">
        <v>0</v>
      </c>
      <c r="F3047" s="329">
        <v>0</v>
      </c>
      <c r="G3047" s="1">
        <v>0</v>
      </c>
      <c r="H3047" s="329">
        <v>0</v>
      </c>
      <c r="I3047" s="1">
        <v>0</v>
      </c>
      <c r="J3047" s="329">
        <v>338.25768017829552</v>
      </c>
      <c r="K3047" s="329">
        <f t="shared" si="47"/>
        <v>338.25768017829552</v>
      </c>
    </row>
    <row r="3048" spans="2:11" x14ac:dyDescent="0.2">
      <c r="B3048" s="1">
        <v>19940766</v>
      </c>
      <c r="C3048" s="1">
        <v>2024</v>
      </c>
      <c r="D3048" s="1" t="s">
        <v>292</v>
      </c>
      <c r="E3048" s="1">
        <v>0</v>
      </c>
      <c r="F3048" s="329">
        <v>0</v>
      </c>
      <c r="G3048" s="1">
        <v>0</v>
      </c>
      <c r="H3048" s="329">
        <v>0</v>
      </c>
      <c r="I3048" s="1">
        <v>0</v>
      </c>
      <c r="J3048" s="329">
        <v>338.25768017829552</v>
      </c>
      <c r="K3048" s="329">
        <f t="shared" si="47"/>
        <v>338.25768017829552</v>
      </c>
    </row>
    <row r="3049" spans="2:11" x14ac:dyDescent="0.2">
      <c r="B3049" s="1">
        <v>19940766</v>
      </c>
      <c r="C3049" s="1">
        <v>2025</v>
      </c>
      <c r="D3049" s="1" t="s">
        <v>292</v>
      </c>
      <c r="E3049" s="1">
        <v>0</v>
      </c>
      <c r="F3049" s="329">
        <v>0</v>
      </c>
      <c r="G3049" s="1">
        <v>0</v>
      </c>
      <c r="H3049" s="329">
        <v>0</v>
      </c>
      <c r="I3049" s="1">
        <v>0</v>
      </c>
      <c r="J3049" s="329">
        <v>338.25768017829552</v>
      </c>
      <c r="K3049" s="329">
        <f t="shared" si="47"/>
        <v>338.25768017829552</v>
      </c>
    </row>
    <row r="3050" spans="2:11" x14ac:dyDescent="0.2">
      <c r="B3050" s="1">
        <v>19940766</v>
      </c>
      <c r="C3050" s="1">
        <v>2026</v>
      </c>
      <c r="D3050" s="1" t="s">
        <v>292</v>
      </c>
      <c r="E3050" s="1">
        <v>0</v>
      </c>
      <c r="F3050" s="329">
        <v>0</v>
      </c>
      <c r="G3050" s="1">
        <v>0</v>
      </c>
      <c r="H3050" s="329">
        <v>0</v>
      </c>
      <c r="I3050" s="1">
        <v>0</v>
      </c>
      <c r="J3050" s="329">
        <v>338.25768017829552</v>
      </c>
      <c r="K3050" s="329">
        <f t="shared" si="47"/>
        <v>338.25768017829552</v>
      </c>
    </row>
    <row r="3051" spans="2:11" x14ac:dyDescent="0.2">
      <c r="B3051" s="1">
        <v>19940766</v>
      </c>
      <c r="C3051" s="1">
        <v>2027</v>
      </c>
      <c r="D3051" s="1" t="s">
        <v>292</v>
      </c>
      <c r="E3051" s="1">
        <v>0</v>
      </c>
      <c r="F3051" s="329">
        <v>0</v>
      </c>
      <c r="G3051" s="1">
        <v>0</v>
      </c>
      <c r="H3051" s="329">
        <v>0</v>
      </c>
      <c r="I3051" s="1">
        <v>0</v>
      </c>
      <c r="J3051" s="329">
        <v>338.25768017829552</v>
      </c>
      <c r="K3051" s="329">
        <f t="shared" si="47"/>
        <v>338.25768017829552</v>
      </c>
    </row>
    <row r="3052" spans="2:11" x14ac:dyDescent="0.2">
      <c r="B3052" s="1">
        <v>19940766</v>
      </c>
      <c r="C3052" s="1">
        <v>2028</v>
      </c>
      <c r="D3052" s="1" t="s">
        <v>292</v>
      </c>
      <c r="E3052" s="1">
        <v>0</v>
      </c>
      <c r="F3052" s="329">
        <v>0</v>
      </c>
      <c r="G3052" s="1">
        <v>0</v>
      </c>
      <c r="H3052" s="329">
        <v>0</v>
      </c>
      <c r="I3052" s="1">
        <v>0</v>
      </c>
      <c r="J3052" s="329">
        <v>338.25768017829552</v>
      </c>
      <c r="K3052" s="329">
        <f t="shared" si="47"/>
        <v>338.25768017829552</v>
      </c>
    </row>
    <row r="3053" spans="2:11" x14ac:dyDescent="0.2">
      <c r="B3053" s="1">
        <v>19940766</v>
      </c>
      <c r="C3053" s="1">
        <v>2029</v>
      </c>
      <c r="D3053" s="1" t="s">
        <v>292</v>
      </c>
      <c r="E3053" s="1">
        <v>0</v>
      </c>
      <c r="F3053" s="329">
        <v>0</v>
      </c>
      <c r="G3053" s="1">
        <v>0</v>
      </c>
      <c r="H3053" s="329">
        <v>0</v>
      </c>
      <c r="I3053" s="1">
        <v>0</v>
      </c>
      <c r="J3053" s="329">
        <v>338.25768017829552</v>
      </c>
      <c r="K3053" s="329">
        <f t="shared" si="47"/>
        <v>338.25768017829552</v>
      </c>
    </row>
    <row r="3054" spans="2:11" x14ac:dyDescent="0.2">
      <c r="B3054" s="1">
        <v>19940766</v>
      </c>
      <c r="C3054" s="1">
        <v>2030</v>
      </c>
      <c r="D3054" s="1" t="s">
        <v>292</v>
      </c>
      <c r="E3054" s="1">
        <v>0</v>
      </c>
      <c r="F3054" s="329">
        <v>0</v>
      </c>
      <c r="G3054" s="1">
        <v>0</v>
      </c>
      <c r="H3054" s="329">
        <v>0</v>
      </c>
      <c r="I3054" s="1">
        <v>0</v>
      </c>
      <c r="J3054" s="329">
        <v>338.25768017829552</v>
      </c>
      <c r="K3054" s="329">
        <f t="shared" si="47"/>
        <v>338.25768017829552</v>
      </c>
    </row>
    <row r="3055" spans="2:11" x14ac:dyDescent="0.2">
      <c r="B3055" s="1">
        <v>19940766</v>
      </c>
      <c r="C3055" s="1">
        <v>2031</v>
      </c>
      <c r="D3055" s="1" t="s">
        <v>292</v>
      </c>
      <c r="E3055" s="1">
        <v>0</v>
      </c>
      <c r="F3055" s="329">
        <v>0</v>
      </c>
      <c r="G3055" s="1">
        <v>0</v>
      </c>
      <c r="H3055" s="329">
        <v>0</v>
      </c>
      <c r="I3055" s="1">
        <v>0</v>
      </c>
      <c r="J3055" s="329">
        <v>338.25768017829552</v>
      </c>
      <c r="K3055" s="329">
        <f t="shared" si="47"/>
        <v>338.25768017829552</v>
      </c>
    </row>
    <row r="3056" spans="2:11" x14ac:dyDescent="0.2">
      <c r="B3056" s="1">
        <v>19940766</v>
      </c>
      <c r="C3056" s="1">
        <v>2032</v>
      </c>
      <c r="D3056" s="1" t="s">
        <v>292</v>
      </c>
      <c r="E3056" s="1">
        <v>0</v>
      </c>
      <c r="F3056" s="329">
        <v>0</v>
      </c>
      <c r="G3056" s="1">
        <v>0</v>
      </c>
      <c r="H3056" s="329">
        <v>0</v>
      </c>
      <c r="I3056" s="1">
        <v>0</v>
      </c>
      <c r="J3056" s="329">
        <v>338.25768017829552</v>
      </c>
      <c r="K3056" s="329">
        <f t="shared" si="47"/>
        <v>338.25768017829552</v>
      </c>
    </row>
    <row r="3057" spans="2:11" x14ac:dyDescent="0.2">
      <c r="B3057" s="1">
        <v>19940766</v>
      </c>
      <c r="C3057" s="1">
        <v>2033</v>
      </c>
      <c r="D3057" s="1" t="s">
        <v>292</v>
      </c>
      <c r="E3057" s="1">
        <v>0</v>
      </c>
      <c r="F3057" s="329">
        <v>0</v>
      </c>
      <c r="G3057" s="1">
        <v>0</v>
      </c>
      <c r="H3057" s="329">
        <v>0</v>
      </c>
      <c r="I3057" s="1">
        <v>0</v>
      </c>
      <c r="J3057" s="329">
        <v>338.25768017829552</v>
      </c>
      <c r="K3057" s="329">
        <f t="shared" si="47"/>
        <v>338.25768017829552</v>
      </c>
    </row>
    <row r="3058" spans="2:11" x14ac:dyDescent="0.2">
      <c r="B3058" s="1">
        <v>19940766</v>
      </c>
      <c r="C3058" s="1">
        <v>2034</v>
      </c>
      <c r="D3058" s="1" t="s">
        <v>292</v>
      </c>
      <c r="E3058" s="1">
        <v>0</v>
      </c>
      <c r="F3058" s="329">
        <v>0</v>
      </c>
      <c r="G3058" s="1">
        <v>0</v>
      </c>
      <c r="H3058" s="329">
        <v>0</v>
      </c>
      <c r="I3058" s="1">
        <v>0</v>
      </c>
      <c r="J3058" s="329">
        <v>338.25768017829552</v>
      </c>
      <c r="K3058" s="329">
        <f t="shared" si="47"/>
        <v>338.25768017829552</v>
      </c>
    </row>
    <row r="3059" spans="2:11" x14ac:dyDescent="0.2">
      <c r="B3059" s="1">
        <v>19962083</v>
      </c>
      <c r="C3059" s="1">
        <v>2023</v>
      </c>
      <c r="D3059" s="1" t="s">
        <v>292</v>
      </c>
      <c r="E3059" s="1">
        <v>188.68549366036041</v>
      </c>
      <c r="F3059" s="329">
        <v>0</v>
      </c>
      <c r="G3059" s="1">
        <v>0</v>
      </c>
      <c r="H3059" s="329">
        <v>0</v>
      </c>
      <c r="I3059" s="1">
        <v>188.68549366036041</v>
      </c>
      <c r="J3059" s="329">
        <v>9179.1655683109475</v>
      </c>
      <c r="K3059" s="329">
        <f t="shared" si="47"/>
        <v>9179.1655683109475</v>
      </c>
    </row>
    <row r="3060" spans="2:11" x14ac:dyDescent="0.2">
      <c r="B3060" s="1">
        <v>19962083</v>
      </c>
      <c r="C3060" s="1">
        <v>2024</v>
      </c>
      <c r="D3060" s="1" t="s">
        <v>292</v>
      </c>
      <c r="E3060" s="1">
        <v>202.41881769876571</v>
      </c>
      <c r="F3060" s="329">
        <v>3.7681307352442301</v>
      </c>
      <c r="G3060" s="1">
        <v>0</v>
      </c>
      <c r="H3060" s="329">
        <v>0</v>
      </c>
      <c r="I3060" s="1">
        <v>202.41881769876571</v>
      </c>
      <c r="J3060" s="329">
        <v>9179.1655683109475</v>
      </c>
      <c r="K3060" s="329">
        <f t="shared" si="47"/>
        <v>9182.9336990461925</v>
      </c>
    </row>
    <row r="3061" spans="2:11" x14ac:dyDescent="0.2">
      <c r="B3061" s="1">
        <v>19962083</v>
      </c>
      <c r="C3061" s="1">
        <v>2025</v>
      </c>
      <c r="D3061" s="1" t="s">
        <v>292</v>
      </c>
      <c r="E3061" s="1">
        <v>170.819442521344</v>
      </c>
      <c r="F3061" s="329">
        <v>4.5010140657104731</v>
      </c>
      <c r="G3061" s="1">
        <v>0</v>
      </c>
      <c r="H3061" s="329">
        <v>0</v>
      </c>
      <c r="I3061" s="1">
        <v>170.819442521344</v>
      </c>
      <c r="J3061" s="329">
        <v>9179.1655683109475</v>
      </c>
      <c r="K3061" s="329">
        <f t="shared" si="47"/>
        <v>9183.666582376658</v>
      </c>
    </row>
    <row r="3062" spans="2:11" x14ac:dyDescent="0.2">
      <c r="B3062" s="1">
        <v>19962083</v>
      </c>
      <c r="C3062" s="1">
        <v>2026</v>
      </c>
      <c r="D3062" s="1" t="s">
        <v>292</v>
      </c>
      <c r="E3062" s="1">
        <v>131.04612134153629</v>
      </c>
      <c r="F3062" s="329">
        <v>2.4105409701817528</v>
      </c>
      <c r="G3062" s="1">
        <v>0</v>
      </c>
      <c r="H3062" s="329">
        <v>0</v>
      </c>
      <c r="I3062" s="1">
        <v>131.04612134153629</v>
      </c>
      <c r="J3062" s="329">
        <v>9179.1655683109475</v>
      </c>
      <c r="K3062" s="329">
        <f t="shared" si="47"/>
        <v>9181.5761092811299</v>
      </c>
    </row>
    <row r="3063" spans="2:11" x14ac:dyDescent="0.2">
      <c r="B3063" s="1">
        <v>19962083</v>
      </c>
      <c r="C3063" s="1">
        <v>2027</v>
      </c>
      <c r="D3063" s="1" t="s">
        <v>292</v>
      </c>
      <c r="E3063" s="1">
        <v>140.87596035472089</v>
      </c>
      <c r="F3063" s="329">
        <v>2.394649585785062</v>
      </c>
      <c r="G3063" s="1">
        <v>0</v>
      </c>
      <c r="H3063" s="329">
        <v>0</v>
      </c>
      <c r="I3063" s="1">
        <v>140.87596035472089</v>
      </c>
      <c r="J3063" s="329">
        <v>9179.1655683109475</v>
      </c>
      <c r="K3063" s="329">
        <f t="shared" si="47"/>
        <v>9181.5602178967329</v>
      </c>
    </row>
    <row r="3064" spans="2:11" x14ac:dyDescent="0.2">
      <c r="B3064" s="1">
        <v>19962083</v>
      </c>
      <c r="C3064" s="1">
        <v>2028</v>
      </c>
      <c r="D3064" s="1" t="s">
        <v>292</v>
      </c>
      <c r="E3064" s="1">
        <v>140.87596035472089</v>
      </c>
      <c r="F3064" s="329">
        <v>2.394649585785062</v>
      </c>
      <c r="G3064" s="1">
        <v>0</v>
      </c>
      <c r="H3064" s="329">
        <v>0</v>
      </c>
      <c r="I3064" s="1">
        <v>140.87596035472089</v>
      </c>
      <c r="J3064" s="329">
        <v>9179.1655683109475</v>
      </c>
      <c r="K3064" s="329">
        <f t="shared" si="47"/>
        <v>9181.5602178967329</v>
      </c>
    </row>
    <row r="3065" spans="2:11" x14ac:dyDescent="0.2">
      <c r="B3065" s="1">
        <v>19962083</v>
      </c>
      <c r="C3065" s="1">
        <v>2029</v>
      </c>
      <c r="D3065" s="1" t="s">
        <v>292</v>
      </c>
      <c r="E3065" s="1">
        <v>140.87596035472089</v>
      </c>
      <c r="F3065" s="329">
        <v>2.394649585785062</v>
      </c>
      <c r="G3065" s="1">
        <v>0</v>
      </c>
      <c r="H3065" s="329">
        <v>0</v>
      </c>
      <c r="I3065" s="1">
        <v>140.87596035472089</v>
      </c>
      <c r="J3065" s="329">
        <v>9179.1655683109475</v>
      </c>
      <c r="K3065" s="329">
        <f t="shared" si="47"/>
        <v>9181.5602178967329</v>
      </c>
    </row>
    <row r="3066" spans="2:11" x14ac:dyDescent="0.2">
      <c r="B3066" s="1">
        <v>19962083</v>
      </c>
      <c r="C3066" s="1">
        <v>2030</v>
      </c>
      <c r="D3066" s="1" t="s">
        <v>292</v>
      </c>
      <c r="E3066" s="1">
        <v>140.87596035472089</v>
      </c>
      <c r="F3066" s="329">
        <v>2.394649585785062</v>
      </c>
      <c r="G3066" s="1">
        <v>0</v>
      </c>
      <c r="H3066" s="329">
        <v>0</v>
      </c>
      <c r="I3066" s="1">
        <v>140.87596035472089</v>
      </c>
      <c r="J3066" s="329">
        <v>9179.1655683109475</v>
      </c>
      <c r="K3066" s="329">
        <f t="shared" si="47"/>
        <v>9181.5602178967329</v>
      </c>
    </row>
    <row r="3067" spans="2:11" x14ac:dyDescent="0.2">
      <c r="B3067" s="1">
        <v>19962083</v>
      </c>
      <c r="C3067" s="1">
        <v>2031</v>
      </c>
      <c r="D3067" s="1" t="s">
        <v>292</v>
      </c>
      <c r="E3067" s="1">
        <v>140.87596035472089</v>
      </c>
      <c r="F3067" s="329">
        <v>2.394649585785062</v>
      </c>
      <c r="G3067" s="1">
        <v>0</v>
      </c>
      <c r="H3067" s="329">
        <v>0</v>
      </c>
      <c r="I3067" s="1">
        <v>140.87596035472089</v>
      </c>
      <c r="J3067" s="329">
        <v>9179.1655683109475</v>
      </c>
      <c r="K3067" s="329">
        <f t="shared" si="47"/>
        <v>9181.5602178967329</v>
      </c>
    </row>
    <row r="3068" spans="2:11" x14ac:dyDescent="0.2">
      <c r="B3068" s="1">
        <v>19962083</v>
      </c>
      <c r="C3068" s="1">
        <v>2032</v>
      </c>
      <c r="D3068" s="1" t="s">
        <v>292</v>
      </c>
      <c r="E3068" s="1">
        <v>140.87596035472089</v>
      </c>
      <c r="F3068" s="329">
        <v>2.394649585785062</v>
      </c>
      <c r="G3068" s="1">
        <v>0</v>
      </c>
      <c r="H3068" s="329">
        <v>0</v>
      </c>
      <c r="I3068" s="1">
        <v>140.87596035472089</v>
      </c>
      <c r="J3068" s="329">
        <v>9179.1655683109475</v>
      </c>
      <c r="K3068" s="329">
        <f t="shared" si="47"/>
        <v>9181.5602178967329</v>
      </c>
    </row>
    <row r="3069" spans="2:11" x14ac:dyDescent="0.2">
      <c r="B3069" s="1">
        <v>19962083</v>
      </c>
      <c r="C3069" s="1">
        <v>2033</v>
      </c>
      <c r="D3069" s="1" t="s">
        <v>292</v>
      </c>
      <c r="E3069" s="1">
        <v>140.87596035472089</v>
      </c>
      <c r="F3069" s="329">
        <v>2.394649585785062</v>
      </c>
      <c r="G3069" s="1">
        <v>0</v>
      </c>
      <c r="H3069" s="329">
        <v>0</v>
      </c>
      <c r="I3069" s="1">
        <v>140.87596035472089</v>
      </c>
      <c r="J3069" s="329">
        <v>9179.1655683109475</v>
      </c>
      <c r="K3069" s="329">
        <f t="shared" si="47"/>
        <v>9181.5602178967329</v>
      </c>
    </row>
    <row r="3070" spans="2:11" x14ac:dyDescent="0.2">
      <c r="B3070" s="1">
        <v>19962083</v>
      </c>
      <c r="C3070" s="1">
        <v>2034</v>
      </c>
      <c r="D3070" s="1" t="s">
        <v>292</v>
      </c>
      <c r="E3070" s="1">
        <v>140.87596035472089</v>
      </c>
      <c r="F3070" s="329">
        <v>2.394649585785062</v>
      </c>
      <c r="G3070" s="1">
        <v>0</v>
      </c>
      <c r="H3070" s="329">
        <v>0</v>
      </c>
      <c r="I3070" s="1">
        <v>140.87596035472089</v>
      </c>
      <c r="J3070" s="329">
        <v>9179.1655683109475</v>
      </c>
      <c r="K3070" s="329">
        <f t="shared" si="47"/>
        <v>9181.5602178967329</v>
      </c>
    </row>
    <row r="3071" spans="2:11" x14ac:dyDescent="0.2">
      <c r="B3071" s="1">
        <v>19962134</v>
      </c>
      <c r="C3071" s="1">
        <v>2023</v>
      </c>
      <c r="D3071" s="1" t="s">
        <v>292</v>
      </c>
      <c r="E3071" s="1">
        <v>154.90665430120231</v>
      </c>
      <c r="F3071" s="329">
        <v>0</v>
      </c>
      <c r="G3071" s="1">
        <v>0</v>
      </c>
      <c r="H3071" s="329">
        <v>0</v>
      </c>
      <c r="I3071" s="1">
        <v>154.90665430120231</v>
      </c>
      <c r="J3071" s="329">
        <v>6062.9509696471241</v>
      </c>
      <c r="K3071" s="329">
        <f t="shared" si="47"/>
        <v>6062.9509696471241</v>
      </c>
    </row>
    <row r="3072" spans="2:11" x14ac:dyDescent="0.2">
      <c r="B3072" s="1">
        <v>19962134</v>
      </c>
      <c r="C3072" s="1">
        <v>2024</v>
      </c>
      <c r="D3072" s="1" t="s">
        <v>292</v>
      </c>
      <c r="E3072" s="1">
        <v>174.90650564848539</v>
      </c>
      <c r="F3072" s="329">
        <v>3.8568589058786449</v>
      </c>
      <c r="G3072" s="1">
        <v>0</v>
      </c>
      <c r="H3072" s="329">
        <v>0</v>
      </c>
      <c r="I3072" s="1">
        <v>174.90650564848539</v>
      </c>
      <c r="J3072" s="329">
        <v>6062.9509696471241</v>
      </c>
      <c r="K3072" s="329">
        <f t="shared" si="47"/>
        <v>6066.8078285530028</v>
      </c>
    </row>
    <row r="3073" spans="2:11" x14ac:dyDescent="0.2">
      <c r="B3073" s="1">
        <v>19962134</v>
      </c>
      <c r="C3073" s="1">
        <v>2025</v>
      </c>
      <c r="D3073" s="1" t="s">
        <v>292</v>
      </c>
      <c r="E3073" s="1">
        <v>138.60502925640239</v>
      </c>
      <c r="F3073" s="329">
        <v>3.9131173961171131</v>
      </c>
      <c r="G3073" s="1">
        <v>0</v>
      </c>
      <c r="H3073" s="329">
        <v>0</v>
      </c>
      <c r="I3073" s="1">
        <v>138.60502925640239</v>
      </c>
      <c r="J3073" s="329">
        <v>6062.9509696471241</v>
      </c>
      <c r="K3073" s="329">
        <f t="shared" si="47"/>
        <v>6066.8640870432409</v>
      </c>
    </row>
    <row r="3074" spans="2:11" x14ac:dyDescent="0.2">
      <c r="B3074" s="1">
        <v>19962134</v>
      </c>
      <c r="C3074" s="1">
        <v>2026</v>
      </c>
      <c r="D3074" s="1" t="s">
        <v>292</v>
      </c>
      <c r="E3074" s="1">
        <v>137.30696124673219</v>
      </c>
      <c r="F3074" s="329">
        <v>2.634786752699934</v>
      </c>
      <c r="G3074" s="1">
        <v>0</v>
      </c>
      <c r="H3074" s="329">
        <v>0</v>
      </c>
      <c r="I3074" s="1">
        <v>137.30696124673219</v>
      </c>
      <c r="J3074" s="329">
        <v>6062.9509696471241</v>
      </c>
      <c r="K3074" s="329">
        <f t="shared" si="47"/>
        <v>6065.5857563998243</v>
      </c>
    </row>
    <row r="3075" spans="2:11" x14ac:dyDescent="0.2">
      <c r="B3075" s="1">
        <v>19962134</v>
      </c>
      <c r="C3075" s="1">
        <v>2027</v>
      </c>
      <c r="D3075" s="1" t="s">
        <v>292</v>
      </c>
      <c r="E3075" s="1">
        <v>175.96682946898329</v>
      </c>
      <c r="F3075" s="329">
        <v>3.2358393002394839</v>
      </c>
      <c r="G3075" s="1">
        <v>0</v>
      </c>
      <c r="H3075" s="329">
        <v>0</v>
      </c>
      <c r="I3075" s="1">
        <v>175.96682946898329</v>
      </c>
      <c r="J3075" s="329">
        <v>6062.9509696471241</v>
      </c>
      <c r="K3075" s="329">
        <f t="shared" si="47"/>
        <v>6066.1868089473637</v>
      </c>
    </row>
    <row r="3076" spans="2:11" x14ac:dyDescent="0.2">
      <c r="B3076" s="1">
        <v>19962134</v>
      </c>
      <c r="C3076" s="1">
        <v>2028</v>
      </c>
      <c r="D3076" s="1" t="s">
        <v>292</v>
      </c>
      <c r="E3076" s="1">
        <v>175.96682946898329</v>
      </c>
      <c r="F3076" s="329">
        <v>3.2358393002394839</v>
      </c>
      <c r="G3076" s="1">
        <v>0</v>
      </c>
      <c r="H3076" s="329">
        <v>0</v>
      </c>
      <c r="I3076" s="1">
        <v>175.96682946898329</v>
      </c>
      <c r="J3076" s="329">
        <v>6062.9509696471241</v>
      </c>
      <c r="K3076" s="329">
        <f t="shared" si="47"/>
        <v>6066.1868089473637</v>
      </c>
    </row>
    <row r="3077" spans="2:11" x14ac:dyDescent="0.2">
      <c r="B3077" s="1">
        <v>19962134</v>
      </c>
      <c r="C3077" s="1">
        <v>2029</v>
      </c>
      <c r="D3077" s="1" t="s">
        <v>292</v>
      </c>
      <c r="E3077" s="1">
        <v>175.96682946898329</v>
      </c>
      <c r="F3077" s="329">
        <v>3.2358393002394839</v>
      </c>
      <c r="G3077" s="1">
        <v>0</v>
      </c>
      <c r="H3077" s="329">
        <v>0</v>
      </c>
      <c r="I3077" s="1">
        <v>175.96682946898329</v>
      </c>
      <c r="J3077" s="329">
        <v>6062.9509696471241</v>
      </c>
      <c r="K3077" s="329">
        <f t="shared" si="47"/>
        <v>6066.1868089473637</v>
      </c>
    </row>
    <row r="3078" spans="2:11" x14ac:dyDescent="0.2">
      <c r="B3078" s="1">
        <v>19962134</v>
      </c>
      <c r="C3078" s="1">
        <v>2030</v>
      </c>
      <c r="D3078" s="1" t="s">
        <v>292</v>
      </c>
      <c r="E3078" s="1">
        <v>175.96682946898329</v>
      </c>
      <c r="F3078" s="329">
        <v>3.2358393002394839</v>
      </c>
      <c r="G3078" s="1">
        <v>0</v>
      </c>
      <c r="H3078" s="329">
        <v>0</v>
      </c>
      <c r="I3078" s="1">
        <v>175.96682946898329</v>
      </c>
      <c r="J3078" s="329">
        <v>6062.9509696471241</v>
      </c>
      <c r="K3078" s="329">
        <f t="shared" si="47"/>
        <v>6066.1868089473637</v>
      </c>
    </row>
    <row r="3079" spans="2:11" x14ac:dyDescent="0.2">
      <c r="B3079" s="1">
        <v>19962134</v>
      </c>
      <c r="C3079" s="1">
        <v>2031</v>
      </c>
      <c r="D3079" s="1" t="s">
        <v>292</v>
      </c>
      <c r="E3079" s="1">
        <v>175.96682946898329</v>
      </c>
      <c r="F3079" s="329">
        <v>3.2358393002394839</v>
      </c>
      <c r="G3079" s="1">
        <v>0</v>
      </c>
      <c r="H3079" s="329">
        <v>0</v>
      </c>
      <c r="I3079" s="1">
        <v>175.96682946898329</v>
      </c>
      <c r="J3079" s="329">
        <v>6062.9509696471241</v>
      </c>
      <c r="K3079" s="329">
        <f t="shared" ref="K3079:K3142" si="48">J3079+H3079+F3079</f>
        <v>6066.1868089473637</v>
      </c>
    </row>
    <row r="3080" spans="2:11" x14ac:dyDescent="0.2">
      <c r="B3080" s="1">
        <v>19962134</v>
      </c>
      <c r="C3080" s="1">
        <v>2032</v>
      </c>
      <c r="D3080" s="1" t="s">
        <v>292</v>
      </c>
      <c r="E3080" s="1">
        <v>175.96682946898329</v>
      </c>
      <c r="F3080" s="329">
        <v>3.2358393002394839</v>
      </c>
      <c r="G3080" s="1">
        <v>0</v>
      </c>
      <c r="H3080" s="329">
        <v>0</v>
      </c>
      <c r="I3080" s="1">
        <v>175.96682946898329</v>
      </c>
      <c r="J3080" s="329">
        <v>6062.9509696471241</v>
      </c>
      <c r="K3080" s="329">
        <f t="shared" si="48"/>
        <v>6066.1868089473637</v>
      </c>
    </row>
    <row r="3081" spans="2:11" x14ac:dyDescent="0.2">
      <c r="B3081" s="1">
        <v>19962134</v>
      </c>
      <c r="C3081" s="1">
        <v>2033</v>
      </c>
      <c r="D3081" s="1" t="s">
        <v>292</v>
      </c>
      <c r="E3081" s="1">
        <v>175.96682946898329</v>
      </c>
      <c r="F3081" s="329">
        <v>3.2358393002394839</v>
      </c>
      <c r="G3081" s="1">
        <v>0</v>
      </c>
      <c r="H3081" s="329">
        <v>0</v>
      </c>
      <c r="I3081" s="1">
        <v>175.96682946898329</v>
      </c>
      <c r="J3081" s="329">
        <v>6062.9509696471241</v>
      </c>
      <c r="K3081" s="329">
        <f t="shared" si="48"/>
        <v>6066.1868089473637</v>
      </c>
    </row>
    <row r="3082" spans="2:11" x14ac:dyDescent="0.2">
      <c r="B3082" s="1">
        <v>19962134</v>
      </c>
      <c r="C3082" s="1">
        <v>2034</v>
      </c>
      <c r="D3082" s="1" t="s">
        <v>292</v>
      </c>
      <c r="E3082" s="1">
        <v>175.96682946898329</v>
      </c>
      <c r="F3082" s="329">
        <v>3.2358393002394839</v>
      </c>
      <c r="G3082" s="1">
        <v>0</v>
      </c>
      <c r="H3082" s="329">
        <v>0</v>
      </c>
      <c r="I3082" s="1">
        <v>175.96682946898329</v>
      </c>
      <c r="J3082" s="329">
        <v>6062.9509696471241</v>
      </c>
      <c r="K3082" s="329">
        <f t="shared" si="48"/>
        <v>6066.1868089473637</v>
      </c>
    </row>
    <row r="3083" spans="2:11" x14ac:dyDescent="0.2">
      <c r="B3083" s="1">
        <v>20025353</v>
      </c>
      <c r="C3083" s="1">
        <v>2023</v>
      </c>
      <c r="D3083" s="1" t="s">
        <v>292</v>
      </c>
      <c r="E3083" s="1">
        <v>0</v>
      </c>
      <c r="F3083" s="329">
        <v>0</v>
      </c>
      <c r="G3083" s="1">
        <v>731.64159522332432</v>
      </c>
      <c r="H3083" s="329">
        <v>30459.392120253451</v>
      </c>
      <c r="I3083" s="1">
        <v>731.64159522332432</v>
      </c>
      <c r="J3083" s="329">
        <v>9760.8796291511517</v>
      </c>
      <c r="K3083" s="329">
        <f t="shared" si="48"/>
        <v>40220.271749404601</v>
      </c>
    </row>
    <row r="3084" spans="2:11" x14ac:dyDescent="0.2">
      <c r="B3084" s="1">
        <v>20025353</v>
      </c>
      <c r="C3084" s="1">
        <v>2024</v>
      </c>
      <c r="D3084" s="1" t="s">
        <v>292</v>
      </c>
      <c r="E3084" s="1">
        <v>0</v>
      </c>
      <c r="F3084" s="329">
        <v>0</v>
      </c>
      <c r="G3084" s="1">
        <v>813.46220793494774</v>
      </c>
      <c r="H3084" s="329">
        <v>33865.713114540296</v>
      </c>
      <c r="I3084" s="1">
        <v>813.46220793494774</v>
      </c>
      <c r="J3084" s="329">
        <v>9760.8796291511517</v>
      </c>
      <c r="K3084" s="329">
        <f t="shared" si="48"/>
        <v>43626.59274369145</v>
      </c>
    </row>
    <row r="3085" spans="2:11" x14ac:dyDescent="0.2">
      <c r="B3085" s="1">
        <v>20025353</v>
      </c>
      <c r="C3085" s="1">
        <v>2025</v>
      </c>
      <c r="D3085" s="1" t="s">
        <v>292</v>
      </c>
      <c r="E3085" s="1">
        <v>0</v>
      </c>
      <c r="F3085" s="329">
        <v>0</v>
      </c>
      <c r="G3085" s="1">
        <v>694.02304208590988</v>
      </c>
      <c r="H3085" s="329">
        <v>28893.272494893241</v>
      </c>
      <c r="I3085" s="1">
        <v>694.02304208590988</v>
      </c>
      <c r="J3085" s="329">
        <v>9760.8796291511517</v>
      </c>
      <c r="K3085" s="329">
        <f t="shared" si="48"/>
        <v>38654.152124044391</v>
      </c>
    </row>
    <row r="3086" spans="2:11" x14ac:dyDescent="0.2">
      <c r="B3086" s="1">
        <v>20025353</v>
      </c>
      <c r="C3086" s="1">
        <v>2026</v>
      </c>
      <c r="D3086" s="1" t="s">
        <v>292</v>
      </c>
      <c r="E3086" s="1">
        <v>0</v>
      </c>
      <c r="F3086" s="329">
        <v>0</v>
      </c>
      <c r="G3086" s="1">
        <v>528.91399205006701</v>
      </c>
      <c r="H3086" s="329">
        <v>22019.52265552113</v>
      </c>
      <c r="I3086" s="1">
        <v>528.91399205006701</v>
      </c>
      <c r="J3086" s="329">
        <v>9760.8796291511517</v>
      </c>
      <c r="K3086" s="329">
        <f t="shared" si="48"/>
        <v>31780.40228467228</v>
      </c>
    </row>
    <row r="3087" spans="2:11" x14ac:dyDescent="0.2">
      <c r="B3087" s="1">
        <v>20025353</v>
      </c>
      <c r="C3087" s="1">
        <v>2027</v>
      </c>
      <c r="D3087" s="1" t="s">
        <v>292</v>
      </c>
      <c r="E3087" s="1">
        <v>4.2794826475800436</v>
      </c>
      <c r="F3087" s="329">
        <v>5.5511471783424998E-3</v>
      </c>
      <c r="G3087" s="1">
        <v>522.410899225599</v>
      </c>
      <c r="H3087" s="329">
        <v>21748.788657306581</v>
      </c>
      <c r="I3087" s="1">
        <v>526.69038187317915</v>
      </c>
      <c r="J3087" s="329">
        <v>9760.8796291511517</v>
      </c>
      <c r="K3087" s="329">
        <f t="shared" si="48"/>
        <v>31509.673837604911</v>
      </c>
    </row>
    <row r="3088" spans="2:11" x14ac:dyDescent="0.2">
      <c r="B3088" s="1">
        <v>20025353</v>
      </c>
      <c r="C3088" s="1">
        <v>2028</v>
      </c>
      <c r="D3088" s="1" t="s">
        <v>292</v>
      </c>
      <c r="E3088" s="1">
        <v>4.2794826475800436</v>
      </c>
      <c r="F3088" s="329">
        <v>5.5511471783424998E-3</v>
      </c>
      <c r="G3088" s="1">
        <v>522.410899225599</v>
      </c>
      <c r="H3088" s="329">
        <v>21748.788657306581</v>
      </c>
      <c r="I3088" s="1">
        <v>526.69038187317915</v>
      </c>
      <c r="J3088" s="329">
        <v>9760.8796291511517</v>
      </c>
      <c r="K3088" s="329">
        <f t="shared" si="48"/>
        <v>31509.673837604911</v>
      </c>
    </row>
    <row r="3089" spans="2:11" x14ac:dyDescent="0.2">
      <c r="B3089" s="1">
        <v>20025353</v>
      </c>
      <c r="C3089" s="1">
        <v>2029</v>
      </c>
      <c r="D3089" s="1" t="s">
        <v>292</v>
      </c>
      <c r="E3089" s="1">
        <v>4.2794826475800436</v>
      </c>
      <c r="F3089" s="329">
        <v>5.5511471783424998E-3</v>
      </c>
      <c r="G3089" s="1">
        <v>522.410899225599</v>
      </c>
      <c r="H3089" s="329">
        <v>21748.788657306581</v>
      </c>
      <c r="I3089" s="1">
        <v>526.69038187317915</v>
      </c>
      <c r="J3089" s="329">
        <v>9760.8796291511517</v>
      </c>
      <c r="K3089" s="329">
        <f t="shared" si="48"/>
        <v>31509.673837604911</v>
      </c>
    </row>
    <row r="3090" spans="2:11" x14ac:dyDescent="0.2">
      <c r="B3090" s="1">
        <v>20025353</v>
      </c>
      <c r="C3090" s="1">
        <v>2030</v>
      </c>
      <c r="D3090" s="1" t="s">
        <v>292</v>
      </c>
      <c r="E3090" s="1">
        <v>4.2794826475800436</v>
      </c>
      <c r="F3090" s="329">
        <v>5.5511471783424998E-3</v>
      </c>
      <c r="G3090" s="1">
        <v>522.410899225599</v>
      </c>
      <c r="H3090" s="329">
        <v>21748.788657306581</v>
      </c>
      <c r="I3090" s="1">
        <v>526.69038187317915</v>
      </c>
      <c r="J3090" s="329">
        <v>9760.8796291511517</v>
      </c>
      <c r="K3090" s="329">
        <f t="shared" si="48"/>
        <v>31509.673837604911</v>
      </c>
    </row>
    <row r="3091" spans="2:11" x14ac:dyDescent="0.2">
      <c r="B3091" s="1">
        <v>20025353</v>
      </c>
      <c r="C3091" s="1">
        <v>2031</v>
      </c>
      <c r="D3091" s="1" t="s">
        <v>292</v>
      </c>
      <c r="E3091" s="1">
        <v>4.2794826475800436</v>
      </c>
      <c r="F3091" s="329">
        <v>5.5511471783424998E-3</v>
      </c>
      <c r="G3091" s="1">
        <v>522.410899225599</v>
      </c>
      <c r="H3091" s="329">
        <v>21748.788657306581</v>
      </c>
      <c r="I3091" s="1">
        <v>526.69038187317915</v>
      </c>
      <c r="J3091" s="329">
        <v>9760.8796291511517</v>
      </c>
      <c r="K3091" s="329">
        <f t="shared" si="48"/>
        <v>31509.673837604911</v>
      </c>
    </row>
    <row r="3092" spans="2:11" x14ac:dyDescent="0.2">
      <c r="B3092" s="1">
        <v>20025353</v>
      </c>
      <c r="C3092" s="1">
        <v>2032</v>
      </c>
      <c r="D3092" s="1" t="s">
        <v>292</v>
      </c>
      <c r="E3092" s="1">
        <v>4.2794826475800436</v>
      </c>
      <c r="F3092" s="329">
        <v>5.5511471783424998E-3</v>
      </c>
      <c r="G3092" s="1">
        <v>522.410899225599</v>
      </c>
      <c r="H3092" s="329">
        <v>21748.788657306581</v>
      </c>
      <c r="I3092" s="1">
        <v>526.69038187317915</v>
      </c>
      <c r="J3092" s="329">
        <v>9760.8796291511517</v>
      </c>
      <c r="K3092" s="329">
        <f t="shared" si="48"/>
        <v>31509.673837604911</v>
      </c>
    </row>
    <row r="3093" spans="2:11" x14ac:dyDescent="0.2">
      <c r="B3093" s="1">
        <v>20025353</v>
      </c>
      <c r="C3093" s="1">
        <v>2033</v>
      </c>
      <c r="D3093" s="1" t="s">
        <v>292</v>
      </c>
      <c r="E3093" s="1">
        <v>4.2794826475800436</v>
      </c>
      <c r="F3093" s="329">
        <v>5.5511471783424998E-3</v>
      </c>
      <c r="G3093" s="1">
        <v>522.410899225599</v>
      </c>
      <c r="H3093" s="329">
        <v>21748.788657306581</v>
      </c>
      <c r="I3093" s="1">
        <v>526.69038187317915</v>
      </c>
      <c r="J3093" s="329">
        <v>9760.8796291511517</v>
      </c>
      <c r="K3093" s="329">
        <f t="shared" si="48"/>
        <v>31509.673837604911</v>
      </c>
    </row>
    <row r="3094" spans="2:11" x14ac:dyDescent="0.2">
      <c r="B3094" s="1">
        <v>20025353</v>
      </c>
      <c r="C3094" s="1">
        <v>2034</v>
      </c>
      <c r="D3094" s="1" t="s">
        <v>292</v>
      </c>
      <c r="E3094" s="1">
        <v>4.2794826475800436</v>
      </c>
      <c r="F3094" s="329">
        <v>5.5511471783424998E-3</v>
      </c>
      <c r="G3094" s="1">
        <v>522.410899225599</v>
      </c>
      <c r="H3094" s="329">
        <v>21748.788657306581</v>
      </c>
      <c r="I3094" s="1">
        <v>526.69038187317915</v>
      </c>
      <c r="J3094" s="329">
        <v>9760.8796291511517</v>
      </c>
      <c r="K3094" s="329">
        <f t="shared" si="48"/>
        <v>31509.673837604911</v>
      </c>
    </row>
    <row r="3095" spans="2:11" x14ac:dyDescent="0.2">
      <c r="B3095" s="1">
        <v>94850494</v>
      </c>
      <c r="C3095" s="1">
        <v>2023</v>
      </c>
      <c r="D3095" s="1" t="s">
        <v>292</v>
      </c>
      <c r="E3095" s="1">
        <v>4.2375483463162809</v>
      </c>
      <c r="F3095" s="329">
        <v>0</v>
      </c>
      <c r="G3095" s="1">
        <v>4.7614521549661001E-3</v>
      </c>
      <c r="H3095" s="329">
        <v>0.19822675364113129</v>
      </c>
      <c r="I3095" s="1">
        <v>4.242309798471247</v>
      </c>
      <c r="J3095" s="329">
        <v>1753.257396290626</v>
      </c>
      <c r="K3095" s="329">
        <f t="shared" si="48"/>
        <v>1753.4556230442672</v>
      </c>
    </row>
    <row r="3096" spans="2:11" x14ac:dyDescent="0.2">
      <c r="B3096" s="1">
        <v>94850494</v>
      </c>
      <c r="C3096" s="1">
        <v>2024</v>
      </c>
      <c r="D3096" s="1" t="s">
        <v>292</v>
      </c>
      <c r="E3096" s="1">
        <v>5.7941036601378597</v>
      </c>
      <c r="F3096" s="329">
        <v>8.0484360383804993E-3</v>
      </c>
      <c r="G3096" s="1">
        <v>1.42927583156138E-2</v>
      </c>
      <c r="H3096" s="329">
        <v>0.59503004320361153</v>
      </c>
      <c r="I3096" s="1">
        <v>5.8083964184534738</v>
      </c>
      <c r="J3096" s="329">
        <v>1753.257396290626</v>
      </c>
      <c r="K3096" s="329">
        <f t="shared" si="48"/>
        <v>1753.860474769868</v>
      </c>
    </row>
    <row r="3097" spans="2:11" x14ac:dyDescent="0.2">
      <c r="B3097" s="1">
        <v>94850494</v>
      </c>
      <c r="C3097" s="1">
        <v>2025</v>
      </c>
      <c r="D3097" s="1" t="s">
        <v>292</v>
      </c>
      <c r="E3097" s="1">
        <v>45.858948812139317</v>
      </c>
      <c r="F3097" s="329">
        <v>1.031192905110996</v>
      </c>
      <c r="G3097" s="1">
        <v>0</v>
      </c>
      <c r="H3097" s="329">
        <v>0</v>
      </c>
      <c r="I3097" s="1">
        <v>45.858948812139317</v>
      </c>
      <c r="J3097" s="329">
        <v>1753.257396290626</v>
      </c>
      <c r="K3097" s="329">
        <f t="shared" si="48"/>
        <v>1754.2885891957371</v>
      </c>
    </row>
    <row r="3098" spans="2:11" x14ac:dyDescent="0.2">
      <c r="B3098" s="1">
        <v>94850494</v>
      </c>
      <c r="C3098" s="1">
        <v>2026</v>
      </c>
      <c r="D3098" s="1" t="s">
        <v>292</v>
      </c>
      <c r="E3098" s="1">
        <v>213.25843816079581</v>
      </c>
      <c r="F3098" s="329">
        <v>1.2942464940831191</v>
      </c>
      <c r="G3098" s="1">
        <v>0</v>
      </c>
      <c r="H3098" s="329">
        <v>0</v>
      </c>
      <c r="I3098" s="1">
        <v>213.25843816079581</v>
      </c>
      <c r="J3098" s="329">
        <v>1753.257396290626</v>
      </c>
      <c r="K3098" s="329">
        <f t="shared" si="48"/>
        <v>1754.5516427847092</v>
      </c>
    </row>
    <row r="3099" spans="2:11" x14ac:dyDescent="0.2">
      <c r="B3099" s="1">
        <v>94850494</v>
      </c>
      <c r="C3099" s="1">
        <v>2027</v>
      </c>
      <c r="D3099" s="1" t="s">
        <v>292</v>
      </c>
      <c r="E3099" s="1">
        <v>372.65676686404112</v>
      </c>
      <c r="F3099" s="329">
        <v>2.7175004904371969</v>
      </c>
      <c r="G3099" s="1">
        <v>0</v>
      </c>
      <c r="H3099" s="329">
        <v>0</v>
      </c>
      <c r="I3099" s="1">
        <v>372.65676686404112</v>
      </c>
      <c r="J3099" s="329">
        <v>1753.257396290626</v>
      </c>
      <c r="K3099" s="329">
        <f t="shared" si="48"/>
        <v>1755.9748967810633</v>
      </c>
    </row>
    <row r="3100" spans="2:11" x14ac:dyDescent="0.2">
      <c r="B3100" s="1">
        <v>94850494</v>
      </c>
      <c r="C3100" s="1">
        <v>2028</v>
      </c>
      <c r="D3100" s="1" t="s">
        <v>292</v>
      </c>
      <c r="E3100" s="1">
        <v>372.65676686404112</v>
      </c>
      <c r="F3100" s="329">
        <v>2.7175004904371969</v>
      </c>
      <c r="G3100" s="1">
        <v>0</v>
      </c>
      <c r="H3100" s="329">
        <v>0</v>
      </c>
      <c r="I3100" s="1">
        <v>372.65676686404112</v>
      </c>
      <c r="J3100" s="329">
        <v>1753.257396290626</v>
      </c>
      <c r="K3100" s="329">
        <f t="shared" si="48"/>
        <v>1755.9748967810633</v>
      </c>
    </row>
    <row r="3101" spans="2:11" x14ac:dyDescent="0.2">
      <c r="B3101" s="1">
        <v>94850494</v>
      </c>
      <c r="C3101" s="1">
        <v>2029</v>
      </c>
      <c r="D3101" s="1" t="s">
        <v>292</v>
      </c>
      <c r="E3101" s="1">
        <v>372.65676686404112</v>
      </c>
      <c r="F3101" s="329">
        <v>2.7175004904371969</v>
      </c>
      <c r="G3101" s="1">
        <v>0</v>
      </c>
      <c r="H3101" s="329">
        <v>0</v>
      </c>
      <c r="I3101" s="1">
        <v>372.65676686404112</v>
      </c>
      <c r="J3101" s="329">
        <v>1753.257396290626</v>
      </c>
      <c r="K3101" s="329">
        <f t="shared" si="48"/>
        <v>1755.9748967810633</v>
      </c>
    </row>
    <row r="3102" spans="2:11" x14ac:dyDescent="0.2">
      <c r="B3102" s="1">
        <v>94850494</v>
      </c>
      <c r="C3102" s="1">
        <v>2030</v>
      </c>
      <c r="D3102" s="1" t="s">
        <v>292</v>
      </c>
      <c r="E3102" s="1">
        <v>372.65676686404112</v>
      </c>
      <c r="F3102" s="329">
        <v>2.7175004904371969</v>
      </c>
      <c r="G3102" s="1">
        <v>0</v>
      </c>
      <c r="H3102" s="329">
        <v>0</v>
      </c>
      <c r="I3102" s="1">
        <v>372.65676686404112</v>
      </c>
      <c r="J3102" s="329">
        <v>1753.257396290626</v>
      </c>
      <c r="K3102" s="329">
        <f t="shared" si="48"/>
        <v>1755.9748967810633</v>
      </c>
    </row>
    <row r="3103" spans="2:11" x14ac:dyDescent="0.2">
      <c r="B3103" s="1">
        <v>94850494</v>
      </c>
      <c r="C3103" s="1">
        <v>2031</v>
      </c>
      <c r="D3103" s="1" t="s">
        <v>292</v>
      </c>
      <c r="E3103" s="1">
        <v>372.65676686404112</v>
      </c>
      <c r="F3103" s="329">
        <v>2.7175004904371969</v>
      </c>
      <c r="G3103" s="1">
        <v>0</v>
      </c>
      <c r="H3103" s="329">
        <v>0</v>
      </c>
      <c r="I3103" s="1">
        <v>372.65676686404112</v>
      </c>
      <c r="J3103" s="329">
        <v>1753.257396290626</v>
      </c>
      <c r="K3103" s="329">
        <f t="shared" si="48"/>
        <v>1755.9748967810633</v>
      </c>
    </row>
    <row r="3104" spans="2:11" x14ac:dyDescent="0.2">
      <c r="B3104" s="1">
        <v>94850494</v>
      </c>
      <c r="C3104" s="1">
        <v>2032</v>
      </c>
      <c r="D3104" s="1" t="s">
        <v>292</v>
      </c>
      <c r="E3104" s="1">
        <v>372.65676686404112</v>
      </c>
      <c r="F3104" s="329">
        <v>2.7175004904371969</v>
      </c>
      <c r="G3104" s="1">
        <v>0</v>
      </c>
      <c r="H3104" s="329">
        <v>0</v>
      </c>
      <c r="I3104" s="1">
        <v>372.65676686404112</v>
      </c>
      <c r="J3104" s="329">
        <v>1753.257396290626</v>
      </c>
      <c r="K3104" s="329">
        <f t="shared" si="48"/>
        <v>1755.9748967810633</v>
      </c>
    </row>
    <row r="3105" spans="2:11" x14ac:dyDescent="0.2">
      <c r="B3105" s="1">
        <v>94850494</v>
      </c>
      <c r="C3105" s="1">
        <v>2033</v>
      </c>
      <c r="D3105" s="1" t="s">
        <v>292</v>
      </c>
      <c r="E3105" s="1">
        <v>372.65676686404112</v>
      </c>
      <c r="F3105" s="329">
        <v>2.7175004904371969</v>
      </c>
      <c r="G3105" s="1">
        <v>0</v>
      </c>
      <c r="H3105" s="329">
        <v>0</v>
      </c>
      <c r="I3105" s="1">
        <v>372.65676686404112</v>
      </c>
      <c r="J3105" s="329">
        <v>1753.257396290626</v>
      </c>
      <c r="K3105" s="329">
        <f t="shared" si="48"/>
        <v>1755.9748967810633</v>
      </c>
    </row>
    <row r="3106" spans="2:11" x14ac:dyDescent="0.2">
      <c r="B3106" s="1">
        <v>94850494</v>
      </c>
      <c r="C3106" s="1">
        <v>2034</v>
      </c>
      <c r="D3106" s="1" t="s">
        <v>292</v>
      </c>
      <c r="E3106" s="1">
        <v>372.65676686404112</v>
      </c>
      <c r="F3106" s="329">
        <v>2.7175004904371969</v>
      </c>
      <c r="G3106" s="1">
        <v>0</v>
      </c>
      <c r="H3106" s="329">
        <v>0</v>
      </c>
      <c r="I3106" s="1">
        <v>372.65676686404112</v>
      </c>
      <c r="J3106" s="329">
        <v>1753.257396290626</v>
      </c>
      <c r="K3106" s="329">
        <f t="shared" si="48"/>
        <v>1755.9748967810633</v>
      </c>
    </row>
    <row r="3107" spans="2:11" x14ac:dyDescent="0.2">
      <c r="B3107" s="1">
        <v>156672955</v>
      </c>
      <c r="C3107" s="1">
        <v>2023</v>
      </c>
      <c r="D3107" s="1" t="s">
        <v>292</v>
      </c>
      <c r="E3107" s="1">
        <v>0</v>
      </c>
      <c r="F3107" s="329">
        <v>0</v>
      </c>
      <c r="G3107" s="1">
        <v>94553.864963514658</v>
      </c>
      <c r="H3107" s="329">
        <v>3936426.3434613599</v>
      </c>
      <c r="I3107" s="1">
        <v>94553.864963514658</v>
      </c>
      <c r="J3107" s="329">
        <v>6175.0727083091924</v>
      </c>
      <c r="K3107" s="329">
        <f t="shared" si="48"/>
        <v>3942601.416169669</v>
      </c>
    </row>
    <row r="3108" spans="2:11" x14ac:dyDescent="0.2">
      <c r="B3108" s="1">
        <v>156672955</v>
      </c>
      <c r="C3108" s="1">
        <v>2024</v>
      </c>
      <c r="D3108" s="1" t="s">
        <v>292</v>
      </c>
      <c r="E3108" s="1">
        <v>0</v>
      </c>
      <c r="F3108" s="329">
        <v>0</v>
      </c>
      <c r="G3108" s="1">
        <v>97114.383391625117</v>
      </c>
      <c r="H3108" s="329">
        <v>4043024.7590546468</v>
      </c>
      <c r="I3108" s="1">
        <v>97114.383391625117</v>
      </c>
      <c r="J3108" s="329">
        <v>6175.0727083091924</v>
      </c>
      <c r="K3108" s="329">
        <f t="shared" si="48"/>
        <v>4049199.831762956</v>
      </c>
    </row>
    <row r="3109" spans="2:11" x14ac:dyDescent="0.2">
      <c r="B3109" s="1">
        <v>156672955</v>
      </c>
      <c r="C3109" s="1">
        <v>2025</v>
      </c>
      <c r="D3109" s="1" t="s">
        <v>292</v>
      </c>
      <c r="E3109" s="1">
        <v>0</v>
      </c>
      <c r="F3109" s="329">
        <v>0</v>
      </c>
      <c r="G3109" s="1">
        <v>93555.216138340285</v>
      </c>
      <c r="H3109" s="329">
        <v>3894851.0197577761</v>
      </c>
      <c r="I3109" s="1">
        <v>93555.216138340285</v>
      </c>
      <c r="J3109" s="329">
        <v>6175.0727083091924</v>
      </c>
      <c r="K3109" s="329">
        <f t="shared" si="48"/>
        <v>3901026.0924660852</v>
      </c>
    </row>
    <row r="3110" spans="2:11" x14ac:dyDescent="0.2">
      <c r="B3110" s="1">
        <v>156672955</v>
      </c>
      <c r="C3110" s="1">
        <v>2026</v>
      </c>
      <c r="D3110" s="1" t="s">
        <v>292</v>
      </c>
      <c r="E3110" s="1">
        <v>233.8996192365081</v>
      </c>
      <c r="F3110" s="329">
        <v>1.461552312677487</v>
      </c>
      <c r="G3110" s="1">
        <v>84780.699613700708</v>
      </c>
      <c r="H3110" s="329">
        <v>3529554.0748676201</v>
      </c>
      <c r="I3110" s="1">
        <v>85014.599232937224</v>
      </c>
      <c r="J3110" s="329">
        <v>6175.0727083091924</v>
      </c>
      <c r="K3110" s="329">
        <f t="shared" si="48"/>
        <v>3535730.6091282419</v>
      </c>
    </row>
    <row r="3111" spans="2:11" x14ac:dyDescent="0.2">
      <c r="B3111" s="1">
        <v>156672955</v>
      </c>
      <c r="C3111" s="1">
        <v>2027</v>
      </c>
      <c r="D3111" s="1" t="s">
        <v>292</v>
      </c>
      <c r="E3111" s="1">
        <v>1023.829017888673</v>
      </c>
      <c r="F3111" s="329">
        <v>6.4536456497392916</v>
      </c>
      <c r="G3111" s="1">
        <v>83410.373527203104</v>
      </c>
      <c r="H3111" s="329">
        <v>3472505.2412942601</v>
      </c>
      <c r="I3111" s="1">
        <v>84434.202545091772</v>
      </c>
      <c r="J3111" s="329">
        <v>6175.0727083091924</v>
      </c>
      <c r="K3111" s="329">
        <f t="shared" si="48"/>
        <v>3478686.7676482191</v>
      </c>
    </row>
    <row r="3112" spans="2:11" x14ac:dyDescent="0.2">
      <c r="B3112" s="1">
        <v>156672955</v>
      </c>
      <c r="C3112" s="1">
        <v>2028</v>
      </c>
      <c r="D3112" s="1" t="s">
        <v>292</v>
      </c>
      <c r="E3112" s="1">
        <v>1023.829017888673</v>
      </c>
      <c r="F3112" s="329">
        <v>6.4536456497392916</v>
      </c>
      <c r="G3112" s="1">
        <v>83410.373527203104</v>
      </c>
      <c r="H3112" s="329">
        <v>3472505.2412942601</v>
      </c>
      <c r="I3112" s="1">
        <v>84434.202545091772</v>
      </c>
      <c r="J3112" s="329">
        <v>6175.0727083091924</v>
      </c>
      <c r="K3112" s="329">
        <f t="shared" si="48"/>
        <v>3478686.7676482191</v>
      </c>
    </row>
    <row r="3113" spans="2:11" x14ac:dyDescent="0.2">
      <c r="B3113" s="1">
        <v>156672955</v>
      </c>
      <c r="C3113" s="1">
        <v>2029</v>
      </c>
      <c r="D3113" s="1" t="s">
        <v>292</v>
      </c>
      <c r="E3113" s="1">
        <v>1023.829017888673</v>
      </c>
      <c r="F3113" s="329">
        <v>6.4536456497392916</v>
      </c>
      <c r="G3113" s="1">
        <v>83410.373527203104</v>
      </c>
      <c r="H3113" s="329">
        <v>3472505.2412942601</v>
      </c>
      <c r="I3113" s="1">
        <v>84434.202545091772</v>
      </c>
      <c r="J3113" s="329">
        <v>6175.0727083091924</v>
      </c>
      <c r="K3113" s="329">
        <f t="shared" si="48"/>
        <v>3478686.7676482191</v>
      </c>
    </row>
    <row r="3114" spans="2:11" x14ac:dyDescent="0.2">
      <c r="B3114" s="1">
        <v>156672955</v>
      </c>
      <c r="C3114" s="1">
        <v>2030</v>
      </c>
      <c r="D3114" s="1" t="s">
        <v>292</v>
      </c>
      <c r="E3114" s="1">
        <v>1023.829017888673</v>
      </c>
      <c r="F3114" s="329">
        <v>6.4536456497392916</v>
      </c>
      <c r="G3114" s="1">
        <v>83410.373527203104</v>
      </c>
      <c r="H3114" s="329">
        <v>3472505.2412942601</v>
      </c>
      <c r="I3114" s="1">
        <v>84434.202545091772</v>
      </c>
      <c r="J3114" s="329">
        <v>6175.0727083091924</v>
      </c>
      <c r="K3114" s="329">
        <f t="shared" si="48"/>
        <v>3478686.7676482191</v>
      </c>
    </row>
    <row r="3115" spans="2:11" x14ac:dyDescent="0.2">
      <c r="B3115" s="1">
        <v>156672955</v>
      </c>
      <c r="C3115" s="1">
        <v>2031</v>
      </c>
      <c r="D3115" s="1" t="s">
        <v>292</v>
      </c>
      <c r="E3115" s="1">
        <v>1023.829017888673</v>
      </c>
      <c r="F3115" s="329">
        <v>6.4536456497392916</v>
      </c>
      <c r="G3115" s="1">
        <v>83410.373527203104</v>
      </c>
      <c r="H3115" s="329">
        <v>3472505.2412942601</v>
      </c>
      <c r="I3115" s="1">
        <v>84434.202545091772</v>
      </c>
      <c r="J3115" s="329">
        <v>6175.0727083091924</v>
      </c>
      <c r="K3115" s="329">
        <f t="shared" si="48"/>
        <v>3478686.7676482191</v>
      </c>
    </row>
    <row r="3116" spans="2:11" x14ac:dyDescent="0.2">
      <c r="B3116" s="1">
        <v>156672955</v>
      </c>
      <c r="C3116" s="1">
        <v>2032</v>
      </c>
      <c r="D3116" s="1" t="s">
        <v>292</v>
      </c>
      <c r="E3116" s="1">
        <v>1023.829017888673</v>
      </c>
      <c r="F3116" s="329">
        <v>6.4536456497392916</v>
      </c>
      <c r="G3116" s="1">
        <v>83410.373527203104</v>
      </c>
      <c r="H3116" s="329">
        <v>3472505.2412942601</v>
      </c>
      <c r="I3116" s="1">
        <v>84434.202545091772</v>
      </c>
      <c r="J3116" s="329">
        <v>6175.0727083091924</v>
      </c>
      <c r="K3116" s="329">
        <f t="shared" si="48"/>
        <v>3478686.7676482191</v>
      </c>
    </row>
    <row r="3117" spans="2:11" x14ac:dyDescent="0.2">
      <c r="B3117" s="1">
        <v>156672955</v>
      </c>
      <c r="C3117" s="1">
        <v>2033</v>
      </c>
      <c r="D3117" s="1" t="s">
        <v>292</v>
      </c>
      <c r="E3117" s="1">
        <v>1023.829017888673</v>
      </c>
      <c r="F3117" s="329">
        <v>6.4536456497392916</v>
      </c>
      <c r="G3117" s="1">
        <v>83410.373527203104</v>
      </c>
      <c r="H3117" s="329">
        <v>3472505.2412942601</v>
      </c>
      <c r="I3117" s="1">
        <v>84434.202545091772</v>
      </c>
      <c r="J3117" s="329">
        <v>6175.0727083091924</v>
      </c>
      <c r="K3117" s="329">
        <f t="shared" si="48"/>
        <v>3478686.7676482191</v>
      </c>
    </row>
    <row r="3118" spans="2:11" x14ac:dyDescent="0.2">
      <c r="B3118" s="1">
        <v>156672955</v>
      </c>
      <c r="C3118" s="1">
        <v>2034</v>
      </c>
      <c r="D3118" s="1" t="s">
        <v>292</v>
      </c>
      <c r="E3118" s="1">
        <v>1023.829017888673</v>
      </c>
      <c r="F3118" s="329">
        <v>6.4536456497392916</v>
      </c>
      <c r="G3118" s="1">
        <v>83410.373527203104</v>
      </c>
      <c r="H3118" s="329">
        <v>3472505.2412942601</v>
      </c>
      <c r="I3118" s="1">
        <v>84434.202545091772</v>
      </c>
      <c r="J3118" s="329">
        <v>6175.0727083091924</v>
      </c>
      <c r="K3118" s="329">
        <f t="shared" si="48"/>
        <v>3478686.7676482191</v>
      </c>
    </row>
    <row r="3119" spans="2:11" x14ac:dyDescent="0.2">
      <c r="B3119" s="1">
        <v>157534903</v>
      </c>
      <c r="C3119" s="1">
        <v>2023</v>
      </c>
      <c r="D3119" s="1" t="s">
        <v>292</v>
      </c>
      <c r="E3119" s="1">
        <v>0</v>
      </c>
      <c r="F3119" s="329">
        <v>0</v>
      </c>
      <c r="G3119" s="1">
        <v>0.43993628057810108</v>
      </c>
      <c r="H3119" s="329">
        <v>18.315240365692961</v>
      </c>
      <c r="I3119" s="1">
        <v>0.43993628057810108</v>
      </c>
      <c r="J3119" s="329">
        <v>12899.819255437091</v>
      </c>
      <c r="K3119" s="329">
        <f t="shared" si="48"/>
        <v>12918.134495802784</v>
      </c>
    </row>
    <row r="3120" spans="2:11" x14ac:dyDescent="0.2">
      <c r="B3120" s="1">
        <v>157534903</v>
      </c>
      <c r="C3120" s="1">
        <v>2024</v>
      </c>
      <c r="D3120" s="1" t="s">
        <v>292</v>
      </c>
      <c r="E3120" s="1">
        <v>0</v>
      </c>
      <c r="F3120" s="329">
        <v>0</v>
      </c>
      <c r="G3120" s="1">
        <v>0.46844100062120603</v>
      </c>
      <c r="H3120" s="329">
        <v>19.50193676286262</v>
      </c>
      <c r="I3120" s="1">
        <v>0.46844100062120603</v>
      </c>
      <c r="J3120" s="329">
        <v>12899.819255437091</v>
      </c>
      <c r="K3120" s="329">
        <f t="shared" si="48"/>
        <v>12919.321192199954</v>
      </c>
    </row>
    <row r="3121" spans="2:11" x14ac:dyDescent="0.2">
      <c r="B3121" s="1">
        <v>157534903</v>
      </c>
      <c r="C3121" s="1">
        <v>2025</v>
      </c>
      <c r="D3121" s="1" t="s">
        <v>292</v>
      </c>
      <c r="E3121" s="1">
        <v>0</v>
      </c>
      <c r="F3121" s="329">
        <v>0</v>
      </c>
      <c r="G3121" s="1">
        <v>0.77066891075304711</v>
      </c>
      <c r="H3121" s="329">
        <v>32.084160743144317</v>
      </c>
      <c r="I3121" s="1">
        <v>0.77066891075304711</v>
      </c>
      <c r="J3121" s="329">
        <v>12899.819255437091</v>
      </c>
      <c r="K3121" s="329">
        <f t="shared" si="48"/>
        <v>12931.903416180236</v>
      </c>
    </row>
    <row r="3122" spans="2:11" x14ac:dyDescent="0.2">
      <c r="B3122" s="1">
        <v>157534903</v>
      </c>
      <c r="C3122" s="1">
        <v>2026</v>
      </c>
      <c r="D3122" s="1" t="s">
        <v>292</v>
      </c>
      <c r="E3122" s="1">
        <v>0</v>
      </c>
      <c r="F3122" s="329">
        <v>0</v>
      </c>
      <c r="G3122" s="1">
        <v>5.4196737691128813</v>
      </c>
      <c r="H3122" s="329">
        <v>225.62955629507729</v>
      </c>
      <c r="I3122" s="1">
        <v>5.4196737691128813</v>
      </c>
      <c r="J3122" s="329">
        <v>12899.819255437091</v>
      </c>
      <c r="K3122" s="329">
        <f t="shared" si="48"/>
        <v>13125.448811732169</v>
      </c>
    </row>
    <row r="3123" spans="2:11" x14ac:dyDescent="0.2">
      <c r="B3123" s="1">
        <v>157534903</v>
      </c>
      <c r="C3123" s="1">
        <v>2027</v>
      </c>
      <c r="D3123" s="1" t="s">
        <v>292</v>
      </c>
      <c r="E3123" s="1">
        <v>0</v>
      </c>
      <c r="F3123" s="329">
        <v>0</v>
      </c>
      <c r="G3123" s="1">
        <v>40.273144625017324</v>
      </c>
      <c r="H3123" s="329">
        <v>1676.6344506078101</v>
      </c>
      <c r="I3123" s="1">
        <v>40.273144625017324</v>
      </c>
      <c r="J3123" s="329">
        <v>12899.819255437091</v>
      </c>
      <c r="K3123" s="329">
        <f t="shared" si="48"/>
        <v>14576.4537060449</v>
      </c>
    </row>
    <row r="3124" spans="2:11" x14ac:dyDescent="0.2">
      <c r="B3124" s="1">
        <v>157534903</v>
      </c>
      <c r="C3124" s="1">
        <v>2028</v>
      </c>
      <c r="D3124" s="1" t="s">
        <v>292</v>
      </c>
      <c r="E3124" s="1">
        <v>0</v>
      </c>
      <c r="F3124" s="329">
        <v>0</v>
      </c>
      <c r="G3124" s="1">
        <v>40.273144625017324</v>
      </c>
      <c r="H3124" s="329">
        <v>1676.6344506078101</v>
      </c>
      <c r="I3124" s="1">
        <v>40.273144625017324</v>
      </c>
      <c r="J3124" s="329">
        <v>12899.819255437091</v>
      </c>
      <c r="K3124" s="329">
        <f t="shared" si="48"/>
        <v>14576.4537060449</v>
      </c>
    </row>
    <row r="3125" spans="2:11" x14ac:dyDescent="0.2">
      <c r="B3125" s="1">
        <v>157534903</v>
      </c>
      <c r="C3125" s="1">
        <v>2029</v>
      </c>
      <c r="D3125" s="1" t="s">
        <v>292</v>
      </c>
      <c r="E3125" s="1">
        <v>0</v>
      </c>
      <c r="F3125" s="329">
        <v>0</v>
      </c>
      <c r="G3125" s="1">
        <v>40.273144625017324</v>
      </c>
      <c r="H3125" s="329">
        <v>1676.6344506078101</v>
      </c>
      <c r="I3125" s="1">
        <v>40.273144625017324</v>
      </c>
      <c r="J3125" s="329">
        <v>12899.819255437091</v>
      </c>
      <c r="K3125" s="329">
        <f t="shared" si="48"/>
        <v>14576.4537060449</v>
      </c>
    </row>
    <row r="3126" spans="2:11" x14ac:dyDescent="0.2">
      <c r="B3126" s="1">
        <v>157534903</v>
      </c>
      <c r="C3126" s="1">
        <v>2030</v>
      </c>
      <c r="D3126" s="1" t="s">
        <v>292</v>
      </c>
      <c r="E3126" s="1">
        <v>0</v>
      </c>
      <c r="F3126" s="329">
        <v>0</v>
      </c>
      <c r="G3126" s="1">
        <v>40.273144625017324</v>
      </c>
      <c r="H3126" s="329">
        <v>1676.6344506078101</v>
      </c>
      <c r="I3126" s="1">
        <v>40.273144625017324</v>
      </c>
      <c r="J3126" s="329">
        <v>12899.819255437091</v>
      </c>
      <c r="K3126" s="329">
        <f t="shared" si="48"/>
        <v>14576.4537060449</v>
      </c>
    </row>
    <row r="3127" spans="2:11" x14ac:dyDescent="0.2">
      <c r="B3127" s="1">
        <v>157534903</v>
      </c>
      <c r="C3127" s="1">
        <v>2031</v>
      </c>
      <c r="D3127" s="1" t="s">
        <v>292</v>
      </c>
      <c r="E3127" s="1">
        <v>0</v>
      </c>
      <c r="F3127" s="329">
        <v>0</v>
      </c>
      <c r="G3127" s="1">
        <v>40.273144625017324</v>
      </c>
      <c r="H3127" s="329">
        <v>1676.6344506078101</v>
      </c>
      <c r="I3127" s="1">
        <v>40.273144625017324</v>
      </c>
      <c r="J3127" s="329">
        <v>12899.819255437091</v>
      </c>
      <c r="K3127" s="329">
        <f t="shared" si="48"/>
        <v>14576.4537060449</v>
      </c>
    </row>
    <row r="3128" spans="2:11" x14ac:dyDescent="0.2">
      <c r="B3128" s="1">
        <v>157534903</v>
      </c>
      <c r="C3128" s="1">
        <v>2032</v>
      </c>
      <c r="D3128" s="1" t="s">
        <v>292</v>
      </c>
      <c r="E3128" s="1">
        <v>0</v>
      </c>
      <c r="F3128" s="329">
        <v>0</v>
      </c>
      <c r="G3128" s="1">
        <v>40.273144625017324</v>
      </c>
      <c r="H3128" s="329">
        <v>1676.6344506078101</v>
      </c>
      <c r="I3128" s="1">
        <v>40.273144625017324</v>
      </c>
      <c r="J3128" s="329">
        <v>12899.819255437091</v>
      </c>
      <c r="K3128" s="329">
        <f t="shared" si="48"/>
        <v>14576.4537060449</v>
      </c>
    </row>
    <row r="3129" spans="2:11" x14ac:dyDescent="0.2">
      <c r="B3129" s="1">
        <v>157534903</v>
      </c>
      <c r="C3129" s="1">
        <v>2033</v>
      </c>
      <c r="D3129" s="1" t="s">
        <v>292</v>
      </c>
      <c r="E3129" s="1">
        <v>0</v>
      </c>
      <c r="F3129" s="329">
        <v>0</v>
      </c>
      <c r="G3129" s="1">
        <v>40.273144625017324</v>
      </c>
      <c r="H3129" s="329">
        <v>1676.6344506078101</v>
      </c>
      <c r="I3129" s="1">
        <v>40.273144625017324</v>
      </c>
      <c r="J3129" s="329">
        <v>12899.819255437091</v>
      </c>
      <c r="K3129" s="329">
        <f t="shared" si="48"/>
        <v>14576.4537060449</v>
      </c>
    </row>
    <row r="3130" spans="2:11" x14ac:dyDescent="0.2">
      <c r="B3130" s="1">
        <v>157534903</v>
      </c>
      <c r="C3130" s="1">
        <v>2034</v>
      </c>
      <c r="D3130" s="1" t="s">
        <v>292</v>
      </c>
      <c r="E3130" s="1">
        <v>0</v>
      </c>
      <c r="F3130" s="329">
        <v>0</v>
      </c>
      <c r="G3130" s="1">
        <v>40.273144625017324</v>
      </c>
      <c r="H3130" s="329">
        <v>1676.6344506078101</v>
      </c>
      <c r="I3130" s="1">
        <v>40.273144625017324</v>
      </c>
      <c r="J3130" s="329">
        <v>12899.819255437091</v>
      </c>
      <c r="K3130" s="329">
        <f t="shared" si="48"/>
        <v>14576.4537060449</v>
      </c>
    </row>
    <row r="3131" spans="2:11" x14ac:dyDescent="0.2">
      <c r="B3131" s="1">
        <v>157577303</v>
      </c>
      <c r="C3131" s="1">
        <v>2023</v>
      </c>
      <c r="D3131" s="1" t="s">
        <v>292</v>
      </c>
      <c r="E3131" s="1">
        <v>0</v>
      </c>
      <c r="F3131" s="329">
        <v>0</v>
      </c>
      <c r="G3131" s="1">
        <v>38624.837117149516</v>
      </c>
      <c r="H3131" s="329">
        <v>1608012.812575354</v>
      </c>
      <c r="I3131" s="1">
        <v>38624.837117149516</v>
      </c>
      <c r="J3131" s="329">
        <v>6626.2681091145942</v>
      </c>
      <c r="K3131" s="329">
        <f t="shared" si="48"/>
        <v>1614639.0806844686</v>
      </c>
    </row>
    <row r="3132" spans="2:11" x14ac:dyDescent="0.2">
      <c r="B3132" s="1">
        <v>157577303</v>
      </c>
      <c r="C3132" s="1">
        <v>2024</v>
      </c>
      <c r="D3132" s="1" t="s">
        <v>292</v>
      </c>
      <c r="E3132" s="1">
        <v>0</v>
      </c>
      <c r="F3132" s="329">
        <v>0</v>
      </c>
      <c r="G3132" s="1">
        <v>39501.721895665207</v>
      </c>
      <c r="H3132" s="329">
        <v>1644518.9072089421</v>
      </c>
      <c r="I3132" s="1">
        <v>39501.721895665207</v>
      </c>
      <c r="J3132" s="329">
        <v>6626.2681091145942</v>
      </c>
      <c r="K3132" s="329">
        <f t="shared" si="48"/>
        <v>1651145.1753180567</v>
      </c>
    </row>
    <row r="3133" spans="2:11" x14ac:dyDescent="0.2">
      <c r="B3133" s="1">
        <v>157577303</v>
      </c>
      <c r="C3133" s="1">
        <v>2025</v>
      </c>
      <c r="D3133" s="1" t="s">
        <v>292</v>
      </c>
      <c r="E3133" s="1">
        <v>0</v>
      </c>
      <c r="F3133" s="329">
        <v>0</v>
      </c>
      <c r="G3133" s="1">
        <v>37226.946486912173</v>
      </c>
      <c r="H3133" s="329">
        <v>1549816.423625337</v>
      </c>
      <c r="I3133" s="1">
        <v>37226.946486912173</v>
      </c>
      <c r="J3133" s="329">
        <v>6626.2681091145942</v>
      </c>
      <c r="K3133" s="329">
        <f t="shared" si="48"/>
        <v>1556442.6917344516</v>
      </c>
    </row>
    <row r="3134" spans="2:11" x14ac:dyDescent="0.2">
      <c r="B3134" s="1">
        <v>157577303</v>
      </c>
      <c r="C3134" s="1">
        <v>2026</v>
      </c>
      <c r="D3134" s="1" t="s">
        <v>292</v>
      </c>
      <c r="E3134" s="1">
        <v>0</v>
      </c>
      <c r="F3134" s="329">
        <v>0</v>
      </c>
      <c r="G3134" s="1">
        <v>33763.296919344713</v>
      </c>
      <c r="H3134" s="329">
        <v>1405619.236048159</v>
      </c>
      <c r="I3134" s="1">
        <v>33763.296919344713</v>
      </c>
      <c r="J3134" s="329">
        <v>6626.2681091145942</v>
      </c>
      <c r="K3134" s="329">
        <f t="shared" si="48"/>
        <v>1412245.5041572736</v>
      </c>
    </row>
    <row r="3135" spans="2:11" x14ac:dyDescent="0.2">
      <c r="B3135" s="1">
        <v>157577303</v>
      </c>
      <c r="C3135" s="1">
        <v>2027</v>
      </c>
      <c r="D3135" s="1" t="s">
        <v>292</v>
      </c>
      <c r="E3135" s="1">
        <v>0</v>
      </c>
      <c r="F3135" s="329">
        <v>0</v>
      </c>
      <c r="G3135" s="1">
        <v>33290.920244654721</v>
      </c>
      <c r="H3135" s="329">
        <v>1385953.450974182</v>
      </c>
      <c r="I3135" s="1">
        <v>33290.920244654721</v>
      </c>
      <c r="J3135" s="329">
        <v>6626.2681091145942</v>
      </c>
      <c r="K3135" s="329">
        <f t="shared" si="48"/>
        <v>1392579.7190832966</v>
      </c>
    </row>
    <row r="3136" spans="2:11" x14ac:dyDescent="0.2">
      <c r="B3136" s="1">
        <v>157577303</v>
      </c>
      <c r="C3136" s="1">
        <v>2028</v>
      </c>
      <c r="D3136" s="1" t="s">
        <v>292</v>
      </c>
      <c r="E3136" s="1">
        <v>0</v>
      </c>
      <c r="F3136" s="329">
        <v>0</v>
      </c>
      <c r="G3136" s="1">
        <v>33290.920244654721</v>
      </c>
      <c r="H3136" s="329">
        <v>1385953.450974182</v>
      </c>
      <c r="I3136" s="1">
        <v>33290.920244654721</v>
      </c>
      <c r="J3136" s="329">
        <v>6626.2681091145942</v>
      </c>
      <c r="K3136" s="329">
        <f t="shared" si="48"/>
        <v>1392579.7190832966</v>
      </c>
    </row>
    <row r="3137" spans="2:11" x14ac:dyDescent="0.2">
      <c r="B3137" s="1">
        <v>157577303</v>
      </c>
      <c r="C3137" s="1">
        <v>2029</v>
      </c>
      <c r="D3137" s="1" t="s">
        <v>292</v>
      </c>
      <c r="E3137" s="1">
        <v>0</v>
      </c>
      <c r="F3137" s="329">
        <v>0</v>
      </c>
      <c r="G3137" s="1">
        <v>33290.920244654721</v>
      </c>
      <c r="H3137" s="329">
        <v>1385953.450974182</v>
      </c>
      <c r="I3137" s="1">
        <v>33290.920244654721</v>
      </c>
      <c r="J3137" s="329">
        <v>6626.2681091145942</v>
      </c>
      <c r="K3137" s="329">
        <f t="shared" si="48"/>
        <v>1392579.7190832966</v>
      </c>
    </row>
    <row r="3138" spans="2:11" x14ac:dyDescent="0.2">
      <c r="B3138" s="1">
        <v>157577303</v>
      </c>
      <c r="C3138" s="1">
        <v>2030</v>
      </c>
      <c r="D3138" s="1" t="s">
        <v>292</v>
      </c>
      <c r="E3138" s="1">
        <v>0</v>
      </c>
      <c r="F3138" s="329">
        <v>0</v>
      </c>
      <c r="G3138" s="1">
        <v>33290.920244654721</v>
      </c>
      <c r="H3138" s="329">
        <v>1385953.450974182</v>
      </c>
      <c r="I3138" s="1">
        <v>33290.920244654721</v>
      </c>
      <c r="J3138" s="329">
        <v>6626.2681091145942</v>
      </c>
      <c r="K3138" s="329">
        <f t="shared" si="48"/>
        <v>1392579.7190832966</v>
      </c>
    </row>
    <row r="3139" spans="2:11" x14ac:dyDescent="0.2">
      <c r="B3139" s="1">
        <v>157577303</v>
      </c>
      <c r="C3139" s="1">
        <v>2031</v>
      </c>
      <c r="D3139" s="1" t="s">
        <v>292</v>
      </c>
      <c r="E3139" s="1">
        <v>0</v>
      </c>
      <c r="F3139" s="329">
        <v>0</v>
      </c>
      <c r="G3139" s="1">
        <v>33290.920244654721</v>
      </c>
      <c r="H3139" s="329">
        <v>1385953.450974182</v>
      </c>
      <c r="I3139" s="1">
        <v>33290.920244654721</v>
      </c>
      <c r="J3139" s="329">
        <v>6626.2681091145942</v>
      </c>
      <c r="K3139" s="329">
        <f t="shared" si="48"/>
        <v>1392579.7190832966</v>
      </c>
    </row>
    <row r="3140" spans="2:11" x14ac:dyDescent="0.2">
      <c r="B3140" s="1">
        <v>157577303</v>
      </c>
      <c r="C3140" s="1">
        <v>2032</v>
      </c>
      <c r="D3140" s="1" t="s">
        <v>292</v>
      </c>
      <c r="E3140" s="1">
        <v>0</v>
      </c>
      <c r="F3140" s="329">
        <v>0</v>
      </c>
      <c r="G3140" s="1">
        <v>33290.920244654721</v>
      </c>
      <c r="H3140" s="329">
        <v>1385953.450974182</v>
      </c>
      <c r="I3140" s="1">
        <v>33290.920244654721</v>
      </c>
      <c r="J3140" s="329">
        <v>6626.2681091145942</v>
      </c>
      <c r="K3140" s="329">
        <f t="shared" si="48"/>
        <v>1392579.7190832966</v>
      </c>
    </row>
    <row r="3141" spans="2:11" x14ac:dyDescent="0.2">
      <c r="B3141" s="1">
        <v>157577303</v>
      </c>
      <c r="C3141" s="1">
        <v>2033</v>
      </c>
      <c r="D3141" s="1" t="s">
        <v>292</v>
      </c>
      <c r="E3141" s="1">
        <v>0</v>
      </c>
      <c r="F3141" s="329">
        <v>0</v>
      </c>
      <c r="G3141" s="1">
        <v>33290.920244654721</v>
      </c>
      <c r="H3141" s="329">
        <v>1385953.450974182</v>
      </c>
      <c r="I3141" s="1">
        <v>33290.920244654721</v>
      </c>
      <c r="J3141" s="329">
        <v>6626.2681091145942</v>
      </c>
      <c r="K3141" s="329">
        <f t="shared" si="48"/>
        <v>1392579.7190832966</v>
      </c>
    </row>
    <row r="3142" spans="2:11" x14ac:dyDescent="0.2">
      <c r="B3142" s="1">
        <v>157577303</v>
      </c>
      <c r="C3142" s="1">
        <v>2034</v>
      </c>
      <c r="D3142" s="1" t="s">
        <v>292</v>
      </c>
      <c r="E3142" s="1">
        <v>0</v>
      </c>
      <c r="F3142" s="329">
        <v>0</v>
      </c>
      <c r="G3142" s="1">
        <v>33290.920244654721</v>
      </c>
      <c r="H3142" s="329">
        <v>1385953.450974182</v>
      </c>
      <c r="I3142" s="1">
        <v>33290.920244654721</v>
      </c>
      <c r="J3142" s="329">
        <v>6626.2681091145942</v>
      </c>
      <c r="K3142" s="329">
        <f t="shared" si="48"/>
        <v>1392579.7190832966</v>
      </c>
    </row>
    <row r="3143" spans="2:11" x14ac:dyDescent="0.2">
      <c r="B3143" s="1">
        <v>157577552</v>
      </c>
      <c r="C3143" s="1">
        <v>2023</v>
      </c>
      <c r="D3143" s="1" t="s">
        <v>292</v>
      </c>
      <c r="E3143" s="1">
        <v>0</v>
      </c>
      <c r="F3143" s="329">
        <v>0</v>
      </c>
      <c r="G3143" s="1">
        <v>38516.091721374018</v>
      </c>
      <c r="H3143" s="329">
        <v>1603485.5704491241</v>
      </c>
      <c r="I3143" s="1">
        <v>38516.091721374018</v>
      </c>
      <c r="J3143" s="329">
        <v>4819.6951899417436</v>
      </c>
      <c r="K3143" s="329">
        <f t="shared" ref="K3143:K3206" si="49">J3143+H3143+F3143</f>
        <v>1608305.2656390658</v>
      </c>
    </row>
    <row r="3144" spans="2:11" x14ac:dyDescent="0.2">
      <c r="B3144" s="1">
        <v>157577552</v>
      </c>
      <c r="C3144" s="1">
        <v>2024</v>
      </c>
      <c r="D3144" s="1" t="s">
        <v>292</v>
      </c>
      <c r="E3144" s="1">
        <v>0</v>
      </c>
      <c r="F3144" s="329">
        <v>0</v>
      </c>
      <c r="G3144" s="1">
        <v>38957.157448302103</v>
      </c>
      <c r="H3144" s="329">
        <v>1621847.8314455149</v>
      </c>
      <c r="I3144" s="1">
        <v>38957.157448302103</v>
      </c>
      <c r="J3144" s="329">
        <v>4819.6951899417436</v>
      </c>
      <c r="K3144" s="329">
        <f t="shared" si="49"/>
        <v>1626667.5266354566</v>
      </c>
    </row>
    <row r="3145" spans="2:11" x14ac:dyDescent="0.2">
      <c r="B3145" s="1">
        <v>157577552</v>
      </c>
      <c r="C3145" s="1">
        <v>2025</v>
      </c>
      <c r="D3145" s="1" t="s">
        <v>292</v>
      </c>
      <c r="E3145" s="1">
        <v>0</v>
      </c>
      <c r="F3145" s="329">
        <v>0</v>
      </c>
      <c r="G3145" s="1">
        <v>38014.563086041133</v>
      </c>
      <c r="H3145" s="329">
        <v>1582606.1433322481</v>
      </c>
      <c r="I3145" s="1">
        <v>38014.563086041133</v>
      </c>
      <c r="J3145" s="329">
        <v>4819.6951899417436</v>
      </c>
      <c r="K3145" s="329">
        <f t="shared" si="49"/>
        <v>1587425.8385221898</v>
      </c>
    </row>
    <row r="3146" spans="2:11" x14ac:dyDescent="0.2">
      <c r="B3146" s="1">
        <v>157577552</v>
      </c>
      <c r="C3146" s="1">
        <v>2026</v>
      </c>
      <c r="D3146" s="1" t="s">
        <v>292</v>
      </c>
      <c r="E3146" s="1">
        <v>0</v>
      </c>
      <c r="F3146" s="329">
        <v>0</v>
      </c>
      <c r="G3146" s="1">
        <v>35668.686261503892</v>
      </c>
      <c r="H3146" s="329">
        <v>1484943.595807754</v>
      </c>
      <c r="I3146" s="1">
        <v>35668.686261503892</v>
      </c>
      <c r="J3146" s="329">
        <v>4819.6951899417436</v>
      </c>
      <c r="K3146" s="329">
        <f t="shared" si="49"/>
        <v>1489763.2909976956</v>
      </c>
    </row>
    <row r="3147" spans="2:11" x14ac:dyDescent="0.2">
      <c r="B3147" s="1">
        <v>157577552</v>
      </c>
      <c r="C3147" s="1">
        <v>2027</v>
      </c>
      <c r="D3147" s="1" t="s">
        <v>292</v>
      </c>
      <c r="E3147" s="1">
        <v>0</v>
      </c>
      <c r="F3147" s="329">
        <v>0</v>
      </c>
      <c r="G3147" s="1">
        <v>35217.117574231022</v>
      </c>
      <c r="H3147" s="329">
        <v>1466144.0800275251</v>
      </c>
      <c r="I3147" s="1">
        <v>35217.117574231022</v>
      </c>
      <c r="J3147" s="329">
        <v>4819.6951899417436</v>
      </c>
      <c r="K3147" s="329">
        <f t="shared" si="49"/>
        <v>1470963.7752174668</v>
      </c>
    </row>
    <row r="3148" spans="2:11" x14ac:dyDescent="0.2">
      <c r="B3148" s="1">
        <v>157577552</v>
      </c>
      <c r="C3148" s="1">
        <v>2028</v>
      </c>
      <c r="D3148" s="1" t="s">
        <v>292</v>
      </c>
      <c r="E3148" s="1">
        <v>0</v>
      </c>
      <c r="F3148" s="329">
        <v>0</v>
      </c>
      <c r="G3148" s="1">
        <v>35217.117574231022</v>
      </c>
      <c r="H3148" s="329">
        <v>1466144.0800275251</v>
      </c>
      <c r="I3148" s="1">
        <v>35217.117574231022</v>
      </c>
      <c r="J3148" s="329">
        <v>4819.6951899417436</v>
      </c>
      <c r="K3148" s="329">
        <f t="shared" si="49"/>
        <v>1470963.7752174668</v>
      </c>
    </row>
    <row r="3149" spans="2:11" x14ac:dyDescent="0.2">
      <c r="B3149" s="1">
        <v>157577552</v>
      </c>
      <c r="C3149" s="1">
        <v>2029</v>
      </c>
      <c r="D3149" s="1" t="s">
        <v>292</v>
      </c>
      <c r="E3149" s="1">
        <v>0</v>
      </c>
      <c r="F3149" s="329">
        <v>0</v>
      </c>
      <c r="G3149" s="1">
        <v>35217.117574231022</v>
      </c>
      <c r="H3149" s="329">
        <v>1466144.0800275251</v>
      </c>
      <c r="I3149" s="1">
        <v>35217.117574231022</v>
      </c>
      <c r="J3149" s="329">
        <v>4819.6951899417436</v>
      </c>
      <c r="K3149" s="329">
        <f t="shared" si="49"/>
        <v>1470963.7752174668</v>
      </c>
    </row>
    <row r="3150" spans="2:11" x14ac:dyDescent="0.2">
      <c r="B3150" s="1">
        <v>157577552</v>
      </c>
      <c r="C3150" s="1">
        <v>2030</v>
      </c>
      <c r="D3150" s="1" t="s">
        <v>292</v>
      </c>
      <c r="E3150" s="1">
        <v>0</v>
      </c>
      <c r="F3150" s="329">
        <v>0</v>
      </c>
      <c r="G3150" s="1">
        <v>35217.117574231022</v>
      </c>
      <c r="H3150" s="329">
        <v>1466144.0800275251</v>
      </c>
      <c r="I3150" s="1">
        <v>35217.117574231022</v>
      </c>
      <c r="J3150" s="329">
        <v>4819.6951899417436</v>
      </c>
      <c r="K3150" s="329">
        <f t="shared" si="49"/>
        <v>1470963.7752174668</v>
      </c>
    </row>
    <row r="3151" spans="2:11" x14ac:dyDescent="0.2">
      <c r="B3151" s="1">
        <v>157577552</v>
      </c>
      <c r="C3151" s="1">
        <v>2031</v>
      </c>
      <c r="D3151" s="1" t="s">
        <v>292</v>
      </c>
      <c r="E3151" s="1">
        <v>0</v>
      </c>
      <c r="F3151" s="329">
        <v>0</v>
      </c>
      <c r="G3151" s="1">
        <v>35217.117574231022</v>
      </c>
      <c r="H3151" s="329">
        <v>1466144.0800275251</v>
      </c>
      <c r="I3151" s="1">
        <v>35217.117574231022</v>
      </c>
      <c r="J3151" s="329">
        <v>4819.6951899417436</v>
      </c>
      <c r="K3151" s="329">
        <f t="shared" si="49"/>
        <v>1470963.7752174668</v>
      </c>
    </row>
    <row r="3152" spans="2:11" x14ac:dyDescent="0.2">
      <c r="B3152" s="1">
        <v>157577552</v>
      </c>
      <c r="C3152" s="1">
        <v>2032</v>
      </c>
      <c r="D3152" s="1" t="s">
        <v>292</v>
      </c>
      <c r="E3152" s="1">
        <v>0</v>
      </c>
      <c r="F3152" s="329">
        <v>0</v>
      </c>
      <c r="G3152" s="1">
        <v>35217.117574231022</v>
      </c>
      <c r="H3152" s="329">
        <v>1466144.0800275251</v>
      </c>
      <c r="I3152" s="1">
        <v>35217.117574231022</v>
      </c>
      <c r="J3152" s="329">
        <v>4819.6951899417436</v>
      </c>
      <c r="K3152" s="329">
        <f t="shared" si="49"/>
        <v>1470963.7752174668</v>
      </c>
    </row>
    <row r="3153" spans="2:11" x14ac:dyDescent="0.2">
      <c r="B3153" s="1">
        <v>157577552</v>
      </c>
      <c r="C3153" s="1">
        <v>2033</v>
      </c>
      <c r="D3153" s="1" t="s">
        <v>292</v>
      </c>
      <c r="E3153" s="1">
        <v>0</v>
      </c>
      <c r="F3153" s="329">
        <v>0</v>
      </c>
      <c r="G3153" s="1">
        <v>35217.117574231022</v>
      </c>
      <c r="H3153" s="329">
        <v>1466144.0800275251</v>
      </c>
      <c r="I3153" s="1">
        <v>35217.117574231022</v>
      </c>
      <c r="J3153" s="329">
        <v>4819.6951899417436</v>
      </c>
      <c r="K3153" s="329">
        <f t="shared" si="49"/>
        <v>1470963.7752174668</v>
      </c>
    </row>
    <row r="3154" spans="2:11" x14ac:dyDescent="0.2">
      <c r="B3154" s="1">
        <v>157577552</v>
      </c>
      <c r="C3154" s="1">
        <v>2034</v>
      </c>
      <c r="D3154" s="1" t="s">
        <v>292</v>
      </c>
      <c r="E3154" s="1">
        <v>0</v>
      </c>
      <c r="F3154" s="329">
        <v>0</v>
      </c>
      <c r="G3154" s="1">
        <v>35217.117574231022</v>
      </c>
      <c r="H3154" s="329">
        <v>1466144.0800275251</v>
      </c>
      <c r="I3154" s="1">
        <v>35217.117574231022</v>
      </c>
      <c r="J3154" s="329">
        <v>4819.6951899417436</v>
      </c>
      <c r="K3154" s="329">
        <f t="shared" si="49"/>
        <v>1470963.7752174668</v>
      </c>
    </row>
    <row r="3155" spans="2:11" x14ac:dyDescent="0.2">
      <c r="B3155" s="1">
        <v>157599024</v>
      </c>
      <c r="C3155" s="1">
        <v>2023</v>
      </c>
      <c r="D3155" s="1" t="s">
        <v>292</v>
      </c>
      <c r="E3155" s="1">
        <v>0</v>
      </c>
      <c r="F3155" s="329">
        <v>0</v>
      </c>
      <c r="G3155" s="1">
        <v>19652.149535806879</v>
      </c>
      <c r="H3155" s="329">
        <v>818149.9420276751</v>
      </c>
      <c r="I3155" s="1">
        <v>19652.149535806879</v>
      </c>
      <c r="J3155" s="329">
        <v>6855.7691230090231</v>
      </c>
      <c r="K3155" s="329">
        <f t="shared" si="49"/>
        <v>825005.71115068416</v>
      </c>
    </row>
    <row r="3156" spans="2:11" x14ac:dyDescent="0.2">
      <c r="B3156" s="1">
        <v>157599024</v>
      </c>
      <c r="C3156" s="1">
        <v>2024</v>
      </c>
      <c r="D3156" s="1" t="s">
        <v>292</v>
      </c>
      <c r="E3156" s="1">
        <v>0</v>
      </c>
      <c r="F3156" s="329">
        <v>0</v>
      </c>
      <c r="G3156" s="1">
        <v>20112.217878135831</v>
      </c>
      <c r="H3156" s="329">
        <v>837303.31183688494</v>
      </c>
      <c r="I3156" s="1">
        <v>20112.217878135831</v>
      </c>
      <c r="J3156" s="329">
        <v>6855.7691230090231</v>
      </c>
      <c r="K3156" s="329">
        <f t="shared" si="49"/>
        <v>844159.080959894</v>
      </c>
    </row>
    <row r="3157" spans="2:11" x14ac:dyDescent="0.2">
      <c r="B3157" s="1">
        <v>157599024</v>
      </c>
      <c r="C3157" s="1">
        <v>2025</v>
      </c>
      <c r="D3157" s="1" t="s">
        <v>292</v>
      </c>
      <c r="E3157" s="1">
        <v>0</v>
      </c>
      <c r="F3157" s="329">
        <v>0</v>
      </c>
      <c r="G3157" s="1">
        <v>19219.56238427716</v>
      </c>
      <c r="H3157" s="329">
        <v>800140.65748090832</v>
      </c>
      <c r="I3157" s="1">
        <v>19219.56238427716</v>
      </c>
      <c r="J3157" s="329">
        <v>6855.7691230090231</v>
      </c>
      <c r="K3157" s="329">
        <f t="shared" si="49"/>
        <v>806996.42660391738</v>
      </c>
    </row>
    <row r="3158" spans="2:11" x14ac:dyDescent="0.2">
      <c r="B3158" s="1">
        <v>157599024</v>
      </c>
      <c r="C3158" s="1">
        <v>2026</v>
      </c>
      <c r="D3158" s="1" t="s">
        <v>292</v>
      </c>
      <c r="E3158" s="1">
        <v>0</v>
      </c>
      <c r="F3158" s="329">
        <v>0</v>
      </c>
      <c r="G3158" s="1">
        <v>23555.418491261811</v>
      </c>
      <c r="H3158" s="329">
        <v>980649.17722865334</v>
      </c>
      <c r="I3158" s="1">
        <v>23555.418491261811</v>
      </c>
      <c r="J3158" s="329">
        <v>6855.7691230090231</v>
      </c>
      <c r="K3158" s="329">
        <f t="shared" si="49"/>
        <v>987504.94635166239</v>
      </c>
    </row>
    <row r="3159" spans="2:11" x14ac:dyDescent="0.2">
      <c r="B3159" s="1">
        <v>157599024</v>
      </c>
      <c r="C3159" s="1">
        <v>2027</v>
      </c>
      <c r="D3159" s="1" t="s">
        <v>292</v>
      </c>
      <c r="E3159" s="1">
        <v>0</v>
      </c>
      <c r="F3159" s="329">
        <v>0</v>
      </c>
      <c r="G3159" s="1">
        <v>54129.442690495263</v>
      </c>
      <c r="H3159" s="329">
        <v>2253493.9660686208</v>
      </c>
      <c r="I3159" s="1">
        <v>54129.442690495263</v>
      </c>
      <c r="J3159" s="329">
        <v>6855.7691230090231</v>
      </c>
      <c r="K3159" s="329">
        <f t="shared" si="49"/>
        <v>2260349.7351916297</v>
      </c>
    </row>
    <row r="3160" spans="2:11" x14ac:dyDescent="0.2">
      <c r="B3160" s="1">
        <v>157599024</v>
      </c>
      <c r="C3160" s="1">
        <v>2028</v>
      </c>
      <c r="D3160" s="1" t="s">
        <v>292</v>
      </c>
      <c r="E3160" s="1">
        <v>0</v>
      </c>
      <c r="F3160" s="329">
        <v>0</v>
      </c>
      <c r="G3160" s="1">
        <v>54129.442690495263</v>
      </c>
      <c r="H3160" s="329">
        <v>2253493.9660686208</v>
      </c>
      <c r="I3160" s="1">
        <v>54129.442690495263</v>
      </c>
      <c r="J3160" s="329">
        <v>6855.7691230090231</v>
      </c>
      <c r="K3160" s="329">
        <f t="shared" si="49"/>
        <v>2260349.7351916297</v>
      </c>
    </row>
    <row r="3161" spans="2:11" x14ac:dyDescent="0.2">
      <c r="B3161" s="1">
        <v>157599024</v>
      </c>
      <c r="C3161" s="1">
        <v>2029</v>
      </c>
      <c r="D3161" s="1" t="s">
        <v>292</v>
      </c>
      <c r="E3161" s="1">
        <v>0</v>
      </c>
      <c r="F3161" s="329">
        <v>0</v>
      </c>
      <c r="G3161" s="1">
        <v>54129.442690495263</v>
      </c>
      <c r="H3161" s="329">
        <v>2253493.9660686208</v>
      </c>
      <c r="I3161" s="1">
        <v>54129.442690495263</v>
      </c>
      <c r="J3161" s="329">
        <v>6855.7691230090231</v>
      </c>
      <c r="K3161" s="329">
        <f t="shared" si="49"/>
        <v>2260349.7351916297</v>
      </c>
    </row>
    <row r="3162" spans="2:11" x14ac:dyDescent="0.2">
      <c r="B3162" s="1">
        <v>157599024</v>
      </c>
      <c r="C3162" s="1">
        <v>2030</v>
      </c>
      <c r="D3162" s="1" t="s">
        <v>292</v>
      </c>
      <c r="E3162" s="1">
        <v>0</v>
      </c>
      <c r="F3162" s="329">
        <v>0</v>
      </c>
      <c r="G3162" s="1">
        <v>54129.442690495263</v>
      </c>
      <c r="H3162" s="329">
        <v>2253493.9660686208</v>
      </c>
      <c r="I3162" s="1">
        <v>54129.442690495263</v>
      </c>
      <c r="J3162" s="329">
        <v>6855.7691230090231</v>
      </c>
      <c r="K3162" s="329">
        <f t="shared" si="49"/>
        <v>2260349.7351916297</v>
      </c>
    </row>
    <row r="3163" spans="2:11" x14ac:dyDescent="0.2">
      <c r="B3163" s="1">
        <v>157599024</v>
      </c>
      <c r="C3163" s="1">
        <v>2031</v>
      </c>
      <c r="D3163" s="1" t="s">
        <v>292</v>
      </c>
      <c r="E3163" s="1">
        <v>0</v>
      </c>
      <c r="F3163" s="329">
        <v>0</v>
      </c>
      <c r="G3163" s="1">
        <v>54129.442690495263</v>
      </c>
      <c r="H3163" s="329">
        <v>2253493.9660686208</v>
      </c>
      <c r="I3163" s="1">
        <v>54129.442690495263</v>
      </c>
      <c r="J3163" s="329">
        <v>6855.7691230090231</v>
      </c>
      <c r="K3163" s="329">
        <f t="shared" si="49"/>
        <v>2260349.7351916297</v>
      </c>
    </row>
    <row r="3164" spans="2:11" x14ac:dyDescent="0.2">
      <c r="B3164" s="1">
        <v>157599024</v>
      </c>
      <c r="C3164" s="1">
        <v>2032</v>
      </c>
      <c r="D3164" s="1" t="s">
        <v>292</v>
      </c>
      <c r="E3164" s="1">
        <v>0</v>
      </c>
      <c r="F3164" s="329">
        <v>0</v>
      </c>
      <c r="G3164" s="1">
        <v>54129.442690495263</v>
      </c>
      <c r="H3164" s="329">
        <v>2253493.9660686208</v>
      </c>
      <c r="I3164" s="1">
        <v>54129.442690495263</v>
      </c>
      <c r="J3164" s="329">
        <v>6855.7691230090231</v>
      </c>
      <c r="K3164" s="329">
        <f t="shared" si="49"/>
        <v>2260349.7351916297</v>
      </c>
    </row>
    <row r="3165" spans="2:11" x14ac:dyDescent="0.2">
      <c r="B3165" s="1">
        <v>157599024</v>
      </c>
      <c r="C3165" s="1">
        <v>2033</v>
      </c>
      <c r="D3165" s="1" t="s">
        <v>292</v>
      </c>
      <c r="E3165" s="1">
        <v>0</v>
      </c>
      <c r="F3165" s="329">
        <v>0</v>
      </c>
      <c r="G3165" s="1">
        <v>54129.442690495263</v>
      </c>
      <c r="H3165" s="329">
        <v>2253493.9660686208</v>
      </c>
      <c r="I3165" s="1">
        <v>54129.442690495263</v>
      </c>
      <c r="J3165" s="329">
        <v>6855.7691230090231</v>
      </c>
      <c r="K3165" s="329">
        <f t="shared" si="49"/>
        <v>2260349.7351916297</v>
      </c>
    </row>
    <row r="3166" spans="2:11" x14ac:dyDescent="0.2">
      <c r="B3166" s="1">
        <v>157599024</v>
      </c>
      <c r="C3166" s="1">
        <v>2034</v>
      </c>
      <c r="D3166" s="1" t="s">
        <v>292</v>
      </c>
      <c r="E3166" s="1">
        <v>0</v>
      </c>
      <c r="F3166" s="329">
        <v>0</v>
      </c>
      <c r="G3166" s="1">
        <v>54129.442690495263</v>
      </c>
      <c r="H3166" s="329">
        <v>2253493.9660686208</v>
      </c>
      <c r="I3166" s="1">
        <v>54129.442690495263</v>
      </c>
      <c r="J3166" s="329">
        <v>6855.7691230090231</v>
      </c>
      <c r="K3166" s="329">
        <f t="shared" si="49"/>
        <v>2260349.7351916297</v>
      </c>
    </row>
    <row r="3167" spans="2:11" x14ac:dyDescent="0.2">
      <c r="B3167" s="1">
        <v>160440481</v>
      </c>
      <c r="C3167" s="1">
        <v>2023</v>
      </c>
      <c r="D3167" s="1" t="s">
        <v>292</v>
      </c>
      <c r="E3167" s="1">
        <v>0</v>
      </c>
      <c r="F3167" s="329">
        <v>0</v>
      </c>
      <c r="G3167" s="1">
        <v>2523.2151916073331</v>
      </c>
      <c r="H3167" s="329">
        <v>105045.4230961117</v>
      </c>
      <c r="I3167" s="1">
        <v>2523.2151916073331</v>
      </c>
      <c r="J3167" s="329">
        <v>8574.9955651863384</v>
      </c>
      <c r="K3167" s="329">
        <f t="shared" si="49"/>
        <v>113620.41866129804</v>
      </c>
    </row>
    <row r="3168" spans="2:11" x14ac:dyDescent="0.2">
      <c r="B3168" s="1">
        <v>160440481</v>
      </c>
      <c r="C3168" s="1">
        <v>2024</v>
      </c>
      <c r="D3168" s="1" t="s">
        <v>292</v>
      </c>
      <c r="E3168" s="1">
        <v>0</v>
      </c>
      <c r="F3168" s="329">
        <v>0</v>
      </c>
      <c r="G3168" s="1">
        <v>2766.523530796213</v>
      </c>
      <c r="H3168" s="329">
        <v>115174.732525573</v>
      </c>
      <c r="I3168" s="1">
        <v>2766.523530796213</v>
      </c>
      <c r="J3168" s="329">
        <v>8574.9955651863384</v>
      </c>
      <c r="K3168" s="329">
        <f t="shared" si="49"/>
        <v>123749.72809075934</v>
      </c>
    </row>
    <row r="3169" spans="2:11" x14ac:dyDescent="0.2">
      <c r="B3169" s="1">
        <v>160440481</v>
      </c>
      <c r="C3169" s="1">
        <v>2025</v>
      </c>
      <c r="D3169" s="1" t="s">
        <v>292</v>
      </c>
      <c r="E3169" s="1">
        <v>0</v>
      </c>
      <c r="F3169" s="329">
        <v>0</v>
      </c>
      <c r="G3169" s="1">
        <v>2533.87269800172</v>
      </c>
      <c r="H3169" s="329">
        <v>105489.1118754404</v>
      </c>
      <c r="I3169" s="1">
        <v>2533.87269800172</v>
      </c>
      <c r="J3169" s="329">
        <v>8574.9955651863384</v>
      </c>
      <c r="K3169" s="329">
        <f t="shared" si="49"/>
        <v>114064.10744062674</v>
      </c>
    </row>
    <row r="3170" spans="2:11" x14ac:dyDescent="0.2">
      <c r="B3170" s="1">
        <v>160440481</v>
      </c>
      <c r="C3170" s="1">
        <v>2026</v>
      </c>
      <c r="D3170" s="1" t="s">
        <v>292</v>
      </c>
      <c r="E3170" s="1">
        <v>0</v>
      </c>
      <c r="F3170" s="329">
        <v>0</v>
      </c>
      <c r="G3170" s="1">
        <v>2130.804366191011</v>
      </c>
      <c r="H3170" s="329">
        <v>88708.742292801588</v>
      </c>
      <c r="I3170" s="1">
        <v>2130.804366191011</v>
      </c>
      <c r="J3170" s="329">
        <v>8574.9955651863384</v>
      </c>
      <c r="K3170" s="329">
        <f t="shared" si="49"/>
        <v>97283.73785798793</v>
      </c>
    </row>
    <row r="3171" spans="2:11" x14ac:dyDescent="0.2">
      <c r="B3171" s="1">
        <v>160440481</v>
      </c>
      <c r="C3171" s="1">
        <v>2027</v>
      </c>
      <c r="D3171" s="1" t="s">
        <v>292</v>
      </c>
      <c r="E3171" s="1">
        <v>0</v>
      </c>
      <c r="F3171" s="329">
        <v>0</v>
      </c>
      <c r="G3171" s="1">
        <v>2101.739684896243</v>
      </c>
      <c r="H3171" s="329">
        <v>87498.733826651835</v>
      </c>
      <c r="I3171" s="1">
        <v>2101.739684896243</v>
      </c>
      <c r="J3171" s="329">
        <v>8574.9955651863384</v>
      </c>
      <c r="K3171" s="329">
        <f t="shared" si="49"/>
        <v>96073.729391838177</v>
      </c>
    </row>
    <row r="3172" spans="2:11" x14ac:dyDescent="0.2">
      <c r="B3172" s="1">
        <v>160440481</v>
      </c>
      <c r="C3172" s="1">
        <v>2028</v>
      </c>
      <c r="D3172" s="1" t="s">
        <v>292</v>
      </c>
      <c r="E3172" s="1">
        <v>0</v>
      </c>
      <c r="F3172" s="329">
        <v>0</v>
      </c>
      <c r="G3172" s="1">
        <v>2101.739684896243</v>
      </c>
      <c r="H3172" s="329">
        <v>87498.733826651835</v>
      </c>
      <c r="I3172" s="1">
        <v>2101.739684896243</v>
      </c>
      <c r="J3172" s="329">
        <v>8574.9955651863384</v>
      </c>
      <c r="K3172" s="329">
        <f t="shared" si="49"/>
        <v>96073.729391838177</v>
      </c>
    </row>
    <row r="3173" spans="2:11" x14ac:dyDescent="0.2">
      <c r="B3173" s="1">
        <v>160440481</v>
      </c>
      <c r="C3173" s="1">
        <v>2029</v>
      </c>
      <c r="D3173" s="1" t="s">
        <v>292</v>
      </c>
      <c r="E3173" s="1">
        <v>0</v>
      </c>
      <c r="F3173" s="329">
        <v>0</v>
      </c>
      <c r="G3173" s="1">
        <v>2101.739684896243</v>
      </c>
      <c r="H3173" s="329">
        <v>87498.733826651835</v>
      </c>
      <c r="I3173" s="1">
        <v>2101.739684896243</v>
      </c>
      <c r="J3173" s="329">
        <v>8574.9955651863384</v>
      </c>
      <c r="K3173" s="329">
        <f t="shared" si="49"/>
        <v>96073.729391838177</v>
      </c>
    </row>
    <row r="3174" spans="2:11" x14ac:dyDescent="0.2">
      <c r="B3174" s="1">
        <v>160440481</v>
      </c>
      <c r="C3174" s="1">
        <v>2030</v>
      </c>
      <c r="D3174" s="1" t="s">
        <v>292</v>
      </c>
      <c r="E3174" s="1">
        <v>0</v>
      </c>
      <c r="F3174" s="329">
        <v>0</v>
      </c>
      <c r="G3174" s="1">
        <v>2101.739684896243</v>
      </c>
      <c r="H3174" s="329">
        <v>87498.733826651835</v>
      </c>
      <c r="I3174" s="1">
        <v>2101.739684896243</v>
      </c>
      <c r="J3174" s="329">
        <v>8574.9955651863384</v>
      </c>
      <c r="K3174" s="329">
        <f t="shared" si="49"/>
        <v>96073.729391838177</v>
      </c>
    </row>
    <row r="3175" spans="2:11" x14ac:dyDescent="0.2">
      <c r="B3175" s="1">
        <v>160440481</v>
      </c>
      <c r="C3175" s="1">
        <v>2031</v>
      </c>
      <c r="D3175" s="1" t="s">
        <v>292</v>
      </c>
      <c r="E3175" s="1">
        <v>0</v>
      </c>
      <c r="F3175" s="329">
        <v>0</v>
      </c>
      <c r="G3175" s="1">
        <v>2101.739684896243</v>
      </c>
      <c r="H3175" s="329">
        <v>87498.733826651835</v>
      </c>
      <c r="I3175" s="1">
        <v>2101.739684896243</v>
      </c>
      <c r="J3175" s="329">
        <v>8574.9955651863384</v>
      </c>
      <c r="K3175" s="329">
        <f t="shared" si="49"/>
        <v>96073.729391838177</v>
      </c>
    </row>
    <row r="3176" spans="2:11" x14ac:dyDescent="0.2">
      <c r="B3176" s="1">
        <v>160440481</v>
      </c>
      <c r="C3176" s="1">
        <v>2032</v>
      </c>
      <c r="D3176" s="1" t="s">
        <v>292</v>
      </c>
      <c r="E3176" s="1">
        <v>0</v>
      </c>
      <c r="F3176" s="329">
        <v>0</v>
      </c>
      <c r="G3176" s="1">
        <v>2101.739684896243</v>
      </c>
      <c r="H3176" s="329">
        <v>87498.733826651835</v>
      </c>
      <c r="I3176" s="1">
        <v>2101.739684896243</v>
      </c>
      <c r="J3176" s="329">
        <v>8574.9955651863384</v>
      </c>
      <c r="K3176" s="329">
        <f t="shared" si="49"/>
        <v>96073.729391838177</v>
      </c>
    </row>
    <row r="3177" spans="2:11" x14ac:dyDescent="0.2">
      <c r="B3177" s="1">
        <v>160440481</v>
      </c>
      <c r="C3177" s="1">
        <v>2033</v>
      </c>
      <c r="D3177" s="1" t="s">
        <v>292</v>
      </c>
      <c r="E3177" s="1">
        <v>0</v>
      </c>
      <c r="F3177" s="329">
        <v>0</v>
      </c>
      <c r="G3177" s="1">
        <v>2101.739684896243</v>
      </c>
      <c r="H3177" s="329">
        <v>87498.733826651835</v>
      </c>
      <c r="I3177" s="1">
        <v>2101.739684896243</v>
      </c>
      <c r="J3177" s="329">
        <v>8574.9955651863384</v>
      </c>
      <c r="K3177" s="329">
        <f t="shared" si="49"/>
        <v>96073.729391838177</v>
      </c>
    </row>
    <row r="3178" spans="2:11" x14ac:dyDescent="0.2">
      <c r="B3178" s="1">
        <v>160440481</v>
      </c>
      <c r="C3178" s="1">
        <v>2034</v>
      </c>
      <c r="D3178" s="1" t="s">
        <v>292</v>
      </c>
      <c r="E3178" s="1">
        <v>0</v>
      </c>
      <c r="F3178" s="329">
        <v>0</v>
      </c>
      <c r="G3178" s="1">
        <v>2101.739684896243</v>
      </c>
      <c r="H3178" s="329">
        <v>87498.733826651835</v>
      </c>
      <c r="I3178" s="1">
        <v>2101.739684896243</v>
      </c>
      <c r="J3178" s="329">
        <v>8574.9955651863384</v>
      </c>
      <c r="K3178" s="329">
        <f t="shared" si="49"/>
        <v>96073.729391838177</v>
      </c>
    </row>
    <row r="3179" spans="2:11" x14ac:dyDescent="0.2">
      <c r="B3179" s="1">
        <v>163582150</v>
      </c>
      <c r="C3179" s="1">
        <v>2023</v>
      </c>
      <c r="D3179" s="1" t="s">
        <v>292</v>
      </c>
      <c r="E3179" s="1">
        <v>0</v>
      </c>
      <c r="F3179" s="329">
        <v>0</v>
      </c>
      <c r="G3179" s="1">
        <v>0</v>
      </c>
      <c r="H3179" s="329">
        <v>0</v>
      </c>
      <c r="I3179" s="1">
        <v>0</v>
      </c>
      <c r="J3179" s="329">
        <v>1706.5870209018781</v>
      </c>
      <c r="K3179" s="329">
        <f t="shared" si="49"/>
        <v>1706.5870209018781</v>
      </c>
    </row>
    <row r="3180" spans="2:11" x14ac:dyDescent="0.2">
      <c r="B3180" s="1">
        <v>163582150</v>
      </c>
      <c r="C3180" s="1">
        <v>2024</v>
      </c>
      <c r="D3180" s="1" t="s">
        <v>292</v>
      </c>
      <c r="E3180" s="1">
        <v>0</v>
      </c>
      <c r="F3180" s="329">
        <v>0</v>
      </c>
      <c r="G3180" s="1">
        <v>0</v>
      </c>
      <c r="H3180" s="329">
        <v>0</v>
      </c>
      <c r="I3180" s="1">
        <v>0</v>
      </c>
      <c r="J3180" s="329">
        <v>1706.5870209018781</v>
      </c>
      <c r="K3180" s="329">
        <f t="shared" si="49"/>
        <v>1706.5870209018781</v>
      </c>
    </row>
    <row r="3181" spans="2:11" x14ac:dyDescent="0.2">
      <c r="B3181" s="1">
        <v>163582150</v>
      </c>
      <c r="C3181" s="1">
        <v>2025</v>
      </c>
      <c r="D3181" s="1" t="s">
        <v>292</v>
      </c>
      <c r="E3181" s="1">
        <v>0</v>
      </c>
      <c r="F3181" s="329">
        <v>0</v>
      </c>
      <c r="G3181" s="1">
        <v>0</v>
      </c>
      <c r="H3181" s="329">
        <v>0</v>
      </c>
      <c r="I3181" s="1">
        <v>0</v>
      </c>
      <c r="J3181" s="329">
        <v>1706.5870209018781</v>
      </c>
      <c r="K3181" s="329">
        <f t="shared" si="49"/>
        <v>1706.5870209018781</v>
      </c>
    </row>
    <row r="3182" spans="2:11" x14ac:dyDescent="0.2">
      <c r="B3182" s="1">
        <v>163582150</v>
      </c>
      <c r="C3182" s="1">
        <v>2026</v>
      </c>
      <c r="D3182" s="1" t="s">
        <v>292</v>
      </c>
      <c r="E3182" s="1">
        <v>0</v>
      </c>
      <c r="F3182" s="329">
        <v>0</v>
      </c>
      <c r="G3182" s="1">
        <v>0</v>
      </c>
      <c r="H3182" s="329">
        <v>0</v>
      </c>
      <c r="I3182" s="1">
        <v>0</v>
      </c>
      <c r="J3182" s="329">
        <v>1706.5870209018781</v>
      </c>
      <c r="K3182" s="329">
        <f t="shared" si="49"/>
        <v>1706.5870209018781</v>
      </c>
    </row>
    <row r="3183" spans="2:11" x14ac:dyDescent="0.2">
      <c r="B3183" s="1">
        <v>163582150</v>
      </c>
      <c r="C3183" s="1">
        <v>2027</v>
      </c>
      <c r="D3183" s="1" t="s">
        <v>292</v>
      </c>
      <c r="E3183" s="1">
        <v>0</v>
      </c>
      <c r="F3183" s="329">
        <v>0</v>
      </c>
      <c r="G3183" s="1">
        <v>0</v>
      </c>
      <c r="H3183" s="329">
        <v>0</v>
      </c>
      <c r="I3183" s="1">
        <v>0</v>
      </c>
      <c r="J3183" s="329">
        <v>1706.5870209018781</v>
      </c>
      <c r="K3183" s="329">
        <f t="shared" si="49"/>
        <v>1706.5870209018781</v>
      </c>
    </row>
    <row r="3184" spans="2:11" x14ac:dyDescent="0.2">
      <c r="B3184" s="1">
        <v>163582150</v>
      </c>
      <c r="C3184" s="1">
        <v>2028</v>
      </c>
      <c r="D3184" s="1" t="s">
        <v>292</v>
      </c>
      <c r="E3184" s="1">
        <v>0</v>
      </c>
      <c r="F3184" s="329">
        <v>0</v>
      </c>
      <c r="G3184" s="1">
        <v>0</v>
      </c>
      <c r="H3184" s="329">
        <v>0</v>
      </c>
      <c r="I3184" s="1">
        <v>0</v>
      </c>
      <c r="J3184" s="329">
        <v>1706.5870209018781</v>
      </c>
      <c r="K3184" s="329">
        <f t="shared" si="49"/>
        <v>1706.5870209018781</v>
      </c>
    </row>
    <row r="3185" spans="2:11" x14ac:dyDescent="0.2">
      <c r="B3185" s="1">
        <v>163582150</v>
      </c>
      <c r="C3185" s="1">
        <v>2029</v>
      </c>
      <c r="D3185" s="1" t="s">
        <v>292</v>
      </c>
      <c r="E3185" s="1">
        <v>0</v>
      </c>
      <c r="F3185" s="329">
        <v>0</v>
      </c>
      <c r="G3185" s="1">
        <v>0</v>
      </c>
      <c r="H3185" s="329">
        <v>0</v>
      </c>
      <c r="I3185" s="1">
        <v>0</v>
      </c>
      <c r="J3185" s="329">
        <v>1706.5870209018781</v>
      </c>
      <c r="K3185" s="329">
        <f t="shared" si="49"/>
        <v>1706.5870209018781</v>
      </c>
    </row>
    <row r="3186" spans="2:11" x14ac:dyDescent="0.2">
      <c r="B3186" s="1">
        <v>163582150</v>
      </c>
      <c r="C3186" s="1">
        <v>2030</v>
      </c>
      <c r="D3186" s="1" t="s">
        <v>292</v>
      </c>
      <c r="E3186" s="1">
        <v>0</v>
      </c>
      <c r="F3186" s="329">
        <v>0</v>
      </c>
      <c r="G3186" s="1">
        <v>0</v>
      </c>
      <c r="H3186" s="329">
        <v>0</v>
      </c>
      <c r="I3186" s="1">
        <v>0</v>
      </c>
      <c r="J3186" s="329">
        <v>1706.5870209018781</v>
      </c>
      <c r="K3186" s="329">
        <f t="shared" si="49"/>
        <v>1706.5870209018781</v>
      </c>
    </row>
    <row r="3187" spans="2:11" x14ac:dyDescent="0.2">
      <c r="B3187" s="1">
        <v>163582150</v>
      </c>
      <c r="C3187" s="1">
        <v>2031</v>
      </c>
      <c r="D3187" s="1" t="s">
        <v>292</v>
      </c>
      <c r="E3187" s="1">
        <v>0</v>
      </c>
      <c r="F3187" s="329">
        <v>0</v>
      </c>
      <c r="G3187" s="1">
        <v>0</v>
      </c>
      <c r="H3187" s="329">
        <v>0</v>
      </c>
      <c r="I3187" s="1">
        <v>0</v>
      </c>
      <c r="J3187" s="329">
        <v>1706.5870209018781</v>
      </c>
      <c r="K3187" s="329">
        <f t="shared" si="49"/>
        <v>1706.5870209018781</v>
      </c>
    </row>
    <row r="3188" spans="2:11" x14ac:dyDescent="0.2">
      <c r="B3188" s="1">
        <v>163582150</v>
      </c>
      <c r="C3188" s="1">
        <v>2032</v>
      </c>
      <c r="D3188" s="1" t="s">
        <v>292</v>
      </c>
      <c r="E3188" s="1">
        <v>0</v>
      </c>
      <c r="F3188" s="329">
        <v>0</v>
      </c>
      <c r="G3188" s="1">
        <v>0</v>
      </c>
      <c r="H3188" s="329">
        <v>0</v>
      </c>
      <c r="I3188" s="1">
        <v>0</v>
      </c>
      <c r="J3188" s="329">
        <v>1706.5870209018781</v>
      </c>
      <c r="K3188" s="329">
        <f t="shared" si="49"/>
        <v>1706.5870209018781</v>
      </c>
    </row>
    <row r="3189" spans="2:11" x14ac:dyDescent="0.2">
      <c r="B3189" s="1">
        <v>163582150</v>
      </c>
      <c r="C3189" s="1">
        <v>2033</v>
      </c>
      <c r="D3189" s="1" t="s">
        <v>292</v>
      </c>
      <c r="E3189" s="1">
        <v>0</v>
      </c>
      <c r="F3189" s="329">
        <v>0</v>
      </c>
      <c r="G3189" s="1">
        <v>0</v>
      </c>
      <c r="H3189" s="329">
        <v>0</v>
      </c>
      <c r="I3189" s="1">
        <v>0</v>
      </c>
      <c r="J3189" s="329">
        <v>1706.5870209018781</v>
      </c>
      <c r="K3189" s="329">
        <f t="shared" si="49"/>
        <v>1706.5870209018781</v>
      </c>
    </row>
    <row r="3190" spans="2:11" x14ac:dyDescent="0.2">
      <c r="B3190" s="1">
        <v>163582150</v>
      </c>
      <c r="C3190" s="1">
        <v>2034</v>
      </c>
      <c r="D3190" s="1" t="s">
        <v>292</v>
      </c>
      <c r="E3190" s="1">
        <v>0</v>
      </c>
      <c r="F3190" s="329">
        <v>0</v>
      </c>
      <c r="G3190" s="1">
        <v>0</v>
      </c>
      <c r="H3190" s="329">
        <v>0</v>
      </c>
      <c r="I3190" s="1">
        <v>0</v>
      </c>
      <c r="J3190" s="329">
        <v>1706.5870209018781</v>
      </c>
      <c r="K3190" s="329">
        <f t="shared" si="49"/>
        <v>1706.5870209018781</v>
      </c>
    </row>
    <row r="3191" spans="2:11" x14ac:dyDescent="0.2">
      <c r="B3191" s="1">
        <v>19924679</v>
      </c>
      <c r="C3191" s="1">
        <v>2023</v>
      </c>
      <c r="D3191" s="1" t="s">
        <v>293</v>
      </c>
      <c r="E3191" s="1">
        <v>1395.911035341418</v>
      </c>
      <c r="F3191" s="329">
        <v>0</v>
      </c>
      <c r="G3191" s="1">
        <v>0</v>
      </c>
      <c r="H3191" s="329">
        <v>0</v>
      </c>
      <c r="I3191" s="1">
        <v>1395.911035341418</v>
      </c>
      <c r="J3191" s="329">
        <v>9343.7719602957804</v>
      </c>
      <c r="K3191" s="329">
        <f t="shared" si="49"/>
        <v>9343.7719602957804</v>
      </c>
    </row>
    <row r="3192" spans="2:11" x14ac:dyDescent="0.2">
      <c r="B3192" s="1">
        <v>19924679</v>
      </c>
      <c r="C3192" s="1">
        <v>2024</v>
      </c>
      <c r="D3192" s="1" t="s">
        <v>293</v>
      </c>
      <c r="E3192" s="1">
        <v>803.90398210867193</v>
      </c>
      <c r="F3192" s="329">
        <v>9.83830603432828</v>
      </c>
      <c r="G3192" s="1">
        <v>11.21562550516631</v>
      </c>
      <c r="H3192" s="329">
        <v>466.92415708199411</v>
      </c>
      <c r="I3192" s="1">
        <v>815.11960761383818</v>
      </c>
      <c r="J3192" s="329">
        <v>9343.7719602957804</v>
      </c>
      <c r="K3192" s="329">
        <f t="shared" si="49"/>
        <v>9820.5344234121021</v>
      </c>
    </row>
    <row r="3193" spans="2:11" x14ac:dyDescent="0.2">
      <c r="B3193" s="1">
        <v>19924679</v>
      </c>
      <c r="C3193" s="1">
        <v>2025</v>
      </c>
      <c r="D3193" s="1" t="s">
        <v>293</v>
      </c>
      <c r="E3193" s="1">
        <v>2896.204706392426</v>
      </c>
      <c r="F3193" s="329">
        <v>48.464349936560318</v>
      </c>
      <c r="G3193" s="1">
        <v>0.53296232974862034</v>
      </c>
      <c r="H3193" s="329">
        <v>22.18806133101538</v>
      </c>
      <c r="I3193" s="1">
        <v>2896.737668722174</v>
      </c>
      <c r="J3193" s="329">
        <v>9343.7719602957804</v>
      </c>
      <c r="K3193" s="329">
        <f t="shared" si="49"/>
        <v>9414.4243715633565</v>
      </c>
    </row>
    <row r="3194" spans="2:11" x14ac:dyDescent="0.2">
      <c r="B3194" s="1">
        <v>19924679</v>
      </c>
      <c r="C3194" s="1">
        <v>2026</v>
      </c>
      <c r="D3194" s="1" t="s">
        <v>293</v>
      </c>
      <c r="E3194" s="1">
        <v>3790.00323843868</v>
      </c>
      <c r="F3194" s="329">
        <v>32.706533418759221</v>
      </c>
      <c r="G3194" s="1">
        <v>91.523186476936658</v>
      </c>
      <c r="H3194" s="329">
        <v>3810.2544240191392</v>
      </c>
      <c r="I3194" s="1">
        <v>3881.5264249156171</v>
      </c>
      <c r="J3194" s="329">
        <v>9343.7719602957804</v>
      </c>
      <c r="K3194" s="329">
        <f t="shared" si="49"/>
        <v>13186.732917733678</v>
      </c>
    </row>
    <row r="3195" spans="2:11" x14ac:dyDescent="0.2">
      <c r="B3195" s="1">
        <v>19924679</v>
      </c>
      <c r="C3195" s="1">
        <v>2027</v>
      </c>
      <c r="D3195" s="1" t="s">
        <v>293</v>
      </c>
      <c r="E3195" s="1">
        <v>9941.7834728838807</v>
      </c>
      <c r="F3195" s="329">
        <v>92.75595578869779</v>
      </c>
      <c r="G3195" s="1">
        <v>107.69389803135741</v>
      </c>
      <c r="H3195" s="329">
        <v>4483.4666187813446</v>
      </c>
      <c r="I3195" s="1">
        <v>10049.47737091524</v>
      </c>
      <c r="J3195" s="329">
        <v>9343.7719602957804</v>
      </c>
      <c r="K3195" s="329">
        <f t="shared" si="49"/>
        <v>13919.994534865824</v>
      </c>
    </row>
    <row r="3196" spans="2:11" x14ac:dyDescent="0.2">
      <c r="B3196" s="1">
        <v>19924679</v>
      </c>
      <c r="C3196" s="1">
        <v>2028</v>
      </c>
      <c r="D3196" s="1" t="s">
        <v>293</v>
      </c>
      <c r="E3196" s="1">
        <v>15796.846161395641</v>
      </c>
      <c r="F3196" s="329">
        <v>161.79908752584501</v>
      </c>
      <c r="G3196" s="1">
        <v>143.85412708631739</v>
      </c>
      <c r="H3196" s="329">
        <v>5988.8739153785436</v>
      </c>
      <c r="I3196" s="1">
        <v>15940.700288481959</v>
      </c>
      <c r="J3196" s="329">
        <v>9343.7719602957804</v>
      </c>
      <c r="K3196" s="329">
        <f t="shared" si="49"/>
        <v>15494.444963200169</v>
      </c>
    </row>
    <row r="3197" spans="2:11" x14ac:dyDescent="0.2">
      <c r="B3197" s="1">
        <v>19924679</v>
      </c>
      <c r="C3197" s="1">
        <v>2029</v>
      </c>
      <c r="D3197" s="1" t="s">
        <v>293</v>
      </c>
      <c r="E3197" s="1">
        <v>15796.846161395641</v>
      </c>
      <c r="F3197" s="329">
        <v>161.79908752584501</v>
      </c>
      <c r="G3197" s="1">
        <v>143.85412708631739</v>
      </c>
      <c r="H3197" s="329">
        <v>5988.8739153785436</v>
      </c>
      <c r="I3197" s="1">
        <v>15940.700288481959</v>
      </c>
      <c r="J3197" s="329">
        <v>9343.7719602957804</v>
      </c>
      <c r="K3197" s="329">
        <f t="shared" si="49"/>
        <v>15494.444963200169</v>
      </c>
    </row>
    <row r="3198" spans="2:11" x14ac:dyDescent="0.2">
      <c r="B3198" s="1">
        <v>19924679</v>
      </c>
      <c r="C3198" s="1">
        <v>2030</v>
      </c>
      <c r="D3198" s="1" t="s">
        <v>293</v>
      </c>
      <c r="E3198" s="1">
        <v>15796.846161395641</v>
      </c>
      <c r="F3198" s="329">
        <v>161.79908752584501</v>
      </c>
      <c r="G3198" s="1">
        <v>143.85412708631739</v>
      </c>
      <c r="H3198" s="329">
        <v>5988.8739153785436</v>
      </c>
      <c r="I3198" s="1">
        <v>15940.700288481959</v>
      </c>
      <c r="J3198" s="329">
        <v>9343.7719602957804</v>
      </c>
      <c r="K3198" s="329">
        <f t="shared" si="49"/>
        <v>15494.444963200169</v>
      </c>
    </row>
    <row r="3199" spans="2:11" x14ac:dyDescent="0.2">
      <c r="B3199" s="1">
        <v>19924679</v>
      </c>
      <c r="C3199" s="1">
        <v>2031</v>
      </c>
      <c r="D3199" s="1" t="s">
        <v>293</v>
      </c>
      <c r="E3199" s="1">
        <v>15796.846161395641</v>
      </c>
      <c r="F3199" s="329">
        <v>161.79908752584501</v>
      </c>
      <c r="G3199" s="1">
        <v>143.85412708631739</v>
      </c>
      <c r="H3199" s="329">
        <v>5988.8739153785436</v>
      </c>
      <c r="I3199" s="1">
        <v>15940.700288481959</v>
      </c>
      <c r="J3199" s="329">
        <v>9343.7719602957804</v>
      </c>
      <c r="K3199" s="329">
        <f t="shared" si="49"/>
        <v>15494.444963200169</v>
      </c>
    </row>
    <row r="3200" spans="2:11" x14ac:dyDescent="0.2">
      <c r="B3200" s="1">
        <v>19924679</v>
      </c>
      <c r="C3200" s="1">
        <v>2032</v>
      </c>
      <c r="D3200" s="1" t="s">
        <v>293</v>
      </c>
      <c r="E3200" s="1">
        <v>15796.846161395641</v>
      </c>
      <c r="F3200" s="329">
        <v>161.79908752584501</v>
      </c>
      <c r="G3200" s="1">
        <v>143.85412708631739</v>
      </c>
      <c r="H3200" s="329">
        <v>5988.8739153785436</v>
      </c>
      <c r="I3200" s="1">
        <v>15940.700288481959</v>
      </c>
      <c r="J3200" s="329">
        <v>9343.7719602957804</v>
      </c>
      <c r="K3200" s="329">
        <f t="shared" si="49"/>
        <v>15494.444963200169</v>
      </c>
    </row>
    <row r="3201" spans="2:11" x14ac:dyDescent="0.2">
      <c r="B3201" s="1">
        <v>19924679</v>
      </c>
      <c r="C3201" s="1">
        <v>2033</v>
      </c>
      <c r="D3201" s="1" t="s">
        <v>293</v>
      </c>
      <c r="E3201" s="1">
        <v>15796.846161395641</v>
      </c>
      <c r="F3201" s="329">
        <v>161.79908752584501</v>
      </c>
      <c r="G3201" s="1">
        <v>143.85412708631739</v>
      </c>
      <c r="H3201" s="329">
        <v>5988.8739153785436</v>
      </c>
      <c r="I3201" s="1">
        <v>15940.700288481959</v>
      </c>
      <c r="J3201" s="329">
        <v>9343.7719602957804</v>
      </c>
      <c r="K3201" s="329">
        <f t="shared" si="49"/>
        <v>15494.444963200169</v>
      </c>
    </row>
    <row r="3202" spans="2:11" x14ac:dyDescent="0.2">
      <c r="B3202" s="1">
        <v>19924679</v>
      </c>
      <c r="C3202" s="1">
        <v>2034</v>
      </c>
      <c r="D3202" s="1" t="s">
        <v>293</v>
      </c>
      <c r="E3202" s="1">
        <v>15796.846161395641</v>
      </c>
      <c r="F3202" s="329">
        <v>161.79908752584501</v>
      </c>
      <c r="G3202" s="1">
        <v>143.85412708631739</v>
      </c>
      <c r="H3202" s="329">
        <v>5988.8739153785436</v>
      </c>
      <c r="I3202" s="1">
        <v>15940.700288481959</v>
      </c>
      <c r="J3202" s="329">
        <v>9343.7719602957804</v>
      </c>
      <c r="K3202" s="329">
        <f t="shared" si="49"/>
        <v>15494.444963200169</v>
      </c>
    </row>
    <row r="3203" spans="2:11" x14ac:dyDescent="0.2">
      <c r="B3203" s="1">
        <v>19924741</v>
      </c>
      <c r="C3203" s="1">
        <v>2023</v>
      </c>
      <c r="D3203" s="1" t="s">
        <v>293</v>
      </c>
      <c r="E3203" s="1">
        <v>0</v>
      </c>
      <c r="F3203" s="329">
        <v>0</v>
      </c>
      <c r="G3203" s="1">
        <v>0</v>
      </c>
      <c r="H3203" s="329">
        <v>0</v>
      </c>
      <c r="I3203" s="1">
        <v>0</v>
      </c>
      <c r="J3203" s="329">
        <v>2289.5923802751631</v>
      </c>
      <c r="K3203" s="329">
        <f t="shared" si="49"/>
        <v>2289.5923802751631</v>
      </c>
    </row>
    <row r="3204" spans="2:11" x14ac:dyDescent="0.2">
      <c r="B3204" s="1">
        <v>19924741</v>
      </c>
      <c r="C3204" s="1">
        <v>2024</v>
      </c>
      <c r="D3204" s="1" t="s">
        <v>293</v>
      </c>
      <c r="E3204" s="1">
        <v>0</v>
      </c>
      <c r="F3204" s="329">
        <v>0</v>
      </c>
      <c r="G3204" s="1">
        <v>3.4897963017867202</v>
      </c>
      <c r="H3204" s="329">
        <v>145.28571731010749</v>
      </c>
      <c r="I3204" s="1">
        <v>3.4897963017867202</v>
      </c>
      <c r="J3204" s="329">
        <v>2289.5923802751631</v>
      </c>
      <c r="K3204" s="329">
        <f t="shared" si="49"/>
        <v>2434.8780975852706</v>
      </c>
    </row>
    <row r="3205" spans="2:11" x14ac:dyDescent="0.2">
      <c r="B3205" s="1">
        <v>19924741</v>
      </c>
      <c r="C3205" s="1">
        <v>2025</v>
      </c>
      <c r="D3205" s="1" t="s">
        <v>293</v>
      </c>
      <c r="E3205" s="1">
        <v>0</v>
      </c>
      <c r="F3205" s="329">
        <v>0</v>
      </c>
      <c r="G3205" s="1">
        <v>0.9044478078820628</v>
      </c>
      <c r="H3205" s="329">
        <v>37.653586964495162</v>
      </c>
      <c r="I3205" s="1">
        <v>0.9044478078820628</v>
      </c>
      <c r="J3205" s="329">
        <v>2289.5923802751631</v>
      </c>
      <c r="K3205" s="329">
        <f t="shared" si="49"/>
        <v>2327.2459672396581</v>
      </c>
    </row>
    <row r="3206" spans="2:11" x14ac:dyDescent="0.2">
      <c r="B3206" s="1">
        <v>19924741</v>
      </c>
      <c r="C3206" s="1">
        <v>2026</v>
      </c>
      <c r="D3206" s="1" t="s">
        <v>293</v>
      </c>
      <c r="E3206" s="1">
        <v>0</v>
      </c>
      <c r="F3206" s="329">
        <v>0</v>
      </c>
      <c r="G3206" s="1">
        <v>0.3552048990087307</v>
      </c>
      <c r="H3206" s="329">
        <v>14.787739478698571</v>
      </c>
      <c r="I3206" s="1">
        <v>0.3552048990087307</v>
      </c>
      <c r="J3206" s="329">
        <v>2289.5923802751631</v>
      </c>
      <c r="K3206" s="329">
        <f t="shared" si="49"/>
        <v>2304.3801197538619</v>
      </c>
    </row>
    <row r="3207" spans="2:11" x14ac:dyDescent="0.2">
      <c r="B3207" s="1">
        <v>19924741</v>
      </c>
      <c r="C3207" s="1">
        <v>2027</v>
      </c>
      <c r="D3207" s="1" t="s">
        <v>293</v>
      </c>
      <c r="E3207" s="1">
        <v>0</v>
      </c>
      <c r="F3207" s="329">
        <v>0</v>
      </c>
      <c r="G3207" s="1">
        <v>0.380421840915452</v>
      </c>
      <c r="H3207" s="329">
        <v>15.837560493010949</v>
      </c>
      <c r="I3207" s="1">
        <v>0.380421840915452</v>
      </c>
      <c r="J3207" s="329">
        <v>2289.5923802751631</v>
      </c>
      <c r="K3207" s="329">
        <f t="shared" ref="K3207:K3270" si="50">J3207+H3207+F3207</f>
        <v>2305.4299407681742</v>
      </c>
    </row>
    <row r="3208" spans="2:11" x14ac:dyDescent="0.2">
      <c r="B3208" s="1">
        <v>19924741</v>
      </c>
      <c r="C3208" s="1">
        <v>2028</v>
      </c>
      <c r="D3208" s="1" t="s">
        <v>293</v>
      </c>
      <c r="E3208" s="1">
        <v>0</v>
      </c>
      <c r="F3208" s="329">
        <v>0</v>
      </c>
      <c r="G3208" s="1">
        <v>0.50587449974847198</v>
      </c>
      <c r="H3208" s="329">
        <v>21.06035229827587</v>
      </c>
      <c r="I3208" s="1">
        <v>0.50587449974847198</v>
      </c>
      <c r="J3208" s="329">
        <v>2289.5923802751631</v>
      </c>
      <c r="K3208" s="329">
        <f t="shared" si="50"/>
        <v>2310.6527325734392</v>
      </c>
    </row>
    <row r="3209" spans="2:11" x14ac:dyDescent="0.2">
      <c r="B3209" s="1">
        <v>19924741</v>
      </c>
      <c r="C3209" s="1">
        <v>2029</v>
      </c>
      <c r="D3209" s="1" t="s">
        <v>293</v>
      </c>
      <c r="E3209" s="1">
        <v>0</v>
      </c>
      <c r="F3209" s="329">
        <v>0</v>
      </c>
      <c r="G3209" s="1">
        <v>0.50587449974847198</v>
      </c>
      <c r="H3209" s="329">
        <v>21.06035229827587</v>
      </c>
      <c r="I3209" s="1">
        <v>0.50587449974847198</v>
      </c>
      <c r="J3209" s="329">
        <v>2289.5923802751631</v>
      </c>
      <c r="K3209" s="329">
        <f t="shared" si="50"/>
        <v>2310.6527325734392</v>
      </c>
    </row>
    <row r="3210" spans="2:11" x14ac:dyDescent="0.2">
      <c r="B3210" s="1">
        <v>19924741</v>
      </c>
      <c r="C3210" s="1">
        <v>2030</v>
      </c>
      <c r="D3210" s="1" t="s">
        <v>293</v>
      </c>
      <c r="E3210" s="1">
        <v>0</v>
      </c>
      <c r="F3210" s="329">
        <v>0</v>
      </c>
      <c r="G3210" s="1">
        <v>0.50587449974847198</v>
      </c>
      <c r="H3210" s="329">
        <v>21.06035229827587</v>
      </c>
      <c r="I3210" s="1">
        <v>0.50587449974847198</v>
      </c>
      <c r="J3210" s="329">
        <v>2289.5923802751631</v>
      </c>
      <c r="K3210" s="329">
        <f t="shared" si="50"/>
        <v>2310.6527325734392</v>
      </c>
    </row>
    <row r="3211" spans="2:11" x14ac:dyDescent="0.2">
      <c r="B3211" s="1">
        <v>19924741</v>
      </c>
      <c r="C3211" s="1">
        <v>2031</v>
      </c>
      <c r="D3211" s="1" t="s">
        <v>293</v>
      </c>
      <c r="E3211" s="1">
        <v>0</v>
      </c>
      <c r="F3211" s="329">
        <v>0</v>
      </c>
      <c r="G3211" s="1">
        <v>0.50587449974847198</v>
      </c>
      <c r="H3211" s="329">
        <v>21.06035229827587</v>
      </c>
      <c r="I3211" s="1">
        <v>0.50587449974847198</v>
      </c>
      <c r="J3211" s="329">
        <v>2289.5923802751631</v>
      </c>
      <c r="K3211" s="329">
        <f t="shared" si="50"/>
        <v>2310.6527325734392</v>
      </c>
    </row>
    <row r="3212" spans="2:11" x14ac:dyDescent="0.2">
      <c r="B3212" s="1">
        <v>19924741</v>
      </c>
      <c r="C3212" s="1">
        <v>2032</v>
      </c>
      <c r="D3212" s="1" t="s">
        <v>293</v>
      </c>
      <c r="E3212" s="1">
        <v>0</v>
      </c>
      <c r="F3212" s="329">
        <v>0</v>
      </c>
      <c r="G3212" s="1">
        <v>0.50587449974847198</v>
      </c>
      <c r="H3212" s="329">
        <v>21.06035229827587</v>
      </c>
      <c r="I3212" s="1">
        <v>0.50587449974847198</v>
      </c>
      <c r="J3212" s="329">
        <v>2289.5923802751631</v>
      </c>
      <c r="K3212" s="329">
        <f t="shared" si="50"/>
        <v>2310.6527325734392</v>
      </c>
    </row>
    <row r="3213" spans="2:11" x14ac:dyDescent="0.2">
      <c r="B3213" s="1">
        <v>19924741</v>
      </c>
      <c r="C3213" s="1">
        <v>2033</v>
      </c>
      <c r="D3213" s="1" t="s">
        <v>293</v>
      </c>
      <c r="E3213" s="1">
        <v>0</v>
      </c>
      <c r="F3213" s="329">
        <v>0</v>
      </c>
      <c r="G3213" s="1">
        <v>0.50587449974847198</v>
      </c>
      <c r="H3213" s="329">
        <v>21.06035229827587</v>
      </c>
      <c r="I3213" s="1">
        <v>0.50587449974847198</v>
      </c>
      <c r="J3213" s="329">
        <v>2289.5923802751631</v>
      </c>
      <c r="K3213" s="329">
        <f t="shared" si="50"/>
        <v>2310.6527325734392</v>
      </c>
    </row>
    <row r="3214" spans="2:11" x14ac:dyDescent="0.2">
      <c r="B3214" s="1">
        <v>19924741</v>
      </c>
      <c r="C3214" s="1">
        <v>2034</v>
      </c>
      <c r="D3214" s="1" t="s">
        <v>293</v>
      </c>
      <c r="E3214" s="1">
        <v>0</v>
      </c>
      <c r="F3214" s="329">
        <v>0</v>
      </c>
      <c r="G3214" s="1">
        <v>0.50587449974847198</v>
      </c>
      <c r="H3214" s="329">
        <v>21.06035229827587</v>
      </c>
      <c r="I3214" s="1">
        <v>0.50587449974847198</v>
      </c>
      <c r="J3214" s="329">
        <v>2289.5923802751631</v>
      </c>
      <c r="K3214" s="329">
        <f t="shared" si="50"/>
        <v>2310.6527325734392</v>
      </c>
    </row>
    <row r="3215" spans="2:11" x14ac:dyDescent="0.2">
      <c r="B3215" s="1">
        <v>19930894</v>
      </c>
      <c r="C3215" s="1">
        <v>2023</v>
      </c>
      <c r="D3215" s="1" t="s">
        <v>293</v>
      </c>
      <c r="E3215" s="1">
        <v>0</v>
      </c>
      <c r="F3215" s="329">
        <v>0</v>
      </c>
      <c r="G3215" s="1">
        <v>0</v>
      </c>
      <c r="H3215" s="329">
        <v>0</v>
      </c>
      <c r="I3215" s="1">
        <v>0</v>
      </c>
      <c r="J3215" s="329">
        <v>3813.149875504173</v>
      </c>
      <c r="K3215" s="329">
        <f t="shared" si="50"/>
        <v>3813.149875504173</v>
      </c>
    </row>
    <row r="3216" spans="2:11" x14ac:dyDescent="0.2">
      <c r="B3216" s="1">
        <v>19930894</v>
      </c>
      <c r="C3216" s="1">
        <v>2024</v>
      </c>
      <c r="D3216" s="1" t="s">
        <v>293</v>
      </c>
      <c r="E3216" s="1">
        <v>0</v>
      </c>
      <c r="F3216" s="329">
        <v>0</v>
      </c>
      <c r="G3216" s="1">
        <v>0</v>
      </c>
      <c r="H3216" s="329">
        <v>0</v>
      </c>
      <c r="I3216" s="1">
        <v>0</v>
      </c>
      <c r="J3216" s="329">
        <v>3813.149875504173</v>
      </c>
      <c r="K3216" s="329">
        <f t="shared" si="50"/>
        <v>3813.149875504173</v>
      </c>
    </row>
    <row r="3217" spans="2:11" x14ac:dyDescent="0.2">
      <c r="B3217" s="1">
        <v>19930894</v>
      </c>
      <c r="C3217" s="1">
        <v>2025</v>
      </c>
      <c r="D3217" s="1" t="s">
        <v>293</v>
      </c>
      <c r="E3217" s="1">
        <v>0</v>
      </c>
      <c r="F3217" s="329">
        <v>0</v>
      </c>
      <c r="G3217" s="1">
        <v>0</v>
      </c>
      <c r="H3217" s="329">
        <v>0</v>
      </c>
      <c r="I3217" s="1">
        <v>0</v>
      </c>
      <c r="J3217" s="329">
        <v>3813.149875504173</v>
      </c>
      <c r="K3217" s="329">
        <f t="shared" si="50"/>
        <v>3813.149875504173</v>
      </c>
    </row>
    <row r="3218" spans="2:11" x14ac:dyDescent="0.2">
      <c r="B3218" s="1">
        <v>19930894</v>
      </c>
      <c r="C3218" s="1">
        <v>2026</v>
      </c>
      <c r="D3218" s="1" t="s">
        <v>293</v>
      </c>
      <c r="E3218" s="1">
        <v>0</v>
      </c>
      <c r="F3218" s="329">
        <v>0</v>
      </c>
      <c r="G3218" s="1">
        <v>0</v>
      </c>
      <c r="H3218" s="329">
        <v>0</v>
      </c>
      <c r="I3218" s="1">
        <v>0</v>
      </c>
      <c r="J3218" s="329">
        <v>3813.149875504173</v>
      </c>
      <c r="K3218" s="329">
        <f t="shared" si="50"/>
        <v>3813.149875504173</v>
      </c>
    </row>
    <row r="3219" spans="2:11" x14ac:dyDescent="0.2">
      <c r="B3219" s="1">
        <v>19930894</v>
      </c>
      <c r="C3219" s="1">
        <v>2027</v>
      </c>
      <c r="D3219" s="1" t="s">
        <v>293</v>
      </c>
      <c r="E3219" s="1">
        <v>0</v>
      </c>
      <c r="F3219" s="329">
        <v>0</v>
      </c>
      <c r="G3219" s="1">
        <v>0</v>
      </c>
      <c r="H3219" s="329">
        <v>0</v>
      </c>
      <c r="I3219" s="1">
        <v>0</v>
      </c>
      <c r="J3219" s="329">
        <v>3813.149875504173</v>
      </c>
      <c r="K3219" s="329">
        <f t="shared" si="50"/>
        <v>3813.149875504173</v>
      </c>
    </row>
    <row r="3220" spans="2:11" x14ac:dyDescent="0.2">
      <c r="B3220" s="1">
        <v>19930894</v>
      </c>
      <c r="C3220" s="1">
        <v>2028</v>
      </c>
      <c r="D3220" s="1" t="s">
        <v>293</v>
      </c>
      <c r="E3220" s="1">
        <v>0</v>
      </c>
      <c r="F3220" s="329">
        <v>0</v>
      </c>
      <c r="G3220" s="1">
        <v>0</v>
      </c>
      <c r="H3220" s="329">
        <v>0</v>
      </c>
      <c r="I3220" s="1">
        <v>0</v>
      </c>
      <c r="J3220" s="329">
        <v>3813.149875504173</v>
      </c>
      <c r="K3220" s="329">
        <f t="shared" si="50"/>
        <v>3813.149875504173</v>
      </c>
    </row>
    <row r="3221" spans="2:11" x14ac:dyDescent="0.2">
      <c r="B3221" s="1">
        <v>19930894</v>
      </c>
      <c r="C3221" s="1">
        <v>2029</v>
      </c>
      <c r="D3221" s="1" t="s">
        <v>293</v>
      </c>
      <c r="E3221" s="1">
        <v>0</v>
      </c>
      <c r="F3221" s="329">
        <v>0</v>
      </c>
      <c r="G3221" s="1">
        <v>0</v>
      </c>
      <c r="H3221" s="329">
        <v>0</v>
      </c>
      <c r="I3221" s="1">
        <v>0</v>
      </c>
      <c r="J3221" s="329">
        <v>3813.149875504173</v>
      </c>
      <c r="K3221" s="329">
        <f t="shared" si="50"/>
        <v>3813.149875504173</v>
      </c>
    </row>
    <row r="3222" spans="2:11" x14ac:dyDescent="0.2">
      <c r="B3222" s="1">
        <v>19930894</v>
      </c>
      <c r="C3222" s="1">
        <v>2030</v>
      </c>
      <c r="D3222" s="1" t="s">
        <v>293</v>
      </c>
      <c r="E3222" s="1">
        <v>0</v>
      </c>
      <c r="F3222" s="329">
        <v>0</v>
      </c>
      <c r="G3222" s="1">
        <v>0</v>
      </c>
      <c r="H3222" s="329">
        <v>0</v>
      </c>
      <c r="I3222" s="1">
        <v>0</v>
      </c>
      <c r="J3222" s="329">
        <v>3813.149875504173</v>
      </c>
      <c r="K3222" s="329">
        <f t="shared" si="50"/>
        <v>3813.149875504173</v>
      </c>
    </row>
    <row r="3223" spans="2:11" x14ac:dyDescent="0.2">
      <c r="B3223" s="1">
        <v>19930894</v>
      </c>
      <c r="C3223" s="1">
        <v>2031</v>
      </c>
      <c r="D3223" s="1" t="s">
        <v>293</v>
      </c>
      <c r="E3223" s="1">
        <v>0</v>
      </c>
      <c r="F3223" s="329">
        <v>0</v>
      </c>
      <c r="G3223" s="1">
        <v>0</v>
      </c>
      <c r="H3223" s="329">
        <v>0</v>
      </c>
      <c r="I3223" s="1">
        <v>0</v>
      </c>
      <c r="J3223" s="329">
        <v>3813.149875504173</v>
      </c>
      <c r="K3223" s="329">
        <f t="shared" si="50"/>
        <v>3813.149875504173</v>
      </c>
    </row>
    <row r="3224" spans="2:11" x14ac:dyDescent="0.2">
      <c r="B3224" s="1">
        <v>19930894</v>
      </c>
      <c r="C3224" s="1">
        <v>2032</v>
      </c>
      <c r="D3224" s="1" t="s">
        <v>293</v>
      </c>
      <c r="E3224" s="1">
        <v>0</v>
      </c>
      <c r="F3224" s="329">
        <v>0</v>
      </c>
      <c r="G3224" s="1">
        <v>0</v>
      </c>
      <c r="H3224" s="329">
        <v>0</v>
      </c>
      <c r="I3224" s="1">
        <v>0</v>
      </c>
      <c r="J3224" s="329">
        <v>3813.149875504173</v>
      </c>
      <c r="K3224" s="329">
        <f t="shared" si="50"/>
        <v>3813.149875504173</v>
      </c>
    </row>
    <row r="3225" spans="2:11" x14ac:dyDescent="0.2">
      <c r="B3225" s="1">
        <v>19930894</v>
      </c>
      <c r="C3225" s="1">
        <v>2033</v>
      </c>
      <c r="D3225" s="1" t="s">
        <v>293</v>
      </c>
      <c r="E3225" s="1">
        <v>0</v>
      </c>
      <c r="F3225" s="329">
        <v>0</v>
      </c>
      <c r="G3225" s="1">
        <v>0</v>
      </c>
      <c r="H3225" s="329">
        <v>0</v>
      </c>
      <c r="I3225" s="1">
        <v>0</v>
      </c>
      <c r="J3225" s="329">
        <v>3813.149875504173</v>
      </c>
      <c r="K3225" s="329">
        <f t="shared" si="50"/>
        <v>3813.149875504173</v>
      </c>
    </row>
    <row r="3226" spans="2:11" x14ac:dyDescent="0.2">
      <c r="B3226" s="1">
        <v>19930894</v>
      </c>
      <c r="C3226" s="1">
        <v>2034</v>
      </c>
      <c r="D3226" s="1" t="s">
        <v>293</v>
      </c>
      <c r="E3226" s="1">
        <v>0</v>
      </c>
      <c r="F3226" s="329">
        <v>0</v>
      </c>
      <c r="G3226" s="1">
        <v>0</v>
      </c>
      <c r="H3226" s="329">
        <v>0</v>
      </c>
      <c r="I3226" s="1">
        <v>0</v>
      </c>
      <c r="J3226" s="329">
        <v>3813.149875504173</v>
      </c>
      <c r="K3226" s="329">
        <f t="shared" si="50"/>
        <v>3813.149875504173</v>
      </c>
    </row>
    <row r="3227" spans="2:11" x14ac:dyDescent="0.2">
      <c r="B3227" s="1">
        <v>20025741</v>
      </c>
      <c r="C3227" s="1">
        <v>2023</v>
      </c>
      <c r="D3227" s="1" t="s">
        <v>293</v>
      </c>
      <c r="E3227" s="1">
        <v>0</v>
      </c>
      <c r="F3227" s="329">
        <v>0</v>
      </c>
      <c r="G3227" s="1">
        <v>7331.1464730655707</v>
      </c>
      <c r="H3227" s="329">
        <v>305207.17598888982</v>
      </c>
      <c r="I3227" s="1">
        <v>7331.1464730655707</v>
      </c>
      <c r="J3227" s="329">
        <v>8535.752882927296</v>
      </c>
      <c r="K3227" s="329">
        <f t="shared" si="50"/>
        <v>313742.92887181713</v>
      </c>
    </row>
    <row r="3228" spans="2:11" x14ac:dyDescent="0.2">
      <c r="B3228" s="1">
        <v>20025741</v>
      </c>
      <c r="C3228" s="1">
        <v>2024</v>
      </c>
      <c r="D3228" s="1" t="s">
        <v>293</v>
      </c>
      <c r="E3228" s="1">
        <v>0</v>
      </c>
      <c r="F3228" s="329">
        <v>0</v>
      </c>
      <c r="G3228" s="1">
        <v>10568.26915243538</v>
      </c>
      <c r="H3228" s="329">
        <v>439973.69237618451</v>
      </c>
      <c r="I3228" s="1">
        <v>10568.26915243538</v>
      </c>
      <c r="J3228" s="329">
        <v>8535.752882927296</v>
      </c>
      <c r="K3228" s="329">
        <f t="shared" si="50"/>
        <v>448509.44525911182</v>
      </c>
    </row>
    <row r="3229" spans="2:11" x14ac:dyDescent="0.2">
      <c r="B3229" s="1">
        <v>20025741</v>
      </c>
      <c r="C3229" s="1">
        <v>2025</v>
      </c>
      <c r="D3229" s="1" t="s">
        <v>293</v>
      </c>
      <c r="E3229" s="1">
        <v>0</v>
      </c>
      <c r="F3229" s="329">
        <v>0</v>
      </c>
      <c r="G3229" s="1">
        <v>11089.153373428109</v>
      </c>
      <c r="H3229" s="329">
        <v>461658.92301377212</v>
      </c>
      <c r="I3229" s="1">
        <v>11089.153373428109</v>
      </c>
      <c r="J3229" s="329">
        <v>8535.752882927296</v>
      </c>
      <c r="K3229" s="329">
        <f t="shared" si="50"/>
        <v>470194.67589669942</v>
      </c>
    </row>
    <row r="3230" spans="2:11" x14ac:dyDescent="0.2">
      <c r="B3230" s="1">
        <v>20025741</v>
      </c>
      <c r="C3230" s="1">
        <v>2026</v>
      </c>
      <c r="D3230" s="1" t="s">
        <v>293</v>
      </c>
      <c r="E3230" s="1">
        <v>0</v>
      </c>
      <c r="F3230" s="329">
        <v>0</v>
      </c>
      <c r="G3230" s="1">
        <v>18212.26822223105</v>
      </c>
      <c r="H3230" s="329">
        <v>758205.41478487302</v>
      </c>
      <c r="I3230" s="1">
        <v>18212.26822223105</v>
      </c>
      <c r="J3230" s="329">
        <v>8535.752882927296</v>
      </c>
      <c r="K3230" s="329">
        <f t="shared" si="50"/>
        <v>766741.16766780033</v>
      </c>
    </row>
    <row r="3231" spans="2:11" x14ac:dyDescent="0.2">
      <c r="B3231" s="1">
        <v>20025741</v>
      </c>
      <c r="C3231" s="1">
        <v>2027</v>
      </c>
      <c r="D3231" s="1" t="s">
        <v>293</v>
      </c>
      <c r="E3231" s="1">
        <v>0</v>
      </c>
      <c r="F3231" s="329">
        <v>0</v>
      </c>
      <c r="G3231" s="1">
        <v>18231.076268811688</v>
      </c>
      <c r="H3231" s="329">
        <v>758988.42339121213</v>
      </c>
      <c r="I3231" s="1">
        <v>18231.076268811688</v>
      </c>
      <c r="J3231" s="329">
        <v>8535.752882927296</v>
      </c>
      <c r="K3231" s="329">
        <f t="shared" si="50"/>
        <v>767524.17627413943</v>
      </c>
    </row>
    <row r="3232" spans="2:11" x14ac:dyDescent="0.2">
      <c r="B3232" s="1">
        <v>20025741</v>
      </c>
      <c r="C3232" s="1">
        <v>2028</v>
      </c>
      <c r="D3232" s="1" t="s">
        <v>293</v>
      </c>
      <c r="E3232" s="1">
        <v>0</v>
      </c>
      <c r="F3232" s="329">
        <v>0</v>
      </c>
      <c r="G3232" s="1">
        <v>18129.266402656311</v>
      </c>
      <c r="H3232" s="329">
        <v>754749.91828819027</v>
      </c>
      <c r="I3232" s="1">
        <v>18129.266402656311</v>
      </c>
      <c r="J3232" s="329">
        <v>8535.752882927296</v>
      </c>
      <c r="K3232" s="329">
        <f t="shared" si="50"/>
        <v>763285.67117111757</v>
      </c>
    </row>
    <row r="3233" spans="2:11" x14ac:dyDescent="0.2">
      <c r="B3233" s="1">
        <v>20025741</v>
      </c>
      <c r="C3233" s="1">
        <v>2029</v>
      </c>
      <c r="D3233" s="1" t="s">
        <v>293</v>
      </c>
      <c r="E3233" s="1">
        <v>0</v>
      </c>
      <c r="F3233" s="329">
        <v>0</v>
      </c>
      <c r="G3233" s="1">
        <v>18129.266402656311</v>
      </c>
      <c r="H3233" s="329">
        <v>754749.91828819027</v>
      </c>
      <c r="I3233" s="1">
        <v>18129.266402656311</v>
      </c>
      <c r="J3233" s="329">
        <v>8535.752882927296</v>
      </c>
      <c r="K3233" s="329">
        <f t="shared" si="50"/>
        <v>763285.67117111757</v>
      </c>
    </row>
    <row r="3234" spans="2:11" x14ac:dyDescent="0.2">
      <c r="B3234" s="1">
        <v>20025741</v>
      </c>
      <c r="C3234" s="1">
        <v>2030</v>
      </c>
      <c r="D3234" s="1" t="s">
        <v>293</v>
      </c>
      <c r="E3234" s="1">
        <v>0</v>
      </c>
      <c r="F3234" s="329">
        <v>0</v>
      </c>
      <c r="G3234" s="1">
        <v>18129.266402656311</v>
      </c>
      <c r="H3234" s="329">
        <v>754749.91828819027</v>
      </c>
      <c r="I3234" s="1">
        <v>18129.266402656311</v>
      </c>
      <c r="J3234" s="329">
        <v>8535.752882927296</v>
      </c>
      <c r="K3234" s="329">
        <f t="shared" si="50"/>
        <v>763285.67117111757</v>
      </c>
    </row>
    <row r="3235" spans="2:11" x14ac:dyDescent="0.2">
      <c r="B3235" s="1">
        <v>20025741</v>
      </c>
      <c r="C3235" s="1">
        <v>2031</v>
      </c>
      <c r="D3235" s="1" t="s">
        <v>293</v>
      </c>
      <c r="E3235" s="1">
        <v>0</v>
      </c>
      <c r="F3235" s="329">
        <v>0</v>
      </c>
      <c r="G3235" s="1">
        <v>18129.266402656311</v>
      </c>
      <c r="H3235" s="329">
        <v>754749.91828819027</v>
      </c>
      <c r="I3235" s="1">
        <v>18129.266402656311</v>
      </c>
      <c r="J3235" s="329">
        <v>8535.752882927296</v>
      </c>
      <c r="K3235" s="329">
        <f t="shared" si="50"/>
        <v>763285.67117111757</v>
      </c>
    </row>
    <row r="3236" spans="2:11" x14ac:dyDescent="0.2">
      <c r="B3236" s="1">
        <v>20025741</v>
      </c>
      <c r="C3236" s="1">
        <v>2032</v>
      </c>
      <c r="D3236" s="1" t="s">
        <v>293</v>
      </c>
      <c r="E3236" s="1">
        <v>0</v>
      </c>
      <c r="F3236" s="329">
        <v>0</v>
      </c>
      <c r="G3236" s="1">
        <v>18129.266402656311</v>
      </c>
      <c r="H3236" s="329">
        <v>754749.91828819027</v>
      </c>
      <c r="I3236" s="1">
        <v>18129.266402656311</v>
      </c>
      <c r="J3236" s="329">
        <v>8535.752882927296</v>
      </c>
      <c r="K3236" s="329">
        <f t="shared" si="50"/>
        <v>763285.67117111757</v>
      </c>
    </row>
    <row r="3237" spans="2:11" x14ac:dyDescent="0.2">
      <c r="B3237" s="1">
        <v>20025741</v>
      </c>
      <c r="C3237" s="1">
        <v>2033</v>
      </c>
      <c r="D3237" s="1" t="s">
        <v>293</v>
      </c>
      <c r="E3237" s="1">
        <v>0</v>
      </c>
      <c r="F3237" s="329">
        <v>0</v>
      </c>
      <c r="G3237" s="1">
        <v>18129.266402656311</v>
      </c>
      <c r="H3237" s="329">
        <v>754749.91828819027</v>
      </c>
      <c r="I3237" s="1">
        <v>18129.266402656311</v>
      </c>
      <c r="J3237" s="329">
        <v>8535.752882927296</v>
      </c>
      <c r="K3237" s="329">
        <f t="shared" si="50"/>
        <v>763285.67117111757</v>
      </c>
    </row>
    <row r="3238" spans="2:11" x14ac:dyDescent="0.2">
      <c r="B3238" s="1">
        <v>20025741</v>
      </c>
      <c r="C3238" s="1">
        <v>2034</v>
      </c>
      <c r="D3238" s="1" t="s">
        <v>293</v>
      </c>
      <c r="E3238" s="1">
        <v>0</v>
      </c>
      <c r="F3238" s="329">
        <v>0</v>
      </c>
      <c r="G3238" s="1">
        <v>18129.266402656311</v>
      </c>
      <c r="H3238" s="329">
        <v>754749.91828819027</v>
      </c>
      <c r="I3238" s="1">
        <v>18129.266402656311</v>
      </c>
      <c r="J3238" s="329">
        <v>8535.752882927296</v>
      </c>
      <c r="K3238" s="329">
        <f t="shared" si="50"/>
        <v>763285.67117111757</v>
      </c>
    </row>
    <row r="3239" spans="2:11" x14ac:dyDescent="0.2">
      <c r="B3239" s="1">
        <v>20026023</v>
      </c>
      <c r="C3239" s="1">
        <v>2023</v>
      </c>
      <c r="D3239" s="1" t="s">
        <v>293</v>
      </c>
      <c r="E3239" s="1">
        <v>0</v>
      </c>
      <c r="F3239" s="329">
        <v>0</v>
      </c>
      <c r="G3239" s="1">
        <v>3.625016247709667</v>
      </c>
      <c r="H3239" s="329">
        <v>150.9151366627475</v>
      </c>
      <c r="I3239" s="1">
        <v>3.625016247709667</v>
      </c>
      <c r="J3239" s="329">
        <v>2118.7343245094762</v>
      </c>
      <c r="K3239" s="329">
        <f t="shared" si="50"/>
        <v>2269.6494611722237</v>
      </c>
    </row>
    <row r="3240" spans="2:11" x14ac:dyDescent="0.2">
      <c r="B3240" s="1">
        <v>20026023</v>
      </c>
      <c r="C3240" s="1">
        <v>2024</v>
      </c>
      <c r="D3240" s="1" t="s">
        <v>293</v>
      </c>
      <c r="E3240" s="1">
        <v>0</v>
      </c>
      <c r="F3240" s="329">
        <v>0</v>
      </c>
      <c r="G3240" s="1">
        <v>32.737307919720337</v>
      </c>
      <c r="H3240" s="329">
        <v>1362.9056978148849</v>
      </c>
      <c r="I3240" s="1">
        <v>32.737307919720337</v>
      </c>
      <c r="J3240" s="329">
        <v>2118.7343245094762</v>
      </c>
      <c r="K3240" s="329">
        <f t="shared" si="50"/>
        <v>3481.6400223243609</v>
      </c>
    </row>
    <row r="3241" spans="2:11" x14ac:dyDescent="0.2">
      <c r="B3241" s="1">
        <v>20026023</v>
      </c>
      <c r="C3241" s="1">
        <v>2025</v>
      </c>
      <c r="D3241" s="1" t="s">
        <v>293</v>
      </c>
      <c r="E3241" s="1">
        <v>0</v>
      </c>
      <c r="F3241" s="329">
        <v>0</v>
      </c>
      <c r="G3241" s="1">
        <v>20.199102346816979</v>
      </c>
      <c r="H3241" s="329">
        <v>840.92044913197174</v>
      </c>
      <c r="I3241" s="1">
        <v>20.199102346816979</v>
      </c>
      <c r="J3241" s="329">
        <v>2118.7343245094762</v>
      </c>
      <c r="K3241" s="329">
        <f t="shared" si="50"/>
        <v>2959.6547736414477</v>
      </c>
    </row>
    <row r="3242" spans="2:11" x14ac:dyDescent="0.2">
      <c r="B3242" s="1">
        <v>20026023</v>
      </c>
      <c r="C3242" s="1">
        <v>2026</v>
      </c>
      <c r="D3242" s="1" t="s">
        <v>293</v>
      </c>
      <c r="E3242" s="1">
        <v>0</v>
      </c>
      <c r="F3242" s="329">
        <v>0</v>
      </c>
      <c r="G3242" s="1">
        <v>5.9653968360303926</v>
      </c>
      <c r="H3242" s="329">
        <v>248.34886721565721</v>
      </c>
      <c r="I3242" s="1">
        <v>5.9653968360303926</v>
      </c>
      <c r="J3242" s="329">
        <v>2118.7343245094762</v>
      </c>
      <c r="K3242" s="329">
        <f t="shared" si="50"/>
        <v>2367.0831917251335</v>
      </c>
    </row>
    <row r="3243" spans="2:11" x14ac:dyDescent="0.2">
      <c r="B3243" s="1">
        <v>20026023</v>
      </c>
      <c r="C3243" s="1">
        <v>2027</v>
      </c>
      <c r="D3243" s="1" t="s">
        <v>293</v>
      </c>
      <c r="E3243" s="1">
        <v>0</v>
      </c>
      <c r="F3243" s="329">
        <v>0</v>
      </c>
      <c r="G3243" s="1">
        <v>4.156238114832747</v>
      </c>
      <c r="H3243" s="329">
        <v>173.03073979301519</v>
      </c>
      <c r="I3243" s="1">
        <v>4.156238114832747</v>
      </c>
      <c r="J3243" s="329">
        <v>2118.7343245094762</v>
      </c>
      <c r="K3243" s="329">
        <f t="shared" si="50"/>
        <v>2291.7650643024913</v>
      </c>
    </row>
    <row r="3244" spans="2:11" x14ac:dyDescent="0.2">
      <c r="B3244" s="1">
        <v>20026023</v>
      </c>
      <c r="C3244" s="1">
        <v>2028</v>
      </c>
      <c r="D3244" s="1" t="s">
        <v>293</v>
      </c>
      <c r="E3244" s="1">
        <v>0</v>
      </c>
      <c r="F3244" s="329">
        <v>0</v>
      </c>
      <c r="G3244" s="1">
        <v>2.8897296704852069</v>
      </c>
      <c r="H3244" s="329">
        <v>120.30399820006529</v>
      </c>
      <c r="I3244" s="1">
        <v>2.8897296704852069</v>
      </c>
      <c r="J3244" s="329">
        <v>2118.7343245094762</v>
      </c>
      <c r="K3244" s="329">
        <f t="shared" si="50"/>
        <v>2239.0383227095417</v>
      </c>
    </row>
    <row r="3245" spans="2:11" x14ac:dyDescent="0.2">
      <c r="B3245" s="1">
        <v>20026023</v>
      </c>
      <c r="C3245" s="1">
        <v>2029</v>
      </c>
      <c r="D3245" s="1" t="s">
        <v>293</v>
      </c>
      <c r="E3245" s="1">
        <v>0</v>
      </c>
      <c r="F3245" s="329">
        <v>0</v>
      </c>
      <c r="G3245" s="1">
        <v>2.8897296704852069</v>
      </c>
      <c r="H3245" s="329">
        <v>120.30399820006529</v>
      </c>
      <c r="I3245" s="1">
        <v>2.8897296704852069</v>
      </c>
      <c r="J3245" s="329">
        <v>2118.7343245094762</v>
      </c>
      <c r="K3245" s="329">
        <f t="shared" si="50"/>
        <v>2239.0383227095417</v>
      </c>
    </row>
    <row r="3246" spans="2:11" x14ac:dyDescent="0.2">
      <c r="B3246" s="1">
        <v>20026023</v>
      </c>
      <c r="C3246" s="1">
        <v>2030</v>
      </c>
      <c r="D3246" s="1" t="s">
        <v>293</v>
      </c>
      <c r="E3246" s="1">
        <v>0</v>
      </c>
      <c r="F3246" s="329">
        <v>0</v>
      </c>
      <c r="G3246" s="1">
        <v>2.8897296704852069</v>
      </c>
      <c r="H3246" s="329">
        <v>120.30399820006529</v>
      </c>
      <c r="I3246" s="1">
        <v>2.8897296704852069</v>
      </c>
      <c r="J3246" s="329">
        <v>2118.7343245094762</v>
      </c>
      <c r="K3246" s="329">
        <f t="shared" si="50"/>
        <v>2239.0383227095417</v>
      </c>
    </row>
    <row r="3247" spans="2:11" x14ac:dyDescent="0.2">
      <c r="B3247" s="1">
        <v>20026023</v>
      </c>
      <c r="C3247" s="1">
        <v>2031</v>
      </c>
      <c r="D3247" s="1" t="s">
        <v>293</v>
      </c>
      <c r="E3247" s="1">
        <v>0</v>
      </c>
      <c r="F3247" s="329">
        <v>0</v>
      </c>
      <c r="G3247" s="1">
        <v>2.8897296704852069</v>
      </c>
      <c r="H3247" s="329">
        <v>120.30399820006529</v>
      </c>
      <c r="I3247" s="1">
        <v>2.8897296704852069</v>
      </c>
      <c r="J3247" s="329">
        <v>2118.7343245094762</v>
      </c>
      <c r="K3247" s="329">
        <f t="shared" si="50"/>
        <v>2239.0383227095417</v>
      </c>
    </row>
    <row r="3248" spans="2:11" x14ac:dyDescent="0.2">
      <c r="B3248" s="1">
        <v>20026023</v>
      </c>
      <c r="C3248" s="1">
        <v>2032</v>
      </c>
      <c r="D3248" s="1" t="s">
        <v>293</v>
      </c>
      <c r="E3248" s="1">
        <v>0</v>
      </c>
      <c r="F3248" s="329">
        <v>0</v>
      </c>
      <c r="G3248" s="1">
        <v>2.8897296704852069</v>
      </c>
      <c r="H3248" s="329">
        <v>120.30399820006529</v>
      </c>
      <c r="I3248" s="1">
        <v>2.8897296704852069</v>
      </c>
      <c r="J3248" s="329">
        <v>2118.7343245094762</v>
      </c>
      <c r="K3248" s="329">
        <f t="shared" si="50"/>
        <v>2239.0383227095417</v>
      </c>
    </row>
    <row r="3249" spans="2:11" x14ac:dyDescent="0.2">
      <c r="B3249" s="1">
        <v>20026023</v>
      </c>
      <c r="C3249" s="1">
        <v>2033</v>
      </c>
      <c r="D3249" s="1" t="s">
        <v>293</v>
      </c>
      <c r="E3249" s="1">
        <v>0</v>
      </c>
      <c r="F3249" s="329">
        <v>0</v>
      </c>
      <c r="G3249" s="1">
        <v>2.8897296704852069</v>
      </c>
      <c r="H3249" s="329">
        <v>120.30399820006529</v>
      </c>
      <c r="I3249" s="1">
        <v>2.8897296704852069</v>
      </c>
      <c r="J3249" s="329">
        <v>2118.7343245094762</v>
      </c>
      <c r="K3249" s="329">
        <f t="shared" si="50"/>
        <v>2239.0383227095417</v>
      </c>
    </row>
    <row r="3250" spans="2:11" x14ac:dyDescent="0.2">
      <c r="B3250" s="1">
        <v>20026023</v>
      </c>
      <c r="C3250" s="1">
        <v>2034</v>
      </c>
      <c r="D3250" s="1" t="s">
        <v>293</v>
      </c>
      <c r="E3250" s="1">
        <v>0</v>
      </c>
      <c r="F3250" s="329">
        <v>0</v>
      </c>
      <c r="G3250" s="1">
        <v>2.8897296704852069</v>
      </c>
      <c r="H3250" s="329">
        <v>120.30399820006529</v>
      </c>
      <c r="I3250" s="1">
        <v>2.8897296704852069</v>
      </c>
      <c r="J3250" s="329">
        <v>2118.7343245094762</v>
      </c>
      <c r="K3250" s="329">
        <f t="shared" si="50"/>
        <v>2239.0383227095417</v>
      </c>
    </row>
    <row r="3251" spans="2:11" x14ac:dyDescent="0.2">
      <c r="B3251" s="1">
        <v>20031167</v>
      </c>
      <c r="C3251" s="1">
        <v>2023</v>
      </c>
      <c r="D3251" s="1" t="s">
        <v>293</v>
      </c>
      <c r="E3251" s="1">
        <v>5634.5516334950671</v>
      </c>
      <c r="F3251" s="329">
        <v>0</v>
      </c>
      <c r="G3251" s="1">
        <v>0</v>
      </c>
      <c r="H3251" s="329">
        <v>0</v>
      </c>
      <c r="I3251" s="1">
        <v>5634.5516334950671</v>
      </c>
      <c r="J3251" s="329">
        <v>5346.3131924859181</v>
      </c>
      <c r="K3251" s="329">
        <f t="shared" si="50"/>
        <v>5346.3131924859181</v>
      </c>
    </row>
    <row r="3252" spans="2:11" x14ac:dyDescent="0.2">
      <c r="B3252" s="1">
        <v>20031167</v>
      </c>
      <c r="C3252" s="1">
        <v>2024</v>
      </c>
      <c r="D3252" s="1" t="s">
        <v>293</v>
      </c>
      <c r="E3252" s="1">
        <v>7652.2065388193651</v>
      </c>
      <c r="F3252" s="329">
        <v>165.34800777608851</v>
      </c>
      <c r="G3252" s="1">
        <v>0</v>
      </c>
      <c r="H3252" s="329">
        <v>0</v>
      </c>
      <c r="I3252" s="1">
        <v>7652.2065388193651</v>
      </c>
      <c r="J3252" s="329">
        <v>5346.3131924859181</v>
      </c>
      <c r="K3252" s="329">
        <f t="shared" si="50"/>
        <v>5511.6612002620068</v>
      </c>
    </row>
    <row r="3253" spans="2:11" x14ac:dyDescent="0.2">
      <c r="B3253" s="1">
        <v>20031167</v>
      </c>
      <c r="C3253" s="1">
        <v>2025</v>
      </c>
      <c r="D3253" s="1" t="s">
        <v>293</v>
      </c>
      <c r="E3253" s="1">
        <v>12053.334570068841</v>
      </c>
      <c r="F3253" s="329">
        <v>294.36914624133402</v>
      </c>
      <c r="G3253" s="1">
        <v>0</v>
      </c>
      <c r="H3253" s="329">
        <v>0</v>
      </c>
      <c r="I3253" s="1">
        <v>12053.334570068841</v>
      </c>
      <c r="J3253" s="329">
        <v>5346.3131924859181</v>
      </c>
      <c r="K3253" s="329">
        <f t="shared" si="50"/>
        <v>5640.6823387272525</v>
      </c>
    </row>
    <row r="3254" spans="2:11" x14ac:dyDescent="0.2">
      <c r="B3254" s="1">
        <v>20031167</v>
      </c>
      <c r="C3254" s="1">
        <v>2026</v>
      </c>
      <c r="D3254" s="1" t="s">
        <v>293</v>
      </c>
      <c r="E3254" s="1">
        <v>21825.51410889941</v>
      </c>
      <c r="F3254" s="329">
        <v>287.54544701731169</v>
      </c>
      <c r="G3254" s="1">
        <v>0.86175192144907098</v>
      </c>
      <c r="H3254" s="329">
        <v>35.876089956021573</v>
      </c>
      <c r="I3254" s="1">
        <v>21826.375860820859</v>
      </c>
      <c r="J3254" s="329">
        <v>5346.3131924859181</v>
      </c>
      <c r="K3254" s="329">
        <f t="shared" si="50"/>
        <v>5669.734729459251</v>
      </c>
    </row>
    <row r="3255" spans="2:11" x14ac:dyDescent="0.2">
      <c r="B3255" s="1">
        <v>20031167</v>
      </c>
      <c r="C3255" s="1">
        <v>2027</v>
      </c>
      <c r="D3255" s="1" t="s">
        <v>293</v>
      </c>
      <c r="E3255" s="1">
        <v>30133.919884198</v>
      </c>
      <c r="F3255" s="329">
        <v>325.38194958832639</v>
      </c>
      <c r="G3255" s="1">
        <v>0.98701255307984637</v>
      </c>
      <c r="H3255" s="329">
        <v>41.090887366368122</v>
      </c>
      <c r="I3255" s="1">
        <v>30134.906896751079</v>
      </c>
      <c r="J3255" s="329">
        <v>5346.3131924859181</v>
      </c>
      <c r="K3255" s="329">
        <f t="shared" si="50"/>
        <v>5712.7860294406128</v>
      </c>
    </row>
    <row r="3256" spans="2:11" x14ac:dyDescent="0.2">
      <c r="B3256" s="1">
        <v>20031167</v>
      </c>
      <c r="C3256" s="1">
        <v>2028</v>
      </c>
      <c r="D3256" s="1" t="s">
        <v>293</v>
      </c>
      <c r="E3256" s="1">
        <v>39731.465313904228</v>
      </c>
      <c r="F3256" s="329">
        <v>468.4458878557864</v>
      </c>
      <c r="G3256" s="1">
        <v>249.0830319057049</v>
      </c>
      <c r="H3256" s="329">
        <v>10369.718983789669</v>
      </c>
      <c r="I3256" s="1">
        <v>39980.548345809933</v>
      </c>
      <c r="J3256" s="329">
        <v>5346.3131924859181</v>
      </c>
      <c r="K3256" s="329">
        <f t="shared" si="50"/>
        <v>16184.478064131376</v>
      </c>
    </row>
    <row r="3257" spans="2:11" x14ac:dyDescent="0.2">
      <c r="B3257" s="1">
        <v>20031167</v>
      </c>
      <c r="C3257" s="1">
        <v>2029</v>
      </c>
      <c r="D3257" s="1" t="s">
        <v>293</v>
      </c>
      <c r="E3257" s="1">
        <v>39731.465313904228</v>
      </c>
      <c r="F3257" s="329">
        <v>468.4458878557864</v>
      </c>
      <c r="G3257" s="1">
        <v>249.0830319057049</v>
      </c>
      <c r="H3257" s="329">
        <v>10369.718983789669</v>
      </c>
      <c r="I3257" s="1">
        <v>39980.548345809933</v>
      </c>
      <c r="J3257" s="329">
        <v>5346.3131924859181</v>
      </c>
      <c r="K3257" s="329">
        <f t="shared" si="50"/>
        <v>16184.478064131376</v>
      </c>
    </row>
    <row r="3258" spans="2:11" x14ac:dyDescent="0.2">
      <c r="B3258" s="1">
        <v>20031167</v>
      </c>
      <c r="C3258" s="1">
        <v>2030</v>
      </c>
      <c r="D3258" s="1" t="s">
        <v>293</v>
      </c>
      <c r="E3258" s="1">
        <v>39731.465313904228</v>
      </c>
      <c r="F3258" s="329">
        <v>468.4458878557864</v>
      </c>
      <c r="G3258" s="1">
        <v>249.0830319057049</v>
      </c>
      <c r="H3258" s="329">
        <v>10369.718983789669</v>
      </c>
      <c r="I3258" s="1">
        <v>39980.548345809933</v>
      </c>
      <c r="J3258" s="329">
        <v>5346.3131924859181</v>
      </c>
      <c r="K3258" s="329">
        <f t="shared" si="50"/>
        <v>16184.478064131376</v>
      </c>
    </row>
    <row r="3259" spans="2:11" x14ac:dyDescent="0.2">
      <c r="B3259" s="1">
        <v>20031167</v>
      </c>
      <c r="C3259" s="1">
        <v>2031</v>
      </c>
      <c r="D3259" s="1" t="s">
        <v>293</v>
      </c>
      <c r="E3259" s="1">
        <v>39731.465313904228</v>
      </c>
      <c r="F3259" s="329">
        <v>468.4458878557864</v>
      </c>
      <c r="G3259" s="1">
        <v>249.0830319057049</v>
      </c>
      <c r="H3259" s="329">
        <v>10369.718983789669</v>
      </c>
      <c r="I3259" s="1">
        <v>39980.548345809933</v>
      </c>
      <c r="J3259" s="329">
        <v>5346.3131924859181</v>
      </c>
      <c r="K3259" s="329">
        <f t="shared" si="50"/>
        <v>16184.478064131376</v>
      </c>
    </row>
    <row r="3260" spans="2:11" x14ac:dyDescent="0.2">
      <c r="B3260" s="1">
        <v>20031167</v>
      </c>
      <c r="C3260" s="1">
        <v>2032</v>
      </c>
      <c r="D3260" s="1" t="s">
        <v>293</v>
      </c>
      <c r="E3260" s="1">
        <v>39731.465313904228</v>
      </c>
      <c r="F3260" s="329">
        <v>468.4458878557864</v>
      </c>
      <c r="G3260" s="1">
        <v>249.0830319057049</v>
      </c>
      <c r="H3260" s="329">
        <v>10369.718983789669</v>
      </c>
      <c r="I3260" s="1">
        <v>39980.548345809933</v>
      </c>
      <c r="J3260" s="329">
        <v>5346.3131924859181</v>
      </c>
      <c r="K3260" s="329">
        <f t="shared" si="50"/>
        <v>16184.478064131376</v>
      </c>
    </row>
    <row r="3261" spans="2:11" x14ac:dyDescent="0.2">
      <c r="B3261" s="1">
        <v>20031167</v>
      </c>
      <c r="C3261" s="1">
        <v>2033</v>
      </c>
      <c r="D3261" s="1" t="s">
        <v>293</v>
      </c>
      <c r="E3261" s="1">
        <v>39731.465313904228</v>
      </c>
      <c r="F3261" s="329">
        <v>468.4458878557864</v>
      </c>
      <c r="G3261" s="1">
        <v>249.0830319057049</v>
      </c>
      <c r="H3261" s="329">
        <v>10369.718983789669</v>
      </c>
      <c r="I3261" s="1">
        <v>39980.548345809933</v>
      </c>
      <c r="J3261" s="329">
        <v>5346.3131924859181</v>
      </c>
      <c r="K3261" s="329">
        <f t="shared" si="50"/>
        <v>16184.478064131376</v>
      </c>
    </row>
    <row r="3262" spans="2:11" x14ac:dyDescent="0.2">
      <c r="B3262" s="1">
        <v>20031167</v>
      </c>
      <c r="C3262" s="1">
        <v>2034</v>
      </c>
      <c r="D3262" s="1" t="s">
        <v>293</v>
      </c>
      <c r="E3262" s="1">
        <v>39731.465313904228</v>
      </c>
      <c r="F3262" s="329">
        <v>468.4458878557864</v>
      </c>
      <c r="G3262" s="1">
        <v>249.0830319057049</v>
      </c>
      <c r="H3262" s="329">
        <v>10369.718983789669</v>
      </c>
      <c r="I3262" s="1">
        <v>39980.548345809933</v>
      </c>
      <c r="J3262" s="329">
        <v>5346.3131924859181</v>
      </c>
      <c r="K3262" s="329">
        <f t="shared" si="50"/>
        <v>16184.478064131376</v>
      </c>
    </row>
    <row r="3263" spans="2:11" x14ac:dyDescent="0.2">
      <c r="B3263" s="1">
        <v>20031317</v>
      </c>
      <c r="C3263" s="1">
        <v>2023</v>
      </c>
      <c r="D3263" s="1" t="s">
        <v>293</v>
      </c>
      <c r="E3263" s="1">
        <v>2765.148228650628</v>
      </c>
      <c r="F3263" s="329">
        <v>0</v>
      </c>
      <c r="G3263" s="1">
        <v>0</v>
      </c>
      <c r="H3263" s="329">
        <v>0</v>
      </c>
      <c r="I3263" s="1">
        <v>2765.148228650628</v>
      </c>
      <c r="J3263" s="329">
        <v>1289.242886610886</v>
      </c>
      <c r="K3263" s="329">
        <f t="shared" si="50"/>
        <v>1289.242886610886</v>
      </c>
    </row>
    <row r="3264" spans="2:11" x14ac:dyDescent="0.2">
      <c r="B3264" s="1">
        <v>20031317</v>
      </c>
      <c r="C3264" s="1">
        <v>2024</v>
      </c>
      <c r="D3264" s="1" t="s">
        <v>293</v>
      </c>
      <c r="E3264" s="1">
        <v>4855.9651515174073</v>
      </c>
      <c r="F3264" s="329">
        <v>97.737886675559253</v>
      </c>
      <c r="G3264" s="1">
        <v>0</v>
      </c>
      <c r="H3264" s="329">
        <v>0</v>
      </c>
      <c r="I3264" s="1">
        <v>4855.9651515174073</v>
      </c>
      <c r="J3264" s="329">
        <v>1289.242886610886</v>
      </c>
      <c r="K3264" s="329">
        <f t="shared" si="50"/>
        <v>1386.9807732864451</v>
      </c>
    </row>
    <row r="3265" spans="2:11" x14ac:dyDescent="0.2">
      <c r="B3265" s="1">
        <v>20031317</v>
      </c>
      <c r="C3265" s="1">
        <v>2025</v>
      </c>
      <c r="D3265" s="1" t="s">
        <v>293</v>
      </c>
      <c r="E3265" s="1">
        <v>5072.5880541990746</v>
      </c>
      <c r="F3265" s="329">
        <v>107.1536596584165</v>
      </c>
      <c r="G3265" s="1">
        <v>0</v>
      </c>
      <c r="H3265" s="329">
        <v>0</v>
      </c>
      <c r="I3265" s="1">
        <v>5072.5880541990746</v>
      </c>
      <c r="J3265" s="329">
        <v>1289.242886610886</v>
      </c>
      <c r="K3265" s="329">
        <f t="shared" si="50"/>
        <v>1396.3965462693025</v>
      </c>
    </row>
    <row r="3266" spans="2:11" x14ac:dyDescent="0.2">
      <c r="B3266" s="1">
        <v>20031317</v>
      </c>
      <c r="C3266" s="1">
        <v>2026</v>
      </c>
      <c r="D3266" s="1" t="s">
        <v>293</v>
      </c>
      <c r="E3266" s="1">
        <v>8161.7835604105794</v>
      </c>
      <c r="F3266" s="329">
        <v>115.3873957635161</v>
      </c>
      <c r="G3266" s="1">
        <v>0</v>
      </c>
      <c r="H3266" s="329">
        <v>0</v>
      </c>
      <c r="I3266" s="1">
        <v>8161.7835604105794</v>
      </c>
      <c r="J3266" s="329">
        <v>1289.242886610886</v>
      </c>
      <c r="K3266" s="329">
        <f t="shared" si="50"/>
        <v>1404.630282374402</v>
      </c>
    </row>
    <row r="3267" spans="2:11" x14ac:dyDescent="0.2">
      <c r="B3267" s="1">
        <v>20031317</v>
      </c>
      <c r="C3267" s="1">
        <v>2027</v>
      </c>
      <c r="D3267" s="1" t="s">
        <v>293</v>
      </c>
      <c r="E3267" s="1">
        <v>19074.031006227731</v>
      </c>
      <c r="F3267" s="329">
        <v>262.66752809299078</v>
      </c>
      <c r="G3267" s="1">
        <v>0</v>
      </c>
      <c r="H3267" s="329">
        <v>0</v>
      </c>
      <c r="I3267" s="1">
        <v>19074.031006227731</v>
      </c>
      <c r="J3267" s="329">
        <v>1289.242886610886</v>
      </c>
      <c r="K3267" s="329">
        <f t="shared" si="50"/>
        <v>1551.9104147038768</v>
      </c>
    </row>
    <row r="3268" spans="2:11" x14ac:dyDescent="0.2">
      <c r="B3268" s="1">
        <v>20031317</v>
      </c>
      <c r="C3268" s="1">
        <v>2028</v>
      </c>
      <c r="D3268" s="1" t="s">
        <v>293</v>
      </c>
      <c r="E3268" s="1">
        <v>17975.131065985839</v>
      </c>
      <c r="F3268" s="329">
        <v>257.09299233992812</v>
      </c>
      <c r="G3268" s="1">
        <v>0</v>
      </c>
      <c r="H3268" s="329">
        <v>0</v>
      </c>
      <c r="I3268" s="1">
        <v>17975.131065985839</v>
      </c>
      <c r="J3268" s="329">
        <v>1289.242886610886</v>
      </c>
      <c r="K3268" s="329">
        <f t="shared" si="50"/>
        <v>1546.335878950814</v>
      </c>
    </row>
    <row r="3269" spans="2:11" x14ac:dyDescent="0.2">
      <c r="B3269" s="1">
        <v>20031317</v>
      </c>
      <c r="C3269" s="1">
        <v>2029</v>
      </c>
      <c r="D3269" s="1" t="s">
        <v>293</v>
      </c>
      <c r="E3269" s="1">
        <v>17975.131065985839</v>
      </c>
      <c r="F3269" s="329">
        <v>257.09299233992812</v>
      </c>
      <c r="G3269" s="1">
        <v>0</v>
      </c>
      <c r="H3269" s="329">
        <v>0</v>
      </c>
      <c r="I3269" s="1">
        <v>17975.131065985839</v>
      </c>
      <c r="J3269" s="329">
        <v>1289.242886610886</v>
      </c>
      <c r="K3269" s="329">
        <f t="shared" si="50"/>
        <v>1546.335878950814</v>
      </c>
    </row>
    <row r="3270" spans="2:11" x14ac:dyDescent="0.2">
      <c r="B3270" s="1">
        <v>20031317</v>
      </c>
      <c r="C3270" s="1">
        <v>2030</v>
      </c>
      <c r="D3270" s="1" t="s">
        <v>293</v>
      </c>
      <c r="E3270" s="1">
        <v>17975.131065985839</v>
      </c>
      <c r="F3270" s="329">
        <v>257.09299233992812</v>
      </c>
      <c r="G3270" s="1">
        <v>0</v>
      </c>
      <c r="H3270" s="329">
        <v>0</v>
      </c>
      <c r="I3270" s="1">
        <v>17975.131065985839</v>
      </c>
      <c r="J3270" s="329">
        <v>1289.242886610886</v>
      </c>
      <c r="K3270" s="329">
        <f t="shared" si="50"/>
        <v>1546.335878950814</v>
      </c>
    </row>
    <row r="3271" spans="2:11" x14ac:dyDescent="0.2">
      <c r="B3271" s="1">
        <v>20031317</v>
      </c>
      <c r="C3271" s="1">
        <v>2031</v>
      </c>
      <c r="D3271" s="1" t="s">
        <v>293</v>
      </c>
      <c r="E3271" s="1">
        <v>17975.131065985839</v>
      </c>
      <c r="F3271" s="329">
        <v>257.09299233992812</v>
      </c>
      <c r="G3271" s="1">
        <v>0</v>
      </c>
      <c r="H3271" s="329">
        <v>0</v>
      </c>
      <c r="I3271" s="1">
        <v>17975.131065985839</v>
      </c>
      <c r="J3271" s="329">
        <v>1289.242886610886</v>
      </c>
      <c r="K3271" s="329">
        <f t="shared" ref="K3271:K3334" si="51">J3271+H3271+F3271</f>
        <v>1546.335878950814</v>
      </c>
    </row>
    <row r="3272" spans="2:11" x14ac:dyDescent="0.2">
      <c r="B3272" s="1">
        <v>20031317</v>
      </c>
      <c r="C3272" s="1">
        <v>2032</v>
      </c>
      <c r="D3272" s="1" t="s">
        <v>293</v>
      </c>
      <c r="E3272" s="1">
        <v>17975.131065985839</v>
      </c>
      <c r="F3272" s="329">
        <v>257.09299233992812</v>
      </c>
      <c r="G3272" s="1">
        <v>0</v>
      </c>
      <c r="H3272" s="329">
        <v>0</v>
      </c>
      <c r="I3272" s="1">
        <v>17975.131065985839</v>
      </c>
      <c r="J3272" s="329">
        <v>1289.242886610886</v>
      </c>
      <c r="K3272" s="329">
        <f t="shared" si="51"/>
        <v>1546.335878950814</v>
      </c>
    </row>
    <row r="3273" spans="2:11" x14ac:dyDescent="0.2">
      <c r="B3273" s="1">
        <v>20031317</v>
      </c>
      <c r="C3273" s="1">
        <v>2033</v>
      </c>
      <c r="D3273" s="1" t="s">
        <v>293</v>
      </c>
      <c r="E3273" s="1">
        <v>17975.131065985839</v>
      </c>
      <c r="F3273" s="329">
        <v>257.09299233992812</v>
      </c>
      <c r="G3273" s="1">
        <v>0</v>
      </c>
      <c r="H3273" s="329">
        <v>0</v>
      </c>
      <c r="I3273" s="1">
        <v>17975.131065985839</v>
      </c>
      <c r="J3273" s="329">
        <v>1289.242886610886</v>
      </c>
      <c r="K3273" s="329">
        <f t="shared" si="51"/>
        <v>1546.335878950814</v>
      </c>
    </row>
    <row r="3274" spans="2:11" x14ac:dyDescent="0.2">
      <c r="B3274" s="1">
        <v>20031317</v>
      </c>
      <c r="C3274" s="1">
        <v>2034</v>
      </c>
      <c r="D3274" s="1" t="s">
        <v>293</v>
      </c>
      <c r="E3274" s="1">
        <v>17975.131065985839</v>
      </c>
      <c r="F3274" s="329">
        <v>257.09299233992812</v>
      </c>
      <c r="G3274" s="1">
        <v>0</v>
      </c>
      <c r="H3274" s="329">
        <v>0</v>
      </c>
      <c r="I3274" s="1">
        <v>17975.131065985839</v>
      </c>
      <c r="J3274" s="329">
        <v>1289.242886610886</v>
      </c>
      <c r="K3274" s="329">
        <f t="shared" si="51"/>
        <v>1546.335878950814</v>
      </c>
    </row>
    <row r="3275" spans="2:11" x14ac:dyDescent="0.2">
      <c r="B3275" s="1">
        <v>20031621</v>
      </c>
      <c r="C3275" s="1">
        <v>2023</v>
      </c>
      <c r="D3275" s="1" t="s">
        <v>293</v>
      </c>
      <c r="E3275" s="1">
        <v>0</v>
      </c>
      <c r="F3275" s="329">
        <v>0</v>
      </c>
      <c r="G3275" s="1">
        <v>0</v>
      </c>
      <c r="H3275" s="329">
        <v>0</v>
      </c>
      <c r="I3275" s="1">
        <v>0</v>
      </c>
      <c r="J3275" s="329">
        <v>4720.0134606058764</v>
      </c>
      <c r="K3275" s="329">
        <f t="shared" si="51"/>
        <v>4720.0134606058764</v>
      </c>
    </row>
    <row r="3276" spans="2:11" x14ac:dyDescent="0.2">
      <c r="B3276" s="1">
        <v>20031621</v>
      </c>
      <c r="C3276" s="1">
        <v>2024</v>
      </c>
      <c r="D3276" s="1" t="s">
        <v>293</v>
      </c>
      <c r="E3276" s="1">
        <v>5194.5992453565887</v>
      </c>
      <c r="F3276" s="329">
        <v>146.8441138811846</v>
      </c>
      <c r="G3276" s="1">
        <v>0</v>
      </c>
      <c r="H3276" s="329">
        <v>0</v>
      </c>
      <c r="I3276" s="1">
        <v>5194.5992453565887</v>
      </c>
      <c r="J3276" s="329">
        <v>4720.0134606058764</v>
      </c>
      <c r="K3276" s="329">
        <f t="shared" si="51"/>
        <v>4866.8575744870614</v>
      </c>
    </row>
    <row r="3277" spans="2:11" x14ac:dyDescent="0.2">
      <c r="B3277" s="1">
        <v>20031621</v>
      </c>
      <c r="C3277" s="1">
        <v>2025</v>
      </c>
      <c r="D3277" s="1" t="s">
        <v>293</v>
      </c>
      <c r="E3277" s="1">
        <v>9475.0811010520756</v>
      </c>
      <c r="F3277" s="329">
        <v>270.95736132041787</v>
      </c>
      <c r="G3277" s="1">
        <v>0</v>
      </c>
      <c r="H3277" s="329">
        <v>0</v>
      </c>
      <c r="I3277" s="1">
        <v>9475.0811010520756</v>
      </c>
      <c r="J3277" s="329">
        <v>4720.0134606058764</v>
      </c>
      <c r="K3277" s="329">
        <f t="shared" si="51"/>
        <v>4990.9708219262939</v>
      </c>
    </row>
    <row r="3278" spans="2:11" x14ac:dyDescent="0.2">
      <c r="B3278" s="1">
        <v>20031621</v>
      </c>
      <c r="C3278" s="1">
        <v>2026</v>
      </c>
      <c r="D3278" s="1" t="s">
        <v>293</v>
      </c>
      <c r="E3278" s="1">
        <v>25354.75006277188</v>
      </c>
      <c r="F3278" s="329">
        <v>496.70403542220868</v>
      </c>
      <c r="G3278" s="1">
        <v>0</v>
      </c>
      <c r="H3278" s="329">
        <v>0</v>
      </c>
      <c r="I3278" s="1">
        <v>25354.75006277188</v>
      </c>
      <c r="J3278" s="329">
        <v>4720.0134606058764</v>
      </c>
      <c r="K3278" s="329">
        <f t="shared" si="51"/>
        <v>5216.7174960280854</v>
      </c>
    </row>
    <row r="3279" spans="2:11" x14ac:dyDescent="0.2">
      <c r="B3279" s="1">
        <v>20031621</v>
      </c>
      <c r="C3279" s="1">
        <v>2027</v>
      </c>
      <c r="D3279" s="1" t="s">
        <v>293</v>
      </c>
      <c r="E3279" s="1">
        <v>31430.893980655219</v>
      </c>
      <c r="F3279" s="329">
        <v>574.14901815119458</v>
      </c>
      <c r="G3279" s="1">
        <v>0</v>
      </c>
      <c r="H3279" s="329">
        <v>0</v>
      </c>
      <c r="I3279" s="1">
        <v>31430.893980655219</v>
      </c>
      <c r="J3279" s="329">
        <v>4720.0134606058764</v>
      </c>
      <c r="K3279" s="329">
        <f t="shared" si="51"/>
        <v>5294.1624787570709</v>
      </c>
    </row>
    <row r="3280" spans="2:11" x14ac:dyDescent="0.2">
      <c r="B3280" s="1">
        <v>20031621</v>
      </c>
      <c r="C3280" s="1">
        <v>2028</v>
      </c>
      <c r="D3280" s="1" t="s">
        <v>293</v>
      </c>
      <c r="E3280" s="1">
        <v>40288.123047068497</v>
      </c>
      <c r="F3280" s="329">
        <v>812.40737106392805</v>
      </c>
      <c r="G3280" s="1">
        <v>122.9931407314965</v>
      </c>
      <c r="H3280" s="329">
        <v>5120.3981923672054</v>
      </c>
      <c r="I3280" s="1">
        <v>40411.116187799991</v>
      </c>
      <c r="J3280" s="329">
        <v>4720.0134606058764</v>
      </c>
      <c r="K3280" s="329">
        <f t="shared" si="51"/>
        <v>10652.81902403701</v>
      </c>
    </row>
    <row r="3281" spans="2:11" x14ac:dyDescent="0.2">
      <c r="B3281" s="1">
        <v>20031621</v>
      </c>
      <c r="C3281" s="1">
        <v>2029</v>
      </c>
      <c r="D3281" s="1" t="s">
        <v>293</v>
      </c>
      <c r="E3281" s="1">
        <v>40288.123047068497</v>
      </c>
      <c r="F3281" s="329">
        <v>812.40737106392805</v>
      </c>
      <c r="G3281" s="1">
        <v>122.9931407314965</v>
      </c>
      <c r="H3281" s="329">
        <v>5120.3981923672054</v>
      </c>
      <c r="I3281" s="1">
        <v>40411.116187799991</v>
      </c>
      <c r="J3281" s="329">
        <v>4720.0134606058764</v>
      </c>
      <c r="K3281" s="329">
        <f t="shared" si="51"/>
        <v>10652.81902403701</v>
      </c>
    </row>
    <row r="3282" spans="2:11" x14ac:dyDescent="0.2">
      <c r="B3282" s="1">
        <v>20031621</v>
      </c>
      <c r="C3282" s="1">
        <v>2030</v>
      </c>
      <c r="D3282" s="1" t="s">
        <v>293</v>
      </c>
      <c r="E3282" s="1">
        <v>40288.123047068497</v>
      </c>
      <c r="F3282" s="329">
        <v>812.40737106392805</v>
      </c>
      <c r="G3282" s="1">
        <v>122.9931407314965</v>
      </c>
      <c r="H3282" s="329">
        <v>5120.3981923672054</v>
      </c>
      <c r="I3282" s="1">
        <v>40411.116187799991</v>
      </c>
      <c r="J3282" s="329">
        <v>4720.0134606058764</v>
      </c>
      <c r="K3282" s="329">
        <f t="shared" si="51"/>
        <v>10652.81902403701</v>
      </c>
    </row>
    <row r="3283" spans="2:11" x14ac:dyDescent="0.2">
      <c r="B3283" s="1">
        <v>20031621</v>
      </c>
      <c r="C3283" s="1">
        <v>2031</v>
      </c>
      <c r="D3283" s="1" t="s">
        <v>293</v>
      </c>
      <c r="E3283" s="1">
        <v>40288.123047068497</v>
      </c>
      <c r="F3283" s="329">
        <v>812.40737106392805</v>
      </c>
      <c r="G3283" s="1">
        <v>122.9931407314965</v>
      </c>
      <c r="H3283" s="329">
        <v>5120.3981923672054</v>
      </c>
      <c r="I3283" s="1">
        <v>40411.116187799991</v>
      </c>
      <c r="J3283" s="329">
        <v>4720.0134606058764</v>
      </c>
      <c r="K3283" s="329">
        <f t="shared" si="51"/>
        <v>10652.81902403701</v>
      </c>
    </row>
    <row r="3284" spans="2:11" x14ac:dyDescent="0.2">
      <c r="B3284" s="1">
        <v>20031621</v>
      </c>
      <c r="C3284" s="1">
        <v>2032</v>
      </c>
      <c r="D3284" s="1" t="s">
        <v>293</v>
      </c>
      <c r="E3284" s="1">
        <v>40288.123047068497</v>
      </c>
      <c r="F3284" s="329">
        <v>812.40737106392805</v>
      </c>
      <c r="G3284" s="1">
        <v>122.9931407314965</v>
      </c>
      <c r="H3284" s="329">
        <v>5120.3981923672054</v>
      </c>
      <c r="I3284" s="1">
        <v>40411.116187799991</v>
      </c>
      <c r="J3284" s="329">
        <v>4720.0134606058764</v>
      </c>
      <c r="K3284" s="329">
        <f t="shared" si="51"/>
        <v>10652.81902403701</v>
      </c>
    </row>
    <row r="3285" spans="2:11" x14ac:dyDescent="0.2">
      <c r="B3285" s="1">
        <v>20031621</v>
      </c>
      <c r="C3285" s="1">
        <v>2033</v>
      </c>
      <c r="D3285" s="1" t="s">
        <v>293</v>
      </c>
      <c r="E3285" s="1">
        <v>40288.123047068497</v>
      </c>
      <c r="F3285" s="329">
        <v>812.40737106392805</v>
      </c>
      <c r="G3285" s="1">
        <v>122.9931407314965</v>
      </c>
      <c r="H3285" s="329">
        <v>5120.3981923672054</v>
      </c>
      <c r="I3285" s="1">
        <v>40411.116187799991</v>
      </c>
      <c r="J3285" s="329">
        <v>4720.0134606058764</v>
      </c>
      <c r="K3285" s="329">
        <f t="shared" si="51"/>
        <v>10652.81902403701</v>
      </c>
    </row>
    <row r="3286" spans="2:11" x14ac:dyDescent="0.2">
      <c r="B3286" s="1">
        <v>20031621</v>
      </c>
      <c r="C3286" s="1">
        <v>2034</v>
      </c>
      <c r="D3286" s="1" t="s">
        <v>293</v>
      </c>
      <c r="E3286" s="1">
        <v>40288.123047068497</v>
      </c>
      <c r="F3286" s="329">
        <v>812.40737106392805</v>
      </c>
      <c r="G3286" s="1">
        <v>122.9931407314965</v>
      </c>
      <c r="H3286" s="329">
        <v>5120.3981923672054</v>
      </c>
      <c r="I3286" s="1">
        <v>40411.116187799991</v>
      </c>
      <c r="J3286" s="329">
        <v>4720.0134606058764</v>
      </c>
      <c r="K3286" s="329">
        <f t="shared" si="51"/>
        <v>10652.81902403701</v>
      </c>
    </row>
    <row r="3287" spans="2:11" x14ac:dyDescent="0.2">
      <c r="B3287" s="1">
        <v>20033571</v>
      </c>
      <c r="C3287" s="1">
        <v>2023</v>
      </c>
      <c r="D3287" s="1" t="s">
        <v>293</v>
      </c>
      <c r="E3287" s="1">
        <v>211.22627492828079</v>
      </c>
      <c r="F3287" s="329">
        <v>0</v>
      </c>
      <c r="G3287" s="1">
        <v>0</v>
      </c>
      <c r="H3287" s="329">
        <v>0</v>
      </c>
      <c r="I3287" s="1">
        <v>211.22627492828079</v>
      </c>
      <c r="J3287" s="329">
        <v>2502.5991774562531</v>
      </c>
      <c r="K3287" s="329">
        <f t="shared" si="51"/>
        <v>2502.5991774562531</v>
      </c>
    </row>
    <row r="3288" spans="2:11" x14ac:dyDescent="0.2">
      <c r="B3288" s="1">
        <v>20033571</v>
      </c>
      <c r="C3288" s="1">
        <v>2024</v>
      </c>
      <c r="D3288" s="1" t="s">
        <v>293</v>
      </c>
      <c r="E3288" s="1">
        <v>315.30874435411238</v>
      </c>
      <c r="F3288" s="329">
        <v>5.2320622560610621</v>
      </c>
      <c r="G3288" s="1">
        <v>0</v>
      </c>
      <c r="H3288" s="329">
        <v>0</v>
      </c>
      <c r="I3288" s="1">
        <v>315.30874435411238</v>
      </c>
      <c r="J3288" s="329">
        <v>2502.5991774562531</v>
      </c>
      <c r="K3288" s="329">
        <f t="shared" si="51"/>
        <v>2507.8312397123141</v>
      </c>
    </row>
    <row r="3289" spans="2:11" x14ac:dyDescent="0.2">
      <c r="B3289" s="1">
        <v>20033571</v>
      </c>
      <c r="C3289" s="1">
        <v>2025</v>
      </c>
      <c r="D3289" s="1" t="s">
        <v>293</v>
      </c>
      <c r="E3289" s="1">
        <v>464.26787592630399</v>
      </c>
      <c r="F3289" s="329">
        <v>6.6437965273622481</v>
      </c>
      <c r="G3289" s="1">
        <v>0</v>
      </c>
      <c r="H3289" s="329">
        <v>0</v>
      </c>
      <c r="I3289" s="1">
        <v>464.26787592630399</v>
      </c>
      <c r="J3289" s="329">
        <v>2502.5991774562531</v>
      </c>
      <c r="K3289" s="329">
        <f t="shared" si="51"/>
        <v>2509.2429739836152</v>
      </c>
    </row>
    <row r="3290" spans="2:11" x14ac:dyDescent="0.2">
      <c r="B3290" s="1">
        <v>20033571</v>
      </c>
      <c r="C3290" s="1">
        <v>2026</v>
      </c>
      <c r="D3290" s="1" t="s">
        <v>293</v>
      </c>
      <c r="E3290" s="1">
        <v>2127.1682581647192</v>
      </c>
      <c r="F3290" s="329">
        <v>16.242504080030791</v>
      </c>
      <c r="G3290" s="1">
        <v>3.1884168725916751</v>
      </c>
      <c r="H3290" s="329">
        <v>132.73881692778579</v>
      </c>
      <c r="I3290" s="1">
        <v>2130.3566750373111</v>
      </c>
      <c r="J3290" s="329">
        <v>2502.5991774562531</v>
      </c>
      <c r="K3290" s="329">
        <f t="shared" si="51"/>
        <v>2651.5804984640695</v>
      </c>
    </row>
    <row r="3291" spans="2:11" x14ac:dyDescent="0.2">
      <c r="B3291" s="1">
        <v>20033571</v>
      </c>
      <c r="C3291" s="1">
        <v>2027</v>
      </c>
      <c r="D3291" s="1" t="s">
        <v>293</v>
      </c>
      <c r="E3291" s="1">
        <v>4136.164725331415</v>
      </c>
      <c r="F3291" s="329">
        <v>26.28190780888492</v>
      </c>
      <c r="G3291" s="1">
        <v>4.1545770512616196</v>
      </c>
      <c r="H3291" s="329">
        <v>172.9615870999755</v>
      </c>
      <c r="I3291" s="1">
        <v>4140.3193023826761</v>
      </c>
      <c r="J3291" s="329">
        <v>2502.5991774562531</v>
      </c>
      <c r="K3291" s="329">
        <f t="shared" si="51"/>
        <v>2701.8426723651137</v>
      </c>
    </row>
    <row r="3292" spans="2:11" x14ac:dyDescent="0.2">
      <c r="B3292" s="1">
        <v>20033571</v>
      </c>
      <c r="C3292" s="1">
        <v>2028</v>
      </c>
      <c r="D3292" s="1" t="s">
        <v>293</v>
      </c>
      <c r="E3292" s="1">
        <v>7881.9332339671264</v>
      </c>
      <c r="F3292" s="329">
        <v>59.396735368381918</v>
      </c>
      <c r="G3292" s="1">
        <v>172.09859623478059</v>
      </c>
      <c r="H3292" s="329">
        <v>7164.7356578466497</v>
      </c>
      <c r="I3292" s="1">
        <v>8054.0318302019077</v>
      </c>
      <c r="J3292" s="329">
        <v>2502.5991774562531</v>
      </c>
      <c r="K3292" s="329">
        <f t="shared" si="51"/>
        <v>9726.7315706712852</v>
      </c>
    </row>
    <row r="3293" spans="2:11" x14ac:dyDescent="0.2">
      <c r="B3293" s="1">
        <v>20033571</v>
      </c>
      <c r="C3293" s="1">
        <v>2029</v>
      </c>
      <c r="D3293" s="1" t="s">
        <v>293</v>
      </c>
      <c r="E3293" s="1">
        <v>7881.9332339671264</v>
      </c>
      <c r="F3293" s="329">
        <v>59.396735368381918</v>
      </c>
      <c r="G3293" s="1">
        <v>172.09859623478059</v>
      </c>
      <c r="H3293" s="329">
        <v>7164.7356578466497</v>
      </c>
      <c r="I3293" s="1">
        <v>8054.0318302019077</v>
      </c>
      <c r="J3293" s="329">
        <v>2502.5991774562531</v>
      </c>
      <c r="K3293" s="329">
        <f t="shared" si="51"/>
        <v>9726.7315706712852</v>
      </c>
    </row>
    <row r="3294" spans="2:11" x14ac:dyDescent="0.2">
      <c r="B3294" s="1">
        <v>20033571</v>
      </c>
      <c r="C3294" s="1">
        <v>2030</v>
      </c>
      <c r="D3294" s="1" t="s">
        <v>293</v>
      </c>
      <c r="E3294" s="1">
        <v>7881.9332339671264</v>
      </c>
      <c r="F3294" s="329">
        <v>59.396735368381918</v>
      </c>
      <c r="G3294" s="1">
        <v>172.09859623478059</v>
      </c>
      <c r="H3294" s="329">
        <v>7164.7356578466497</v>
      </c>
      <c r="I3294" s="1">
        <v>8054.0318302019077</v>
      </c>
      <c r="J3294" s="329">
        <v>2502.5991774562531</v>
      </c>
      <c r="K3294" s="329">
        <f t="shared" si="51"/>
        <v>9726.7315706712852</v>
      </c>
    </row>
    <row r="3295" spans="2:11" x14ac:dyDescent="0.2">
      <c r="B3295" s="1">
        <v>20033571</v>
      </c>
      <c r="C3295" s="1">
        <v>2031</v>
      </c>
      <c r="D3295" s="1" t="s">
        <v>293</v>
      </c>
      <c r="E3295" s="1">
        <v>7881.9332339671264</v>
      </c>
      <c r="F3295" s="329">
        <v>59.396735368381918</v>
      </c>
      <c r="G3295" s="1">
        <v>172.09859623478059</v>
      </c>
      <c r="H3295" s="329">
        <v>7164.7356578466497</v>
      </c>
      <c r="I3295" s="1">
        <v>8054.0318302019077</v>
      </c>
      <c r="J3295" s="329">
        <v>2502.5991774562531</v>
      </c>
      <c r="K3295" s="329">
        <f t="shared" si="51"/>
        <v>9726.7315706712852</v>
      </c>
    </row>
    <row r="3296" spans="2:11" x14ac:dyDescent="0.2">
      <c r="B3296" s="1">
        <v>20033571</v>
      </c>
      <c r="C3296" s="1">
        <v>2032</v>
      </c>
      <c r="D3296" s="1" t="s">
        <v>293</v>
      </c>
      <c r="E3296" s="1">
        <v>7881.9332339671264</v>
      </c>
      <c r="F3296" s="329">
        <v>59.396735368381918</v>
      </c>
      <c r="G3296" s="1">
        <v>172.09859623478059</v>
      </c>
      <c r="H3296" s="329">
        <v>7164.7356578466497</v>
      </c>
      <c r="I3296" s="1">
        <v>8054.0318302019077</v>
      </c>
      <c r="J3296" s="329">
        <v>2502.5991774562531</v>
      </c>
      <c r="K3296" s="329">
        <f t="shared" si="51"/>
        <v>9726.7315706712852</v>
      </c>
    </row>
    <row r="3297" spans="2:11" x14ac:dyDescent="0.2">
      <c r="B3297" s="1">
        <v>20033571</v>
      </c>
      <c r="C3297" s="1">
        <v>2033</v>
      </c>
      <c r="D3297" s="1" t="s">
        <v>293</v>
      </c>
      <c r="E3297" s="1">
        <v>7881.9332339671264</v>
      </c>
      <c r="F3297" s="329">
        <v>59.396735368381918</v>
      </c>
      <c r="G3297" s="1">
        <v>172.09859623478059</v>
      </c>
      <c r="H3297" s="329">
        <v>7164.7356578466497</v>
      </c>
      <c r="I3297" s="1">
        <v>8054.0318302019077</v>
      </c>
      <c r="J3297" s="329">
        <v>2502.5991774562531</v>
      </c>
      <c r="K3297" s="329">
        <f t="shared" si="51"/>
        <v>9726.7315706712852</v>
      </c>
    </row>
    <row r="3298" spans="2:11" x14ac:dyDescent="0.2">
      <c r="B3298" s="1">
        <v>20033571</v>
      </c>
      <c r="C3298" s="1">
        <v>2034</v>
      </c>
      <c r="D3298" s="1" t="s">
        <v>293</v>
      </c>
      <c r="E3298" s="1">
        <v>7881.9332339671264</v>
      </c>
      <c r="F3298" s="329">
        <v>59.396735368381918</v>
      </c>
      <c r="G3298" s="1">
        <v>172.09859623478059</v>
      </c>
      <c r="H3298" s="329">
        <v>7164.7356578466497</v>
      </c>
      <c r="I3298" s="1">
        <v>8054.0318302019077</v>
      </c>
      <c r="J3298" s="329">
        <v>2502.5991774562531</v>
      </c>
      <c r="K3298" s="329">
        <f t="shared" si="51"/>
        <v>9726.7315706712852</v>
      </c>
    </row>
    <row r="3299" spans="2:11" x14ac:dyDescent="0.2">
      <c r="B3299" s="1">
        <v>20495668</v>
      </c>
      <c r="C3299" s="1">
        <v>2023</v>
      </c>
      <c r="D3299" s="1" t="s">
        <v>293</v>
      </c>
      <c r="E3299" s="1">
        <v>97.379376622198635</v>
      </c>
      <c r="F3299" s="329">
        <v>0</v>
      </c>
      <c r="G3299" s="1">
        <v>0</v>
      </c>
      <c r="H3299" s="329">
        <v>0</v>
      </c>
      <c r="I3299" s="1">
        <v>97.379376622198635</v>
      </c>
      <c r="J3299" s="329">
        <v>1650.931306349747</v>
      </c>
      <c r="K3299" s="329">
        <f t="shared" si="51"/>
        <v>1650.931306349747</v>
      </c>
    </row>
    <row r="3300" spans="2:11" x14ac:dyDescent="0.2">
      <c r="B3300" s="1">
        <v>20495668</v>
      </c>
      <c r="C3300" s="1">
        <v>2024</v>
      </c>
      <c r="D3300" s="1" t="s">
        <v>293</v>
      </c>
      <c r="E3300" s="1">
        <v>25375.378290347991</v>
      </c>
      <c r="F3300" s="329">
        <v>608.24836750533359</v>
      </c>
      <c r="G3300" s="1">
        <v>0</v>
      </c>
      <c r="H3300" s="329">
        <v>0</v>
      </c>
      <c r="I3300" s="1">
        <v>25375.378290347991</v>
      </c>
      <c r="J3300" s="329">
        <v>1650.931306349747</v>
      </c>
      <c r="K3300" s="329">
        <f t="shared" si="51"/>
        <v>2259.1796738550806</v>
      </c>
    </row>
    <row r="3301" spans="2:11" x14ac:dyDescent="0.2">
      <c r="B3301" s="1">
        <v>20495668</v>
      </c>
      <c r="C3301" s="1">
        <v>2025</v>
      </c>
      <c r="D3301" s="1" t="s">
        <v>293</v>
      </c>
      <c r="E3301" s="1">
        <v>25572.010215691669</v>
      </c>
      <c r="F3301" s="329">
        <v>657.65497492399345</v>
      </c>
      <c r="G3301" s="1">
        <v>0</v>
      </c>
      <c r="H3301" s="329">
        <v>0</v>
      </c>
      <c r="I3301" s="1">
        <v>25572.010215691669</v>
      </c>
      <c r="J3301" s="329">
        <v>1650.931306349747</v>
      </c>
      <c r="K3301" s="329">
        <f t="shared" si="51"/>
        <v>2308.5862812737405</v>
      </c>
    </row>
    <row r="3302" spans="2:11" x14ac:dyDescent="0.2">
      <c r="B3302" s="1">
        <v>20495668</v>
      </c>
      <c r="C3302" s="1">
        <v>2026</v>
      </c>
      <c r="D3302" s="1" t="s">
        <v>293</v>
      </c>
      <c r="E3302" s="1">
        <v>30718.5018502563</v>
      </c>
      <c r="F3302" s="329">
        <v>546.92022634241482</v>
      </c>
      <c r="G3302" s="1">
        <v>0</v>
      </c>
      <c r="H3302" s="329">
        <v>0</v>
      </c>
      <c r="I3302" s="1">
        <v>30718.5018502563</v>
      </c>
      <c r="J3302" s="329">
        <v>1650.931306349747</v>
      </c>
      <c r="K3302" s="329">
        <f t="shared" si="51"/>
        <v>2197.851532692162</v>
      </c>
    </row>
    <row r="3303" spans="2:11" x14ac:dyDescent="0.2">
      <c r="B3303" s="1">
        <v>20495668</v>
      </c>
      <c r="C3303" s="1">
        <v>2027</v>
      </c>
      <c r="D3303" s="1" t="s">
        <v>293</v>
      </c>
      <c r="E3303" s="1">
        <v>40957.452247670102</v>
      </c>
      <c r="F3303" s="329">
        <v>662.33529678428317</v>
      </c>
      <c r="G3303" s="1">
        <v>0</v>
      </c>
      <c r="H3303" s="329">
        <v>0</v>
      </c>
      <c r="I3303" s="1">
        <v>40957.452247670102</v>
      </c>
      <c r="J3303" s="329">
        <v>1650.931306349747</v>
      </c>
      <c r="K3303" s="329">
        <f t="shared" si="51"/>
        <v>2313.2666031340304</v>
      </c>
    </row>
    <row r="3304" spans="2:11" x14ac:dyDescent="0.2">
      <c r="B3304" s="1">
        <v>20495668</v>
      </c>
      <c r="C3304" s="1">
        <v>2028</v>
      </c>
      <c r="D3304" s="1" t="s">
        <v>293</v>
      </c>
      <c r="E3304" s="1">
        <v>52571.330911974263</v>
      </c>
      <c r="F3304" s="329">
        <v>1027.597185602777</v>
      </c>
      <c r="G3304" s="1">
        <v>0.19917551298214239</v>
      </c>
      <c r="H3304" s="329">
        <v>8.2919903546816585</v>
      </c>
      <c r="I3304" s="1">
        <v>52571.530087487241</v>
      </c>
      <c r="J3304" s="329">
        <v>1650.931306349747</v>
      </c>
      <c r="K3304" s="329">
        <f t="shared" si="51"/>
        <v>2686.8204823072056</v>
      </c>
    </row>
    <row r="3305" spans="2:11" x14ac:dyDescent="0.2">
      <c r="B3305" s="1">
        <v>20495668</v>
      </c>
      <c r="C3305" s="1">
        <v>2029</v>
      </c>
      <c r="D3305" s="1" t="s">
        <v>293</v>
      </c>
      <c r="E3305" s="1">
        <v>52571.330911974263</v>
      </c>
      <c r="F3305" s="329">
        <v>1027.597185602777</v>
      </c>
      <c r="G3305" s="1">
        <v>0.19917551298214239</v>
      </c>
      <c r="H3305" s="329">
        <v>8.2919903546816585</v>
      </c>
      <c r="I3305" s="1">
        <v>52571.530087487241</v>
      </c>
      <c r="J3305" s="329">
        <v>1650.931306349747</v>
      </c>
      <c r="K3305" s="329">
        <f t="shared" si="51"/>
        <v>2686.8204823072056</v>
      </c>
    </row>
    <row r="3306" spans="2:11" x14ac:dyDescent="0.2">
      <c r="B3306" s="1">
        <v>20495668</v>
      </c>
      <c r="C3306" s="1">
        <v>2030</v>
      </c>
      <c r="D3306" s="1" t="s">
        <v>293</v>
      </c>
      <c r="E3306" s="1">
        <v>52571.330911974263</v>
      </c>
      <c r="F3306" s="329">
        <v>1027.597185602777</v>
      </c>
      <c r="G3306" s="1">
        <v>0.19917551298214239</v>
      </c>
      <c r="H3306" s="329">
        <v>8.2919903546816585</v>
      </c>
      <c r="I3306" s="1">
        <v>52571.530087487241</v>
      </c>
      <c r="J3306" s="329">
        <v>1650.931306349747</v>
      </c>
      <c r="K3306" s="329">
        <f t="shared" si="51"/>
        <v>2686.8204823072056</v>
      </c>
    </row>
    <row r="3307" spans="2:11" x14ac:dyDescent="0.2">
      <c r="B3307" s="1">
        <v>20495668</v>
      </c>
      <c r="C3307" s="1">
        <v>2031</v>
      </c>
      <c r="D3307" s="1" t="s">
        <v>293</v>
      </c>
      <c r="E3307" s="1">
        <v>52571.330911974263</v>
      </c>
      <c r="F3307" s="329">
        <v>1027.597185602777</v>
      </c>
      <c r="G3307" s="1">
        <v>0.19917551298214239</v>
      </c>
      <c r="H3307" s="329">
        <v>8.2919903546816585</v>
      </c>
      <c r="I3307" s="1">
        <v>52571.530087487241</v>
      </c>
      <c r="J3307" s="329">
        <v>1650.931306349747</v>
      </c>
      <c r="K3307" s="329">
        <f t="shared" si="51"/>
        <v>2686.8204823072056</v>
      </c>
    </row>
    <row r="3308" spans="2:11" x14ac:dyDescent="0.2">
      <c r="B3308" s="1">
        <v>20495668</v>
      </c>
      <c r="C3308" s="1">
        <v>2032</v>
      </c>
      <c r="D3308" s="1" t="s">
        <v>293</v>
      </c>
      <c r="E3308" s="1">
        <v>52571.330911974263</v>
      </c>
      <c r="F3308" s="329">
        <v>1027.597185602777</v>
      </c>
      <c r="G3308" s="1">
        <v>0.19917551298214239</v>
      </c>
      <c r="H3308" s="329">
        <v>8.2919903546816585</v>
      </c>
      <c r="I3308" s="1">
        <v>52571.530087487241</v>
      </c>
      <c r="J3308" s="329">
        <v>1650.931306349747</v>
      </c>
      <c r="K3308" s="329">
        <f t="shared" si="51"/>
        <v>2686.8204823072056</v>
      </c>
    </row>
    <row r="3309" spans="2:11" x14ac:dyDescent="0.2">
      <c r="B3309" s="1">
        <v>20495668</v>
      </c>
      <c r="C3309" s="1">
        <v>2033</v>
      </c>
      <c r="D3309" s="1" t="s">
        <v>293</v>
      </c>
      <c r="E3309" s="1">
        <v>52571.330911974263</v>
      </c>
      <c r="F3309" s="329">
        <v>1027.597185602777</v>
      </c>
      <c r="G3309" s="1">
        <v>0.19917551298214239</v>
      </c>
      <c r="H3309" s="329">
        <v>8.2919903546816585</v>
      </c>
      <c r="I3309" s="1">
        <v>52571.530087487241</v>
      </c>
      <c r="J3309" s="329">
        <v>1650.931306349747</v>
      </c>
      <c r="K3309" s="329">
        <f t="shared" si="51"/>
        <v>2686.8204823072056</v>
      </c>
    </row>
    <row r="3310" spans="2:11" x14ac:dyDescent="0.2">
      <c r="B3310" s="1">
        <v>20495668</v>
      </c>
      <c r="C3310" s="1">
        <v>2034</v>
      </c>
      <c r="D3310" s="1" t="s">
        <v>293</v>
      </c>
      <c r="E3310" s="1">
        <v>52571.330911974263</v>
      </c>
      <c r="F3310" s="329">
        <v>1027.597185602777</v>
      </c>
      <c r="G3310" s="1">
        <v>0.19917551298214239</v>
      </c>
      <c r="H3310" s="329">
        <v>8.2919903546816585</v>
      </c>
      <c r="I3310" s="1">
        <v>52571.530087487241</v>
      </c>
      <c r="J3310" s="329">
        <v>1650.931306349747</v>
      </c>
      <c r="K3310" s="329">
        <f t="shared" si="51"/>
        <v>2686.8204823072056</v>
      </c>
    </row>
    <row r="3311" spans="2:11" x14ac:dyDescent="0.2">
      <c r="B3311" s="1">
        <v>20495907</v>
      </c>
      <c r="C3311" s="1">
        <v>2023</v>
      </c>
      <c r="D3311" s="1" t="s">
        <v>293</v>
      </c>
      <c r="E3311" s="1">
        <v>11880.902733834109</v>
      </c>
      <c r="F3311" s="329">
        <v>0</v>
      </c>
      <c r="G3311" s="1">
        <v>0</v>
      </c>
      <c r="H3311" s="329">
        <v>0</v>
      </c>
      <c r="I3311" s="1">
        <v>11880.902733834109</v>
      </c>
      <c r="J3311" s="329">
        <v>5808.209617659335</v>
      </c>
      <c r="K3311" s="329">
        <f t="shared" si="51"/>
        <v>5808.209617659335</v>
      </c>
    </row>
    <row r="3312" spans="2:11" x14ac:dyDescent="0.2">
      <c r="B3312" s="1">
        <v>20495907</v>
      </c>
      <c r="C3312" s="1">
        <v>2024</v>
      </c>
      <c r="D3312" s="1" t="s">
        <v>293</v>
      </c>
      <c r="E3312" s="1">
        <v>20995.27730378323</v>
      </c>
      <c r="F3312" s="329">
        <v>474.71390387608841</v>
      </c>
      <c r="G3312" s="1">
        <v>0</v>
      </c>
      <c r="H3312" s="329">
        <v>0</v>
      </c>
      <c r="I3312" s="1">
        <v>20995.27730378323</v>
      </c>
      <c r="J3312" s="329">
        <v>5808.209617659335</v>
      </c>
      <c r="K3312" s="329">
        <f t="shared" si="51"/>
        <v>6282.9235215354238</v>
      </c>
    </row>
    <row r="3313" spans="2:11" x14ac:dyDescent="0.2">
      <c r="B3313" s="1">
        <v>20495907</v>
      </c>
      <c r="C3313" s="1">
        <v>2025</v>
      </c>
      <c r="D3313" s="1" t="s">
        <v>293</v>
      </c>
      <c r="E3313" s="1">
        <v>25365.06954715075</v>
      </c>
      <c r="F3313" s="329">
        <v>614.32620357506505</v>
      </c>
      <c r="G3313" s="1">
        <v>0</v>
      </c>
      <c r="H3313" s="329">
        <v>0</v>
      </c>
      <c r="I3313" s="1">
        <v>25365.06954715075</v>
      </c>
      <c r="J3313" s="329">
        <v>5808.209617659335</v>
      </c>
      <c r="K3313" s="329">
        <f t="shared" si="51"/>
        <v>6422.5358212343999</v>
      </c>
    </row>
    <row r="3314" spans="2:11" x14ac:dyDescent="0.2">
      <c r="B3314" s="1">
        <v>20495907</v>
      </c>
      <c r="C3314" s="1">
        <v>2026</v>
      </c>
      <c r="D3314" s="1" t="s">
        <v>293</v>
      </c>
      <c r="E3314" s="1">
        <v>28353.710951782741</v>
      </c>
      <c r="F3314" s="329">
        <v>405.10811819862982</v>
      </c>
      <c r="G3314" s="1">
        <v>0</v>
      </c>
      <c r="H3314" s="329">
        <v>0</v>
      </c>
      <c r="I3314" s="1">
        <v>28353.710951782741</v>
      </c>
      <c r="J3314" s="329">
        <v>5808.209617659335</v>
      </c>
      <c r="K3314" s="329">
        <f t="shared" si="51"/>
        <v>6213.3177358579651</v>
      </c>
    </row>
    <row r="3315" spans="2:11" x14ac:dyDescent="0.2">
      <c r="B3315" s="1">
        <v>20495907</v>
      </c>
      <c r="C3315" s="1">
        <v>2027</v>
      </c>
      <c r="D3315" s="1" t="s">
        <v>293</v>
      </c>
      <c r="E3315" s="1">
        <v>33970.497839008684</v>
      </c>
      <c r="F3315" s="329">
        <v>414.97134709333892</v>
      </c>
      <c r="G3315" s="1">
        <v>0</v>
      </c>
      <c r="H3315" s="329">
        <v>0</v>
      </c>
      <c r="I3315" s="1">
        <v>33970.497839008684</v>
      </c>
      <c r="J3315" s="329">
        <v>5808.209617659335</v>
      </c>
      <c r="K3315" s="329">
        <f t="shared" si="51"/>
        <v>6223.1809647526743</v>
      </c>
    </row>
    <row r="3316" spans="2:11" x14ac:dyDescent="0.2">
      <c r="B3316" s="1">
        <v>20495907</v>
      </c>
      <c r="C3316" s="1">
        <v>2028</v>
      </c>
      <c r="D3316" s="1" t="s">
        <v>293</v>
      </c>
      <c r="E3316" s="1">
        <v>73594.54170432598</v>
      </c>
      <c r="F3316" s="329">
        <v>1044.3763976641069</v>
      </c>
      <c r="G3316" s="1">
        <v>514.72534198473079</v>
      </c>
      <c r="H3316" s="329">
        <v>21428.826802772051</v>
      </c>
      <c r="I3316" s="1">
        <v>74109.267046310706</v>
      </c>
      <c r="J3316" s="329">
        <v>5808.209617659335</v>
      </c>
      <c r="K3316" s="329">
        <f t="shared" si="51"/>
        <v>28281.412818095494</v>
      </c>
    </row>
    <row r="3317" spans="2:11" x14ac:dyDescent="0.2">
      <c r="B3317" s="1">
        <v>20495907</v>
      </c>
      <c r="C3317" s="1">
        <v>2029</v>
      </c>
      <c r="D3317" s="1" t="s">
        <v>293</v>
      </c>
      <c r="E3317" s="1">
        <v>73594.54170432598</v>
      </c>
      <c r="F3317" s="329">
        <v>1044.3763976641069</v>
      </c>
      <c r="G3317" s="1">
        <v>514.72534198473079</v>
      </c>
      <c r="H3317" s="329">
        <v>21428.826802772051</v>
      </c>
      <c r="I3317" s="1">
        <v>74109.267046310706</v>
      </c>
      <c r="J3317" s="329">
        <v>5808.209617659335</v>
      </c>
      <c r="K3317" s="329">
        <f t="shared" si="51"/>
        <v>28281.412818095494</v>
      </c>
    </row>
    <row r="3318" spans="2:11" x14ac:dyDescent="0.2">
      <c r="B3318" s="1">
        <v>20495907</v>
      </c>
      <c r="C3318" s="1">
        <v>2030</v>
      </c>
      <c r="D3318" s="1" t="s">
        <v>293</v>
      </c>
      <c r="E3318" s="1">
        <v>73594.54170432598</v>
      </c>
      <c r="F3318" s="329">
        <v>1044.3763976641069</v>
      </c>
      <c r="G3318" s="1">
        <v>514.72534198473079</v>
      </c>
      <c r="H3318" s="329">
        <v>21428.826802772051</v>
      </c>
      <c r="I3318" s="1">
        <v>74109.267046310706</v>
      </c>
      <c r="J3318" s="329">
        <v>5808.209617659335</v>
      </c>
      <c r="K3318" s="329">
        <f t="shared" si="51"/>
        <v>28281.412818095494</v>
      </c>
    </row>
    <row r="3319" spans="2:11" x14ac:dyDescent="0.2">
      <c r="B3319" s="1">
        <v>20495907</v>
      </c>
      <c r="C3319" s="1">
        <v>2031</v>
      </c>
      <c r="D3319" s="1" t="s">
        <v>293</v>
      </c>
      <c r="E3319" s="1">
        <v>73594.54170432598</v>
      </c>
      <c r="F3319" s="329">
        <v>1044.3763976641069</v>
      </c>
      <c r="G3319" s="1">
        <v>514.72534198473079</v>
      </c>
      <c r="H3319" s="329">
        <v>21428.826802772051</v>
      </c>
      <c r="I3319" s="1">
        <v>74109.267046310706</v>
      </c>
      <c r="J3319" s="329">
        <v>5808.209617659335</v>
      </c>
      <c r="K3319" s="329">
        <f t="shared" si="51"/>
        <v>28281.412818095494</v>
      </c>
    </row>
    <row r="3320" spans="2:11" x14ac:dyDescent="0.2">
      <c r="B3320" s="1">
        <v>20495907</v>
      </c>
      <c r="C3320" s="1">
        <v>2032</v>
      </c>
      <c r="D3320" s="1" t="s">
        <v>293</v>
      </c>
      <c r="E3320" s="1">
        <v>73594.54170432598</v>
      </c>
      <c r="F3320" s="329">
        <v>1044.3763976641069</v>
      </c>
      <c r="G3320" s="1">
        <v>514.72534198473079</v>
      </c>
      <c r="H3320" s="329">
        <v>21428.826802772051</v>
      </c>
      <c r="I3320" s="1">
        <v>74109.267046310706</v>
      </c>
      <c r="J3320" s="329">
        <v>5808.209617659335</v>
      </c>
      <c r="K3320" s="329">
        <f t="shared" si="51"/>
        <v>28281.412818095494</v>
      </c>
    </row>
    <row r="3321" spans="2:11" x14ac:dyDescent="0.2">
      <c r="B3321" s="1">
        <v>20495907</v>
      </c>
      <c r="C3321" s="1">
        <v>2033</v>
      </c>
      <c r="D3321" s="1" t="s">
        <v>293</v>
      </c>
      <c r="E3321" s="1">
        <v>73594.54170432598</v>
      </c>
      <c r="F3321" s="329">
        <v>1044.3763976641069</v>
      </c>
      <c r="G3321" s="1">
        <v>514.72534198473079</v>
      </c>
      <c r="H3321" s="329">
        <v>21428.826802772051</v>
      </c>
      <c r="I3321" s="1">
        <v>74109.267046310706</v>
      </c>
      <c r="J3321" s="329">
        <v>5808.209617659335</v>
      </c>
      <c r="K3321" s="329">
        <f t="shared" si="51"/>
        <v>28281.412818095494</v>
      </c>
    </row>
    <row r="3322" spans="2:11" x14ac:dyDescent="0.2">
      <c r="B3322" s="1">
        <v>20495907</v>
      </c>
      <c r="C3322" s="1">
        <v>2034</v>
      </c>
      <c r="D3322" s="1" t="s">
        <v>293</v>
      </c>
      <c r="E3322" s="1">
        <v>73594.54170432598</v>
      </c>
      <c r="F3322" s="329">
        <v>1044.3763976641069</v>
      </c>
      <c r="G3322" s="1">
        <v>514.72534198473079</v>
      </c>
      <c r="H3322" s="329">
        <v>21428.826802772051</v>
      </c>
      <c r="I3322" s="1">
        <v>74109.267046310706</v>
      </c>
      <c r="J3322" s="329">
        <v>5808.209617659335</v>
      </c>
      <c r="K3322" s="329">
        <f t="shared" si="51"/>
        <v>28281.412818095494</v>
      </c>
    </row>
    <row r="3323" spans="2:11" x14ac:dyDescent="0.2">
      <c r="B3323" s="1">
        <v>20495956</v>
      </c>
      <c r="C3323" s="1">
        <v>2023</v>
      </c>
      <c r="D3323" s="1" t="s">
        <v>293</v>
      </c>
      <c r="E3323" s="1">
        <v>0</v>
      </c>
      <c r="F3323" s="329">
        <v>0</v>
      </c>
      <c r="G3323" s="1">
        <v>0</v>
      </c>
      <c r="H3323" s="329">
        <v>0</v>
      </c>
      <c r="I3323" s="1">
        <v>0</v>
      </c>
      <c r="J3323" s="329">
        <v>2180.9170405368891</v>
      </c>
      <c r="K3323" s="329">
        <f t="shared" si="51"/>
        <v>2180.9170405368891</v>
      </c>
    </row>
    <row r="3324" spans="2:11" x14ac:dyDescent="0.2">
      <c r="B3324" s="1">
        <v>20495956</v>
      </c>
      <c r="C3324" s="1">
        <v>2024</v>
      </c>
      <c r="D3324" s="1" t="s">
        <v>293</v>
      </c>
      <c r="E3324" s="1">
        <v>0</v>
      </c>
      <c r="F3324" s="329">
        <v>0</v>
      </c>
      <c r="G3324" s="1">
        <v>0</v>
      </c>
      <c r="H3324" s="329">
        <v>0</v>
      </c>
      <c r="I3324" s="1">
        <v>0</v>
      </c>
      <c r="J3324" s="329">
        <v>2180.9170405368891</v>
      </c>
      <c r="K3324" s="329">
        <f t="shared" si="51"/>
        <v>2180.9170405368891</v>
      </c>
    </row>
    <row r="3325" spans="2:11" x14ac:dyDescent="0.2">
      <c r="B3325" s="1">
        <v>20495956</v>
      </c>
      <c r="C3325" s="1">
        <v>2025</v>
      </c>
      <c r="D3325" s="1" t="s">
        <v>293</v>
      </c>
      <c r="E3325" s="1">
        <v>1105.566342845543</v>
      </c>
      <c r="F3325" s="329">
        <v>16.577905075826159</v>
      </c>
      <c r="G3325" s="1">
        <v>0</v>
      </c>
      <c r="H3325" s="329">
        <v>0</v>
      </c>
      <c r="I3325" s="1">
        <v>1105.566342845543</v>
      </c>
      <c r="J3325" s="329">
        <v>2180.9170405368891</v>
      </c>
      <c r="K3325" s="329">
        <f t="shared" si="51"/>
        <v>2197.4949456127151</v>
      </c>
    </row>
    <row r="3326" spans="2:11" x14ac:dyDescent="0.2">
      <c r="B3326" s="1">
        <v>20495956</v>
      </c>
      <c r="C3326" s="1">
        <v>2026</v>
      </c>
      <c r="D3326" s="1" t="s">
        <v>293</v>
      </c>
      <c r="E3326" s="1">
        <v>5489.0944651710397</v>
      </c>
      <c r="F3326" s="329">
        <v>46.773835947790417</v>
      </c>
      <c r="G3326" s="1">
        <v>0</v>
      </c>
      <c r="H3326" s="329">
        <v>0</v>
      </c>
      <c r="I3326" s="1">
        <v>5489.0944651710397</v>
      </c>
      <c r="J3326" s="329">
        <v>2180.9170405368891</v>
      </c>
      <c r="K3326" s="329">
        <f t="shared" si="51"/>
        <v>2227.6908764846794</v>
      </c>
    </row>
    <row r="3327" spans="2:11" x14ac:dyDescent="0.2">
      <c r="B3327" s="1">
        <v>20495956</v>
      </c>
      <c r="C3327" s="1">
        <v>2027</v>
      </c>
      <c r="D3327" s="1" t="s">
        <v>293</v>
      </c>
      <c r="E3327" s="1">
        <v>10150.88426567609</v>
      </c>
      <c r="F3327" s="329">
        <v>80.869369667916658</v>
      </c>
      <c r="G3327" s="1">
        <v>0</v>
      </c>
      <c r="H3327" s="329">
        <v>0</v>
      </c>
      <c r="I3327" s="1">
        <v>10150.88426567609</v>
      </c>
      <c r="J3327" s="329">
        <v>2180.9170405368891</v>
      </c>
      <c r="K3327" s="329">
        <f t="shared" si="51"/>
        <v>2261.7864102048056</v>
      </c>
    </row>
    <row r="3328" spans="2:11" x14ac:dyDescent="0.2">
      <c r="B3328" s="1">
        <v>20495956</v>
      </c>
      <c r="C3328" s="1">
        <v>2028</v>
      </c>
      <c r="D3328" s="1" t="s">
        <v>293</v>
      </c>
      <c r="E3328" s="1">
        <v>10179.958249453501</v>
      </c>
      <c r="F3328" s="329">
        <v>101.331863975999</v>
      </c>
      <c r="G3328" s="1">
        <v>79.700808163867421</v>
      </c>
      <c r="H3328" s="329">
        <v>3318.0701917628521</v>
      </c>
      <c r="I3328" s="1">
        <v>10259.65905761736</v>
      </c>
      <c r="J3328" s="329">
        <v>2180.9170405368891</v>
      </c>
      <c r="K3328" s="329">
        <f t="shared" si="51"/>
        <v>5600.3190962757408</v>
      </c>
    </row>
    <row r="3329" spans="2:11" x14ac:dyDescent="0.2">
      <c r="B3329" s="1">
        <v>20495956</v>
      </c>
      <c r="C3329" s="1">
        <v>2029</v>
      </c>
      <c r="D3329" s="1" t="s">
        <v>293</v>
      </c>
      <c r="E3329" s="1">
        <v>10179.958249453501</v>
      </c>
      <c r="F3329" s="329">
        <v>101.331863975999</v>
      </c>
      <c r="G3329" s="1">
        <v>79.700808163867421</v>
      </c>
      <c r="H3329" s="329">
        <v>3318.0701917628521</v>
      </c>
      <c r="I3329" s="1">
        <v>10259.65905761736</v>
      </c>
      <c r="J3329" s="329">
        <v>2180.9170405368891</v>
      </c>
      <c r="K3329" s="329">
        <f t="shared" si="51"/>
        <v>5600.3190962757408</v>
      </c>
    </row>
    <row r="3330" spans="2:11" x14ac:dyDescent="0.2">
      <c r="B3330" s="1">
        <v>20495956</v>
      </c>
      <c r="C3330" s="1">
        <v>2030</v>
      </c>
      <c r="D3330" s="1" t="s">
        <v>293</v>
      </c>
      <c r="E3330" s="1">
        <v>10179.958249453501</v>
      </c>
      <c r="F3330" s="329">
        <v>101.331863975999</v>
      </c>
      <c r="G3330" s="1">
        <v>79.700808163867421</v>
      </c>
      <c r="H3330" s="329">
        <v>3318.0701917628521</v>
      </c>
      <c r="I3330" s="1">
        <v>10259.65905761736</v>
      </c>
      <c r="J3330" s="329">
        <v>2180.9170405368891</v>
      </c>
      <c r="K3330" s="329">
        <f t="shared" si="51"/>
        <v>5600.3190962757408</v>
      </c>
    </row>
    <row r="3331" spans="2:11" x14ac:dyDescent="0.2">
      <c r="B3331" s="1">
        <v>20495956</v>
      </c>
      <c r="C3331" s="1">
        <v>2031</v>
      </c>
      <c r="D3331" s="1" t="s">
        <v>293</v>
      </c>
      <c r="E3331" s="1">
        <v>10179.958249453501</v>
      </c>
      <c r="F3331" s="329">
        <v>101.331863975999</v>
      </c>
      <c r="G3331" s="1">
        <v>79.700808163867421</v>
      </c>
      <c r="H3331" s="329">
        <v>3318.0701917628521</v>
      </c>
      <c r="I3331" s="1">
        <v>10259.65905761736</v>
      </c>
      <c r="J3331" s="329">
        <v>2180.9170405368891</v>
      </c>
      <c r="K3331" s="329">
        <f t="shared" si="51"/>
        <v>5600.3190962757408</v>
      </c>
    </row>
    <row r="3332" spans="2:11" x14ac:dyDescent="0.2">
      <c r="B3332" s="1">
        <v>20495956</v>
      </c>
      <c r="C3332" s="1">
        <v>2032</v>
      </c>
      <c r="D3332" s="1" t="s">
        <v>293</v>
      </c>
      <c r="E3332" s="1">
        <v>10179.958249453501</v>
      </c>
      <c r="F3332" s="329">
        <v>101.331863975999</v>
      </c>
      <c r="G3332" s="1">
        <v>79.700808163867421</v>
      </c>
      <c r="H3332" s="329">
        <v>3318.0701917628521</v>
      </c>
      <c r="I3332" s="1">
        <v>10259.65905761736</v>
      </c>
      <c r="J3332" s="329">
        <v>2180.9170405368891</v>
      </c>
      <c r="K3332" s="329">
        <f t="shared" si="51"/>
        <v>5600.3190962757408</v>
      </c>
    </row>
    <row r="3333" spans="2:11" x14ac:dyDescent="0.2">
      <c r="B3333" s="1">
        <v>20495956</v>
      </c>
      <c r="C3333" s="1">
        <v>2033</v>
      </c>
      <c r="D3333" s="1" t="s">
        <v>293</v>
      </c>
      <c r="E3333" s="1">
        <v>10179.958249453501</v>
      </c>
      <c r="F3333" s="329">
        <v>101.331863975999</v>
      </c>
      <c r="G3333" s="1">
        <v>79.700808163867421</v>
      </c>
      <c r="H3333" s="329">
        <v>3318.0701917628521</v>
      </c>
      <c r="I3333" s="1">
        <v>10259.65905761736</v>
      </c>
      <c r="J3333" s="329">
        <v>2180.9170405368891</v>
      </c>
      <c r="K3333" s="329">
        <f t="shared" si="51"/>
        <v>5600.3190962757408</v>
      </c>
    </row>
    <row r="3334" spans="2:11" x14ac:dyDescent="0.2">
      <c r="B3334" s="1">
        <v>20495956</v>
      </c>
      <c r="C3334" s="1">
        <v>2034</v>
      </c>
      <c r="D3334" s="1" t="s">
        <v>293</v>
      </c>
      <c r="E3334" s="1">
        <v>10179.958249453501</v>
      </c>
      <c r="F3334" s="329">
        <v>101.331863975999</v>
      </c>
      <c r="G3334" s="1">
        <v>79.700808163867421</v>
      </c>
      <c r="H3334" s="329">
        <v>3318.0701917628521</v>
      </c>
      <c r="I3334" s="1">
        <v>10259.65905761736</v>
      </c>
      <c r="J3334" s="329">
        <v>2180.9170405368891</v>
      </c>
      <c r="K3334" s="329">
        <f t="shared" si="51"/>
        <v>5600.3190962757408</v>
      </c>
    </row>
    <row r="3335" spans="2:11" x14ac:dyDescent="0.2">
      <c r="B3335" s="1">
        <v>94342093</v>
      </c>
      <c r="C3335" s="1">
        <v>2023</v>
      </c>
      <c r="D3335" s="1" t="s">
        <v>293</v>
      </c>
      <c r="E3335" s="1">
        <v>0</v>
      </c>
      <c r="F3335" s="329">
        <v>0</v>
      </c>
      <c r="G3335" s="1">
        <v>7586.233988881937</v>
      </c>
      <c r="H3335" s="329">
        <v>315826.87109638372</v>
      </c>
      <c r="I3335" s="1">
        <v>7586.233988881937</v>
      </c>
      <c r="J3335" s="329">
        <v>6358.6436964318445</v>
      </c>
      <c r="K3335" s="329">
        <f t="shared" ref="K3335:K3398" si="52">J3335+H3335+F3335</f>
        <v>322185.51479281555</v>
      </c>
    </row>
    <row r="3336" spans="2:11" x14ac:dyDescent="0.2">
      <c r="B3336" s="1">
        <v>94342093</v>
      </c>
      <c r="C3336" s="1">
        <v>2024</v>
      </c>
      <c r="D3336" s="1" t="s">
        <v>293</v>
      </c>
      <c r="E3336" s="1">
        <v>0</v>
      </c>
      <c r="F3336" s="329">
        <v>0</v>
      </c>
      <c r="G3336" s="1">
        <v>9856.5721976412697</v>
      </c>
      <c r="H3336" s="329">
        <v>410344.62705459457</v>
      </c>
      <c r="I3336" s="1">
        <v>9856.5721976412697</v>
      </c>
      <c r="J3336" s="329">
        <v>6358.6436964318445</v>
      </c>
      <c r="K3336" s="329">
        <f t="shared" si="52"/>
        <v>416703.2707510264</v>
      </c>
    </row>
    <row r="3337" spans="2:11" x14ac:dyDescent="0.2">
      <c r="B3337" s="1">
        <v>94342093</v>
      </c>
      <c r="C3337" s="1">
        <v>2025</v>
      </c>
      <c r="D3337" s="1" t="s">
        <v>293</v>
      </c>
      <c r="E3337" s="1">
        <v>0</v>
      </c>
      <c r="F3337" s="329">
        <v>0</v>
      </c>
      <c r="G3337" s="1">
        <v>10270.006812213771</v>
      </c>
      <c r="H3337" s="329">
        <v>427556.56131799001</v>
      </c>
      <c r="I3337" s="1">
        <v>10270.006812213771</v>
      </c>
      <c r="J3337" s="329">
        <v>6358.6436964318445</v>
      </c>
      <c r="K3337" s="329">
        <f t="shared" si="52"/>
        <v>433915.20501442184</v>
      </c>
    </row>
    <row r="3338" spans="2:11" x14ac:dyDescent="0.2">
      <c r="B3338" s="1">
        <v>94342093</v>
      </c>
      <c r="C3338" s="1">
        <v>2026</v>
      </c>
      <c r="D3338" s="1" t="s">
        <v>293</v>
      </c>
      <c r="E3338" s="1">
        <v>0</v>
      </c>
      <c r="F3338" s="329">
        <v>0</v>
      </c>
      <c r="G3338" s="1">
        <v>17145.041582514179</v>
      </c>
      <c r="H3338" s="329">
        <v>713775.08863536792</v>
      </c>
      <c r="I3338" s="1">
        <v>17145.041582514179</v>
      </c>
      <c r="J3338" s="329">
        <v>6358.6436964318445</v>
      </c>
      <c r="K3338" s="329">
        <f t="shared" si="52"/>
        <v>720133.73233179981</v>
      </c>
    </row>
    <row r="3339" spans="2:11" x14ac:dyDescent="0.2">
      <c r="B3339" s="1">
        <v>94342093</v>
      </c>
      <c r="C3339" s="1">
        <v>2027</v>
      </c>
      <c r="D3339" s="1" t="s">
        <v>293</v>
      </c>
      <c r="E3339" s="1">
        <v>0</v>
      </c>
      <c r="F3339" s="329">
        <v>0</v>
      </c>
      <c r="G3339" s="1">
        <v>16938.753555774059</v>
      </c>
      <c r="H3339" s="329">
        <v>705186.99312902521</v>
      </c>
      <c r="I3339" s="1">
        <v>16938.753555774059</v>
      </c>
      <c r="J3339" s="329">
        <v>6358.6436964318445</v>
      </c>
      <c r="K3339" s="329">
        <f t="shared" si="52"/>
        <v>711545.6368254571</v>
      </c>
    </row>
    <row r="3340" spans="2:11" x14ac:dyDescent="0.2">
      <c r="B3340" s="1">
        <v>94342093</v>
      </c>
      <c r="C3340" s="1">
        <v>2028</v>
      </c>
      <c r="D3340" s="1" t="s">
        <v>293</v>
      </c>
      <c r="E3340" s="1">
        <v>0</v>
      </c>
      <c r="F3340" s="329">
        <v>0</v>
      </c>
      <c r="G3340" s="1">
        <v>16979.60131623095</v>
      </c>
      <c r="H3340" s="329">
        <v>706887.54974187177</v>
      </c>
      <c r="I3340" s="1">
        <v>16979.60131623095</v>
      </c>
      <c r="J3340" s="329">
        <v>6358.6436964318445</v>
      </c>
      <c r="K3340" s="329">
        <f t="shared" si="52"/>
        <v>713246.19343830366</v>
      </c>
    </row>
    <row r="3341" spans="2:11" x14ac:dyDescent="0.2">
      <c r="B3341" s="1">
        <v>94342093</v>
      </c>
      <c r="C3341" s="1">
        <v>2029</v>
      </c>
      <c r="D3341" s="1" t="s">
        <v>293</v>
      </c>
      <c r="E3341" s="1">
        <v>0</v>
      </c>
      <c r="F3341" s="329">
        <v>0</v>
      </c>
      <c r="G3341" s="1">
        <v>16979.60131623095</v>
      </c>
      <c r="H3341" s="329">
        <v>706887.54974187177</v>
      </c>
      <c r="I3341" s="1">
        <v>16979.60131623095</v>
      </c>
      <c r="J3341" s="329">
        <v>6358.6436964318445</v>
      </c>
      <c r="K3341" s="329">
        <f t="shared" si="52"/>
        <v>713246.19343830366</v>
      </c>
    </row>
    <row r="3342" spans="2:11" x14ac:dyDescent="0.2">
      <c r="B3342" s="1">
        <v>94342093</v>
      </c>
      <c r="C3342" s="1">
        <v>2030</v>
      </c>
      <c r="D3342" s="1" t="s">
        <v>293</v>
      </c>
      <c r="E3342" s="1">
        <v>0</v>
      </c>
      <c r="F3342" s="329">
        <v>0</v>
      </c>
      <c r="G3342" s="1">
        <v>16979.60131623095</v>
      </c>
      <c r="H3342" s="329">
        <v>706887.54974187177</v>
      </c>
      <c r="I3342" s="1">
        <v>16979.60131623095</v>
      </c>
      <c r="J3342" s="329">
        <v>6358.6436964318445</v>
      </c>
      <c r="K3342" s="329">
        <f t="shared" si="52"/>
        <v>713246.19343830366</v>
      </c>
    </row>
    <row r="3343" spans="2:11" x14ac:dyDescent="0.2">
      <c r="B3343" s="1">
        <v>94342093</v>
      </c>
      <c r="C3343" s="1">
        <v>2031</v>
      </c>
      <c r="D3343" s="1" t="s">
        <v>293</v>
      </c>
      <c r="E3343" s="1">
        <v>0</v>
      </c>
      <c r="F3343" s="329">
        <v>0</v>
      </c>
      <c r="G3343" s="1">
        <v>16979.60131623095</v>
      </c>
      <c r="H3343" s="329">
        <v>706887.54974187177</v>
      </c>
      <c r="I3343" s="1">
        <v>16979.60131623095</v>
      </c>
      <c r="J3343" s="329">
        <v>6358.6436964318445</v>
      </c>
      <c r="K3343" s="329">
        <f t="shared" si="52"/>
        <v>713246.19343830366</v>
      </c>
    </row>
    <row r="3344" spans="2:11" x14ac:dyDescent="0.2">
      <c r="B3344" s="1">
        <v>94342093</v>
      </c>
      <c r="C3344" s="1">
        <v>2032</v>
      </c>
      <c r="D3344" s="1" t="s">
        <v>293</v>
      </c>
      <c r="E3344" s="1">
        <v>0</v>
      </c>
      <c r="F3344" s="329">
        <v>0</v>
      </c>
      <c r="G3344" s="1">
        <v>16979.60131623095</v>
      </c>
      <c r="H3344" s="329">
        <v>706887.54974187177</v>
      </c>
      <c r="I3344" s="1">
        <v>16979.60131623095</v>
      </c>
      <c r="J3344" s="329">
        <v>6358.6436964318445</v>
      </c>
      <c r="K3344" s="329">
        <f t="shared" si="52"/>
        <v>713246.19343830366</v>
      </c>
    </row>
    <row r="3345" spans="2:11" x14ac:dyDescent="0.2">
      <c r="B3345" s="1">
        <v>94342093</v>
      </c>
      <c r="C3345" s="1">
        <v>2033</v>
      </c>
      <c r="D3345" s="1" t="s">
        <v>293</v>
      </c>
      <c r="E3345" s="1">
        <v>0</v>
      </c>
      <c r="F3345" s="329">
        <v>0</v>
      </c>
      <c r="G3345" s="1">
        <v>16979.60131623095</v>
      </c>
      <c r="H3345" s="329">
        <v>706887.54974187177</v>
      </c>
      <c r="I3345" s="1">
        <v>16979.60131623095</v>
      </c>
      <c r="J3345" s="329">
        <v>6358.6436964318445</v>
      </c>
      <c r="K3345" s="329">
        <f t="shared" si="52"/>
        <v>713246.19343830366</v>
      </c>
    </row>
    <row r="3346" spans="2:11" x14ac:dyDescent="0.2">
      <c r="B3346" s="1">
        <v>94342093</v>
      </c>
      <c r="C3346" s="1">
        <v>2034</v>
      </c>
      <c r="D3346" s="1" t="s">
        <v>293</v>
      </c>
      <c r="E3346" s="1">
        <v>0</v>
      </c>
      <c r="F3346" s="329">
        <v>0</v>
      </c>
      <c r="G3346" s="1">
        <v>16979.60131623095</v>
      </c>
      <c r="H3346" s="329">
        <v>706887.54974187177</v>
      </c>
      <c r="I3346" s="1">
        <v>16979.60131623095</v>
      </c>
      <c r="J3346" s="329">
        <v>6358.6436964318445</v>
      </c>
      <c r="K3346" s="329">
        <f t="shared" si="52"/>
        <v>713246.19343830366</v>
      </c>
    </row>
    <row r="3347" spans="2:11" x14ac:dyDescent="0.2">
      <c r="B3347" s="1">
        <v>157499868</v>
      </c>
      <c r="C3347" s="1">
        <v>2023</v>
      </c>
      <c r="D3347" s="1" t="s">
        <v>293</v>
      </c>
      <c r="E3347" s="1">
        <v>0</v>
      </c>
      <c r="F3347" s="329">
        <v>0</v>
      </c>
      <c r="G3347" s="1">
        <v>58.545399152597803</v>
      </c>
      <c r="H3347" s="329">
        <v>2437.3371897772072</v>
      </c>
      <c r="I3347" s="1">
        <v>58.545399152597803</v>
      </c>
      <c r="J3347" s="329">
        <v>661.69519068960722</v>
      </c>
      <c r="K3347" s="329">
        <f t="shared" si="52"/>
        <v>3099.0323804668142</v>
      </c>
    </row>
    <row r="3348" spans="2:11" x14ac:dyDescent="0.2">
      <c r="B3348" s="1">
        <v>157499868</v>
      </c>
      <c r="C3348" s="1">
        <v>2024</v>
      </c>
      <c r="D3348" s="1" t="s">
        <v>293</v>
      </c>
      <c r="E3348" s="1">
        <v>0</v>
      </c>
      <c r="F3348" s="329">
        <v>0</v>
      </c>
      <c r="G3348" s="1">
        <v>166.17200714770061</v>
      </c>
      <c r="H3348" s="329">
        <v>6918.0024183513151</v>
      </c>
      <c r="I3348" s="1">
        <v>166.17200714770061</v>
      </c>
      <c r="J3348" s="329">
        <v>661.69519068960722</v>
      </c>
      <c r="K3348" s="329">
        <f t="shared" si="52"/>
        <v>7579.6976090409225</v>
      </c>
    </row>
    <row r="3349" spans="2:11" x14ac:dyDescent="0.2">
      <c r="B3349" s="1">
        <v>157499868</v>
      </c>
      <c r="C3349" s="1">
        <v>2025</v>
      </c>
      <c r="D3349" s="1" t="s">
        <v>293</v>
      </c>
      <c r="E3349" s="1">
        <v>0</v>
      </c>
      <c r="F3349" s="329">
        <v>0</v>
      </c>
      <c r="G3349" s="1">
        <v>183.3783996864712</v>
      </c>
      <c r="H3349" s="329">
        <v>7634.3316439381169</v>
      </c>
      <c r="I3349" s="1">
        <v>183.3783996864712</v>
      </c>
      <c r="J3349" s="329">
        <v>661.69519068960722</v>
      </c>
      <c r="K3349" s="329">
        <f t="shared" si="52"/>
        <v>8296.0268346277244</v>
      </c>
    </row>
    <row r="3350" spans="2:11" x14ac:dyDescent="0.2">
      <c r="B3350" s="1">
        <v>157499868</v>
      </c>
      <c r="C3350" s="1">
        <v>2026</v>
      </c>
      <c r="D3350" s="1" t="s">
        <v>293</v>
      </c>
      <c r="E3350" s="1">
        <v>0</v>
      </c>
      <c r="F3350" s="329">
        <v>0</v>
      </c>
      <c r="G3350" s="1">
        <v>766.95067052738693</v>
      </c>
      <c r="H3350" s="329">
        <v>31929.364545429358</v>
      </c>
      <c r="I3350" s="1">
        <v>766.95067052738693</v>
      </c>
      <c r="J3350" s="329">
        <v>661.69519068960722</v>
      </c>
      <c r="K3350" s="329">
        <f t="shared" si="52"/>
        <v>32591.059736118965</v>
      </c>
    </row>
    <row r="3351" spans="2:11" x14ac:dyDescent="0.2">
      <c r="B3351" s="1">
        <v>157499868</v>
      </c>
      <c r="C3351" s="1">
        <v>2027</v>
      </c>
      <c r="D3351" s="1" t="s">
        <v>293</v>
      </c>
      <c r="E3351" s="1">
        <v>0</v>
      </c>
      <c r="F3351" s="329">
        <v>0</v>
      </c>
      <c r="G3351" s="1">
        <v>800.21073069451631</v>
      </c>
      <c r="H3351" s="329">
        <v>33314.033242764133</v>
      </c>
      <c r="I3351" s="1">
        <v>800.21073069451631</v>
      </c>
      <c r="J3351" s="329">
        <v>661.69519068960722</v>
      </c>
      <c r="K3351" s="329">
        <f t="shared" si="52"/>
        <v>33975.72843345374</v>
      </c>
    </row>
    <row r="3352" spans="2:11" x14ac:dyDescent="0.2">
      <c r="B3352" s="1">
        <v>157499868</v>
      </c>
      <c r="C3352" s="1">
        <v>2028</v>
      </c>
      <c r="D3352" s="1" t="s">
        <v>293</v>
      </c>
      <c r="E3352" s="1">
        <v>0</v>
      </c>
      <c r="F3352" s="329">
        <v>0</v>
      </c>
      <c r="G3352" s="1">
        <v>868.03522188651459</v>
      </c>
      <c r="H3352" s="329">
        <v>36137.67365093853</v>
      </c>
      <c r="I3352" s="1">
        <v>868.03522188651459</v>
      </c>
      <c r="J3352" s="329">
        <v>661.69519068960722</v>
      </c>
      <c r="K3352" s="329">
        <f t="shared" si="52"/>
        <v>36799.368841628137</v>
      </c>
    </row>
    <row r="3353" spans="2:11" x14ac:dyDescent="0.2">
      <c r="B3353" s="1">
        <v>157499868</v>
      </c>
      <c r="C3353" s="1">
        <v>2029</v>
      </c>
      <c r="D3353" s="1" t="s">
        <v>293</v>
      </c>
      <c r="E3353" s="1">
        <v>0</v>
      </c>
      <c r="F3353" s="329">
        <v>0</v>
      </c>
      <c r="G3353" s="1">
        <v>868.03522188651459</v>
      </c>
      <c r="H3353" s="329">
        <v>36137.67365093853</v>
      </c>
      <c r="I3353" s="1">
        <v>868.03522188651459</v>
      </c>
      <c r="J3353" s="329">
        <v>661.69519068960722</v>
      </c>
      <c r="K3353" s="329">
        <f t="shared" si="52"/>
        <v>36799.368841628137</v>
      </c>
    </row>
    <row r="3354" spans="2:11" x14ac:dyDescent="0.2">
      <c r="B3354" s="1">
        <v>157499868</v>
      </c>
      <c r="C3354" s="1">
        <v>2030</v>
      </c>
      <c r="D3354" s="1" t="s">
        <v>293</v>
      </c>
      <c r="E3354" s="1">
        <v>0</v>
      </c>
      <c r="F3354" s="329">
        <v>0</v>
      </c>
      <c r="G3354" s="1">
        <v>868.03522188651459</v>
      </c>
      <c r="H3354" s="329">
        <v>36137.67365093853</v>
      </c>
      <c r="I3354" s="1">
        <v>868.03522188651459</v>
      </c>
      <c r="J3354" s="329">
        <v>661.69519068960722</v>
      </c>
      <c r="K3354" s="329">
        <f t="shared" si="52"/>
        <v>36799.368841628137</v>
      </c>
    </row>
    <row r="3355" spans="2:11" x14ac:dyDescent="0.2">
      <c r="B3355" s="1">
        <v>157499868</v>
      </c>
      <c r="C3355" s="1">
        <v>2031</v>
      </c>
      <c r="D3355" s="1" t="s">
        <v>293</v>
      </c>
      <c r="E3355" s="1">
        <v>0</v>
      </c>
      <c r="F3355" s="329">
        <v>0</v>
      </c>
      <c r="G3355" s="1">
        <v>868.03522188651459</v>
      </c>
      <c r="H3355" s="329">
        <v>36137.67365093853</v>
      </c>
      <c r="I3355" s="1">
        <v>868.03522188651459</v>
      </c>
      <c r="J3355" s="329">
        <v>661.69519068960722</v>
      </c>
      <c r="K3355" s="329">
        <f t="shared" si="52"/>
        <v>36799.368841628137</v>
      </c>
    </row>
    <row r="3356" spans="2:11" x14ac:dyDescent="0.2">
      <c r="B3356" s="1">
        <v>157499868</v>
      </c>
      <c r="C3356" s="1">
        <v>2032</v>
      </c>
      <c r="D3356" s="1" t="s">
        <v>293</v>
      </c>
      <c r="E3356" s="1">
        <v>0</v>
      </c>
      <c r="F3356" s="329">
        <v>0</v>
      </c>
      <c r="G3356" s="1">
        <v>868.03522188651459</v>
      </c>
      <c r="H3356" s="329">
        <v>36137.67365093853</v>
      </c>
      <c r="I3356" s="1">
        <v>868.03522188651459</v>
      </c>
      <c r="J3356" s="329">
        <v>661.69519068960722</v>
      </c>
      <c r="K3356" s="329">
        <f t="shared" si="52"/>
        <v>36799.368841628137</v>
      </c>
    </row>
    <row r="3357" spans="2:11" x14ac:dyDescent="0.2">
      <c r="B3357" s="1">
        <v>157499868</v>
      </c>
      <c r="C3357" s="1">
        <v>2033</v>
      </c>
      <c r="D3357" s="1" t="s">
        <v>293</v>
      </c>
      <c r="E3357" s="1">
        <v>0</v>
      </c>
      <c r="F3357" s="329">
        <v>0</v>
      </c>
      <c r="G3357" s="1">
        <v>868.03522188651459</v>
      </c>
      <c r="H3357" s="329">
        <v>36137.67365093853</v>
      </c>
      <c r="I3357" s="1">
        <v>868.03522188651459</v>
      </c>
      <c r="J3357" s="329">
        <v>661.69519068960722</v>
      </c>
      <c r="K3357" s="329">
        <f t="shared" si="52"/>
        <v>36799.368841628137</v>
      </c>
    </row>
    <row r="3358" spans="2:11" x14ac:dyDescent="0.2">
      <c r="B3358" s="1">
        <v>157499868</v>
      </c>
      <c r="C3358" s="1">
        <v>2034</v>
      </c>
      <c r="D3358" s="1" t="s">
        <v>293</v>
      </c>
      <c r="E3358" s="1">
        <v>0</v>
      </c>
      <c r="F3358" s="329">
        <v>0</v>
      </c>
      <c r="G3358" s="1">
        <v>868.03522188651459</v>
      </c>
      <c r="H3358" s="329">
        <v>36137.67365093853</v>
      </c>
      <c r="I3358" s="1">
        <v>868.03522188651459</v>
      </c>
      <c r="J3358" s="329">
        <v>661.69519068960722</v>
      </c>
      <c r="K3358" s="329">
        <f t="shared" si="52"/>
        <v>36799.368841628137</v>
      </c>
    </row>
    <row r="3359" spans="2:11" x14ac:dyDescent="0.2">
      <c r="B3359" s="1">
        <v>158126550</v>
      </c>
      <c r="C3359" s="1">
        <v>2023</v>
      </c>
      <c r="D3359" s="1" t="s">
        <v>293</v>
      </c>
      <c r="E3359" s="1">
        <v>0</v>
      </c>
      <c r="F3359" s="329">
        <v>0</v>
      </c>
      <c r="G3359" s="1">
        <v>0</v>
      </c>
      <c r="H3359" s="329">
        <v>0</v>
      </c>
      <c r="I3359" s="1">
        <v>0</v>
      </c>
      <c r="J3359" s="329">
        <v>1122.9341498110821</v>
      </c>
      <c r="K3359" s="329">
        <f t="shared" si="52"/>
        <v>1122.9341498110821</v>
      </c>
    </row>
    <row r="3360" spans="2:11" x14ac:dyDescent="0.2">
      <c r="B3360" s="1">
        <v>158126550</v>
      </c>
      <c r="C3360" s="1">
        <v>2024</v>
      </c>
      <c r="D3360" s="1" t="s">
        <v>293</v>
      </c>
      <c r="E3360" s="1">
        <v>0</v>
      </c>
      <c r="F3360" s="329">
        <v>0</v>
      </c>
      <c r="G3360" s="1">
        <v>0</v>
      </c>
      <c r="H3360" s="329">
        <v>0</v>
      </c>
      <c r="I3360" s="1">
        <v>0</v>
      </c>
      <c r="J3360" s="329">
        <v>1122.9341498110821</v>
      </c>
      <c r="K3360" s="329">
        <f t="shared" si="52"/>
        <v>1122.9341498110821</v>
      </c>
    </row>
    <row r="3361" spans="2:11" x14ac:dyDescent="0.2">
      <c r="B3361" s="1">
        <v>158126550</v>
      </c>
      <c r="C3361" s="1">
        <v>2025</v>
      </c>
      <c r="D3361" s="1" t="s">
        <v>293</v>
      </c>
      <c r="E3361" s="1">
        <v>0</v>
      </c>
      <c r="F3361" s="329">
        <v>0</v>
      </c>
      <c r="G3361" s="1">
        <v>0</v>
      </c>
      <c r="H3361" s="329">
        <v>0</v>
      </c>
      <c r="I3361" s="1">
        <v>0</v>
      </c>
      <c r="J3361" s="329">
        <v>1122.9341498110821</v>
      </c>
      <c r="K3361" s="329">
        <f t="shared" si="52"/>
        <v>1122.9341498110821</v>
      </c>
    </row>
    <row r="3362" spans="2:11" x14ac:dyDescent="0.2">
      <c r="B3362" s="1">
        <v>158126550</v>
      </c>
      <c r="C3362" s="1">
        <v>2026</v>
      </c>
      <c r="D3362" s="1" t="s">
        <v>293</v>
      </c>
      <c r="E3362" s="1">
        <v>0</v>
      </c>
      <c r="F3362" s="329">
        <v>0</v>
      </c>
      <c r="G3362" s="1">
        <v>0</v>
      </c>
      <c r="H3362" s="329">
        <v>0</v>
      </c>
      <c r="I3362" s="1">
        <v>0</v>
      </c>
      <c r="J3362" s="329">
        <v>1122.9341498110821</v>
      </c>
      <c r="K3362" s="329">
        <f t="shared" si="52"/>
        <v>1122.9341498110821</v>
      </c>
    </row>
    <row r="3363" spans="2:11" x14ac:dyDescent="0.2">
      <c r="B3363" s="1">
        <v>158126550</v>
      </c>
      <c r="C3363" s="1">
        <v>2027</v>
      </c>
      <c r="D3363" s="1" t="s">
        <v>293</v>
      </c>
      <c r="E3363" s="1">
        <v>0</v>
      </c>
      <c r="F3363" s="329">
        <v>0</v>
      </c>
      <c r="G3363" s="1">
        <v>0</v>
      </c>
      <c r="H3363" s="329">
        <v>0</v>
      </c>
      <c r="I3363" s="1">
        <v>0</v>
      </c>
      <c r="J3363" s="329">
        <v>1122.9341498110821</v>
      </c>
      <c r="K3363" s="329">
        <f t="shared" si="52"/>
        <v>1122.9341498110821</v>
      </c>
    </row>
    <row r="3364" spans="2:11" x14ac:dyDescent="0.2">
      <c r="B3364" s="1">
        <v>158126550</v>
      </c>
      <c r="C3364" s="1">
        <v>2028</v>
      </c>
      <c r="D3364" s="1" t="s">
        <v>293</v>
      </c>
      <c r="E3364" s="1">
        <v>0</v>
      </c>
      <c r="F3364" s="329">
        <v>0</v>
      </c>
      <c r="G3364" s="1">
        <v>0</v>
      </c>
      <c r="H3364" s="329">
        <v>0</v>
      </c>
      <c r="I3364" s="1">
        <v>0</v>
      </c>
      <c r="J3364" s="329">
        <v>1122.9341498110821</v>
      </c>
      <c r="K3364" s="329">
        <f t="shared" si="52"/>
        <v>1122.9341498110821</v>
      </c>
    </row>
    <row r="3365" spans="2:11" x14ac:dyDescent="0.2">
      <c r="B3365" s="1">
        <v>158126550</v>
      </c>
      <c r="C3365" s="1">
        <v>2029</v>
      </c>
      <c r="D3365" s="1" t="s">
        <v>293</v>
      </c>
      <c r="E3365" s="1">
        <v>0</v>
      </c>
      <c r="F3365" s="329">
        <v>0</v>
      </c>
      <c r="G3365" s="1">
        <v>0</v>
      </c>
      <c r="H3365" s="329">
        <v>0</v>
      </c>
      <c r="I3365" s="1">
        <v>0</v>
      </c>
      <c r="J3365" s="329">
        <v>1122.9341498110821</v>
      </c>
      <c r="K3365" s="329">
        <f t="shared" si="52"/>
        <v>1122.9341498110821</v>
      </c>
    </row>
    <row r="3366" spans="2:11" x14ac:dyDescent="0.2">
      <c r="B3366" s="1">
        <v>158126550</v>
      </c>
      <c r="C3366" s="1">
        <v>2030</v>
      </c>
      <c r="D3366" s="1" t="s">
        <v>293</v>
      </c>
      <c r="E3366" s="1">
        <v>0</v>
      </c>
      <c r="F3366" s="329">
        <v>0</v>
      </c>
      <c r="G3366" s="1">
        <v>0</v>
      </c>
      <c r="H3366" s="329">
        <v>0</v>
      </c>
      <c r="I3366" s="1">
        <v>0</v>
      </c>
      <c r="J3366" s="329">
        <v>1122.9341498110821</v>
      </c>
      <c r="K3366" s="329">
        <f t="shared" si="52"/>
        <v>1122.9341498110821</v>
      </c>
    </row>
    <row r="3367" spans="2:11" x14ac:dyDescent="0.2">
      <c r="B3367" s="1">
        <v>158126550</v>
      </c>
      <c r="C3367" s="1">
        <v>2031</v>
      </c>
      <c r="D3367" s="1" t="s">
        <v>293</v>
      </c>
      <c r="E3367" s="1">
        <v>0</v>
      </c>
      <c r="F3367" s="329">
        <v>0</v>
      </c>
      <c r="G3367" s="1">
        <v>0</v>
      </c>
      <c r="H3367" s="329">
        <v>0</v>
      </c>
      <c r="I3367" s="1">
        <v>0</v>
      </c>
      <c r="J3367" s="329">
        <v>1122.9341498110821</v>
      </c>
      <c r="K3367" s="329">
        <f t="shared" si="52"/>
        <v>1122.9341498110821</v>
      </c>
    </row>
    <row r="3368" spans="2:11" x14ac:dyDescent="0.2">
      <c r="B3368" s="1">
        <v>158126550</v>
      </c>
      <c r="C3368" s="1">
        <v>2032</v>
      </c>
      <c r="D3368" s="1" t="s">
        <v>293</v>
      </c>
      <c r="E3368" s="1">
        <v>0</v>
      </c>
      <c r="F3368" s="329">
        <v>0</v>
      </c>
      <c r="G3368" s="1">
        <v>0</v>
      </c>
      <c r="H3368" s="329">
        <v>0</v>
      </c>
      <c r="I3368" s="1">
        <v>0</v>
      </c>
      <c r="J3368" s="329">
        <v>1122.9341498110821</v>
      </c>
      <c r="K3368" s="329">
        <f t="shared" si="52"/>
        <v>1122.9341498110821</v>
      </c>
    </row>
    <row r="3369" spans="2:11" x14ac:dyDescent="0.2">
      <c r="B3369" s="1">
        <v>158126550</v>
      </c>
      <c r="C3369" s="1">
        <v>2033</v>
      </c>
      <c r="D3369" s="1" t="s">
        <v>293</v>
      </c>
      <c r="E3369" s="1">
        <v>0</v>
      </c>
      <c r="F3369" s="329">
        <v>0</v>
      </c>
      <c r="G3369" s="1">
        <v>0</v>
      </c>
      <c r="H3369" s="329">
        <v>0</v>
      </c>
      <c r="I3369" s="1">
        <v>0</v>
      </c>
      <c r="J3369" s="329">
        <v>1122.9341498110821</v>
      </c>
      <c r="K3369" s="329">
        <f t="shared" si="52"/>
        <v>1122.9341498110821</v>
      </c>
    </row>
    <row r="3370" spans="2:11" x14ac:dyDescent="0.2">
      <c r="B3370" s="1">
        <v>158126550</v>
      </c>
      <c r="C3370" s="1">
        <v>2034</v>
      </c>
      <c r="D3370" s="1" t="s">
        <v>293</v>
      </c>
      <c r="E3370" s="1">
        <v>0</v>
      </c>
      <c r="F3370" s="329">
        <v>0</v>
      </c>
      <c r="G3370" s="1">
        <v>0</v>
      </c>
      <c r="H3370" s="329">
        <v>0</v>
      </c>
      <c r="I3370" s="1">
        <v>0</v>
      </c>
      <c r="J3370" s="329">
        <v>1122.9341498110821</v>
      </c>
      <c r="K3370" s="329">
        <f t="shared" si="52"/>
        <v>1122.9341498110821</v>
      </c>
    </row>
    <row r="3371" spans="2:11" x14ac:dyDescent="0.2">
      <c r="B3371" s="1">
        <v>163502879</v>
      </c>
      <c r="C3371" s="1">
        <v>2023</v>
      </c>
      <c r="D3371" s="1" t="s">
        <v>293</v>
      </c>
      <c r="E3371" s="1">
        <v>22.961880538893439</v>
      </c>
      <c r="F3371" s="329">
        <v>0</v>
      </c>
      <c r="G3371" s="1">
        <v>0</v>
      </c>
      <c r="H3371" s="329">
        <v>0</v>
      </c>
      <c r="I3371" s="1">
        <v>22.961880538893439</v>
      </c>
      <c r="J3371" s="329">
        <v>606.72530122433545</v>
      </c>
      <c r="K3371" s="329">
        <f t="shared" si="52"/>
        <v>606.72530122433545</v>
      </c>
    </row>
    <row r="3372" spans="2:11" x14ac:dyDescent="0.2">
      <c r="B3372" s="1">
        <v>163502879</v>
      </c>
      <c r="C3372" s="1">
        <v>2024</v>
      </c>
      <c r="D3372" s="1" t="s">
        <v>293</v>
      </c>
      <c r="E3372" s="1">
        <v>15.612325844885071</v>
      </c>
      <c r="F3372" s="329">
        <v>0.71941080424615833</v>
      </c>
      <c r="G3372" s="1">
        <v>0</v>
      </c>
      <c r="H3372" s="329">
        <v>0</v>
      </c>
      <c r="I3372" s="1">
        <v>15.612325844885071</v>
      </c>
      <c r="J3372" s="329">
        <v>606.72530122433545</v>
      </c>
      <c r="K3372" s="329">
        <f t="shared" si="52"/>
        <v>607.44471202858165</v>
      </c>
    </row>
    <row r="3373" spans="2:11" x14ac:dyDescent="0.2">
      <c r="B3373" s="1">
        <v>163502879</v>
      </c>
      <c r="C3373" s="1">
        <v>2025</v>
      </c>
      <c r="D3373" s="1" t="s">
        <v>293</v>
      </c>
      <c r="E3373" s="1">
        <v>26.808418288708509</v>
      </c>
      <c r="F3373" s="329">
        <v>0.77199069383677754</v>
      </c>
      <c r="G3373" s="1">
        <v>0</v>
      </c>
      <c r="H3373" s="329">
        <v>0</v>
      </c>
      <c r="I3373" s="1">
        <v>26.808418288708509</v>
      </c>
      <c r="J3373" s="329">
        <v>606.72530122433545</v>
      </c>
      <c r="K3373" s="329">
        <f t="shared" si="52"/>
        <v>607.49729191817221</v>
      </c>
    </row>
    <row r="3374" spans="2:11" x14ac:dyDescent="0.2">
      <c r="B3374" s="1">
        <v>163502879</v>
      </c>
      <c r="C3374" s="1">
        <v>2026</v>
      </c>
      <c r="D3374" s="1" t="s">
        <v>293</v>
      </c>
      <c r="E3374" s="1">
        <v>124.22885220620449</v>
      </c>
      <c r="F3374" s="329">
        <v>1.346458108411688</v>
      </c>
      <c r="G3374" s="1">
        <v>0</v>
      </c>
      <c r="H3374" s="329">
        <v>0</v>
      </c>
      <c r="I3374" s="1">
        <v>124.22885220620449</v>
      </c>
      <c r="J3374" s="329">
        <v>606.72530122433545</v>
      </c>
      <c r="K3374" s="329">
        <f t="shared" si="52"/>
        <v>608.07175933274709</v>
      </c>
    </row>
    <row r="3375" spans="2:11" x14ac:dyDescent="0.2">
      <c r="B3375" s="1">
        <v>163502879</v>
      </c>
      <c r="C3375" s="1">
        <v>2027</v>
      </c>
      <c r="D3375" s="1" t="s">
        <v>293</v>
      </c>
      <c r="E3375" s="1">
        <v>129.45066489409291</v>
      </c>
      <c r="F3375" s="329">
        <v>0.99213631098175314</v>
      </c>
      <c r="G3375" s="1">
        <v>0</v>
      </c>
      <c r="H3375" s="329">
        <v>0</v>
      </c>
      <c r="I3375" s="1">
        <v>129.45066489409291</v>
      </c>
      <c r="J3375" s="329">
        <v>606.72530122433545</v>
      </c>
      <c r="K3375" s="329">
        <f t="shared" si="52"/>
        <v>607.71743753531723</v>
      </c>
    </row>
    <row r="3376" spans="2:11" x14ac:dyDescent="0.2">
      <c r="B3376" s="1">
        <v>163502879</v>
      </c>
      <c r="C3376" s="1">
        <v>2028</v>
      </c>
      <c r="D3376" s="1" t="s">
        <v>293</v>
      </c>
      <c r="E3376" s="1">
        <v>199.33776600932589</v>
      </c>
      <c r="F3376" s="329">
        <v>1.6750082579780401</v>
      </c>
      <c r="G3376" s="1">
        <v>4.1502863035376274</v>
      </c>
      <c r="H3376" s="329">
        <v>172.7829565132682</v>
      </c>
      <c r="I3376" s="1">
        <v>203.4880523128636</v>
      </c>
      <c r="J3376" s="329">
        <v>606.72530122433545</v>
      </c>
      <c r="K3376" s="329">
        <f t="shared" si="52"/>
        <v>781.18326599558168</v>
      </c>
    </row>
    <row r="3377" spans="2:11" x14ac:dyDescent="0.2">
      <c r="B3377" s="1">
        <v>163502879</v>
      </c>
      <c r="C3377" s="1">
        <v>2029</v>
      </c>
      <c r="D3377" s="1" t="s">
        <v>293</v>
      </c>
      <c r="E3377" s="1">
        <v>199.33776600932589</v>
      </c>
      <c r="F3377" s="329">
        <v>1.6750082579780401</v>
      </c>
      <c r="G3377" s="1">
        <v>4.1502863035376274</v>
      </c>
      <c r="H3377" s="329">
        <v>172.7829565132682</v>
      </c>
      <c r="I3377" s="1">
        <v>203.4880523128636</v>
      </c>
      <c r="J3377" s="329">
        <v>606.72530122433545</v>
      </c>
      <c r="K3377" s="329">
        <f t="shared" si="52"/>
        <v>781.18326599558168</v>
      </c>
    </row>
    <row r="3378" spans="2:11" x14ac:dyDescent="0.2">
      <c r="B3378" s="1">
        <v>163502879</v>
      </c>
      <c r="C3378" s="1">
        <v>2030</v>
      </c>
      <c r="D3378" s="1" t="s">
        <v>293</v>
      </c>
      <c r="E3378" s="1">
        <v>199.33776600932589</v>
      </c>
      <c r="F3378" s="329">
        <v>1.6750082579780401</v>
      </c>
      <c r="G3378" s="1">
        <v>4.1502863035376274</v>
      </c>
      <c r="H3378" s="329">
        <v>172.7829565132682</v>
      </c>
      <c r="I3378" s="1">
        <v>203.4880523128636</v>
      </c>
      <c r="J3378" s="329">
        <v>606.72530122433545</v>
      </c>
      <c r="K3378" s="329">
        <f t="shared" si="52"/>
        <v>781.18326599558168</v>
      </c>
    </row>
    <row r="3379" spans="2:11" x14ac:dyDescent="0.2">
      <c r="B3379" s="1">
        <v>163502879</v>
      </c>
      <c r="C3379" s="1">
        <v>2031</v>
      </c>
      <c r="D3379" s="1" t="s">
        <v>293</v>
      </c>
      <c r="E3379" s="1">
        <v>199.33776600932589</v>
      </c>
      <c r="F3379" s="329">
        <v>1.6750082579780401</v>
      </c>
      <c r="G3379" s="1">
        <v>4.1502863035376274</v>
      </c>
      <c r="H3379" s="329">
        <v>172.7829565132682</v>
      </c>
      <c r="I3379" s="1">
        <v>203.4880523128636</v>
      </c>
      <c r="J3379" s="329">
        <v>606.72530122433545</v>
      </c>
      <c r="K3379" s="329">
        <f t="shared" si="52"/>
        <v>781.18326599558168</v>
      </c>
    </row>
    <row r="3380" spans="2:11" x14ac:dyDescent="0.2">
      <c r="B3380" s="1">
        <v>163502879</v>
      </c>
      <c r="C3380" s="1">
        <v>2032</v>
      </c>
      <c r="D3380" s="1" t="s">
        <v>293</v>
      </c>
      <c r="E3380" s="1">
        <v>199.33776600932589</v>
      </c>
      <c r="F3380" s="329">
        <v>1.6750082579780401</v>
      </c>
      <c r="G3380" s="1">
        <v>4.1502863035376274</v>
      </c>
      <c r="H3380" s="329">
        <v>172.7829565132682</v>
      </c>
      <c r="I3380" s="1">
        <v>203.4880523128636</v>
      </c>
      <c r="J3380" s="329">
        <v>606.72530122433545</v>
      </c>
      <c r="K3380" s="329">
        <f t="shared" si="52"/>
        <v>781.18326599558168</v>
      </c>
    </row>
    <row r="3381" spans="2:11" x14ac:dyDescent="0.2">
      <c r="B3381" s="1">
        <v>163502879</v>
      </c>
      <c r="C3381" s="1">
        <v>2033</v>
      </c>
      <c r="D3381" s="1" t="s">
        <v>293</v>
      </c>
      <c r="E3381" s="1">
        <v>199.33776600932589</v>
      </c>
      <c r="F3381" s="329">
        <v>1.6750082579780401</v>
      </c>
      <c r="G3381" s="1">
        <v>4.1502863035376274</v>
      </c>
      <c r="H3381" s="329">
        <v>172.7829565132682</v>
      </c>
      <c r="I3381" s="1">
        <v>203.4880523128636</v>
      </c>
      <c r="J3381" s="329">
        <v>606.72530122433545</v>
      </c>
      <c r="K3381" s="329">
        <f t="shared" si="52"/>
        <v>781.18326599558168</v>
      </c>
    </row>
    <row r="3382" spans="2:11" x14ac:dyDescent="0.2">
      <c r="B3382" s="1">
        <v>163502879</v>
      </c>
      <c r="C3382" s="1">
        <v>2034</v>
      </c>
      <c r="D3382" s="1" t="s">
        <v>293</v>
      </c>
      <c r="E3382" s="1">
        <v>199.33776600932589</v>
      </c>
      <c r="F3382" s="329">
        <v>1.6750082579780401</v>
      </c>
      <c r="G3382" s="1">
        <v>4.1502863035376274</v>
      </c>
      <c r="H3382" s="329">
        <v>172.7829565132682</v>
      </c>
      <c r="I3382" s="1">
        <v>203.4880523128636</v>
      </c>
      <c r="J3382" s="329">
        <v>606.72530122433545</v>
      </c>
      <c r="K3382" s="329">
        <f t="shared" si="52"/>
        <v>781.18326599558168</v>
      </c>
    </row>
    <row r="3383" spans="2:11" x14ac:dyDescent="0.2">
      <c r="B3383" s="1">
        <v>203671002</v>
      </c>
      <c r="C3383" s="1">
        <v>2023</v>
      </c>
      <c r="D3383" s="1" t="s">
        <v>293</v>
      </c>
      <c r="E3383" s="1">
        <v>0</v>
      </c>
      <c r="F3383" s="329">
        <v>0</v>
      </c>
      <c r="G3383" s="1">
        <v>0</v>
      </c>
      <c r="H3383" s="329">
        <v>0</v>
      </c>
      <c r="I3383" s="1">
        <v>0</v>
      </c>
      <c r="J3383" s="329">
        <v>5299.0214717610033</v>
      </c>
      <c r="K3383" s="329">
        <f t="shared" si="52"/>
        <v>5299.0214717610033</v>
      </c>
    </row>
    <row r="3384" spans="2:11" x14ac:dyDescent="0.2">
      <c r="B3384" s="1">
        <v>203671002</v>
      </c>
      <c r="C3384" s="1">
        <v>2024</v>
      </c>
      <c r="D3384" s="1" t="s">
        <v>293</v>
      </c>
      <c r="E3384" s="1">
        <v>0</v>
      </c>
      <c r="F3384" s="329">
        <v>0</v>
      </c>
      <c r="G3384" s="1">
        <v>1.9245661723124989</v>
      </c>
      <c r="H3384" s="329">
        <v>80.122721406986585</v>
      </c>
      <c r="I3384" s="1">
        <v>1.9245661723124989</v>
      </c>
      <c r="J3384" s="329">
        <v>5299.0214717610033</v>
      </c>
      <c r="K3384" s="329">
        <f t="shared" si="52"/>
        <v>5379.1441931679901</v>
      </c>
    </row>
    <row r="3385" spans="2:11" x14ac:dyDescent="0.2">
      <c r="B3385" s="1">
        <v>203671002</v>
      </c>
      <c r="C3385" s="1">
        <v>2025</v>
      </c>
      <c r="D3385" s="1" t="s">
        <v>293</v>
      </c>
      <c r="E3385" s="1">
        <v>0</v>
      </c>
      <c r="F3385" s="329">
        <v>0</v>
      </c>
      <c r="G3385" s="1">
        <v>0.63991388805838545</v>
      </c>
      <c r="H3385" s="329">
        <v>26.64062317782361</v>
      </c>
      <c r="I3385" s="1">
        <v>0.63991388805838545</v>
      </c>
      <c r="J3385" s="329">
        <v>5299.0214717610033</v>
      </c>
      <c r="K3385" s="329">
        <f t="shared" si="52"/>
        <v>5325.6620949388271</v>
      </c>
    </row>
    <row r="3386" spans="2:11" x14ac:dyDescent="0.2">
      <c r="B3386" s="1">
        <v>203671002</v>
      </c>
      <c r="C3386" s="1">
        <v>2026</v>
      </c>
      <c r="D3386" s="1" t="s">
        <v>293</v>
      </c>
      <c r="E3386" s="1">
        <v>0</v>
      </c>
      <c r="F3386" s="329">
        <v>0</v>
      </c>
      <c r="G3386" s="1">
        <v>21.998002462722969</v>
      </c>
      <c r="H3386" s="329">
        <v>915.81149465655642</v>
      </c>
      <c r="I3386" s="1">
        <v>21.998002462722969</v>
      </c>
      <c r="J3386" s="329">
        <v>5299.0214717610033</v>
      </c>
      <c r="K3386" s="329">
        <f t="shared" si="52"/>
        <v>6214.8329664175599</v>
      </c>
    </row>
    <row r="3387" spans="2:11" x14ac:dyDescent="0.2">
      <c r="B3387" s="1">
        <v>203671002</v>
      </c>
      <c r="C3387" s="1">
        <v>2027</v>
      </c>
      <c r="D3387" s="1" t="s">
        <v>293</v>
      </c>
      <c r="E3387" s="1">
        <v>0</v>
      </c>
      <c r="F3387" s="329">
        <v>0</v>
      </c>
      <c r="G3387" s="1">
        <v>58.228919391593067</v>
      </c>
      <c r="H3387" s="329">
        <v>2424.1616387950021</v>
      </c>
      <c r="I3387" s="1">
        <v>58.228919391593067</v>
      </c>
      <c r="J3387" s="329">
        <v>5299.0214717610033</v>
      </c>
      <c r="K3387" s="329">
        <f t="shared" si="52"/>
        <v>7723.183110556005</v>
      </c>
    </row>
    <row r="3388" spans="2:11" x14ac:dyDescent="0.2">
      <c r="B3388" s="1">
        <v>203671002</v>
      </c>
      <c r="C3388" s="1">
        <v>2028</v>
      </c>
      <c r="D3388" s="1" t="s">
        <v>293</v>
      </c>
      <c r="E3388" s="1">
        <v>0</v>
      </c>
      <c r="F3388" s="329">
        <v>0</v>
      </c>
      <c r="G3388" s="1">
        <v>63.913793810675877</v>
      </c>
      <c r="H3388" s="329">
        <v>2660.8319159029988</v>
      </c>
      <c r="I3388" s="1">
        <v>63.913793810675877</v>
      </c>
      <c r="J3388" s="329">
        <v>5299.0214717610033</v>
      </c>
      <c r="K3388" s="329">
        <f t="shared" si="52"/>
        <v>7959.8533876640022</v>
      </c>
    </row>
    <row r="3389" spans="2:11" x14ac:dyDescent="0.2">
      <c r="B3389" s="1">
        <v>203671002</v>
      </c>
      <c r="C3389" s="1">
        <v>2029</v>
      </c>
      <c r="D3389" s="1" t="s">
        <v>293</v>
      </c>
      <c r="E3389" s="1">
        <v>0</v>
      </c>
      <c r="F3389" s="329">
        <v>0</v>
      </c>
      <c r="G3389" s="1">
        <v>63.913793810675877</v>
      </c>
      <c r="H3389" s="329">
        <v>2660.8319159029988</v>
      </c>
      <c r="I3389" s="1">
        <v>63.913793810675877</v>
      </c>
      <c r="J3389" s="329">
        <v>5299.0214717610033</v>
      </c>
      <c r="K3389" s="329">
        <f t="shared" si="52"/>
        <v>7959.8533876640022</v>
      </c>
    </row>
    <row r="3390" spans="2:11" x14ac:dyDescent="0.2">
      <c r="B3390" s="1">
        <v>203671002</v>
      </c>
      <c r="C3390" s="1">
        <v>2030</v>
      </c>
      <c r="D3390" s="1" t="s">
        <v>293</v>
      </c>
      <c r="E3390" s="1">
        <v>0</v>
      </c>
      <c r="F3390" s="329">
        <v>0</v>
      </c>
      <c r="G3390" s="1">
        <v>63.913793810675877</v>
      </c>
      <c r="H3390" s="329">
        <v>2660.8319159029988</v>
      </c>
      <c r="I3390" s="1">
        <v>63.913793810675877</v>
      </c>
      <c r="J3390" s="329">
        <v>5299.0214717610033</v>
      </c>
      <c r="K3390" s="329">
        <f t="shared" si="52"/>
        <v>7959.8533876640022</v>
      </c>
    </row>
    <row r="3391" spans="2:11" x14ac:dyDescent="0.2">
      <c r="B3391" s="1">
        <v>203671002</v>
      </c>
      <c r="C3391" s="1">
        <v>2031</v>
      </c>
      <c r="D3391" s="1" t="s">
        <v>293</v>
      </c>
      <c r="E3391" s="1">
        <v>0</v>
      </c>
      <c r="F3391" s="329">
        <v>0</v>
      </c>
      <c r="G3391" s="1">
        <v>63.913793810675877</v>
      </c>
      <c r="H3391" s="329">
        <v>2660.8319159029988</v>
      </c>
      <c r="I3391" s="1">
        <v>63.913793810675877</v>
      </c>
      <c r="J3391" s="329">
        <v>5299.0214717610033</v>
      </c>
      <c r="K3391" s="329">
        <f t="shared" si="52"/>
        <v>7959.8533876640022</v>
      </c>
    </row>
    <row r="3392" spans="2:11" x14ac:dyDescent="0.2">
      <c r="B3392" s="1">
        <v>203671002</v>
      </c>
      <c r="C3392" s="1">
        <v>2032</v>
      </c>
      <c r="D3392" s="1" t="s">
        <v>293</v>
      </c>
      <c r="E3392" s="1">
        <v>0</v>
      </c>
      <c r="F3392" s="329">
        <v>0</v>
      </c>
      <c r="G3392" s="1">
        <v>63.913793810675877</v>
      </c>
      <c r="H3392" s="329">
        <v>2660.8319159029988</v>
      </c>
      <c r="I3392" s="1">
        <v>63.913793810675877</v>
      </c>
      <c r="J3392" s="329">
        <v>5299.0214717610033</v>
      </c>
      <c r="K3392" s="329">
        <f t="shared" si="52"/>
        <v>7959.8533876640022</v>
      </c>
    </row>
    <row r="3393" spans="2:11" x14ac:dyDescent="0.2">
      <c r="B3393" s="1">
        <v>203671002</v>
      </c>
      <c r="C3393" s="1">
        <v>2033</v>
      </c>
      <c r="D3393" s="1" t="s">
        <v>293</v>
      </c>
      <c r="E3393" s="1">
        <v>0</v>
      </c>
      <c r="F3393" s="329">
        <v>0</v>
      </c>
      <c r="G3393" s="1">
        <v>63.913793810675877</v>
      </c>
      <c r="H3393" s="329">
        <v>2660.8319159029988</v>
      </c>
      <c r="I3393" s="1">
        <v>63.913793810675877</v>
      </c>
      <c r="J3393" s="329">
        <v>5299.0214717610033</v>
      </c>
      <c r="K3393" s="329">
        <f t="shared" si="52"/>
        <v>7959.8533876640022</v>
      </c>
    </row>
    <row r="3394" spans="2:11" x14ac:dyDescent="0.2">
      <c r="B3394" s="1">
        <v>203671002</v>
      </c>
      <c r="C3394" s="1">
        <v>2034</v>
      </c>
      <c r="D3394" s="1" t="s">
        <v>293</v>
      </c>
      <c r="E3394" s="1">
        <v>0</v>
      </c>
      <c r="F3394" s="329">
        <v>0</v>
      </c>
      <c r="G3394" s="1">
        <v>63.913793810675877</v>
      </c>
      <c r="H3394" s="329">
        <v>2660.8319159029988</v>
      </c>
      <c r="I3394" s="1">
        <v>63.913793810675877</v>
      </c>
      <c r="J3394" s="329">
        <v>5299.0214717610033</v>
      </c>
      <c r="K3394" s="329">
        <f t="shared" si="52"/>
        <v>7959.8533876640022</v>
      </c>
    </row>
    <row r="3395" spans="2:11" x14ac:dyDescent="0.2">
      <c r="B3395" s="1">
        <v>19931696</v>
      </c>
      <c r="C3395" s="1">
        <v>2023</v>
      </c>
      <c r="D3395" s="1" t="s">
        <v>294</v>
      </c>
      <c r="E3395" s="1">
        <v>0</v>
      </c>
      <c r="F3395" s="329">
        <v>0</v>
      </c>
      <c r="G3395" s="1">
        <v>0</v>
      </c>
      <c r="H3395" s="329">
        <v>0</v>
      </c>
      <c r="I3395" s="1">
        <v>0</v>
      </c>
      <c r="J3395" s="329">
        <v>3636.1008617913781</v>
      </c>
      <c r="K3395" s="329">
        <f t="shared" si="52"/>
        <v>3636.1008617913781</v>
      </c>
    </row>
    <row r="3396" spans="2:11" x14ac:dyDescent="0.2">
      <c r="B3396" s="1">
        <v>19931696</v>
      </c>
      <c r="C3396" s="1">
        <v>2024</v>
      </c>
      <c r="D3396" s="1" t="s">
        <v>294</v>
      </c>
      <c r="E3396" s="1">
        <v>0</v>
      </c>
      <c r="F3396" s="329">
        <v>0</v>
      </c>
      <c r="G3396" s="1">
        <v>0</v>
      </c>
      <c r="H3396" s="329">
        <v>0</v>
      </c>
      <c r="I3396" s="1">
        <v>0</v>
      </c>
      <c r="J3396" s="329">
        <v>3636.1008617913781</v>
      </c>
      <c r="K3396" s="329">
        <f t="shared" si="52"/>
        <v>3636.1008617913781</v>
      </c>
    </row>
    <row r="3397" spans="2:11" x14ac:dyDescent="0.2">
      <c r="B3397" s="1">
        <v>19931696</v>
      </c>
      <c r="C3397" s="1">
        <v>2025</v>
      </c>
      <c r="D3397" s="1" t="s">
        <v>294</v>
      </c>
      <c r="E3397" s="1">
        <v>0</v>
      </c>
      <c r="F3397" s="329">
        <v>0</v>
      </c>
      <c r="G3397" s="1">
        <v>0</v>
      </c>
      <c r="H3397" s="329">
        <v>0</v>
      </c>
      <c r="I3397" s="1">
        <v>0</v>
      </c>
      <c r="J3397" s="329">
        <v>3636.1008617913781</v>
      </c>
      <c r="K3397" s="329">
        <f t="shared" si="52"/>
        <v>3636.1008617913781</v>
      </c>
    </row>
    <row r="3398" spans="2:11" x14ac:dyDescent="0.2">
      <c r="B3398" s="1">
        <v>19931696</v>
      </c>
      <c r="C3398" s="1">
        <v>2026</v>
      </c>
      <c r="D3398" s="1" t="s">
        <v>294</v>
      </c>
      <c r="E3398" s="1">
        <v>0</v>
      </c>
      <c r="F3398" s="329">
        <v>0</v>
      </c>
      <c r="G3398" s="1">
        <v>0</v>
      </c>
      <c r="H3398" s="329">
        <v>0</v>
      </c>
      <c r="I3398" s="1">
        <v>0</v>
      </c>
      <c r="J3398" s="329">
        <v>3636.1008617913781</v>
      </c>
      <c r="K3398" s="329">
        <f t="shared" si="52"/>
        <v>3636.1008617913781</v>
      </c>
    </row>
    <row r="3399" spans="2:11" x14ac:dyDescent="0.2">
      <c r="B3399" s="1">
        <v>19931696</v>
      </c>
      <c r="C3399" s="1">
        <v>2027</v>
      </c>
      <c r="D3399" s="1" t="s">
        <v>294</v>
      </c>
      <c r="E3399" s="1">
        <v>0</v>
      </c>
      <c r="F3399" s="329">
        <v>0</v>
      </c>
      <c r="G3399" s="1">
        <v>0</v>
      </c>
      <c r="H3399" s="329">
        <v>0</v>
      </c>
      <c r="I3399" s="1">
        <v>0</v>
      </c>
      <c r="J3399" s="329">
        <v>3636.1008617913781</v>
      </c>
      <c r="K3399" s="329">
        <f t="shared" ref="K3399:K3462" si="53">J3399+H3399+F3399</f>
        <v>3636.1008617913781</v>
      </c>
    </row>
    <row r="3400" spans="2:11" x14ac:dyDescent="0.2">
      <c r="B3400" s="1">
        <v>19931696</v>
      </c>
      <c r="C3400" s="1">
        <v>2028</v>
      </c>
      <c r="D3400" s="1" t="s">
        <v>294</v>
      </c>
      <c r="E3400" s="1">
        <v>0</v>
      </c>
      <c r="F3400" s="329">
        <v>0</v>
      </c>
      <c r="G3400" s="1">
        <v>0</v>
      </c>
      <c r="H3400" s="329">
        <v>0</v>
      </c>
      <c r="I3400" s="1">
        <v>0</v>
      </c>
      <c r="J3400" s="329">
        <v>3636.1008617913781</v>
      </c>
      <c r="K3400" s="329">
        <f t="shared" si="53"/>
        <v>3636.1008617913781</v>
      </c>
    </row>
    <row r="3401" spans="2:11" x14ac:dyDescent="0.2">
      <c r="B3401" s="1">
        <v>19931696</v>
      </c>
      <c r="C3401" s="1">
        <v>2029</v>
      </c>
      <c r="D3401" s="1" t="s">
        <v>294</v>
      </c>
      <c r="E3401" s="1">
        <v>0</v>
      </c>
      <c r="F3401" s="329">
        <v>0</v>
      </c>
      <c r="G3401" s="1">
        <v>0</v>
      </c>
      <c r="H3401" s="329">
        <v>0</v>
      </c>
      <c r="I3401" s="1">
        <v>0</v>
      </c>
      <c r="J3401" s="329">
        <v>3636.1008617913781</v>
      </c>
      <c r="K3401" s="329">
        <f t="shared" si="53"/>
        <v>3636.1008617913781</v>
      </c>
    </row>
    <row r="3402" spans="2:11" x14ac:dyDescent="0.2">
      <c r="B3402" s="1">
        <v>19931696</v>
      </c>
      <c r="C3402" s="1">
        <v>2030</v>
      </c>
      <c r="D3402" s="1" t="s">
        <v>294</v>
      </c>
      <c r="E3402" s="1">
        <v>0</v>
      </c>
      <c r="F3402" s="329">
        <v>0</v>
      </c>
      <c r="G3402" s="1">
        <v>0</v>
      </c>
      <c r="H3402" s="329">
        <v>0</v>
      </c>
      <c r="I3402" s="1">
        <v>0</v>
      </c>
      <c r="J3402" s="329">
        <v>3636.1008617913781</v>
      </c>
      <c r="K3402" s="329">
        <f t="shared" si="53"/>
        <v>3636.1008617913781</v>
      </c>
    </row>
    <row r="3403" spans="2:11" x14ac:dyDescent="0.2">
      <c r="B3403" s="1">
        <v>19931696</v>
      </c>
      <c r="C3403" s="1">
        <v>2031</v>
      </c>
      <c r="D3403" s="1" t="s">
        <v>294</v>
      </c>
      <c r="E3403" s="1">
        <v>0</v>
      </c>
      <c r="F3403" s="329">
        <v>0</v>
      </c>
      <c r="G3403" s="1">
        <v>0</v>
      </c>
      <c r="H3403" s="329">
        <v>0</v>
      </c>
      <c r="I3403" s="1">
        <v>0</v>
      </c>
      <c r="J3403" s="329">
        <v>3636.1008617913781</v>
      </c>
      <c r="K3403" s="329">
        <f t="shared" si="53"/>
        <v>3636.1008617913781</v>
      </c>
    </row>
    <row r="3404" spans="2:11" x14ac:dyDescent="0.2">
      <c r="B3404" s="1">
        <v>19931696</v>
      </c>
      <c r="C3404" s="1">
        <v>2032</v>
      </c>
      <c r="D3404" s="1" t="s">
        <v>294</v>
      </c>
      <c r="E3404" s="1">
        <v>0</v>
      </c>
      <c r="F3404" s="329">
        <v>0</v>
      </c>
      <c r="G3404" s="1">
        <v>0</v>
      </c>
      <c r="H3404" s="329">
        <v>0</v>
      </c>
      <c r="I3404" s="1">
        <v>0</v>
      </c>
      <c r="J3404" s="329">
        <v>3636.1008617913781</v>
      </c>
      <c r="K3404" s="329">
        <f t="shared" si="53"/>
        <v>3636.1008617913781</v>
      </c>
    </row>
    <row r="3405" spans="2:11" x14ac:dyDescent="0.2">
      <c r="B3405" s="1">
        <v>19931696</v>
      </c>
      <c r="C3405" s="1">
        <v>2033</v>
      </c>
      <c r="D3405" s="1" t="s">
        <v>294</v>
      </c>
      <c r="E3405" s="1">
        <v>0</v>
      </c>
      <c r="F3405" s="329">
        <v>0</v>
      </c>
      <c r="G3405" s="1">
        <v>0</v>
      </c>
      <c r="H3405" s="329">
        <v>0</v>
      </c>
      <c r="I3405" s="1">
        <v>0</v>
      </c>
      <c r="J3405" s="329">
        <v>3636.1008617913781</v>
      </c>
      <c r="K3405" s="329">
        <f t="shared" si="53"/>
        <v>3636.1008617913781</v>
      </c>
    </row>
    <row r="3406" spans="2:11" x14ac:dyDescent="0.2">
      <c r="B3406" s="1">
        <v>19931696</v>
      </c>
      <c r="C3406" s="1">
        <v>2034</v>
      </c>
      <c r="D3406" s="1" t="s">
        <v>294</v>
      </c>
      <c r="E3406" s="1">
        <v>0</v>
      </c>
      <c r="F3406" s="329">
        <v>0</v>
      </c>
      <c r="G3406" s="1">
        <v>0</v>
      </c>
      <c r="H3406" s="329">
        <v>0</v>
      </c>
      <c r="I3406" s="1">
        <v>0</v>
      </c>
      <c r="J3406" s="329">
        <v>3636.1008617913781</v>
      </c>
      <c r="K3406" s="329">
        <f t="shared" si="53"/>
        <v>3636.1008617913781</v>
      </c>
    </row>
    <row r="3407" spans="2:11" x14ac:dyDescent="0.2">
      <c r="B3407" s="1">
        <v>19956238</v>
      </c>
      <c r="C3407" s="1">
        <v>2023</v>
      </c>
      <c r="D3407" s="1" t="s">
        <v>294</v>
      </c>
      <c r="E3407" s="1">
        <v>0</v>
      </c>
      <c r="F3407" s="329">
        <v>0</v>
      </c>
      <c r="G3407" s="1">
        <v>0</v>
      </c>
      <c r="H3407" s="329">
        <v>0</v>
      </c>
      <c r="I3407" s="1">
        <v>0</v>
      </c>
      <c r="J3407" s="329">
        <v>5351.1497008853612</v>
      </c>
      <c r="K3407" s="329">
        <f t="shared" si="53"/>
        <v>5351.1497008853612</v>
      </c>
    </row>
    <row r="3408" spans="2:11" x14ac:dyDescent="0.2">
      <c r="B3408" s="1">
        <v>19956238</v>
      </c>
      <c r="C3408" s="1">
        <v>2024</v>
      </c>
      <c r="D3408" s="1" t="s">
        <v>294</v>
      </c>
      <c r="E3408" s="1">
        <v>0</v>
      </c>
      <c r="F3408" s="329">
        <v>0</v>
      </c>
      <c r="G3408" s="1">
        <v>0</v>
      </c>
      <c r="H3408" s="329">
        <v>0</v>
      </c>
      <c r="I3408" s="1">
        <v>0</v>
      </c>
      <c r="J3408" s="329">
        <v>5351.1497008853612</v>
      </c>
      <c r="K3408" s="329">
        <f t="shared" si="53"/>
        <v>5351.1497008853612</v>
      </c>
    </row>
    <row r="3409" spans="2:11" x14ac:dyDescent="0.2">
      <c r="B3409" s="1">
        <v>19956238</v>
      </c>
      <c r="C3409" s="1">
        <v>2025</v>
      </c>
      <c r="D3409" s="1" t="s">
        <v>294</v>
      </c>
      <c r="E3409" s="1">
        <v>0</v>
      </c>
      <c r="F3409" s="329">
        <v>0</v>
      </c>
      <c r="G3409" s="1">
        <v>0</v>
      </c>
      <c r="H3409" s="329">
        <v>0</v>
      </c>
      <c r="I3409" s="1">
        <v>0</v>
      </c>
      <c r="J3409" s="329">
        <v>5351.1497008853612</v>
      </c>
      <c r="K3409" s="329">
        <f t="shared" si="53"/>
        <v>5351.1497008853612</v>
      </c>
    </row>
    <row r="3410" spans="2:11" x14ac:dyDescent="0.2">
      <c r="B3410" s="1">
        <v>19956238</v>
      </c>
      <c r="C3410" s="1">
        <v>2026</v>
      </c>
      <c r="D3410" s="1" t="s">
        <v>294</v>
      </c>
      <c r="E3410" s="1">
        <v>0</v>
      </c>
      <c r="F3410" s="329">
        <v>0</v>
      </c>
      <c r="G3410" s="1">
        <v>0</v>
      </c>
      <c r="H3410" s="329">
        <v>0</v>
      </c>
      <c r="I3410" s="1">
        <v>0</v>
      </c>
      <c r="J3410" s="329">
        <v>5351.1497008853612</v>
      </c>
      <c r="K3410" s="329">
        <f t="shared" si="53"/>
        <v>5351.1497008853612</v>
      </c>
    </row>
    <row r="3411" spans="2:11" x14ac:dyDescent="0.2">
      <c r="B3411" s="1">
        <v>19956238</v>
      </c>
      <c r="C3411" s="1">
        <v>2027</v>
      </c>
      <c r="D3411" s="1" t="s">
        <v>294</v>
      </c>
      <c r="E3411" s="1">
        <v>0</v>
      </c>
      <c r="F3411" s="329">
        <v>0</v>
      </c>
      <c r="G3411" s="1">
        <v>0</v>
      </c>
      <c r="H3411" s="329">
        <v>0</v>
      </c>
      <c r="I3411" s="1">
        <v>0</v>
      </c>
      <c r="J3411" s="329">
        <v>5351.1497008853612</v>
      </c>
      <c r="K3411" s="329">
        <f t="shared" si="53"/>
        <v>5351.1497008853612</v>
      </c>
    </row>
    <row r="3412" spans="2:11" x14ac:dyDescent="0.2">
      <c r="B3412" s="1">
        <v>19956238</v>
      </c>
      <c r="C3412" s="1">
        <v>2028</v>
      </c>
      <c r="D3412" s="1" t="s">
        <v>294</v>
      </c>
      <c r="E3412" s="1">
        <v>0</v>
      </c>
      <c r="F3412" s="329">
        <v>0</v>
      </c>
      <c r="G3412" s="1">
        <v>0</v>
      </c>
      <c r="H3412" s="329">
        <v>0</v>
      </c>
      <c r="I3412" s="1">
        <v>0</v>
      </c>
      <c r="J3412" s="329">
        <v>5351.1497008853612</v>
      </c>
      <c r="K3412" s="329">
        <f t="shared" si="53"/>
        <v>5351.1497008853612</v>
      </c>
    </row>
    <row r="3413" spans="2:11" x14ac:dyDescent="0.2">
      <c r="B3413" s="1">
        <v>19956238</v>
      </c>
      <c r="C3413" s="1">
        <v>2029</v>
      </c>
      <c r="D3413" s="1" t="s">
        <v>294</v>
      </c>
      <c r="E3413" s="1">
        <v>0</v>
      </c>
      <c r="F3413" s="329">
        <v>0</v>
      </c>
      <c r="G3413" s="1">
        <v>0</v>
      </c>
      <c r="H3413" s="329">
        <v>0</v>
      </c>
      <c r="I3413" s="1">
        <v>0</v>
      </c>
      <c r="J3413" s="329">
        <v>5351.1497008853612</v>
      </c>
      <c r="K3413" s="329">
        <f t="shared" si="53"/>
        <v>5351.1497008853612</v>
      </c>
    </row>
    <row r="3414" spans="2:11" x14ac:dyDescent="0.2">
      <c r="B3414" s="1">
        <v>19956238</v>
      </c>
      <c r="C3414" s="1">
        <v>2030</v>
      </c>
      <c r="D3414" s="1" t="s">
        <v>294</v>
      </c>
      <c r="E3414" s="1">
        <v>0</v>
      </c>
      <c r="F3414" s="329">
        <v>0</v>
      </c>
      <c r="G3414" s="1">
        <v>0</v>
      </c>
      <c r="H3414" s="329">
        <v>0</v>
      </c>
      <c r="I3414" s="1">
        <v>0</v>
      </c>
      <c r="J3414" s="329">
        <v>5351.1497008853612</v>
      </c>
      <c r="K3414" s="329">
        <f t="shared" si="53"/>
        <v>5351.1497008853612</v>
      </c>
    </row>
    <row r="3415" spans="2:11" x14ac:dyDescent="0.2">
      <c r="B3415" s="1">
        <v>19956238</v>
      </c>
      <c r="C3415" s="1">
        <v>2031</v>
      </c>
      <c r="D3415" s="1" t="s">
        <v>294</v>
      </c>
      <c r="E3415" s="1">
        <v>0</v>
      </c>
      <c r="F3415" s="329">
        <v>0</v>
      </c>
      <c r="G3415" s="1">
        <v>0</v>
      </c>
      <c r="H3415" s="329">
        <v>0</v>
      </c>
      <c r="I3415" s="1">
        <v>0</v>
      </c>
      <c r="J3415" s="329">
        <v>5351.1497008853612</v>
      </c>
      <c r="K3415" s="329">
        <f t="shared" si="53"/>
        <v>5351.1497008853612</v>
      </c>
    </row>
    <row r="3416" spans="2:11" x14ac:dyDescent="0.2">
      <c r="B3416" s="1">
        <v>19956238</v>
      </c>
      <c r="C3416" s="1">
        <v>2032</v>
      </c>
      <c r="D3416" s="1" t="s">
        <v>294</v>
      </c>
      <c r="E3416" s="1">
        <v>0</v>
      </c>
      <c r="F3416" s="329">
        <v>0</v>
      </c>
      <c r="G3416" s="1">
        <v>0</v>
      </c>
      <c r="H3416" s="329">
        <v>0</v>
      </c>
      <c r="I3416" s="1">
        <v>0</v>
      </c>
      <c r="J3416" s="329">
        <v>5351.1497008853612</v>
      </c>
      <c r="K3416" s="329">
        <f t="shared" si="53"/>
        <v>5351.1497008853612</v>
      </c>
    </row>
    <row r="3417" spans="2:11" x14ac:dyDescent="0.2">
      <c r="B3417" s="1">
        <v>19956238</v>
      </c>
      <c r="C3417" s="1">
        <v>2033</v>
      </c>
      <c r="D3417" s="1" t="s">
        <v>294</v>
      </c>
      <c r="E3417" s="1">
        <v>0</v>
      </c>
      <c r="F3417" s="329">
        <v>0</v>
      </c>
      <c r="G3417" s="1">
        <v>0</v>
      </c>
      <c r="H3417" s="329">
        <v>0</v>
      </c>
      <c r="I3417" s="1">
        <v>0</v>
      </c>
      <c r="J3417" s="329">
        <v>5351.1497008853612</v>
      </c>
      <c r="K3417" s="329">
        <f t="shared" si="53"/>
        <v>5351.1497008853612</v>
      </c>
    </row>
    <row r="3418" spans="2:11" x14ac:dyDescent="0.2">
      <c r="B3418" s="1">
        <v>19956238</v>
      </c>
      <c r="C3418" s="1">
        <v>2034</v>
      </c>
      <c r="D3418" s="1" t="s">
        <v>294</v>
      </c>
      <c r="E3418" s="1">
        <v>0</v>
      </c>
      <c r="F3418" s="329">
        <v>0</v>
      </c>
      <c r="G3418" s="1">
        <v>0</v>
      </c>
      <c r="H3418" s="329">
        <v>0</v>
      </c>
      <c r="I3418" s="1">
        <v>0</v>
      </c>
      <c r="J3418" s="329">
        <v>5351.1497008853612</v>
      </c>
      <c r="K3418" s="329">
        <f t="shared" si="53"/>
        <v>5351.1497008853612</v>
      </c>
    </row>
    <row r="3419" spans="2:11" x14ac:dyDescent="0.2">
      <c r="B3419" s="1">
        <v>19956512</v>
      </c>
      <c r="C3419" s="1">
        <v>2023</v>
      </c>
      <c r="D3419" s="1" t="s">
        <v>294</v>
      </c>
      <c r="E3419" s="1">
        <v>3100.047498459146</v>
      </c>
      <c r="F3419" s="329">
        <v>0</v>
      </c>
      <c r="G3419" s="1">
        <v>0</v>
      </c>
      <c r="H3419" s="329">
        <v>0</v>
      </c>
      <c r="I3419" s="1">
        <v>3100.047498459146</v>
      </c>
      <c r="J3419" s="329">
        <v>11196.540040313959</v>
      </c>
      <c r="K3419" s="329">
        <f t="shared" si="53"/>
        <v>11196.540040313959</v>
      </c>
    </row>
    <row r="3420" spans="2:11" x14ac:dyDescent="0.2">
      <c r="B3420" s="1">
        <v>19956512</v>
      </c>
      <c r="C3420" s="1">
        <v>2024</v>
      </c>
      <c r="D3420" s="1" t="s">
        <v>294</v>
      </c>
      <c r="E3420" s="1">
        <v>3167.8052942687641</v>
      </c>
      <c r="F3420" s="329">
        <v>65.197128327792598</v>
      </c>
      <c r="G3420" s="1">
        <v>0</v>
      </c>
      <c r="H3420" s="329">
        <v>0</v>
      </c>
      <c r="I3420" s="1">
        <v>3167.8052942687641</v>
      </c>
      <c r="J3420" s="329">
        <v>11196.540040313959</v>
      </c>
      <c r="K3420" s="329">
        <f t="shared" si="53"/>
        <v>11261.737168641752</v>
      </c>
    </row>
    <row r="3421" spans="2:11" x14ac:dyDescent="0.2">
      <c r="B3421" s="1">
        <v>19956512</v>
      </c>
      <c r="C3421" s="1">
        <v>2025</v>
      </c>
      <c r="D3421" s="1" t="s">
        <v>294</v>
      </c>
      <c r="E3421" s="1">
        <v>5359.1749930791339</v>
      </c>
      <c r="F3421" s="329">
        <v>107.6465205129127</v>
      </c>
      <c r="G3421" s="1">
        <v>0</v>
      </c>
      <c r="H3421" s="329">
        <v>0</v>
      </c>
      <c r="I3421" s="1">
        <v>5359.1749930791339</v>
      </c>
      <c r="J3421" s="329">
        <v>11196.540040313959</v>
      </c>
      <c r="K3421" s="329">
        <f t="shared" si="53"/>
        <v>11304.186560826873</v>
      </c>
    </row>
    <row r="3422" spans="2:11" x14ac:dyDescent="0.2">
      <c r="B3422" s="1">
        <v>19956512</v>
      </c>
      <c r="C3422" s="1">
        <v>2026</v>
      </c>
      <c r="D3422" s="1" t="s">
        <v>294</v>
      </c>
      <c r="E3422" s="1">
        <v>10389.542225626121</v>
      </c>
      <c r="F3422" s="329">
        <v>110.78766649362019</v>
      </c>
      <c r="G3422" s="1">
        <v>0</v>
      </c>
      <c r="H3422" s="329">
        <v>0</v>
      </c>
      <c r="I3422" s="1">
        <v>10389.542225626121</v>
      </c>
      <c r="J3422" s="329">
        <v>11196.540040313959</v>
      </c>
      <c r="K3422" s="329">
        <f t="shared" si="53"/>
        <v>11307.327706807579</v>
      </c>
    </row>
    <row r="3423" spans="2:11" x14ac:dyDescent="0.2">
      <c r="B3423" s="1">
        <v>19956512</v>
      </c>
      <c r="C3423" s="1">
        <v>2027</v>
      </c>
      <c r="D3423" s="1" t="s">
        <v>294</v>
      </c>
      <c r="E3423" s="1">
        <v>19584.482458690509</v>
      </c>
      <c r="F3423" s="329">
        <v>184.28453419476349</v>
      </c>
      <c r="G3423" s="1">
        <v>0</v>
      </c>
      <c r="H3423" s="329">
        <v>0</v>
      </c>
      <c r="I3423" s="1">
        <v>19584.482458690509</v>
      </c>
      <c r="J3423" s="329">
        <v>11196.540040313959</v>
      </c>
      <c r="K3423" s="329">
        <f t="shared" si="53"/>
        <v>11380.824574508722</v>
      </c>
    </row>
    <row r="3424" spans="2:11" x14ac:dyDescent="0.2">
      <c r="B3424" s="1">
        <v>19956512</v>
      </c>
      <c r="C3424" s="1">
        <v>2028</v>
      </c>
      <c r="D3424" s="1" t="s">
        <v>294</v>
      </c>
      <c r="E3424" s="1">
        <v>19584.482458690509</v>
      </c>
      <c r="F3424" s="329">
        <v>184.28453419476349</v>
      </c>
      <c r="G3424" s="1">
        <v>0</v>
      </c>
      <c r="H3424" s="329">
        <v>0</v>
      </c>
      <c r="I3424" s="1">
        <v>19584.482458690509</v>
      </c>
      <c r="J3424" s="329">
        <v>11196.540040313959</v>
      </c>
      <c r="K3424" s="329">
        <f t="shared" si="53"/>
        <v>11380.824574508722</v>
      </c>
    </row>
    <row r="3425" spans="2:11" x14ac:dyDescent="0.2">
      <c r="B3425" s="1">
        <v>19956512</v>
      </c>
      <c r="C3425" s="1">
        <v>2029</v>
      </c>
      <c r="D3425" s="1" t="s">
        <v>294</v>
      </c>
      <c r="E3425" s="1">
        <v>19584.482458690509</v>
      </c>
      <c r="F3425" s="329">
        <v>184.28453419476349</v>
      </c>
      <c r="G3425" s="1">
        <v>0</v>
      </c>
      <c r="H3425" s="329">
        <v>0</v>
      </c>
      <c r="I3425" s="1">
        <v>19584.482458690509</v>
      </c>
      <c r="J3425" s="329">
        <v>11196.540040313959</v>
      </c>
      <c r="K3425" s="329">
        <f t="shared" si="53"/>
        <v>11380.824574508722</v>
      </c>
    </row>
    <row r="3426" spans="2:11" x14ac:dyDescent="0.2">
      <c r="B3426" s="1">
        <v>19956512</v>
      </c>
      <c r="C3426" s="1">
        <v>2030</v>
      </c>
      <c r="D3426" s="1" t="s">
        <v>294</v>
      </c>
      <c r="E3426" s="1">
        <v>19584.482458690509</v>
      </c>
      <c r="F3426" s="329">
        <v>184.28453419476349</v>
      </c>
      <c r="G3426" s="1">
        <v>0</v>
      </c>
      <c r="H3426" s="329">
        <v>0</v>
      </c>
      <c r="I3426" s="1">
        <v>19584.482458690509</v>
      </c>
      <c r="J3426" s="329">
        <v>11196.540040313959</v>
      </c>
      <c r="K3426" s="329">
        <f t="shared" si="53"/>
        <v>11380.824574508722</v>
      </c>
    </row>
    <row r="3427" spans="2:11" x14ac:dyDescent="0.2">
      <c r="B3427" s="1">
        <v>19956512</v>
      </c>
      <c r="C3427" s="1">
        <v>2031</v>
      </c>
      <c r="D3427" s="1" t="s">
        <v>294</v>
      </c>
      <c r="E3427" s="1">
        <v>19584.482458690509</v>
      </c>
      <c r="F3427" s="329">
        <v>184.28453419476349</v>
      </c>
      <c r="G3427" s="1">
        <v>0</v>
      </c>
      <c r="H3427" s="329">
        <v>0</v>
      </c>
      <c r="I3427" s="1">
        <v>19584.482458690509</v>
      </c>
      <c r="J3427" s="329">
        <v>11196.540040313959</v>
      </c>
      <c r="K3427" s="329">
        <f t="shared" si="53"/>
        <v>11380.824574508722</v>
      </c>
    </row>
    <row r="3428" spans="2:11" x14ac:dyDescent="0.2">
      <c r="B3428" s="1">
        <v>19956512</v>
      </c>
      <c r="C3428" s="1">
        <v>2032</v>
      </c>
      <c r="D3428" s="1" t="s">
        <v>294</v>
      </c>
      <c r="E3428" s="1">
        <v>19584.482458690509</v>
      </c>
      <c r="F3428" s="329">
        <v>184.28453419476349</v>
      </c>
      <c r="G3428" s="1">
        <v>0</v>
      </c>
      <c r="H3428" s="329">
        <v>0</v>
      </c>
      <c r="I3428" s="1">
        <v>19584.482458690509</v>
      </c>
      <c r="J3428" s="329">
        <v>11196.540040313959</v>
      </c>
      <c r="K3428" s="329">
        <f t="shared" si="53"/>
        <v>11380.824574508722</v>
      </c>
    </row>
    <row r="3429" spans="2:11" x14ac:dyDescent="0.2">
      <c r="B3429" s="1">
        <v>19956512</v>
      </c>
      <c r="C3429" s="1">
        <v>2033</v>
      </c>
      <c r="D3429" s="1" t="s">
        <v>294</v>
      </c>
      <c r="E3429" s="1">
        <v>19584.482458690509</v>
      </c>
      <c r="F3429" s="329">
        <v>184.28453419476349</v>
      </c>
      <c r="G3429" s="1">
        <v>0</v>
      </c>
      <c r="H3429" s="329">
        <v>0</v>
      </c>
      <c r="I3429" s="1">
        <v>19584.482458690509</v>
      </c>
      <c r="J3429" s="329">
        <v>11196.540040313959</v>
      </c>
      <c r="K3429" s="329">
        <f t="shared" si="53"/>
        <v>11380.824574508722</v>
      </c>
    </row>
    <row r="3430" spans="2:11" x14ac:dyDescent="0.2">
      <c r="B3430" s="1">
        <v>19956512</v>
      </c>
      <c r="C3430" s="1">
        <v>2034</v>
      </c>
      <c r="D3430" s="1" t="s">
        <v>294</v>
      </c>
      <c r="E3430" s="1">
        <v>19584.482458690509</v>
      </c>
      <c r="F3430" s="329">
        <v>184.28453419476349</v>
      </c>
      <c r="G3430" s="1">
        <v>0</v>
      </c>
      <c r="H3430" s="329">
        <v>0</v>
      </c>
      <c r="I3430" s="1">
        <v>19584.482458690509</v>
      </c>
      <c r="J3430" s="329">
        <v>11196.540040313959</v>
      </c>
      <c r="K3430" s="329">
        <f t="shared" si="53"/>
        <v>11380.824574508722</v>
      </c>
    </row>
    <row r="3431" spans="2:11" x14ac:dyDescent="0.2">
      <c r="B3431" s="1">
        <v>19956541</v>
      </c>
      <c r="C3431" s="1">
        <v>2023</v>
      </c>
      <c r="D3431" s="1" t="s">
        <v>294</v>
      </c>
      <c r="E3431" s="1">
        <v>0</v>
      </c>
      <c r="F3431" s="329">
        <v>0</v>
      </c>
      <c r="G3431" s="1">
        <v>0</v>
      </c>
      <c r="H3431" s="329">
        <v>0</v>
      </c>
      <c r="I3431" s="1">
        <v>0</v>
      </c>
      <c r="J3431" s="329">
        <v>2799.4762382716658</v>
      </c>
      <c r="K3431" s="329">
        <f t="shared" si="53"/>
        <v>2799.4762382716658</v>
      </c>
    </row>
    <row r="3432" spans="2:11" x14ac:dyDescent="0.2">
      <c r="B3432" s="1">
        <v>19956541</v>
      </c>
      <c r="C3432" s="1">
        <v>2024</v>
      </c>
      <c r="D3432" s="1" t="s">
        <v>294</v>
      </c>
      <c r="E3432" s="1">
        <v>0</v>
      </c>
      <c r="F3432" s="329">
        <v>0</v>
      </c>
      <c r="G3432" s="1">
        <v>0</v>
      </c>
      <c r="H3432" s="329">
        <v>0</v>
      </c>
      <c r="I3432" s="1">
        <v>0</v>
      </c>
      <c r="J3432" s="329">
        <v>2799.4762382716658</v>
      </c>
      <c r="K3432" s="329">
        <f t="shared" si="53"/>
        <v>2799.4762382716658</v>
      </c>
    </row>
    <row r="3433" spans="2:11" x14ac:dyDescent="0.2">
      <c r="B3433" s="1">
        <v>19956541</v>
      </c>
      <c r="C3433" s="1">
        <v>2025</v>
      </c>
      <c r="D3433" s="1" t="s">
        <v>294</v>
      </c>
      <c r="E3433" s="1">
        <v>0</v>
      </c>
      <c r="F3433" s="329">
        <v>0</v>
      </c>
      <c r="G3433" s="1">
        <v>0</v>
      </c>
      <c r="H3433" s="329">
        <v>0</v>
      </c>
      <c r="I3433" s="1">
        <v>0</v>
      </c>
      <c r="J3433" s="329">
        <v>2799.4762382716658</v>
      </c>
      <c r="K3433" s="329">
        <f t="shared" si="53"/>
        <v>2799.4762382716658</v>
      </c>
    </row>
    <row r="3434" spans="2:11" x14ac:dyDescent="0.2">
      <c r="B3434" s="1">
        <v>19956541</v>
      </c>
      <c r="C3434" s="1">
        <v>2026</v>
      </c>
      <c r="D3434" s="1" t="s">
        <v>294</v>
      </c>
      <c r="E3434" s="1">
        <v>0</v>
      </c>
      <c r="F3434" s="329">
        <v>0</v>
      </c>
      <c r="G3434" s="1">
        <v>0</v>
      </c>
      <c r="H3434" s="329">
        <v>0</v>
      </c>
      <c r="I3434" s="1">
        <v>0</v>
      </c>
      <c r="J3434" s="329">
        <v>2799.4762382716658</v>
      </c>
      <c r="K3434" s="329">
        <f t="shared" si="53"/>
        <v>2799.4762382716658</v>
      </c>
    </row>
    <row r="3435" spans="2:11" x14ac:dyDescent="0.2">
      <c r="B3435" s="1">
        <v>19956541</v>
      </c>
      <c r="C3435" s="1">
        <v>2027</v>
      </c>
      <c r="D3435" s="1" t="s">
        <v>294</v>
      </c>
      <c r="E3435" s="1">
        <v>0</v>
      </c>
      <c r="F3435" s="329">
        <v>0</v>
      </c>
      <c r="G3435" s="1">
        <v>0</v>
      </c>
      <c r="H3435" s="329">
        <v>0</v>
      </c>
      <c r="I3435" s="1">
        <v>0</v>
      </c>
      <c r="J3435" s="329">
        <v>2799.4762382716658</v>
      </c>
      <c r="K3435" s="329">
        <f t="shared" si="53"/>
        <v>2799.4762382716658</v>
      </c>
    </row>
    <row r="3436" spans="2:11" x14ac:dyDescent="0.2">
      <c r="B3436" s="1">
        <v>19956541</v>
      </c>
      <c r="C3436" s="1">
        <v>2028</v>
      </c>
      <c r="D3436" s="1" t="s">
        <v>294</v>
      </c>
      <c r="E3436" s="1">
        <v>0</v>
      </c>
      <c r="F3436" s="329">
        <v>0</v>
      </c>
      <c r="G3436" s="1">
        <v>0</v>
      </c>
      <c r="H3436" s="329">
        <v>0</v>
      </c>
      <c r="I3436" s="1">
        <v>0</v>
      </c>
      <c r="J3436" s="329">
        <v>2799.4762382716658</v>
      </c>
      <c r="K3436" s="329">
        <f t="shared" si="53"/>
        <v>2799.4762382716658</v>
      </c>
    </row>
    <row r="3437" spans="2:11" x14ac:dyDescent="0.2">
      <c r="B3437" s="1">
        <v>19956541</v>
      </c>
      <c r="C3437" s="1">
        <v>2029</v>
      </c>
      <c r="D3437" s="1" t="s">
        <v>294</v>
      </c>
      <c r="E3437" s="1">
        <v>0</v>
      </c>
      <c r="F3437" s="329">
        <v>0</v>
      </c>
      <c r="G3437" s="1">
        <v>0</v>
      </c>
      <c r="H3437" s="329">
        <v>0</v>
      </c>
      <c r="I3437" s="1">
        <v>0</v>
      </c>
      <c r="J3437" s="329">
        <v>2799.4762382716658</v>
      </c>
      <c r="K3437" s="329">
        <f t="shared" si="53"/>
        <v>2799.4762382716658</v>
      </c>
    </row>
    <row r="3438" spans="2:11" x14ac:dyDescent="0.2">
      <c r="B3438" s="1">
        <v>19956541</v>
      </c>
      <c r="C3438" s="1">
        <v>2030</v>
      </c>
      <c r="D3438" s="1" t="s">
        <v>294</v>
      </c>
      <c r="E3438" s="1">
        <v>0</v>
      </c>
      <c r="F3438" s="329">
        <v>0</v>
      </c>
      <c r="G3438" s="1">
        <v>0</v>
      </c>
      <c r="H3438" s="329">
        <v>0</v>
      </c>
      <c r="I3438" s="1">
        <v>0</v>
      </c>
      <c r="J3438" s="329">
        <v>2799.4762382716658</v>
      </c>
      <c r="K3438" s="329">
        <f t="shared" si="53"/>
        <v>2799.4762382716658</v>
      </c>
    </row>
    <row r="3439" spans="2:11" x14ac:dyDescent="0.2">
      <c r="B3439" s="1">
        <v>19956541</v>
      </c>
      <c r="C3439" s="1">
        <v>2031</v>
      </c>
      <c r="D3439" s="1" t="s">
        <v>294</v>
      </c>
      <c r="E3439" s="1">
        <v>0</v>
      </c>
      <c r="F3439" s="329">
        <v>0</v>
      </c>
      <c r="G3439" s="1">
        <v>0</v>
      </c>
      <c r="H3439" s="329">
        <v>0</v>
      </c>
      <c r="I3439" s="1">
        <v>0</v>
      </c>
      <c r="J3439" s="329">
        <v>2799.4762382716658</v>
      </c>
      <c r="K3439" s="329">
        <f t="shared" si="53"/>
        <v>2799.4762382716658</v>
      </c>
    </row>
    <row r="3440" spans="2:11" x14ac:dyDescent="0.2">
      <c r="B3440" s="1">
        <v>19956541</v>
      </c>
      <c r="C3440" s="1">
        <v>2032</v>
      </c>
      <c r="D3440" s="1" t="s">
        <v>294</v>
      </c>
      <c r="E3440" s="1">
        <v>0</v>
      </c>
      <c r="F3440" s="329">
        <v>0</v>
      </c>
      <c r="G3440" s="1">
        <v>0</v>
      </c>
      <c r="H3440" s="329">
        <v>0</v>
      </c>
      <c r="I3440" s="1">
        <v>0</v>
      </c>
      <c r="J3440" s="329">
        <v>2799.4762382716658</v>
      </c>
      <c r="K3440" s="329">
        <f t="shared" si="53"/>
        <v>2799.4762382716658</v>
      </c>
    </row>
    <row r="3441" spans="2:11" x14ac:dyDescent="0.2">
      <c r="B3441" s="1">
        <v>19956541</v>
      </c>
      <c r="C3441" s="1">
        <v>2033</v>
      </c>
      <c r="D3441" s="1" t="s">
        <v>294</v>
      </c>
      <c r="E3441" s="1">
        <v>0</v>
      </c>
      <c r="F3441" s="329">
        <v>0</v>
      </c>
      <c r="G3441" s="1">
        <v>0</v>
      </c>
      <c r="H3441" s="329">
        <v>0</v>
      </c>
      <c r="I3441" s="1">
        <v>0</v>
      </c>
      <c r="J3441" s="329">
        <v>2799.4762382716658</v>
      </c>
      <c r="K3441" s="329">
        <f t="shared" si="53"/>
        <v>2799.4762382716658</v>
      </c>
    </row>
    <row r="3442" spans="2:11" x14ac:dyDescent="0.2">
      <c r="B3442" s="1">
        <v>19956541</v>
      </c>
      <c r="C3442" s="1">
        <v>2034</v>
      </c>
      <c r="D3442" s="1" t="s">
        <v>294</v>
      </c>
      <c r="E3442" s="1">
        <v>0</v>
      </c>
      <c r="F3442" s="329">
        <v>0</v>
      </c>
      <c r="G3442" s="1">
        <v>0</v>
      </c>
      <c r="H3442" s="329">
        <v>0</v>
      </c>
      <c r="I3442" s="1">
        <v>0</v>
      </c>
      <c r="J3442" s="329">
        <v>2799.4762382716658</v>
      </c>
      <c r="K3442" s="329">
        <f t="shared" si="53"/>
        <v>2799.4762382716658</v>
      </c>
    </row>
    <row r="3443" spans="2:11" x14ac:dyDescent="0.2">
      <c r="B3443" s="1">
        <v>19956812</v>
      </c>
      <c r="C3443" s="1">
        <v>2023</v>
      </c>
      <c r="D3443" s="1" t="s">
        <v>294</v>
      </c>
      <c r="E3443" s="1">
        <v>5205.7463534930312</v>
      </c>
      <c r="F3443" s="329">
        <v>0</v>
      </c>
      <c r="G3443" s="1">
        <v>0</v>
      </c>
      <c r="H3443" s="329">
        <v>0</v>
      </c>
      <c r="I3443" s="1">
        <v>5205.7463534930312</v>
      </c>
      <c r="J3443" s="329">
        <v>16008.891589353279</v>
      </c>
      <c r="K3443" s="329">
        <f t="shared" si="53"/>
        <v>16008.891589353279</v>
      </c>
    </row>
    <row r="3444" spans="2:11" x14ac:dyDescent="0.2">
      <c r="B3444" s="1">
        <v>19956812</v>
      </c>
      <c r="C3444" s="1">
        <v>2024</v>
      </c>
      <c r="D3444" s="1" t="s">
        <v>294</v>
      </c>
      <c r="E3444" s="1">
        <v>5384.8622036206734</v>
      </c>
      <c r="F3444" s="329">
        <v>105.69649922152431</v>
      </c>
      <c r="G3444" s="1">
        <v>0</v>
      </c>
      <c r="H3444" s="329">
        <v>0</v>
      </c>
      <c r="I3444" s="1">
        <v>5384.8622036206734</v>
      </c>
      <c r="J3444" s="329">
        <v>16008.891589353279</v>
      </c>
      <c r="K3444" s="329">
        <f t="shared" si="53"/>
        <v>16114.588088574803</v>
      </c>
    </row>
    <row r="3445" spans="2:11" x14ac:dyDescent="0.2">
      <c r="B3445" s="1">
        <v>19956812</v>
      </c>
      <c r="C3445" s="1">
        <v>2025</v>
      </c>
      <c r="D3445" s="1" t="s">
        <v>294</v>
      </c>
      <c r="E3445" s="1">
        <v>5539.823695798199</v>
      </c>
      <c r="F3445" s="329">
        <v>121.76955999334351</v>
      </c>
      <c r="G3445" s="1">
        <v>0</v>
      </c>
      <c r="H3445" s="329">
        <v>0</v>
      </c>
      <c r="I3445" s="1">
        <v>5539.823695798199</v>
      </c>
      <c r="J3445" s="329">
        <v>16008.891589353279</v>
      </c>
      <c r="K3445" s="329">
        <f t="shared" si="53"/>
        <v>16130.661149346623</v>
      </c>
    </row>
    <row r="3446" spans="2:11" x14ac:dyDescent="0.2">
      <c r="B3446" s="1">
        <v>19956812</v>
      </c>
      <c r="C3446" s="1">
        <v>2026</v>
      </c>
      <c r="D3446" s="1" t="s">
        <v>294</v>
      </c>
      <c r="E3446" s="1">
        <v>6528.9371976261609</v>
      </c>
      <c r="F3446" s="329">
        <v>76.290400168019147</v>
      </c>
      <c r="G3446" s="1">
        <v>0</v>
      </c>
      <c r="H3446" s="329">
        <v>0</v>
      </c>
      <c r="I3446" s="1">
        <v>6528.9371976261609</v>
      </c>
      <c r="J3446" s="329">
        <v>16008.891589353279</v>
      </c>
      <c r="K3446" s="329">
        <f t="shared" si="53"/>
        <v>16085.181989521299</v>
      </c>
    </row>
    <row r="3447" spans="2:11" x14ac:dyDescent="0.2">
      <c r="B3447" s="1">
        <v>19956812</v>
      </c>
      <c r="C3447" s="1">
        <v>2027</v>
      </c>
      <c r="D3447" s="1" t="s">
        <v>294</v>
      </c>
      <c r="E3447" s="1">
        <v>6774.4655495754578</v>
      </c>
      <c r="F3447" s="329">
        <v>64.091399287204723</v>
      </c>
      <c r="G3447" s="1">
        <v>0</v>
      </c>
      <c r="H3447" s="329">
        <v>0</v>
      </c>
      <c r="I3447" s="1">
        <v>6774.4655495754578</v>
      </c>
      <c r="J3447" s="329">
        <v>16008.891589353279</v>
      </c>
      <c r="K3447" s="329">
        <f t="shared" si="53"/>
        <v>16072.982988640484</v>
      </c>
    </row>
    <row r="3448" spans="2:11" x14ac:dyDescent="0.2">
      <c r="B3448" s="1">
        <v>19956812</v>
      </c>
      <c r="C3448" s="1">
        <v>2028</v>
      </c>
      <c r="D3448" s="1" t="s">
        <v>294</v>
      </c>
      <c r="E3448" s="1">
        <v>6774.4655495754578</v>
      </c>
      <c r="F3448" s="329">
        <v>64.091399287204723</v>
      </c>
      <c r="G3448" s="1">
        <v>0</v>
      </c>
      <c r="H3448" s="329">
        <v>0</v>
      </c>
      <c r="I3448" s="1">
        <v>6774.4655495754578</v>
      </c>
      <c r="J3448" s="329">
        <v>16008.891589353279</v>
      </c>
      <c r="K3448" s="329">
        <f t="shared" si="53"/>
        <v>16072.982988640484</v>
      </c>
    </row>
    <row r="3449" spans="2:11" x14ac:dyDescent="0.2">
      <c r="B3449" s="1">
        <v>19956812</v>
      </c>
      <c r="C3449" s="1">
        <v>2029</v>
      </c>
      <c r="D3449" s="1" t="s">
        <v>294</v>
      </c>
      <c r="E3449" s="1">
        <v>6774.4655495754578</v>
      </c>
      <c r="F3449" s="329">
        <v>64.091399287204723</v>
      </c>
      <c r="G3449" s="1">
        <v>0</v>
      </c>
      <c r="H3449" s="329">
        <v>0</v>
      </c>
      <c r="I3449" s="1">
        <v>6774.4655495754578</v>
      </c>
      <c r="J3449" s="329">
        <v>16008.891589353279</v>
      </c>
      <c r="K3449" s="329">
        <f t="shared" si="53"/>
        <v>16072.982988640484</v>
      </c>
    </row>
    <row r="3450" spans="2:11" x14ac:dyDescent="0.2">
      <c r="B3450" s="1">
        <v>19956812</v>
      </c>
      <c r="C3450" s="1">
        <v>2030</v>
      </c>
      <c r="D3450" s="1" t="s">
        <v>294</v>
      </c>
      <c r="E3450" s="1">
        <v>6774.4655495754578</v>
      </c>
      <c r="F3450" s="329">
        <v>64.091399287204723</v>
      </c>
      <c r="G3450" s="1">
        <v>0</v>
      </c>
      <c r="H3450" s="329">
        <v>0</v>
      </c>
      <c r="I3450" s="1">
        <v>6774.4655495754578</v>
      </c>
      <c r="J3450" s="329">
        <v>16008.891589353279</v>
      </c>
      <c r="K3450" s="329">
        <f t="shared" si="53"/>
        <v>16072.982988640484</v>
      </c>
    </row>
    <row r="3451" spans="2:11" x14ac:dyDescent="0.2">
      <c r="B3451" s="1">
        <v>19956812</v>
      </c>
      <c r="C3451" s="1">
        <v>2031</v>
      </c>
      <c r="D3451" s="1" t="s">
        <v>294</v>
      </c>
      <c r="E3451" s="1">
        <v>6774.4655495754578</v>
      </c>
      <c r="F3451" s="329">
        <v>64.091399287204723</v>
      </c>
      <c r="G3451" s="1">
        <v>0</v>
      </c>
      <c r="H3451" s="329">
        <v>0</v>
      </c>
      <c r="I3451" s="1">
        <v>6774.4655495754578</v>
      </c>
      <c r="J3451" s="329">
        <v>16008.891589353279</v>
      </c>
      <c r="K3451" s="329">
        <f t="shared" si="53"/>
        <v>16072.982988640484</v>
      </c>
    </row>
    <row r="3452" spans="2:11" x14ac:dyDescent="0.2">
      <c r="B3452" s="1">
        <v>19956812</v>
      </c>
      <c r="C3452" s="1">
        <v>2032</v>
      </c>
      <c r="D3452" s="1" t="s">
        <v>294</v>
      </c>
      <c r="E3452" s="1">
        <v>6774.4655495754578</v>
      </c>
      <c r="F3452" s="329">
        <v>64.091399287204723</v>
      </c>
      <c r="G3452" s="1">
        <v>0</v>
      </c>
      <c r="H3452" s="329">
        <v>0</v>
      </c>
      <c r="I3452" s="1">
        <v>6774.4655495754578</v>
      </c>
      <c r="J3452" s="329">
        <v>16008.891589353279</v>
      </c>
      <c r="K3452" s="329">
        <f t="shared" si="53"/>
        <v>16072.982988640484</v>
      </c>
    </row>
    <row r="3453" spans="2:11" x14ac:dyDescent="0.2">
      <c r="B3453" s="1">
        <v>19956812</v>
      </c>
      <c r="C3453" s="1">
        <v>2033</v>
      </c>
      <c r="D3453" s="1" t="s">
        <v>294</v>
      </c>
      <c r="E3453" s="1">
        <v>6774.4655495754578</v>
      </c>
      <c r="F3453" s="329">
        <v>64.091399287204723</v>
      </c>
      <c r="G3453" s="1">
        <v>0</v>
      </c>
      <c r="H3453" s="329">
        <v>0</v>
      </c>
      <c r="I3453" s="1">
        <v>6774.4655495754578</v>
      </c>
      <c r="J3453" s="329">
        <v>16008.891589353279</v>
      </c>
      <c r="K3453" s="329">
        <f t="shared" si="53"/>
        <v>16072.982988640484</v>
      </c>
    </row>
    <row r="3454" spans="2:11" x14ac:dyDescent="0.2">
      <c r="B3454" s="1">
        <v>19956812</v>
      </c>
      <c r="C3454" s="1">
        <v>2034</v>
      </c>
      <c r="D3454" s="1" t="s">
        <v>294</v>
      </c>
      <c r="E3454" s="1">
        <v>6774.4655495754578</v>
      </c>
      <c r="F3454" s="329">
        <v>64.091399287204723</v>
      </c>
      <c r="G3454" s="1">
        <v>0</v>
      </c>
      <c r="H3454" s="329">
        <v>0</v>
      </c>
      <c r="I3454" s="1">
        <v>6774.4655495754578</v>
      </c>
      <c r="J3454" s="329">
        <v>16008.891589353279</v>
      </c>
      <c r="K3454" s="329">
        <f t="shared" si="53"/>
        <v>16072.982988640484</v>
      </c>
    </row>
    <row r="3455" spans="2:11" x14ac:dyDescent="0.2">
      <c r="B3455" s="1">
        <v>19973422</v>
      </c>
      <c r="C3455" s="1">
        <v>2023</v>
      </c>
      <c r="D3455" s="1" t="s">
        <v>294</v>
      </c>
      <c r="E3455" s="1">
        <v>0</v>
      </c>
      <c r="F3455" s="329">
        <v>0</v>
      </c>
      <c r="G3455" s="1">
        <v>0</v>
      </c>
      <c r="H3455" s="329">
        <v>0</v>
      </c>
      <c r="I3455" s="1">
        <v>0</v>
      </c>
      <c r="J3455" s="329">
        <v>23144.12158166432</v>
      </c>
      <c r="K3455" s="329">
        <f t="shared" si="53"/>
        <v>23144.12158166432</v>
      </c>
    </row>
    <row r="3456" spans="2:11" x14ac:dyDescent="0.2">
      <c r="B3456" s="1">
        <v>19973422</v>
      </c>
      <c r="C3456" s="1">
        <v>2024</v>
      </c>
      <c r="D3456" s="1" t="s">
        <v>294</v>
      </c>
      <c r="E3456" s="1">
        <v>0</v>
      </c>
      <c r="F3456" s="329">
        <v>0</v>
      </c>
      <c r="G3456" s="1">
        <v>0</v>
      </c>
      <c r="H3456" s="329">
        <v>0</v>
      </c>
      <c r="I3456" s="1">
        <v>0</v>
      </c>
      <c r="J3456" s="329">
        <v>23144.12158166432</v>
      </c>
      <c r="K3456" s="329">
        <f t="shared" si="53"/>
        <v>23144.12158166432</v>
      </c>
    </row>
    <row r="3457" spans="2:11" x14ac:dyDescent="0.2">
      <c r="B3457" s="1">
        <v>19973422</v>
      </c>
      <c r="C3457" s="1">
        <v>2025</v>
      </c>
      <c r="D3457" s="1" t="s">
        <v>294</v>
      </c>
      <c r="E3457" s="1">
        <v>0</v>
      </c>
      <c r="F3457" s="329">
        <v>0</v>
      </c>
      <c r="G3457" s="1">
        <v>0</v>
      </c>
      <c r="H3457" s="329">
        <v>0</v>
      </c>
      <c r="I3457" s="1">
        <v>0</v>
      </c>
      <c r="J3457" s="329">
        <v>23144.12158166432</v>
      </c>
      <c r="K3457" s="329">
        <f t="shared" si="53"/>
        <v>23144.12158166432</v>
      </c>
    </row>
    <row r="3458" spans="2:11" x14ac:dyDescent="0.2">
      <c r="B3458" s="1">
        <v>19973422</v>
      </c>
      <c r="C3458" s="1">
        <v>2026</v>
      </c>
      <c r="D3458" s="1" t="s">
        <v>294</v>
      </c>
      <c r="E3458" s="1">
        <v>0</v>
      </c>
      <c r="F3458" s="329">
        <v>0</v>
      </c>
      <c r="G3458" s="1">
        <v>0</v>
      </c>
      <c r="H3458" s="329">
        <v>0</v>
      </c>
      <c r="I3458" s="1">
        <v>0</v>
      </c>
      <c r="J3458" s="329">
        <v>23144.12158166432</v>
      </c>
      <c r="K3458" s="329">
        <f t="shared" si="53"/>
        <v>23144.12158166432</v>
      </c>
    </row>
    <row r="3459" spans="2:11" x14ac:dyDescent="0.2">
      <c r="B3459" s="1">
        <v>19973422</v>
      </c>
      <c r="C3459" s="1">
        <v>2027</v>
      </c>
      <c r="D3459" s="1" t="s">
        <v>294</v>
      </c>
      <c r="E3459" s="1">
        <v>270.97851290482208</v>
      </c>
      <c r="F3459" s="329">
        <v>3.5244816656146272</v>
      </c>
      <c r="G3459" s="1">
        <v>0</v>
      </c>
      <c r="H3459" s="329">
        <v>0</v>
      </c>
      <c r="I3459" s="1">
        <v>270.97851290482208</v>
      </c>
      <c r="J3459" s="329">
        <v>23144.12158166432</v>
      </c>
      <c r="K3459" s="329">
        <f t="shared" si="53"/>
        <v>23147.646063329936</v>
      </c>
    </row>
    <row r="3460" spans="2:11" x14ac:dyDescent="0.2">
      <c r="B3460" s="1">
        <v>19973422</v>
      </c>
      <c r="C3460" s="1">
        <v>2028</v>
      </c>
      <c r="D3460" s="1" t="s">
        <v>294</v>
      </c>
      <c r="E3460" s="1">
        <v>270.97851290482208</v>
      </c>
      <c r="F3460" s="329">
        <v>3.5244816656146272</v>
      </c>
      <c r="G3460" s="1">
        <v>0</v>
      </c>
      <c r="H3460" s="329">
        <v>0</v>
      </c>
      <c r="I3460" s="1">
        <v>270.97851290482208</v>
      </c>
      <c r="J3460" s="329">
        <v>23144.12158166432</v>
      </c>
      <c r="K3460" s="329">
        <f t="shared" si="53"/>
        <v>23147.646063329936</v>
      </c>
    </row>
    <row r="3461" spans="2:11" x14ac:dyDescent="0.2">
      <c r="B3461" s="1">
        <v>19973422</v>
      </c>
      <c r="C3461" s="1">
        <v>2029</v>
      </c>
      <c r="D3461" s="1" t="s">
        <v>294</v>
      </c>
      <c r="E3461" s="1">
        <v>270.97851290482208</v>
      </c>
      <c r="F3461" s="329">
        <v>3.5244816656146272</v>
      </c>
      <c r="G3461" s="1">
        <v>0</v>
      </c>
      <c r="H3461" s="329">
        <v>0</v>
      </c>
      <c r="I3461" s="1">
        <v>270.97851290482208</v>
      </c>
      <c r="J3461" s="329">
        <v>23144.12158166432</v>
      </c>
      <c r="K3461" s="329">
        <f t="shared" si="53"/>
        <v>23147.646063329936</v>
      </c>
    </row>
    <row r="3462" spans="2:11" x14ac:dyDescent="0.2">
      <c r="B3462" s="1">
        <v>19973422</v>
      </c>
      <c r="C3462" s="1">
        <v>2030</v>
      </c>
      <c r="D3462" s="1" t="s">
        <v>294</v>
      </c>
      <c r="E3462" s="1">
        <v>270.97851290482208</v>
      </c>
      <c r="F3462" s="329">
        <v>3.5244816656146272</v>
      </c>
      <c r="G3462" s="1">
        <v>0</v>
      </c>
      <c r="H3462" s="329">
        <v>0</v>
      </c>
      <c r="I3462" s="1">
        <v>270.97851290482208</v>
      </c>
      <c r="J3462" s="329">
        <v>23144.12158166432</v>
      </c>
      <c r="K3462" s="329">
        <f t="shared" si="53"/>
        <v>23147.646063329936</v>
      </c>
    </row>
    <row r="3463" spans="2:11" x14ac:dyDescent="0.2">
      <c r="B3463" s="1">
        <v>19973422</v>
      </c>
      <c r="C3463" s="1">
        <v>2031</v>
      </c>
      <c r="D3463" s="1" t="s">
        <v>294</v>
      </c>
      <c r="E3463" s="1">
        <v>270.97851290482208</v>
      </c>
      <c r="F3463" s="329">
        <v>3.5244816656146272</v>
      </c>
      <c r="G3463" s="1">
        <v>0</v>
      </c>
      <c r="H3463" s="329">
        <v>0</v>
      </c>
      <c r="I3463" s="1">
        <v>270.97851290482208</v>
      </c>
      <c r="J3463" s="329">
        <v>23144.12158166432</v>
      </c>
      <c r="K3463" s="329">
        <f t="shared" ref="K3463:K3526" si="54">J3463+H3463+F3463</f>
        <v>23147.646063329936</v>
      </c>
    </row>
    <row r="3464" spans="2:11" x14ac:dyDescent="0.2">
      <c r="B3464" s="1">
        <v>19973422</v>
      </c>
      <c r="C3464" s="1">
        <v>2032</v>
      </c>
      <c r="D3464" s="1" t="s">
        <v>294</v>
      </c>
      <c r="E3464" s="1">
        <v>270.97851290482208</v>
      </c>
      <c r="F3464" s="329">
        <v>3.5244816656146272</v>
      </c>
      <c r="G3464" s="1">
        <v>0</v>
      </c>
      <c r="H3464" s="329">
        <v>0</v>
      </c>
      <c r="I3464" s="1">
        <v>270.97851290482208</v>
      </c>
      <c r="J3464" s="329">
        <v>23144.12158166432</v>
      </c>
      <c r="K3464" s="329">
        <f t="shared" si="54"/>
        <v>23147.646063329936</v>
      </c>
    </row>
    <row r="3465" spans="2:11" x14ac:dyDescent="0.2">
      <c r="B3465" s="1">
        <v>19973422</v>
      </c>
      <c r="C3465" s="1">
        <v>2033</v>
      </c>
      <c r="D3465" s="1" t="s">
        <v>294</v>
      </c>
      <c r="E3465" s="1">
        <v>270.97851290482208</v>
      </c>
      <c r="F3465" s="329">
        <v>3.5244816656146272</v>
      </c>
      <c r="G3465" s="1">
        <v>0</v>
      </c>
      <c r="H3465" s="329">
        <v>0</v>
      </c>
      <c r="I3465" s="1">
        <v>270.97851290482208</v>
      </c>
      <c r="J3465" s="329">
        <v>23144.12158166432</v>
      </c>
      <c r="K3465" s="329">
        <f t="shared" si="54"/>
        <v>23147.646063329936</v>
      </c>
    </row>
    <row r="3466" spans="2:11" x14ac:dyDescent="0.2">
      <c r="B3466" s="1">
        <v>19973422</v>
      </c>
      <c r="C3466" s="1">
        <v>2034</v>
      </c>
      <c r="D3466" s="1" t="s">
        <v>294</v>
      </c>
      <c r="E3466" s="1">
        <v>270.97851290482208</v>
      </c>
      <c r="F3466" s="329">
        <v>3.5244816656146272</v>
      </c>
      <c r="G3466" s="1">
        <v>0</v>
      </c>
      <c r="H3466" s="329">
        <v>0</v>
      </c>
      <c r="I3466" s="1">
        <v>270.97851290482208</v>
      </c>
      <c r="J3466" s="329">
        <v>23144.12158166432</v>
      </c>
      <c r="K3466" s="329">
        <f t="shared" si="54"/>
        <v>23147.646063329936</v>
      </c>
    </row>
    <row r="3467" spans="2:11" x14ac:dyDescent="0.2">
      <c r="B3467" s="1">
        <v>19973722</v>
      </c>
      <c r="C3467" s="1">
        <v>2023</v>
      </c>
      <c r="D3467" s="1" t="s">
        <v>294</v>
      </c>
      <c r="E3467" s="1">
        <v>3865.0707307811822</v>
      </c>
      <c r="F3467" s="329">
        <v>0</v>
      </c>
      <c r="G3467" s="1">
        <v>0</v>
      </c>
      <c r="H3467" s="329">
        <v>0</v>
      </c>
      <c r="I3467" s="1">
        <v>3865.0707307811822</v>
      </c>
      <c r="J3467" s="329">
        <v>18074.06503351048</v>
      </c>
      <c r="K3467" s="329">
        <f t="shared" si="54"/>
        <v>18074.06503351048</v>
      </c>
    </row>
    <row r="3468" spans="2:11" x14ac:dyDescent="0.2">
      <c r="B3468" s="1">
        <v>19973722</v>
      </c>
      <c r="C3468" s="1">
        <v>2024</v>
      </c>
      <c r="D3468" s="1" t="s">
        <v>294</v>
      </c>
      <c r="E3468" s="1">
        <v>4119.5081313422852</v>
      </c>
      <c r="F3468" s="329">
        <v>60.459251669522239</v>
      </c>
      <c r="G3468" s="1">
        <v>0</v>
      </c>
      <c r="H3468" s="329">
        <v>0</v>
      </c>
      <c r="I3468" s="1">
        <v>4119.5081313422852</v>
      </c>
      <c r="J3468" s="329">
        <v>18074.06503351048</v>
      </c>
      <c r="K3468" s="329">
        <f t="shared" si="54"/>
        <v>18134.524285180003</v>
      </c>
    </row>
    <row r="3469" spans="2:11" x14ac:dyDescent="0.2">
      <c r="B3469" s="1">
        <v>19973722</v>
      </c>
      <c r="C3469" s="1">
        <v>2025</v>
      </c>
      <c r="D3469" s="1" t="s">
        <v>294</v>
      </c>
      <c r="E3469" s="1">
        <v>5650.752770258021</v>
      </c>
      <c r="F3469" s="329">
        <v>96.386957285295907</v>
      </c>
      <c r="G3469" s="1">
        <v>0</v>
      </c>
      <c r="H3469" s="329">
        <v>0</v>
      </c>
      <c r="I3469" s="1">
        <v>5650.752770258021</v>
      </c>
      <c r="J3469" s="329">
        <v>18074.06503351048</v>
      </c>
      <c r="K3469" s="329">
        <f t="shared" si="54"/>
        <v>18170.451990795777</v>
      </c>
    </row>
    <row r="3470" spans="2:11" x14ac:dyDescent="0.2">
      <c r="B3470" s="1">
        <v>19973722</v>
      </c>
      <c r="C3470" s="1">
        <v>2026</v>
      </c>
      <c r="D3470" s="1" t="s">
        <v>294</v>
      </c>
      <c r="E3470" s="1">
        <v>10353.00309796287</v>
      </c>
      <c r="F3470" s="329">
        <v>96.076279883744974</v>
      </c>
      <c r="G3470" s="1">
        <v>0</v>
      </c>
      <c r="H3470" s="329">
        <v>0</v>
      </c>
      <c r="I3470" s="1">
        <v>10353.00309796287</v>
      </c>
      <c r="J3470" s="329">
        <v>18074.06503351048</v>
      </c>
      <c r="K3470" s="329">
        <f t="shared" si="54"/>
        <v>18170.141313394226</v>
      </c>
    </row>
    <row r="3471" spans="2:11" x14ac:dyDescent="0.2">
      <c r="B3471" s="1">
        <v>19973722</v>
      </c>
      <c r="C3471" s="1">
        <v>2027</v>
      </c>
      <c r="D3471" s="1" t="s">
        <v>294</v>
      </c>
      <c r="E3471" s="1">
        <v>15119.88060047762</v>
      </c>
      <c r="F3471" s="329">
        <v>112.97085606362759</v>
      </c>
      <c r="G3471" s="1">
        <v>0</v>
      </c>
      <c r="H3471" s="329">
        <v>0</v>
      </c>
      <c r="I3471" s="1">
        <v>15119.88060047762</v>
      </c>
      <c r="J3471" s="329">
        <v>18074.06503351048</v>
      </c>
      <c r="K3471" s="329">
        <f t="shared" si="54"/>
        <v>18187.035889574108</v>
      </c>
    </row>
    <row r="3472" spans="2:11" x14ac:dyDescent="0.2">
      <c r="B3472" s="1">
        <v>19973722</v>
      </c>
      <c r="C3472" s="1">
        <v>2028</v>
      </c>
      <c r="D3472" s="1" t="s">
        <v>294</v>
      </c>
      <c r="E3472" s="1">
        <v>15119.88060047762</v>
      </c>
      <c r="F3472" s="329">
        <v>112.97085606362759</v>
      </c>
      <c r="G3472" s="1">
        <v>0</v>
      </c>
      <c r="H3472" s="329">
        <v>0</v>
      </c>
      <c r="I3472" s="1">
        <v>15119.88060047762</v>
      </c>
      <c r="J3472" s="329">
        <v>18074.06503351048</v>
      </c>
      <c r="K3472" s="329">
        <f t="shared" si="54"/>
        <v>18187.035889574108</v>
      </c>
    </row>
    <row r="3473" spans="2:11" x14ac:dyDescent="0.2">
      <c r="B3473" s="1">
        <v>19973722</v>
      </c>
      <c r="C3473" s="1">
        <v>2029</v>
      </c>
      <c r="D3473" s="1" t="s">
        <v>294</v>
      </c>
      <c r="E3473" s="1">
        <v>15119.88060047762</v>
      </c>
      <c r="F3473" s="329">
        <v>112.97085606362759</v>
      </c>
      <c r="G3473" s="1">
        <v>0</v>
      </c>
      <c r="H3473" s="329">
        <v>0</v>
      </c>
      <c r="I3473" s="1">
        <v>15119.88060047762</v>
      </c>
      <c r="J3473" s="329">
        <v>18074.06503351048</v>
      </c>
      <c r="K3473" s="329">
        <f t="shared" si="54"/>
        <v>18187.035889574108</v>
      </c>
    </row>
    <row r="3474" spans="2:11" x14ac:dyDescent="0.2">
      <c r="B3474" s="1">
        <v>19973722</v>
      </c>
      <c r="C3474" s="1">
        <v>2030</v>
      </c>
      <c r="D3474" s="1" t="s">
        <v>294</v>
      </c>
      <c r="E3474" s="1">
        <v>15119.88060047762</v>
      </c>
      <c r="F3474" s="329">
        <v>112.97085606362759</v>
      </c>
      <c r="G3474" s="1">
        <v>0</v>
      </c>
      <c r="H3474" s="329">
        <v>0</v>
      </c>
      <c r="I3474" s="1">
        <v>15119.88060047762</v>
      </c>
      <c r="J3474" s="329">
        <v>18074.06503351048</v>
      </c>
      <c r="K3474" s="329">
        <f t="shared" si="54"/>
        <v>18187.035889574108</v>
      </c>
    </row>
    <row r="3475" spans="2:11" x14ac:dyDescent="0.2">
      <c r="B3475" s="1">
        <v>19973722</v>
      </c>
      <c r="C3475" s="1">
        <v>2031</v>
      </c>
      <c r="D3475" s="1" t="s">
        <v>294</v>
      </c>
      <c r="E3475" s="1">
        <v>15119.88060047762</v>
      </c>
      <c r="F3475" s="329">
        <v>112.97085606362759</v>
      </c>
      <c r="G3475" s="1">
        <v>0</v>
      </c>
      <c r="H3475" s="329">
        <v>0</v>
      </c>
      <c r="I3475" s="1">
        <v>15119.88060047762</v>
      </c>
      <c r="J3475" s="329">
        <v>18074.06503351048</v>
      </c>
      <c r="K3475" s="329">
        <f t="shared" si="54"/>
        <v>18187.035889574108</v>
      </c>
    </row>
    <row r="3476" spans="2:11" x14ac:dyDescent="0.2">
      <c r="B3476" s="1">
        <v>19973722</v>
      </c>
      <c r="C3476" s="1">
        <v>2032</v>
      </c>
      <c r="D3476" s="1" t="s">
        <v>294</v>
      </c>
      <c r="E3476" s="1">
        <v>15119.88060047762</v>
      </c>
      <c r="F3476" s="329">
        <v>112.97085606362759</v>
      </c>
      <c r="G3476" s="1">
        <v>0</v>
      </c>
      <c r="H3476" s="329">
        <v>0</v>
      </c>
      <c r="I3476" s="1">
        <v>15119.88060047762</v>
      </c>
      <c r="J3476" s="329">
        <v>18074.06503351048</v>
      </c>
      <c r="K3476" s="329">
        <f t="shared" si="54"/>
        <v>18187.035889574108</v>
      </c>
    </row>
    <row r="3477" spans="2:11" x14ac:dyDescent="0.2">
      <c r="B3477" s="1">
        <v>19973722</v>
      </c>
      <c r="C3477" s="1">
        <v>2033</v>
      </c>
      <c r="D3477" s="1" t="s">
        <v>294</v>
      </c>
      <c r="E3477" s="1">
        <v>15119.88060047762</v>
      </c>
      <c r="F3477" s="329">
        <v>112.97085606362759</v>
      </c>
      <c r="G3477" s="1">
        <v>0</v>
      </c>
      <c r="H3477" s="329">
        <v>0</v>
      </c>
      <c r="I3477" s="1">
        <v>15119.88060047762</v>
      </c>
      <c r="J3477" s="329">
        <v>18074.06503351048</v>
      </c>
      <c r="K3477" s="329">
        <f t="shared" si="54"/>
        <v>18187.035889574108</v>
      </c>
    </row>
    <row r="3478" spans="2:11" x14ac:dyDescent="0.2">
      <c r="B3478" s="1">
        <v>19973722</v>
      </c>
      <c r="C3478" s="1">
        <v>2034</v>
      </c>
      <c r="D3478" s="1" t="s">
        <v>294</v>
      </c>
      <c r="E3478" s="1">
        <v>15119.88060047762</v>
      </c>
      <c r="F3478" s="329">
        <v>112.97085606362759</v>
      </c>
      <c r="G3478" s="1">
        <v>0</v>
      </c>
      <c r="H3478" s="329">
        <v>0</v>
      </c>
      <c r="I3478" s="1">
        <v>15119.88060047762</v>
      </c>
      <c r="J3478" s="329">
        <v>18074.06503351048</v>
      </c>
      <c r="K3478" s="329">
        <f t="shared" si="54"/>
        <v>18187.035889574108</v>
      </c>
    </row>
    <row r="3479" spans="2:11" x14ac:dyDescent="0.2">
      <c r="B3479" s="1">
        <v>19973762</v>
      </c>
      <c r="C3479" s="1">
        <v>2023</v>
      </c>
      <c r="D3479" s="1" t="s">
        <v>294</v>
      </c>
      <c r="E3479" s="1">
        <v>1704.7412061374339</v>
      </c>
      <c r="F3479" s="329">
        <v>0</v>
      </c>
      <c r="G3479" s="1">
        <v>0</v>
      </c>
      <c r="H3479" s="329">
        <v>0</v>
      </c>
      <c r="I3479" s="1">
        <v>1704.7412061374339</v>
      </c>
      <c r="J3479" s="329">
        <v>1607.6759519740849</v>
      </c>
      <c r="K3479" s="329">
        <f t="shared" si="54"/>
        <v>1607.6759519740849</v>
      </c>
    </row>
    <row r="3480" spans="2:11" x14ac:dyDescent="0.2">
      <c r="B3480" s="1">
        <v>19973762</v>
      </c>
      <c r="C3480" s="1">
        <v>2024</v>
      </c>
      <c r="D3480" s="1" t="s">
        <v>294</v>
      </c>
      <c r="E3480" s="1">
        <v>1723.465588590886</v>
      </c>
      <c r="F3480" s="329">
        <v>29.78209974215363</v>
      </c>
      <c r="G3480" s="1">
        <v>0</v>
      </c>
      <c r="H3480" s="329">
        <v>0</v>
      </c>
      <c r="I3480" s="1">
        <v>1723.465588590886</v>
      </c>
      <c r="J3480" s="329">
        <v>1607.6759519740849</v>
      </c>
      <c r="K3480" s="329">
        <f t="shared" si="54"/>
        <v>1637.4580517162385</v>
      </c>
    </row>
    <row r="3481" spans="2:11" x14ac:dyDescent="0.2">
      <c r="B3481" s="1">
        <v>19973762</v>
      </c>
      <c r="C3481" s="1">
        <v>2025</v>
      </c>
      <c r="D3481" s="1" t="s">
        <v>294</v>
      </c>
      <c r="E3481" s="1">
        <v>1810.0702556856399</v>
      </c>
      <c r="F3481" s="329">
        <v>31.959977048157011</v>
      </c>
      <c r="G3481" s="1">
        <v>0</v>
      </c>
      <c r="H3481" s="329">
        <v>0</v>
      </c>
      <c r="I3481" s="1">
        <v>1810.0702556856399</v>
      </c>
      <c r="J3481" s="329">
        <v>1607.6759519740849</v>
      </c>
      <c r="K3481" s="329">
        <f t="shared" si="54"/>
        <v>1639.635929022242</v>
      </c>
    </row>
    <row r="3482" spans="2:11" x14ac:dyDescent="0.2">
      <c r="B3482" s="1">
        <v>19973762</v>
      </c>
      <c r="C3482" s="1">
        <v>2026</v>
      </c>
      <c r="D3482" s="1" t="s">
        <v>294</v>
      </c>
      <c r="E3482" s="1">
        <v>1902.2470550560349</v>
      </c>
      <c r="F3482" s="329">
        <v>17.491742306563921</v>
      </c>
      <c r="G3482" s="1">
        <v>0</v>
      </c>
      <c r="H3482" s="329">
        <v>0</v>
      </c>
      <c r="I3482" s="1">
        <v>1902.2470550560349</v>
      </c>
      <c r="J3482" s="329">
        <v>1607.6759519740849</v>
      </c>
      <c r="K3482" s="329">
        <f t="shared" si="54"/>
        <v>1625.1676942806489</v>
      </c>
    </row>
    <row r="3483" spans="2:11" x14ac:dyDescent="0.2">
      <c r="B3483" s="1">
        <v>19973762</v>
      </c>
      <c r="C3483" s="1">
        <v>2027</v>
      </c>
      <c r="D3483" s="1" t="s">
        <v>294</v>
      </c>
      <c r="E3483" s="1">
        <v>1918.526758550352</v>
      </c>
      <c r="F3483" s="329">
        <v>14.71282893068825</v>
      </c>
      <c r="G3483" s="1">
        <v>0</v>
      </c>
      <c r="H3483" s="329">
        <v>0</v>
      </c>
      <c r="I3483" s="1">
        <v>1918.526758550352</v>
      </c>
      <c r="J3483" s="329">
        <v>1607.6759519740849</v>
      </c>
      <c r="K3483" s="329">
        <f t="shared" si="54"/>
        <v>1622.3887809047731</v>
      </c>
    </row>
    <row r="3484" spans="2:11" x14ac:dyDescent="0.2">
      <c r="B3484" s="1">
        <v>19973762</v>
      </c>
      <c r="C3484" s="1">
        <v>2028</v>
      </c>
      <c r="D3484" s="1" t="s">
        <v>294</v>
      </c>
      <c r="E3484" s="1">
        <v>1918.526758550352</v>
      </c>
      <c r="F3484" s="329">
        <v>14.71282893068825</v>
      </c>
      <c r="G3484" s="1">
        <v>0</v>
      </c>
      <c r="H3484" s="329">
        <v>0</v>
      </c>
      <c r="I3484" s="1">
        <v>1918.526758550352</v>
      </c>
      <c r="J3484" s="329">
        <v>1607.6759519740849</v>
      </c>
      <c r="K3484" s="329">
        <f t="shared" si="54"/>
        <v>1622.3887809047731</v>
      </c>
    </row>
    <row r="3485" spans="2:11" x14ac:dyDescent="0.2">
      <c r="B3485" s="1">
        <v>19973762</v>
      </c>
      <c r="C3485" s="1">
        <v>2029</v>
      </c>
      <c r="D3485" s="1" t="s">
        <v>294</v>
      </c>
      <c r="E3485" s="1">
        <v>1918.526758550352</v>
      </c>
      <c r="F3485" s="329">
        <v>14.71282893068825</v>
      </c>
      <c r="G3485" s="1">
        <v>0</v>
      </c>
      <c r="H3485" s="329">
        <v>0</v>
      </c>
      <c r="I3485" s="1">
        <v>1918.526758550352</v>
      </c>
      <c r="J3485" s="329">
        <v>1607.6759519740849</v>
      </c>
      <c r="K3485" s="329">
        <f t="shared" si="54"/>
        <v>1622.3887809047731</v>
      </c>
    </row>
    <row r="3486" spans="2:11" x14ac:dyDescent="0.2">
      <c r="B3486" s="1">
        <v>19973762</v>
      </c>
      <c r="C3486" s="1">
        <v>2030</v>
      </c>
      <c r="D3486" s="1" t="s">
        <v>294</v>
      </c>
      <c r="E3486" s="1">
        <v>1918.526758550352</v>
      </c>
      <c r="F3486" s="329">
        <v>14.71282893068825</v>
      </c>
      <c r="G3486" s="1">
        <v>0</v>
      </c>
      <c r="H3486" s="329">
        <v>0</v>
      </c>
      <c r="I3486" s="1">
        <v>1918.526758550352</v>
      </c>
      <c r="J3486" s="329">
        <v>1607.6759519740849</v>
      </c>
      <c r="K3486" s="329">
        <f t="shared" si="54"/>
        <v>1622.3887809047731</v>
      </c>
    </row>
    <row r="3487" spans="2:11" x14ac:dyDescent="0.2">
      <c r="B3487" s="1">
        <v>19973762</v>
      </c>
      <c r="C3487" s="1">
        <v>2031</v>
      </c>
      <c r="D3487" s="1" t="s">
        <v>294</v>
      </c>
      <c r="E3487" s="1">
        <v>1918.526758550352</v>
      </c>
      <c r="F3487" s="329">
        <v>14.71282893068825</v>
      </c>
      <c r="G3487" s="1">
        <v>0</v>
      </c>
      <c r="H3487" s="329">
        <v>0</v>
      </c>
      <c r="I3487" s="1">
        <v>1918.526758550352</v>
      </c>
      <c r="J3487" s="329">
        <v>1607.6759519740849</v>
      </c>
      <c r="K3487" s="329">
        <f t="shared" si="54"/>
        <v>1622.3887809047731</v>
      </c>
    </row>
    <row r="3488" spans="2:11" x14ac:dyDescent="0.2">
      <c r="B3488" s="1">
        <v>19973762</v>
      </c>
      <c r="C3488" s="1">
        <v>2032</v>
      </c>
      <c r="D3488" s="1" t="s">
        <v>294</v>
      </c>
      <c r="E3488" s="1">
        <v>1918.526758550352</v>
      </c>
      <c r="F3488" s="329">
        <v>14.71282893068825</v>
      </c>
      <c r="G3488" s="1">
        <v>0</v>
      </c>
      <c r="H3488" s="329">
        <v>0</v>
      </c>
      <c r="I3488" s="1">
        <v>1918.526758550352</v>
      </c>
      <c r="J3488" s="329">
        <v>1607.6759519740849</v>
      </c>
      <c r="K3488" s="329">
        <f t="shared" si="54"/>
        <v>1622.3887809047731</v>
      </c>
    </row>
    <row r="3489" spans="2:11" x14ac:dyDescent="0.2">
      <c r="B3489" s="1">
        <v>19973762</v>
      </c>
      <c r="C3489" s="1">
        <v>2033</v>
      </c>
      <c r="D3489" s="1" t="s">
        <v>294</v>
      </c>
      <c r="E3489" s="1">
        <v>1918.526758550352</v>
      </c>
      <c r="F3489" s="329">
        <v>14.71282893068825</v>
      </c>
      <c r="G3489" s="1">
        <v>0</v>
      </c>
      <c r="H3489" s="329">
        <v>0</v>
      </c>
      <c r="I3489" s="1">
        <v>1918.526758550352</v>
      </c>
      <c r="J3489" s="329">
        <v>1607.6759519740849</v>
      </c>
      <c r="K3489" s="329">
        <f t="shared" si="54"/>
        <v>1622.3887809047731</v>
      </c>
    </row>
    <row r="3490" spans="2:11" x14ac:dyDescent="0.2">
      <c r="B3490" s="1">
        <v>19973762</v>
      </c>
      <c r="C3490" s="1">
        <v>2034</v>
      </c>
      <c r="D3490" s="1" t="s">
        <v>294</v>
      </c>
      <c r="E3490" s="1">
        <v>1918.526758550352</v>
      </c>
      <c r="F3490" s="329">
        <v>14.71282893068825</v>
      </c>
      <c r="G3490" s="1">
        <v>0</v>
      </c>
      <c r="H3490" s="329">
        <v>0</v>
      </c>
      <c r="I3490" s="1">
        <v>1918.526758550352</v>
      </c>
      <c r="J3490" s="329">
        <v>1607.6759519740849</v>
      </c>
      <c r="K3490" s="329">
        <f t="shared" si="54"/>
        <v>1622.3887809047731</v>
      </c>
    </row>
    <row r="3491" spans="2:11" x14ac:dyDescent="0.2">
      <c r="B3491" s="1">
        <v>19974693</v>
      </c>
      <c r="C3491" s="1">
        <v>2023</v>
      </c>
      <c r="D3491" s="1" t="s">
        <v>294</v>
      </c>
      <c r="E3491" s="1">
        <v>13.503825817313681</v>
      </c>
      <c r="F3491" s="329">
        <v>0</v>
      </c>
      <c r="G3491" s="1">
        <v>0</v>
      </c>
      <c r="H3491" s="329">
        <v>0</v>
      </c>
      <c r="I3491" s="1">
        <v>13.503825817313681</v>
      </c>
      <c r="J3491" s="329">
        <v>13867.761860182611</v>
      </c>
      <c r="K3491" s="329">
        <f t="shared" si="54"/>
        <v>13867.761860182611</v>
      </c>
    </row>
    <row r="3492" spans="2:11" x14ac:dyDescent="0.2">
      <c r="B3492" s="1">
        <v>19974693</v>
      </c>
      <c r="C3492" s="1">
        <v>2024</v>
      </c>
      <c r="D3492" s="1" t="s">
        <v>294</v>
      </c>
      <c r="E3492" s="1">
        <v>15.13054646100661</v>
      </c>
      <c r="F3492" s="329">
        <v>0.3024476922956314</v>
      </c>
      <c r="G3492" s="1">
        <v>0</v>
      </c>
      <c r="H3492" s="329">
        <v>0</v>
      </c>
      <c r="I3492" s="1">
        <v>15.13054646100661</v>
      </c>
      <c r="J3492" s="329">
        <v>13867.761860182611</v>
      </c>
      <c r="K3492" s="329">
        <f t="shared" si="54"/>
        <v>13868.064307874907</v>
      </c>
    </row>
    <row r="3493" spans="2:11" x14ac:dyDescent="0.2">
      <c r="B3493" s="1">
        <v>19974693</v>
      </c>
      <c r="C3493" s="1">
        <v>2025</v>
      </c>
      <c r="D3493" s="1" t="s">
        <v>294</v>
      </c>
      <c r="E3493" s="1">
        <v>19.094099117130071</v>
      </c>
      <c r="F3493" s="329">
        <v>0.44706167097752753</v>
      </c>
      <c r="G3493" s="1">
        <v>0</v>
      </c>
      <c r="H3493" s="329">
        <v>0</v>
      </c>
      <c r="I3493" s="1">
        <v>19.094099117130071</v>
      </c>
      <c r="J3493" s="329">
        <v>13867.761860182611</v>
      </c>
      <c r="K3493" s="329">
        <f t="shared" si="54"/>
        <v>13868.208921853588</v>
      </c>
    </row>
    <row r="3494" spans="2:11" x14ac:dyDescent="0.2">
      <c r="B3494" s="1">
        <v>19974693</v>
      </c>
      <c r="C3494" s="1">
        <v>2026</v>
      </c>
      <c r="D3494" s="1" t="s">
        <v>294</v>
      </c>
      <c r="E3494" s="1">
        <v>37.529640014146011</v>
      </c>
      <c r="F3494" s="329">
        <v>0.1037799714101118</v>
      </c>
      <c r="G3494" s="1">
        <v>0</v>
      </c>
      <c r="H3494" s="329">
        <v>0</v>
      </c>
      <c r="I3494" s="1">
        <v>37.529640014146011</v>
      </c>
      <c r="J3494" s="329">
        <v>13867.761860182611</v>
      </c>
      <c r="K3494" s="329">
        <f t="shared" si="54"/>
        <v>13867.865640154021</v>
      </c>
    </row>
    <row r="3495" spans="2:11" x14ac:dyDescent="0.2">
      <c r="B3495" s="1">
        <v>19974693</v>
      </c>
      <c r="C3495" s="1">
        <v>2027</v>
      </c>
      <c r="D3495" s="1" t="s">
        <v>294</v>
      </c>
      <c r="E3495" s="1">
        <v>97.780873040683559</v>
      </c>
      <c r="F3495" s="329">
        <v>0.43243687516103779</v>
      </c>
      <c r="G3495" s="1">
        <v>0</v>
      </c>
      <c r="H3495" s="329">
        <v>0</v>
      </c>
      <c r="I3495" s="1">
        <v>97.780873040683559</v>
      </c>
      <c r="J3495" s="329">
        <v>13867.761860182611</v>
      </c>
      <c r="K3495" s="329">
        <f t="shared" si="54"/>
        <v>13868.194297057771</v>
      </c>
    </row>
    <row r="3496" spans="2:11" x14ac:dyDescent="0.2">
      <c r="B3496" s="1">
        <v>19974693</v>
      </c>
      <c r="C3496" s="1">
        <v>2028</v>
      </c>
      <c r="D3496" s="1" t="s">
        <v>294</v>
      </c>
      <c r="E3496" s="1">
        <v>97.780873040683559</v>
      </c>
      <c r="F3496" s="329">
        <v>0.43243687516103779</v>
      </c>
      <c r="G3496" s="1">
        <v>0</v>
      </c>
      <c r="H3496" s="329">
        <v>0</v>
      </c>
      <c r="I3496" s="1">
        <v>97.780873040683559</v>
      </c>
      <c r="J3496" s="329">
        <v>13867.761860182611</v>
      </c>
      <c r="K3496" s="329">
        <f t="shared" si="54"/>
        <v>13868.194297057771</v>
      </c>
    </row>
    <row r="3497" spans="2:11" x14ac:dyDescent="0.2">
      <c r="B3497" s="1">
        <v>19974693</v>
      </c>
      <c r="C3497" s="1">
        <v>2029</v>
      </c>
      <c r="D3497" s="1" t="s">
        <v>294</v>
      </c>
      <c r="E3497" s="1">
        <v>97.780873040683559</v>
      </c>
      <c r="F3497" s="329">
        <v>0.43243687516103779</v>
      </c>
      <c r="G3497" s="1">
        <v>0</v>
      </c>
      <c r="H3497" s="329">
        <v>0</v>
      </c>
      <c r="I3497" s="1">
        <v>97.780873040683559</v>
      </c>
      <c r="J3497" s="329">
        <v>13867.761860182611</v>
      </c>
      <c r="K3497" s="329">
        <f t="shared" si="54"/>
        <v>13868.194297057771</v>
      </c>
    </row>
    <row r="3498" spans="2:11" x14ac:dyDescent="0.2">
      <c r="B3498" s="1">
        <v>19974693</v>
      </c>
      <c r="C3498" s="1">
        <v>2030</v>
      </c>
      <c r="D3498" s="1" t="s">
        <v>294</v>
      </c>
      <c r="E3498" s="1">
        <v>97.780873040683559</v>
      </c>
      <c r="F3498" s="329">
        <v>0.43243687516103779</v>
      </c>
      <c r="G3498" s="1">
        <v>0</v>
      </c>
      <c r="H3498" s="329">
        <v>0</v>
      </c>
      <c r="I3498" s="1">
        <v>97.780873040683559</v>
      </c>
      <c r="J3498" s="329">
        <v>13867.761860182611</v>
      </c>
      <c r="K3498" s="329">
        <f t="shared" si="54"/>
        <v>13868.194297057771</v>
      </c>
    </row>
    <row r="3499" spans="2:11" x14ac:dyDescent="0.2">
      <c r="B3499" s="1">
        <v>19974693</v>
      </c>
      <c r="C3499" s="1">
        <v>2031</v>
      </c>
      <c r="D3499" s="1" t="s">
        <v>294</v>
      </c>
      <c r="E3499" s="1">
        <v>97.780873040683559</v>
      </c>
      <c r="F3499" s="329">
        <v>0.43243687516103779</v>
      </c>
      <c r="G3499" s="1">
        <v>0</v>
      </c>
      <c r="H3499" s="329">
        <v>0</v>
      </c>
      <c r="I3499" s="1">
        <v>97.780873040683559</v>
      </c>
      <c r="J3499" s="329">
        <v>13867.761860182611</v>
      </c>
      <c r="K3499" s="329">
        <f t="shared" si="54"/>
        <v>13868.194297057771</v>
      </c>
    </row>
    <row r="3500" spans="2:11" x14ac:dyDescent="0.2">
      <c r="B3500" s="1">
        <v>19974693</v>
      </c>
      <c r="C3500" s="1">
        <v>2032</v>
      </c>
      <c r="D3500" s="1" t="s">
        <v>294</v>
      </c>
      <c r="E3500" s="1">
        <v>97.780873040683559</v>
      </c>
      <c r="F3500" s="329">
        <v>0.43243687516103779</v>
      </c>
      <c r="G3500" s="1">
        <v>0</v>
      </c>
      <c r="H3500" s="329">
        <v>0</v>
      </c>
      <c r="I3500" s="1">
        <v>97.780873040683559</v>
      </c>
      <c r="J3500" s="329">
        <v>13867.761860182611</v>
      </c>
      <c r="K3500" s="329">
        <f t="shared" si="54"/>
        <v>13868.194297057771</v>
      </c>
    </row>
    <row r="3501" spans="2:11" x14ac:dyDescent="0.2">
      <c r="B3501" s="1">
        <v>19974693</v>
      </c>
      <c r="C3501" s="1">
        <v>2033</v>
      </c>
      <c r="D3501" s="1" t="s">
        <v>294</v>
      </c>
      <c r="E3501" s="1">
        <v>97.780873040683559</v>
      </c>
      <c r="F3501" s="329">
        <v>0.43243687516103779</v>
      </c>
      <c r="G3501" s="1">
        <v>0</v>
      </c>
      <c r="H3501" s="329">
        <v>0</v>
      </c>
      <c r="I3501" s="1">
        <v>97.780873040683559</v>
      </c>
      <c r="J3501" s="329">
        <v>13867.761860182611</v>
      </c>
      <c r="K3501" s="329">
        <f t="shared" si="54"/>
        <v>13868.194297057771</v>
      </c>
    </row>
    <row r="3502" spans="2:11" x14ac:dyDescent="0.2">
      <c r="B3502" s="1">
        <v>19974693</v>
      </c>
      <c r="C3502" s="1">
        <v>2034</v>
      </c>
      <c r="D3502" s="1" t="s">
        <v>294</v>
      </c>
      <c r="E3502" s="1">
        <v>97.780873040683559</v>
      </c>
      <c r="F3502" s="329">
        <v>0.43243687516103779</v>
      </c>
      <c r="G3502" s="1">
        <v>0</v>
      </c>
      <c r="H3502" s="329">
        <v>0</v>
      </c>
      <c r="I3502" s="1">
        <v>97.780873040683559</v>
      </c>
      <c r="J3502" s="329">
        <v>13867.761860182611</v>
      </c>
      <c r="K3502" s="329">
        <f t="shared" si="54"/>
        <v>13868.194297057771</v>
      </c>
    </row>
    <row r="3503" spans="2:11" x14ac:dyDescent="0.2">
      <c r="B3503" s="1">
        <v>19979297</v>
      </c>
      <c r="C3503" s="1">
        <v>2023</v>
      </c>
      <c r="D3503" s="1" t="s">
        <v>294</v>
      </c>
      <c r="E3503" s="1">
        <v>0</v>
      </c>
      <c r="F3503" s="329">
        <v>0</v>
      </c>
      <c r="G3503" s="1">
        <v>310.78962639401487</v>
      </c>
      <c r="H3503" s="329">
        <v>12938.661715033921</v>
      </c>
      <c r="I3503" s="1">
        <v>310.78962639401487</v>
      </c>
      <c r="J3503" s="329">
        <v>32155.306314580212</v>
      </c>
      <c r="K3503" s="329">
        <f t="shared" si="54"/>
        <v>45093.968029614131</v>
      </c>
    </row>
    <row r="3504" spans="2:11" x14ac:dyDescent="0.2">
      <c r="B3504" s="1">
        <v>19979297</v>
      </c>
      <c r="C3504" s="1">
        <v>2024</v>
      </c>
      <c r="D3504" s="1" t="s">
        <v>294</v>
      </c>
      <c r="E3504" s="1">
        <v>0</v>
      </c>
      <c r="F3504" s="329">
        <v>0</v>
      </c>
      <c r="G3504" s="1">
        <v>340.23468436412429</v>
      </c>
      <c r="H3504" s="329">
        <v>14164.50586136269</v>
      </c>
      <c r="I3504" s="1">
        <v>340.23468436412429</v>
      </c>
      <c r="J3504" s="329">
        <v>32155.306314580212</v>
      </c>
      <c r="K3504" s="329">
        <f t="shared" si="54"/>
        <v>46319.812175942905</v>
      </c>
    </row>
    <row r="3505" spans="2:11" x14ac:dyDescent="0.2">
      <c r="B3505" s="1">
        <v>19979297</v>
      </c>
      <c r="C3505" s="1">
        <v>2025</v>
      </c>
      <c r="D3505" s="1" t="s">
        <v>294</v>
      </c>
      <c r="E3505" s="1">
        <v>0</v>
      </c>
      <c r="F3505" s="329">
        <v>0</v>
      </c>
      <c r="G3505" s="1">
        <v>287.72247790223622</v>
      </c>
      <c r="H3505" s="329">
        <v>11978.33998702618</v>
      </c>
      <c r="I3505" s="1">
        <v>287.72247790223622</v>
      </c>
      <c r="J3505" s="329">
        <v>32155.306314580212</v>
      </c>
      <c r="K3505" s="329">
        <f t="shared" si="54"/>
        <v>44133.646301606394</v>
      </c>
    </row>
    <row r="3506" spans="2:11" x14ac:dyDescent="0.2">
      <c r="B3506" s="1">
        <v>19979297</v>
      </c>
      <c r="C3506" s="1">
        <v>2026</v>
      </c>
      <c r="D3506" s="1" t="s">
        <v>294</v>
      </c>
      <c r="E3506" s="1">
        <v>0</v>
      </c>
      <c r="F3506" s="329">
        <v>0</v>
      </c>
      <c r="G3506" s="1">
        <v>264.81729550032662</v>
      </c>
      <c r="H3506" s="329">
        <v>11024.761162475161</v>
      </c>
      <c r="I3506" s="1">
        <v>264.81729550032662</v>
      </c>
      <c r="J3506" s="329">
        <v>32155.306314580212</v>
      </c>
      <c r="K3506" s="329">
        <f t="shared" si="54"/>
        <v>43180.067477055374</v>
      </c>
    </row>
    <row r="3507" spans="2:11" x14ac:dyDescent="0.2">
      <c r="B3507" s="1">
        <v>19979297</v>
      </c>
      <c r="C3507" s="1">
        <v>2027</v>
      </c>
      <c r="D3507" s="1" t="s">
        <v>294</v>
      </c>
      <c r="E3507" s="1">
        <v>0</v>
      </c>
      <c r="F3507" s="329">
        <v>0</v>
      </c>
      <c r="G3507" s="1">
        <v>389.00666311386931</v>
      </c>
      <c r="H3507" s="329">
        <v>16194.96016428638</v>
      </c>
      <c r="I3507" s="1">
        <v>389.00666311386931</v>
      </c>
      <c r="J3507" s="329">
        <v>32155.306314580212</v>
      </c>
      <c r="K3507" s="329">
        <f t="shared" si="54"/>
        <v>48350.266478866593</v>
      </c>
    </row>
    <row r="3508" spans="2:11" x14ac:dyDescent="0.2">
      <c r="B3508" s="1">
        <v>19979297</v>
      </c>
      <c r="C3508" s="1">
        <v>2028</v>
      </c>
      <c r="D3508" s="1" t="s">
        <v>294</v>
      </c>
      <c r="E3508" s="1">
        <v>0</v>
      </c>
      <c r="F3508" s="329">
        <v>0</v>
      </c>
      <c r="G3508" s="1">
        <v>389.00666311386931</v>
      </c>
      <c r="H3508" s="329">
        <v>16194.96016428638</v>
      </c>
      <c r="I3508" s="1">
        <v>389.00666311386931</v>
      </c>
      <c r="J3508" s="329">
        <v>32155.306314580212</v>
      </c>
      <c r="K3508" s="329">
        <f t="shared" si="54"/>
        <v>48350.266478866593</v>
      </c>
    </row>
    <row r="3509" spans="2:11" x14ac:dyDescent="0.2">
      <c r="B3509" s="1">
        <v>19979297</v>
      </c>
      <c r="C3509" s="1">
        <v>2029</v>
      </c>
      <c r="D3509" s="1" t="s">
        <v>294</v>
      </c>
      <c r="E3509" s="1">
        <v>0</v>
      </c>
      <c r="F3509" s="329">
        <v>0</v>
      </c>
      <c r="G3509" s="1">
        <v>389.00666311386931</v>
      </c>
      <c r="H3509" s="329">
        <v>16194.96016428638</v>
      </c>
      <c r="I3509" s="1">
        <v>389.00666311386931</v>
      </c>
      <c r="J3509" s="329">
        <v>32155.306314580212</v>
      </c>
      <c r="K3509" s="329">
        <f t="shared" si="54"/>
        <v>48350.266478866593</v>
      </c>
    </row>
    <row r="3510" spans="2:11" x14ac:dyDescent="0.2">
      <c r="B3510" s="1">
        <v>19979297</v>
      </c>
      <c r="C3510" s="1">
        <v>2030</v>
      </c>
      <c r="D3510" s="1" t="s">
        <v>294</v>
      </c>
      <c r="E3510" s="1">
        <v>0</v>
      </c>
      <c r="F3510" s="329">
        <v>0</v>
      </c>
      <c r="G3510" s="1">
        <v>389.00666311386931</v>
      </c>
      <c r="H3510" s="329">
        <v>16194.96016428638</v>
      </c>
      <c r="I3510" s="1">
        <v>389.00666311386931</v>
      </c>
      <c r="J3510" s="329">
        <v>32155.306314580212</v>
      </c>
      <c r="K3510" s="329">
        <f t="shared" si="54"/>
        <v>48350.266478866593</v>
      </c>
    </row>
    <row r="3511" spans="2:11" x14ac:dyDescent="0.2">
      <c r="B3511" s="1">
        <v>19979297</v>
      </c>
      <c r="C3511" s="1">
        <v>2031</v>
      </c>
      <c r="D3511" s="1" t="s">
        <v>294</v>
      </c>
      <c r="E3511" s="1">
        <v>0</v>
      </c>
      <c r="F3511" s="329">
        <v>0</v>
      </c>
      <c r="G3511" s="1">
        <v>389.00666311386931</v>
      </c>
      <c r="H3511" s="329">
        <v>16194.96016428638</v>
      </c>
      <c r="I3511" s="1">
        <v>389.00666311386931</v>
      </c>
      <c r="J3511" s="329">
        <v>32155.306314580212</v>
      </c>
      <c r="K3511" s="329">
        <f t="shared" si="54"/>
        <v>48350.266478866593</v>
      </c>
    </row>
    <row r="3512" spans="2:11" x14ac:dyDescent="0.2">
      <c r="B3512" s="1">
        <v>19979297</v>
      </c>
      <c r="C3512" s="1">
        <v>2032</v>
      </c>
      <c r="D3512" s="1" t="s">
        <v>294</v>
      </c>
      <c r="E3512" s="1">
        <v>0</v>
      </c>
      <c r="F3512" s="329">
        <v>0</v>
      </c>
      <c r="G3512" s="1">
        <v>389.00666311386931</v>
      </c>
      <c r="H3512" s="329">
        <v>16194.96016428638</v>
      </c>
      <c r="I3512" s="1">
        <v>389.00666311386931</v>
      </c>
      <c r="J3512" s="329">
        <v>32155.306314580212</v>
      </c>
      <c r="K3512" s="329">
        <f t="shared" si="54"/>
        <v>48350.266478866593</v>
      </c>
    </row>
    <row r="3513" spans="2:11" x14ac:dyDescent="0.2">
      <c r="B3513" s="1">
        <v>19979297</v>
      </c>
      <c r="C3513" s="1">
        <v>2033</v>
      </c>
      <c r="D3513" s="1" t="s">
        <v>294</v>
      </c>
      <c r="E3513" s="1">
        <v>0</v>
      </c>
      <c r="F3513" s="329">
        <v>0</v>
      </c>
      <c r="G3513" s="1">
        <v>389.00666311386931</v>
      </c>
      <c r="H3513" s="329">
        <v>16194.96016428638</v>
      </c>
      <c r="I3513" s="1">
        <v>389.00666311386931</v>
      </c>
      <c r="J3513" s="329">
        <v>32155.306314580212</v>
      </c>
      <c r="K3513" s="329">
        <f t="shared" si="54"/>
        <v>48350.266478866593</v>
      </c>
    </row>
    <row r="3514" spans="2:11" x14ac:dyDescent="0.2">
      <c r="B3514" s="1">
        <v>19979297</v>
      </c>
      <c r="C3514" s="1">
        <v>2034</v>
      </c>
      <c r="D3514" s="1" t="s">
        <v>294</v>
      </c>
      <c r="E3514" s="1">
        <v>0</v>
      </c>
      <c r="F3514" s="329">
        <v>0</v>
      </c>
      <c r="G3514" s="1">
        <v>389.00666311386931</v>
      </c>
      <c r="H3514" s="329">
        <v>16194.96016428638</v>
      </c>
      <c r="I3514" s="1">
        <v>389.00666311386931</v>
      </c>
      <c r="J3514" s="329">
        <v>32155.306314580212</v>
      </c>
      <c r="K3514" s="329">
        <f t="shared" si="54"/>
        <v>48350.266478866593</v>
      </c>
    </row>
    <row r="3515" spans="2:11" x14ac:dyDescent="0.2">
      <c r="B3515" s="1">
        <v>19979558</v>
      </c>
      <c r="C3515" s="1">
        <v>2023</v>
      </c>
      <c r="D3515" s="1" t="s">
        <v>294</v>
      </c>
      <c r="E3515" s="1">
        <v>0</v>
      </c>
      <c r="F3515" s="329">
        <v>0</v>
      </c>
      <c r="G3515" s="1">
        <v>0</v>
      </c>
      <c r="H3515" s="329">
        <v>0</v>
      </c>
      <c r="I3515" s="1">
        <v>0</v>
      </c>
      <c r="J3515" s="329">
        <v>22666.59789129156</v>
      </c>
      <c r="K3515" s="329">
        <f t="shared" si="54"/>
        <v>22666.59789129156</v>
      </c>
    </row>
    <row r="3516" spans="2:11" x14ac:dyDescent="0.2">
      <c r="B3516" s="1">
        <v>19979558</v>
      </c>
      <c r="C3516" s="1">
        <v>2024</v>
      </c>
      <c r="D3516" s="1" t="s">
        <v>294</v>
      </c>
      <c r="E3516" s="1">
        <v>0</v>
      </c>
      <c r="F3516" s="329">
        <v>0</v>
      </c>
      <c r="G3516" s="1">
        <v>0</v>
      </c>
      <c r="H3516" s="329">
        <v>0</v>
      </c>
      <c r="I3516" s="1">
        <v>0</v>
      </c>
      <c r="J3516" s="329">
        <v>22666.59789129156</v>
      </c>
      <c r="K3516" s="329">
        <f t="shared" si="54"/>
        <v>22666.59789129156</v>
      </c>
    </row>
    <row r="3517" spans="2:11" x14ac:dyDescent="0.2">
      <c r="B3517" s="1">
        <v>19979558</v>
      </c>
      <c r="C3517" s="1">
        <v>2025</v>
      </c>
      <c r="D3517" s="1" t="s">
        <v>294</v>
      </c>
      <c r="E3517" s="1">
        <v>0</v>
      </c>
      <c r="F3517" s="329">
        <v>0</v>
      </c>
      <c r="G3517" s="1">
        <v>0</v>
      </c>
      <c r="H3517" s="329">
        <v>0</v>
      </c>
      <c r="I3517" s="1">
        <v>0</v>
      </c>
      <c r="J3517" s="329">
        <v>22666.59789129156</v>
      </c>
      <c r="K3517" s="329">
        <f t="shared" si="54"/>
        <v>22666.59789129156</v>
      </c>
    </row>
    <row r="3518" spans="2:11" x14ac:dyDescent="0.2">
      <c r="B3518" s="1">
        <v>19979558</v>
      </c>
      <c r="C3518" s="1">
        <v>2026</v>
      </c>
      <c r="D3518" s="1" t="s">
        <v>294</v>
      </c>
      <c r="E3518" s="1">
        <v>0</v>
      </c>
      <c r="F3518" s="329">
        <v>0</v>
      </c>
      <c r="G3518" s="1">
        <v>0</v>
      </c>
      <c r="H3518" s="329">
        <v>0</v>
      </c>
      <c r="I3518" s="1">
        <v>0</v>
      </c>
      <c r="J3518" s="329">
        <v>22666.59789129156</v>
      </c>
      <c r="K3518" s="329">
        <f t="shared" si="54"/>
        <v>22666.59789129156</v>
      </c>
    </row>
    <row r="3519" spans="2:11" x14ac:dyDescent="0.2">
      <c r="B3519" s="1">
        <v>19979558</v>
      </c>
      <c r="C3519" s="1">
        <v>2027</v>
      </c>
      <c r="D3519" s="1" t="s">
        <v>294</v>
      </c>
      <c r="E3519" s="1">
        <v>0</v>
      </c>
      <c r="F3519" s="329">
        <v>0</v>
      </c>
      <c r="G3519" s="1">
        <v>0</v>
      </c>
      <c r="H3519" s="329">
        <v>0</v>
      </c>
      <c r="I3519" s="1">
        <v>0</v>
      </c>
      <c r="J3519" s="329">
        <v>22666.59789129156</v>
      </c>
      <c r="K3519" s="329">
        <f t="shared" si="54"/>
        <v>22666.59789129156</v>
      </c>
    </row>
    <row r="3520" spans="2:11" x14ac:dyDescent="0.2">
      <c r="B3520" s="1">
        <v>19979558</v>
      </c>
      <c r="C3520" s="1">
        <v>2028</v>
      </c>
      <c r="D3520" s="1" t="s">
        <v>294</v>
      </c>
      <c r="E3520" s="1">
        <v>0</v>
      </c>
      <c r="F3520" s="329">
        <v>0</v>
      </c>
      <c r="G3520" s="1">
        <v>0</v>
      </c>
      <c r="H3520" s="329">
        <v>0</v>
      </c>
      <c r="I3520" s="1">
        <v>0</v>
      </c>
      <c r="J3520" s="329">
        <v>22666.59789129156</v>
      </c>
      <c r="K3520" s="329">
        <f t="shared" si="54"/>
        <v>22666.59789129156</v>
      </c>
    </row>
    <row r="3521" spans="2:11" x14ac:dyDescent="0.2">
      <c r="B3521" s="1">
        <v>19979558</v>
      </c>
      <c r="C3521" s="1">
        <v>2029</v>
      </c>
      <c r="D3521" s="1" t="s">
        <v>294</v>
      </c>
      <c r="E3521" s="1">
        <v>0</v>
      </c>
      <c r="F3521" s="329">
        <v>0</v>
      </c>
      <c r="G3521" s="1">
        <v>0</v>
      </c>
      <c r="H3521" s="329">
        <v>0</v>
      </c>
      <c r="I3521" s="1">
        <v>0</v>
      </c>
      <c r="J3521" s="329">
        <v>22666.59789129156</v>
      </c>
      <c r="K3521" s="329">
        <f t="shared" si="54"/>
        <v>22666.59789129156</v>
      </c>
    </row>
    <row r="3522" spans="2:11" x14ac:dyDescent="0.2">
      <c r="B3522" s="1">
        <v>19979558</v>
      </c>
      <c r="C3522" s="1">
        <v>2030</v>
      </c>
      <c r="D3522" s="1" t="s">
        <v>294</v>
      </c>
      <c r="E3522" s="1">
        <v>0</v>
      </c>
      <c r="F3522" s="329">
        <v>0</v>
      </c>
      <c r="G3522" s="1">
        <v>0</v>
      </c>
      <c r="H3522" s="329">
        <v>0</v>
      </c>
      <c r="I3522" s="1">
        <v>0</v>
      </c>
      <c r="J3522" s="329">
        <v>22666.59789129156</v>
      </c>
      <c r="K3522" s="329">
        <f t="shared" si="54"/>
        <v>22666.59789129156</v>
      </c>
    </row>
    <row r="3523" spans="2:11" x14ac:dyDescent="0.2">
      <c r="B3523" s="1">
        <v>19979558</v>
      </c>
      <c r="C3523" s="1">
        <v>2031</v>
      </c>
      <c r="D3523" s="1" t="s">
        <v>294</v>
      </c>
      <c r="E3523" s="1">
        <v>0</v>
      </c>
      <c r="F3523" s="329">
        <v>0</v>
      </c>
      <c r="G3523" s="1">
        <v>0</v>
      </c>
      <c r="H3523" s="329">
        <v>0</v>
      </c>
      <c r="I3523" s="1">
        <v>0</v>
      </c>
      <c r="J3523" s="329">
        <v>22666.59789129156</v>
      </c>
      <c r="K3523" s="329">
        <f t="shared" si="54"/>
        <v>22666.59789129156</v>
      </c>
    </row>
    <row r="3524" spans="2:11" x14ac:dyDescent="0.2">
      <c r="B3524" s="1">
        <v>19979558</v>
      </c>
      <c r="C3524" s="1">
        <v>2032</v>
      </c>
      <c r="D3524" s="1" t="s">
        <v>294</v>
      </c>
      <c r="E3524" s="1">
        <v>0</v>
      </c>
      <c r="F3524" s="329">
        <v>0</v>
      </c>
      <c r="G3524" s="1">
        <v>0</v>
      </c>
      <c r="H3524" s="329">
        <v>0</v>
      </c>
      <c r="I3524" s="1">
        <v>0</v>
      </c>
      <c r="J3524" s="329">
        <v>22666.59789129156</v>
      </c>
      <c r="K3524" s="329">
        <f t="shared" si="54"/>
        <v>22666.59789129156</v>
      </c>
    </row>
    <row r="3525" spans="2:11" x14ac:dyDescent="0.2">
      <c r="B3525" s="1">
        <v>19979558</v>
      </c>
      <c r="C3525" s="1">
        <v>2033</v>
      </c>
      <c r="D3525" s="1" t="s">
        <v>294</v>
      </c>
      <c r="E3525" s="1">
        <v>0</v>
      </c>
      <c r="F3525" s="329">
        <v>0</v>
      </c>
      <c r="G3525" s="1">
        <v>0</v>
      </c>
      <c r="H3525" s="329">
        <v>0</v>
      </c>
      <c r="I3525" s="1">
        <v>0</v>
      </c>
      <c r="J3525" s="329">
        <v>22666.59789129156</v>
      </c>
      <c r="K3525" s="329">
        <f t="shared" si="54"/>
        <v>22666.59789129156</v>
      </c>
    </row>
    <row r="3526" spans="2:11" x14ac:dyDescent="0.2">
      <c r="B3526" s="1">
        <v>19979558</v>
      </c>
      <c r="C3526" s="1">
        <v>2034</v>
      </c>
      <c r="D3526" s="1" t="s">
        <v>294</v>
      </c>
      <c r="E3526" s="1">
        <v>0</v>
      </c>
      <c r="F3526" s="329">
        <v>0</v>
      </c>
      <c r="G3526" s="1">
        <v>0</v>
      </c>
      <c r="H3526" s="329">
        <v>0</v>
      </c>
      <c r="I3526" s="1">
        <v>0</v>
      </c>
      <c r="J3526" s="329">
        <v>22666.59789129156</v>
      </c>
      <c r="K3526" s="329">
        <f t="shared" si="54"/>
        <v>22666.59789129156</v>
      </c>
    </row>
    <row r="3527" spans="2:11" x14ac:dyDescent="0.2">
      <c r="B3527" s="1">
        <v>19979653</v>
      </c>
      <c r="C3527" s="1">
        <v>2023</v>
      </c>
      <c r="D3527" s="1" t="s">
        <v>294</v>
      </c>
      <c r="E3527" s="1">
        <v>1824.057908466267</v>
      </c>
      <c r="F3527" s="329">
        <v>0</v>
      </c>
      <c r="G3527" s="1">
        <v>0</v>
      </c>
      <c r="H3527" s="329">
        <v>0</v>
      </c>
      <c r="I3527" s="1">
        <v>1824.057908466267</v>
      </c>
      <c r="J3527" s="329">
        <v>31451.91213212466</v>
      </c>
      <c r="K3527" s="329">
        <f t="shared" ref="K3527:K3590" si="55">J3527+H3527+F3527</f>
        <v>31451.91213212466</v>
      </c>
    </row>
    <row r="3528" spans="2:11" x14ac:dyDescent="0.2">
      <c r="B3528" s="1">
        <v>19979653</v>
      </c>
      <c r="C3528" s="1">
        <v>2024</v>
      </c>
      <c r="D3528" s="1" t="s">
        <v>294</v>
      </c>
      <c r="E3528" s="1">
        <v>2290.2620826178768</v>
      </c>
      <c r="F3528" s="329">
        <v>38.275671587193642</v>
      </c>
      <c r="G3528" s="1">
        <v>0</v>
      </c>
      <c r="H3528" s="329">
        <v>0</v>
      </c>
      <c r="I3528" s="1">
        <v>2290.2620826178768</v>
      </c>
      <c r="J3528" s="329">
        <v>31451.91213212466</v>
      </c>
      <c r="K3528" s="329">
        <f t="shared" si="55"/>
        <v>31490.187803711855</v>
      </c>
    </row>
    <row r="3529" spans="2:11" x14ac:dyDescent="0.2">
      <c r="B3529" s="1">
        <v>19979653</v>
      </c>
      <c r="C3529" s="1">
        <v>2025</v>
      </c>
      <c r="D3529" s="1" t="s">
        <v>294</v>
      </c>
      <c r="E3529" s="1">
        <v>2667.5902128885632</v>
      </c>
      <c r="F3529" s="329">
        <v>40.259455756622152</v>
      </c>
      <c r="G3529" s="1">
        <v>0</v>
      </c>
      <c r="H3529" s="329">
        <v>0</v>
      </c>
      <c r="I3529" s="1">
        <v>2667.5902128885632</v>
      </c>
      <c r="J3529" s="329">
        <v>31451.91213212466</v>
      </c>
      <c r="K3529" s="329">
        <f t="shared" si="55"/>
        <v>31492.171587881283</v>
      </c>
    </row>
    <row r="3530" spans="2:11" x14ac:dyDescent="0.2">
      <c r="B3530" s="1">
        <v>19979653</v>
      </c>
      <c r="C3530" s="1">
        <v>2026</v>
      </c>
      <c r="D3530" s="1" t="s">
        <v>294</v>
      </c>
      <c r="E3530" s="1">
        <v>7888.5576971501168</v>
      </c>
      <c r="F3530" s="329">
        <v>54.61510943315929</v>
      </c>
      <c r="G3530" s="1">
        <v>0</v>
      </c>
      <c r="H3530" s="329">
        <v>0</v>
      </c>
      <c r="I3530" s="1">
        <v>7888.5576971501168</v>
      </c>
      <c r="J3530" s="329">
        <v>31451.91213212466</v>
      </c>
      <c r="K3530" s="329">
        <f t="shared" si="55"/>
        <v>31506.527241557818</v>
      </c>
    </row>
    <row r="3531" spans="2:11" x14ac:dyDescent="0.2">
      <c r="B3531" s="1">
        <v>19979653</v>
      </c>
      <c r="C3531" s="1">
        <v>2027</v>
      </c>
      <c r="D3531" s="1" t="s">
        <v>294</v>
      </c>
      <c r="E3531" s="1">
        <v>9152.3835456622437</v>
      </c>
      <c r="F3531" s="329">
        <v>53.015202351251467</v>
      </c>
      <c r="G3531" s="1">
        <v>0</v>
      </c>
      <c r="H3531" s="329">
        <v>0</v>
      </c>
      <c r="I3531" s="1">
        <v>9152.3835456622437</v>
      </c>
      <c r="J3531" s="329">
        <v>31451.91213212466</v>
      </c>
      <c r="K3531" s="329">
        <f t="shared" si="55"/>
        <v>31504.927334475913</v>
      </c>
    </row>
    <row r="3532" spans="2:11" x14ac:dyDescent="0.2">
      <c r="B3532" s="1">
        <v>19979653</v>
      </c>
      <c r="C3532" s="1">
        <v>2028</v>
      </c>
      <c r="D3532" s="1" t="s">
        <v>294</v>
      </c>
      <c r="E3532" s="1">
        <v>9152.3835456622437</v>
      </c>
      <c r="F3532" s="329">
        <v>53.015202351251467</v>
      </c>
      <c r="G3532" s="1">
        <v>0</v>
      </c>
      <c r="H3532" s="329">
        <v>0</v>
      </c>
      <c r="I3532" s="1">
        <v>9152.3835456622437</v>
      </c>
      <c r="J3532" s="329">
        <v>31451.91213212466</v>
      </c>
      <c r="K3532" s="329">
        <f t="shared" si="55"/>
        <v>31504.927334475913</v>
      </c>
    </row>
    <row r="3533" spans="2:11" x14ac:dyDescent="0.2">
      <c r="B3533" s="1">
        <v>19979653</v>
      </c>
      <c r="C3533" s="1">
        <v>2029</v>
      </c>
      <c r="D3533" s="1" t="s">
        <v>294</v>
      </c>
      <c r="E3533" s="1">
        <v>9152.3835456622437</v>
      </c>
      <c r="F3533" s="329">
        <v>53.015202351251467</v>
      </c>
      <c r="G3533" s="1">
        <v>0</v>
      </c>
      <c r="H3533" s="329">
        <v>0</v>
      </c>
      <c r="I3533" s="1">
        <v>9152.3835456622437</v>
      </c>
      <c r="J3533" s="329">
        <v>31451.91213212466</v>
      </c>
      <c r="K3533" s="329">
        <f t="shared" si="55"/>
        <v>31504.927334475913</v>
      </c>
    </row>
    <row r="3534" spans="2:11" x14ac:dyDescent="0.2">
      <c r="B3534" s="1">
        <v>19979653</v>
      </c>
      <c r="C3534" s="1">
        <v>2030</v>
      </c>
      <c r="D3534" s="1" t="s">
        <v>294</v>
      </c>
      <c r="E3534" s="1">
        <v>9152.3835456622437</v>
      </c>
      <c r="F3534" s="329">
        <v>53.015202351251467</v>
      </c>
      <c r="G3534" s="1">
        <v>0</v>
      </c>
      <c r="H3534" s="329">
        <v>0</v>
      </c>
      <c r="I3534" s="1">
        <v>9152.3835456622437</v>
      </c>
      <c r="J3534" s="329">
        <v>31451.91213212466</v>
      </c>
      <c r="K3534" s="329">
        <f t="shared" si="55"/>
        <v>31504.927334475913</v>
      </c>
    </row>
    <row r="3535" spans="2:11" x14ac:dyDescent="0.2">
      <c r="B3535" s="1">
        <v>19979653</v>
      </c>
      <c r="C3535" s="1">
        <v>2031</v>
      </c>
      <c r="D3535" s="1" t="s">
        <v>294</v>
      </c>
      <c r="E3535" s="1">
        <v>9152.3835456622437</v>
      </c>
      <c r="F3535" s="329">
        <v>53.015202351251467</v>
      </c>
      <c r="G3535" s="1">
        <v>0</v>
      </c>
      <c r="H3535" s="329">
        <v>0</v>
      </c>
      <c r="I3535" s="1">
        <v>9152.3835456622437</v>
      </c>
      <c r="J3535" s="329">
        <v>31451.91213212466</v>
      </c>
      <c r="K3535" s="329">
        <f t="shared" si="55"/>
        <v>31504.927334475913</v>
      </c>
    </row>
    <row r="3536" spans="2:11" x14ac:dyDescent="0.2">
      <c r="B3536" s="1">
        <v>19979653</v>
      </c>
      <c r="C3536" s="1">
        <v>2032</v>
      </c>
      <c r="D3536" s="1" t="s">
        <v>294</v>
      </c>
      <c r="E3536" s="1">
        <v>9152.3835456622437</v>
      </c>
      <c r="F3536" s="329">
        <v>53.015202351251467</v>
      </c>
      <c r="G3536" s="1">
        <v>0</v>
      </c>
      <c r="H3536" s="329">
        <v>0</v>
      </c>
      <c r="I3536" s="1">
        <v>9152.3835456622437</v>
      </c>
      <c r="J3536" s="329">
        <v>31451.91213212466</v>
      </c>
      <c r="K3536" s="329">
        <f t="shared" si="55"/>
        <v>31504.927334475913</v>
      </c>
    </row>
    <row r="3537" spans="2:11" x14ac:dyDescent="0.2">
      <c r="B3537" s="1">
        <v>19979653</v>
      </c>
      <c r="C3537" s="1">
        <v>2033</v>
      </c>
      <c r="D3537" s="1" t="s">
        <v>294</v>
      </c>
      <c r="E3537" s="1">
        <v>9152.3835456622437</v>
      </c>
      <c r="F3537" s="329">
        <v>53.015202351251467</v>
      </c>
      <c r="G3537" s="1">
        <v>0</v>
      </c>
      <c r="H3537" s="329">
        <v>0</v>
      </c>
      <c r="I3537" s="1">
        <v>9152.3835456622437</v>
      </c>
      <c r="J3537" s="329">
        <v>31451.91213212466</v>
      </c>
      <c r="K3537" s="329">
        <f t="shared" si="55"/>
        <v>31504.927334475913</v>
      </c>
    </row>
    <row r="3538" spans="2:11" x14ac:dyDescent="0.2">
      <c r="B3538" s="1">
        <v>19979653</v>
      </c>
      <c r="C3538" s="1">
        <v>2034</v>
      </c>
      <c r="D3538" s="1" t="s">
        <v>294</v>
      </c>
      <c r="E3538" s="1">
        <v>9152.3835456622437</v>
      </c>
      <c r="F3538" s="329">
        <v>53.015202351251467</v>
      </c>
      <c r="G3538" s="1">
        <v>0</v>
      </c>
      <c r="H3538" s="329">
        <v>0</v>
      </c>
      <c r="I3538" s="1">
        <v>9152.3835456622437</v>
      </c>
      <c r="J3538" s="329">
        <v>31451.91213212466</v>
      </c>
      <c r="K3538" s="329">
        <f t="shared" si="55"/>
        <v>31504.927334475913</v>
      </c>
    </row>
    <row r="3539" spans="2:11" x14ac:dyDescent="0.2">
      <c r="B3539" s="1">
        <v>20495874</v>
      </c>
      <c r="C3539" s="1">
        <v>2023</v>
      </c>
      <c r="D3539" s="1" t="s">
        <v>294</v>
      </c>
      <c r="E3539" s="1">
        <v>0</v>
      </c>
      <c r="F3539" s="329">
        <v>0</v>
      </c>
      <c r="G3539" s="1">
        <v>0</v>
      </c>
      <c r="H3539" s="329">
        <v>0</v>
      </c>
      <c r="I3539" s="1">
        <v>0</v>
      </c>
      <c r="J3539" s="329">
        <v>1570.282503663582</v>
      </c>
      <c r="K3539" s="329">
        <f t="shared" si="55"/>
        <v>1570.282503663582</v>
      </c>
    </row>
    <row r="3540" spans="2:11" x14ac:dyDescent="0.2">
      <c r="B3540" s="1">
        <v>20495874</v>
      </c>
      <c r="C3540" s="1">
        <v>2024</v>
      </c>
      <c r="D3540" s="1" t="s">
        <v>294</v>
      </c>
      <c r="E3540" s="1">
        <v>0</v>
      </c>
      <c r="F3540" s="329">
        <v>0</v>
      </c>
      <c r="G3540" s="1">
        <v>0</v>
      </c>
      <c r="H3540" s="329">
        <v>0</v>
      </c>
      <c r="I3540" s="1">
        <v>0</v>
      </c>
      <c r="J3540" s="329">
        <v>1570.282503663582</v>
      </c>
      <c r="K3540" s="329">
        <f t="shared" si="55"/>
        <v>1570.282503663582</v>
      </c>
    </row>
    <row r="3541" spans="2:11" x14ac:dyDescent="0.2">
      <c r="B3541" s="1">
        <v>20495874</v>
      </c>
      <c r="C3541" s="1">
        <v>2025</v>
      </c>
      <c r="D3541" s="1" t="s">
        <v>294</v>
      </c>
      <c r="E3541" s="1">
        <v>0</v>
      </c>
      <c r="F3541" s="329">
        <v>0</v>
      </c>
      <c r="G3541" s="1">
        <v>0</v>
      </c>
      <c r="H3541" s="329">
        <v>0</v>
      </c>
      <c r="I3541" s="1">
        <v>0</v>
      </c>
      <c r="J3541" s="329">
        <v>1570.282503663582</v>
      </c>
      <c r="K3541" s="329">
        <f t="shared" si="55"/>
        <v>1570.282503663582</v>
      </c>
    </row>
    <row r="3542" spans="2:11" x14ac:dyDescent="0.2">
      <c r="B3542" s="1">
        <v>20495874</v>
      </c>
      <c r="C3542" s="1">
        <v>2026</v>
      </c>
      <c r="D3542" s="1" t="s">
        <v>294</v>
      </c>
      <c r="E3542" s="1">
        <v>0</v>
      </c>
      <c r="F3542" s="329">
        <v>0</v>
      </c>
      <c r="G3542" s="1">
        <v>0</v>
      </c>
      <c r="H3542" s="329">
        <v>0</v>
      </c>
      <c r="I3542" s="1">
        <v>0</v>
      </c>
      <c r="J3542" s="329">
        <v>1570.282503663582</v>
      </c>
      <c r="K3542" s="329">
        <f t="shared" si="55"/>
        <v>1570.282503663582</v>
      </c>
    </row>
    <row r="3543" spans="2:11" x14ac:dyDescent="0.2">
      <c r="B3543" s="1">
        <v>20495874</v>
      </c>
      <c r="C3543" s="1">
        <v>2027</v>
      </c>
      <c r="D3543" s="1" t="s">
        <v>294</v>
      </c>
      <c r="E3543" s="1">
        <v>0</v>
      </c>
      <c r="F3543" s="329">
        <v>0</v>
      </c>
      <c r="G3543" s="1">
        <v>0</v>
      </c>
      <c r="H3543" s="329">
        <v>0</v>
      </c>
      <c r="I3543" s="1">
        <v>0</v>
      </c>
      <c r="J3543" s="329">
        <v>1570.282503663582</v>
      </c>
      <c r="K3543" s="329">
        <f t="shared" si="55"/>
        <v>1570.282503663582</v>
      </c>
    </row>
    <row r="3544" spans="2:11" x14ac:dyDescent="0.2">
      <c r="B3544" s="1">
        <v>20495874</v>
      </c>
      <c r="C3544" s="1">
        <v>2028</v>
      </c>
      <c r="D3544" s="1" t="s">
        <v>294</v>
      </c>
      <c r="E3544" s="1">
        <v>0</v>
      </c>
      <c r="F3544" s="329">
        <v>0</v>
      </c>
      <c r="G3544" s="1">
        <v>0</v>
      </c>
      <c r="H3544" s="329">
        <v>0</v>
      </c>
      <c r="I3544" s="1">
        <v>0</v>
      </c>
      <c r="J3544" s="329">
        <v>1570.282503663582</v>
      </c>
      <c r="K3544" s="329">
        <f t="shared" si="55"/>
        <v>1570.282503663582</v>
      </c>
    </row>
    <row r="3545" spans="2:11" x14ac:dyDescent="0.2">
      <c r="B3545" s="1">
        <v>20495874</v>
      </c>
      <c r="C3545" s="1">
        <v>2029</v>
      </c>
      <c r="D3545" s="1" t="s">
        <v>294</v>
      </c>
      <c r="E3545" s="1">
        <v>0</v>
      </c>
      <c r="F3545" s="329">
        <v>0</v>
      </c>
      <c r="G3545" s="1">
        <v>0</v>
      </c>
      <c r="H3545" s="329">
        <v>0</v>
      </c>
      <c r="I3545" s="1">
        <v>0</v>
      </c>
      <c r="J3545" s="329">
        <v>1570.282503663582</v>
      </c>
      <c r="K3545" s="329">
        <f t="shared" si="55"/>
        <v>1570.282503663582</v>
      </c>
    </row>
    <row r="3546" spans="2:11" x14ac:dyDescent="0.2">
      <c r="B3546" s="1">
        <v>20495874</v>
      </c>
      <c r="C3546" s="1">
        <v>2030</v>
      </c>
      <c r="D3546" s="1" t="s">
        <v>294</v>
      </c>
      <c r="E3546" s="1">
        <v>0</v>
      </c>
      <c r="F3546" s="329">
        <v>0</v>
      </c>
      <c r="G3546" s="1">
        <v>0</v>
      </c>
      <c r="H3546" s="329">
        <v>0</v>
      </c>
      <c r="I3546" s="1">
        <v>0</v>
      </c>
      <c r="J3546" s="329">
        <v>1570.282503663582</v>
      </c>
      <c r="K3546" s="329">
        <f t="shared" si="55"/>
        <v>1570.282503663582</v>
      </c>
    </row>
    <row r="3547" spans="2:11" x14ac:dyDescent="0.2">
      <c r="B3547" s="1">
        <v>20495874</v>
      </c>
      <c r="C3547" s="1">
        <v>2031</v>
      </c>
      <c r="D3547" s="1" t="s">
        <v>294</v>
      </c>
      <c r="E3547" s="1">
        <v>0</v>
      </c>
      <c r="F3547" s="329">
        <v>0</v>
      </c>
      <c r="G3547" s="1">
        <v>0</v>
      </c>
      <c r="H3547" s="329">
        <v>0</v>
      </c>
      <c r="I3547" s="1">
        <v>0</v>
      </c>
      <c r="J3547" s="329">
        <v>1570.282503663582</v>
      </c>
      <c r="K3547" s="329">
        <f t="shared" si="55"/>
        <v>1570.282503663582</v>
      </c>
    </row>
    <row r="3548" spans="2:11" x14ac:dyDescent="0.2">
      <c r="B3548" s="1">
        <v>20495874</v>
      </c>
      <c r="C3548" s="1">
        <v>2032</v>
      </c>
      <c r="D3548" s="1" t="s">
        <v>294</v>
      </c>
      <c r="E3548" s="1">
        <v>0</v>
      </c>
      <c r="F3548" s="329">
        <v>0</v>
      </c>
      <c r="G3548" s="1">
        <v>0</v>
      </c>
      <c r="H3548" s="329">
        <v>0</v>
      </c>
      <c r="I3548" s="1">
        <v>0</v>
      </c>
      <c r="J3548" s="329">
        <v>1570.282503663582</v>
      </c>
      <c r="K3548" s="329">
        <f t="shared" si="55"/>
        <v>1570.282503663582</v>
      </c>
    </row>
    <row r="3549" spans="2:11" x14ac:dyDescent="0.2">
      <c r="B3549" s="1">
        <v>20495874</v>
      </c>
      <c r="C3549" s="1">
        <v>2033</v>
      </c>
      <c r="D3549" s="1" t="s">
        <v>294</v>
      </c>
      <c r="E3549" s="1">
        <v>0</v>
      </c>
      <c r="F3549" s="329">
        <v>0</v>
      </c>
      <c r="G3549" s="1">
        <v>0</v>
      </c>
      <c r="H3549" s="329">
        <v>0</v>
      </c>
      <c r="I3549" s="1">
        <v>0</v>
      </c>
      <c r="J3549" s="329">
        <v>1570.282503663582</v>
      </c>
      <c r="K3549" s="329">
        <f t="shared" si="55"/>
        <v>1570.282503663582</v>
      </c>
    </row>
    <row r="3550" spans="2:11" x14ac:dyDescent="0.2">
      <c r="B3550" s="1">
        <v>20495874</v>
      </c>
      <c r="C3550" s="1">
        <v>2034</v>
      </c>
      <c r="D3550" s="1" t="s">
        <v>294</v>
      </c>
      <c r="E3550" s="1">
        <v>0</v>
      </c>
      <c r="F3550" s="329">
        <v>0</v>
      </c>
      <c r="G3550" s="1">
        <v>0</v>
      </c>
      <c r="H3550" s="329">
        <v>0</v>
      </c>
      <c r="I3550" s="1">
        <v>0</v>
      </c>
      <c r="J3550" s="329">
        <v>1570.282503663582</v>
      </c>
      <c r="K3550" s="329">
        <f t="shared" si="55"/>
        <v>1570.282503663582</v>
      </c>
    </row>
    <row r="3551" spans="2:11" x14ac:dyDescent="0.2">
      <c r="B3551" s="1">
        <v>20496045</v>
      </c>
      <c r="C3551" s="1">
        <v>2023</v>
      </c>
      <c r="D3551" s="1" t="s">
        <v>294</v>
      </c>
      <c r="E3551" s="1">
        <v>119.9082987415005</v>
      </c>
      <c r="F3551" s="329">
        <v>0</v>
      </c>
      <c r="G3551" s="1">
        <v>0</v>
      </c>
      <c r="H3551" s="329">
        <v>0</v>
      </c>
      <c r="I3551" s="1">
        <v>119.9082987415005</v>
      </c>
      <c r="J3551" s="329">
        <v>23940.478158633901</v>
      </c>
      <c r="K3551" s="329">
        <f t="shared" si="55"/>
        <v>23940.478158633901</v>
      </c>
    </row>
    <row r="3552" spans="2:11" x14ac:dyDescent="0.2">
      <c r="B3552" s="1">
        <v>20496045</v>
      </c>
      <c r="C3552" s="1">
        <v>2024</v>
      </c>
      <c r="D3552" s="1" t="s">
        <v>294</v>
      </c>
      <c r="E3552" s="1">
        <v>113.8085603813639</v>
      </c>
      <c r="F3552" s="329">
        <v>3.6821409340028919</v>
      </c>
      <c r="G3552" s="1">
        <v>0</v>
      </c>
      <c r="H3552" s="329">
        <v>0</v>
      </c>
      <c r="I3552" s="1">
        <v>113.8085603813639</v>
      </c>
      <c r="J3552" s="329">
        <v>23940.478158633901</v>
      </c>
      <c r="K3552" s="329">
        <f t="shared" si="55"/>
        <v>23944.160299567906</v>
      </c>
    </row>
    <row r="3553" spans="2:11" x14ac:dyDescent="0.2">
      <c r="B3553" s="1">
        <v>20496045</v>
      </c>
      <c r="C3553" s="1">
        <v>2025</v>
      </c>
      <c r="D3553" s="1" t="s">
        <v>294</v>
      </c>
      <c r="E3553" s="1">
        <v>119.41405974683489</v>
      </c>
      <c r="F3553" s="329">
        <v>3.6627761885679759</v>
      </c>
      <c r="G3553" s="1">
        <v>0</v>
      </c>
      <c r="H3553" s="329">
        <v>0</v>
      </c>
      <c r="I3553" s="1">
        <v>119.41405974683489</v>
      </c>
      <c r="J3553" s="329">
        <v>23940.478158633901</v>
      </c>
      <c r="K3553" s="329">
        <f t="shared" si="55"/>
        <v>23944.14093482247</v>
      </c>
    </row>
    <row r="3554" spans="2:11" x14ac:dyDescent="0.2">
      <c r="B3554" s="1">
        <v>20496045</v>
      </c>
      <c r="C3554" s="1">
        <v>2026</v>
      </c>
      <c r="D3554" s="1" t="s">
        <v>294</v>
      </c>
      <c r="E3554" s="1">
        <v>97.210333434868815</v>
      </c>
      <c r="F3554" s="329">
        <v>1.599110534257302</v>
      </c>
      <c r="G3554" s="1">
        <v>0</v>
      </c>
      <c r="H3554" s="329">
        <v>0</v>
      </c>
      <c r="I3554" s="1">
        <v>97.210333434868815</v>
      </c>
      <c r="J3554" s="329">
        <v>23940.478158633901</v>
      </c>
      <c r="K3554" s="329">
        <f t="shared" si="55"/>
        <v>23942.07726916816</v>
      </c>
    </row>
    <row r="3555" spans="2:11" x14ac:dyDescent="0.2">
      <c r="B3555" s="1">
        <v>20496045</v>
      </c>
      <c r="C3555" s="1">
        <v>2027</v>
      </c>
      <c r="D3555" s="1" t="s">
        <v>294</v>
      </c>
      <c r="E3555" s="1">
        <v>102.6953184943883</v>
      </c>
      <c r="F3555" s="329">
        <v>1.488135241048095</v>
      </c>
      <c r="G3555" s="1">
        <v>0</v>
      </c>
      <c r="H3555" s="329">
        <v>0</v>
      </c>
      <c r="I3555" s="1">
        <v>102.6953184943883</v>
      </c>
      <c r="J3555" s="329">
        <v>23940.478158633901</v>
      </c>
      <c r="K3555" s="329">
        <f t="shared" si="55"/>
        <v>23941.96629387495</v>
      </c>
    </row>
    <row r="3556" spans="2:11" x14ac:dyDescent="0.2">
      <c r="B3556" s="1">
        <v>20496045</v>
      </c>
      <c r="C3556" s="1">
        <v>2028</v>
      </c>
      <c r="D3556" s="1" t="s">
        <v>294</v>
      </c>
      <c r="E3556" s="1">
        <v>102.6953184943883</v>
      </c>
      <c r="F3556" s="329">
        <v>1.488135241048095</v>
      </c>
      <c r="G3556" s="1">
        <v>0</v>
      </c>
      <c r="H3556" s="329">
        <v>0</v>
      </c>
      <c r="I3556" s="1">
        <v>102.6953184943883</v>
      </c>
      <c r="J3556" s="329">
        <v>23940.478158633901</v>
      </c>
      <c r="K3556" s="329">
        <f t="shared" si="55"/>
        <v>23941.96629387495</v>
      </c>
    </row>
    <row r="3557" spans="2:11" x14ac:dyDescent="0.2">
      <c r="B3557" s="1">
        <v>20496045</v>
      </c>
      <c r="C3557" s="1">
        <v>2029</v>
      </c>
      <c r="D3557" s="1" t="s">
        <v>294</v>
      </c>
      <c r="E3557" s="1">
        <v>102.6953184943883</v>
      </c>
      <c r="F3557" s="329">
        <v>1.488135241048095</v>
      </c>
      <c r="G3557" s="1">
        <v>0</v>
      </c>
      <c r="H3557" s="329">
        <v>0</v>
      </c>
      <c r="I3557" s="1">
        <v>102.6953184943883</v>
      </c>
      <c r="J3557" s="329">
        <v>23940.478158633901</v>
      </c>
      <c r="K3557" s="329">
        <f t="shared" si="55"/>
        <v>23941.96629387495</v>
      </c>
    </row>
    <row r="3558" spans="2:11" x14ac:dyDescent="0.2">
      <c r="B3558" s="1">
        <v>20496045</v>
      </c>
      <c r="C3558" s="1">
        <v>2030</v>
      </c>
      <c r="D3558" s="1" t="s">
        <v>294</v>
      </c>
      <c r="E3558" s="1">
        <v>102.6953184943883</v>
      </c>
      <c r="F3558" s="329">
        <v>1.488135241048095</v>
      </c>
      <c r="G3558" s="1">
        <v>0</v>
      </c>
      <c r="H3558" s="329">
        <v>0</v>
      </c>
      <c r="I3558" s="1">
        <v>102.6953184943883</v>
      </c>
      <c r="J3558" s="329">
        <v>23940.478158633901</v>
      </c>
      <c r="K3558" s="329">
        <f t="shared" si="55"/>
        <v>23941.96629387495</v>
      </c>
    </row>
    <row r="3559" spans="2:11" x14ac:dyDescent="0.2">
      <c r="B3559" s="1">
        <v>20496045</v>
      </c>
      <c r="C3559" s="1">
        <v>2031</v>
      </c>
      <c r="D3559" s="1" t="s">
        <v>294</v>
      </c>
      <c r="E3559" s="1">
        <v>102.6953184943883</v>
      </c>
      <c r="F3559" s="329">
        <v>1.488135241048095</v>
      </c>
      <c r="G3559" s="1">
        <v>0</v>
      </c>
      <c r="H3559" s="329">
        <v>0</v>
      </c>
      <c r="I3559" s="1">
        <v>102.6953184943883</v>
      </c>
      <c r="J3559" s="329">
        <v>23940.478158633901</v>
      </c>
      <c r="K3559" s="329">
        <f t="shared" si="55"/>
        <v>23941.96629387495</v>
      </c>
    </row>
    <row r="3560" spans="2:11" x14ac:dyDescent="0.2">
      <c r="B3560" s="1">
        <v>20496045</v>
      </c>
      <c r="C3560" s="1">
        <v>2032</v>
      </c>
      <c r="D3560" s="1" t="s">
        <v>294</v>
      </c>
      <c r="E3560" s="1">
        <v>102.6953184943883</v>
      </c>
      <c r="F3560" s="329">
        <v>1.488135241048095</v>
      </c>
      <c r="G3560" s="1">
        <v>0</v>
      </c>
      <c r="H3560" s="329">
        <v>0</v>
      </c>
      <c r="I3560" s="1">
        <v>102.6953184943883</v>
      </c>
      <c r="J3560" s="329">
        <v>23940.478158633901</v>
      </c>
      <c r="K3560" s="329">
        <f t="shared" si="55"/>
        <v>23941.96629387495</v>
      </c>
    </row>
    <row r="3561" spans="2:11" x14ac:dyDescent="0.2">
      <c r="B3561" s="1">
        <v>20496045</v>
      </c>
      <c r="C3561" s="1">
        <v>2033</v>
      </c>
      <c r="D3561" s="1" t="s">
        <v>294</v>
      </c>
      <c r="E3561" s="1">
        <v>102.6953184943883</v>
      </c>
      <c r="F3561" s="329">
        <v>1.488135241048095</v>
      </c>
      <c r="G3561" s="1">
        <v>0</v>
      </c>
      <c r="H3561" s="329">
        <v>0</v>
      </c>
      <c r="I3561" s="1">
        <v>102.6953184943883</v>
      </c>
      <c r="J3561" s="329">
        <v>23940.478158633901</v>
      </c>
      <c r="K3561" s="329">
        <f t="shared" si="55"/>
        <v>23941.96629387495</v>
      </c>
    </row>
    <row r="3562" spans="2:11" x14ac:dyDescent="0.2">
      <c r="B3562" s="1">
        <v>20496045</v>
      </c>
      <c r="C3562" s="1">
        <v>2034</v>
      </c>
      <c r="D3562" s="1" t="s">
        <v>294</v>
      </c>
      <c r="E3562" s="1">
        <v>102.6953184943883</v>
      </c>
      <c r="F3562" s="329">
        <v>1.488135241048095</v>
      </c>
      <c r="G3562" s="1">
        <v>0</v>
      </c>
      <c r="H3562" s="329">
        <v>0</v>
      </c>
      <c r="I3562" s="1">
        <v>102.6953184943883</v>
      </c>
      <c r="J3562" s="329">
        <v>23940.478158633901</v>
      </c>
      <c r="K3562" s="329">
        <f t="shared" si="55"/>
        <v>23941.96629387495</v>
      </c>
    </row>
    <row r="3563" spans="2:11" x14ac:dyDescent="0.2">
      <c r="B3563" s="1">
        <v>20505951</v>
      </c>
      <c r="C3563" s="1">
        <v>2023</v>
      </c>
      <c r="D3563" s="1" t="s">
        <v>294</v>
      </c>
      <c r="E3563" s="1">
        <v>46.568132543569007</v>
      </c>
      <c r="F3563" s="329">
        <v>0</v>
      </c>
      <c r="G3563" s="1">
        <v>0</v>
      </c>
      <c r="H3563" s="329">
        <v>0</v>
      </c>
      <c r="I3563" s="1">
        <v>46.568132543569007</v>
      </c>
      <c r="J3563" s="329">
        <v>8634.9126515004264</v>
      </c>
      <c r="K3563" s="329">
        <f t="shared" si="55"/>
        <v>8634.9126515004264</v>
      </c>
    </row>
    <row r="3564" spans="2:11" x14ac:dyDescent="0.2">
      <c r="B3564" s="1">
        <v>20505951</v>
      </c>
      <c r="C3564" s="1">
        <v>2024</v>
      </c>
      <c r="D3564" s="1" t="s">
        <v>294</v>
      </c>
      <c r="E3564" s="1">
        <v>50.0313398270739</v>
      </c>
      <c r="F3564" s="329">
        <v>0.6573211980873912</v>
      </c>
      <c r="G3564" s="1">
        <v>0</v>
      </c>
      <c r="H3564" s="329">
        <v>0</v>
      </c>
      <c r="I3564" s="1">
        <v>50.0313398270739</v>
      </c>
      <c r="J3564" s="329">
        <v>8634.9126515004264</v>
      </c>
      <c r="K3564" s="329">
        <f t="shared" si="55"/>
        <v>8635.5699726985131</v>
      </c>
    </row>
    <row r="3565" spans="2:11" x14ac:dyDescent="0.2">
      <c r="B3565" s="1">
        <v>20505951</v>
      </c>
      <c r="C3565" s="1">
        <v>2025</v>
      </c>
      <c r="D3565" s="1" t="s">
        <v>294</v>
      </c>
      <c r="E3565" s="1">
        <v>65.634370480444971</v>
      </c>
      <c r="F3565" s="329">
        <v>0.80579074278474005</v>
      </c>
      <c r="G3565" s="1">
        <v>0</v>
      </c>
      <c r="H3565" s="329">
        <v>0</v>
      </c>
      <c r="I3565" s="1">
        <v>65.634370480444971</v>
      </c>
      <c r="J3565" s="329">
        <v>8634.9126515004264</v>
      </c>
      <c r="K3565" s="329">
        <f t="shared" si="55"/>
        <v>8635.718442243211</v>
      </c>
    </row>
    <row r="3566" spans="2:11" x14ac:dyDescent="0.2">
      <c r="B3566" s="1">
        <v>20505951</v>
      </c>
      <c r="C3566" s="1">
        <v>2026</v>
      </c>
      <c r="D3566" s="1" t="s">
        <v>294</v>
      </c>
      <c r="E3566" s="1">
        <v>637.40523055050494</v>
      </c>
      <c r="F3566" s="329">
        <v>4.075800993451054</v>
      </c>
      <c r="G3566" s="1">
        <v>0</v>
      </c>
      <c r="H3566" s="329">
        <v>0</v>
      </c>
      <c r="I3566" s="1">
        <v>637.40523055050494</v>
      </c>
      <c r="J3566" s="329">
        <v>8634.9126515004264</v>
      </c>
      <c r="K3566" s="329">
        <f t="shared" si="55"/>
        <v>8638.988452493877</v>
      </c>
    </row>
    <row r="3567" spans="2:11" x14ac:dyDescent="0.2">
      <c r="B3567" s="1">
        <v>20505951</v>
      </c>
      <c r="C3567" s="1">
        <v>2027</v>
      </c>
      <c r="D3567" s="1" t="s">
        <v>294</v>
      </c>
      <c r="E3567" s="1">
        <v>4309.6857261643381</v>
      </c>
      <c r="F3567" s="329">
        <v>27.332001033605071</v>
      </c>
      <c r="G3567" s="1">
        <v>0</v>
      </c>
      <c r="H3567" s="329">
        <v>0</v>
      </c>
      <c r="I3567" s="1">
        <v>4309.6857261643381</v>
      </c>
      <c r="J3567" s="329">
        <v>8634.9126515004264</v>
      </c>
      <c r="K3567" s="329">
        <f t="shared" si="55"/>
        <v>8662.244652534031</v>
      </c>
    </row>
    <row r="3568" spans="2:11" x14ac:dyDescent="0.2">
      <c r="B3568" s="1">
        <v>20505951</v>
      </c>
      <c r="C3568" s="1">
        <v>2028</v>
      </c>
      <c r="D3568" s="1" t="s">
        <v>294</v>
      </c>
      <c r="E3568" s="1">
        <v>4309.6857261643381</v>
      </c>
      <c r="F3568" s="329">
        <v>27.332001033605071</v>
      </c>
      <c r="G3568" s="1">
        <v>0</v>
      </c>
      <c r="H3568" s="329">
        <v>0</v>
      </c>
      <c r="I3568" s="1">
        <v>4309.6857261643381</v>
      </c>
      <c r="J3568" s="329">
        <v>8634.9126515004264</v>
      </c>
      <c r="K3568" s="329">
        <f t="shared" si="55"/>
        <v>8662.244652534031</v>
      </c>
    </row>
    <row r="3569" spans="2:11" x14ac:dyDescent="0.2">
      <c r="B3569" s="1">
        <v>20505951</v>
      </c>
      <c r="C3569" s="1">
        <v>2029</v>
      </c>
      <c r="D3569" s="1" t="s">
        <v>294</v>
      </c>
      <c r="E3569" s="1">
        <v>4309.6857261643381</v>
      </c>
      <c r="F3569" s="329">
        <v>27.332001033605071</v>
      </c>
      <c r="G3569" s="1">
        <v>0</v>
      </c>
      <c r="H3569" s="329">
        <v>0</v>
      </c>
      <c r="I3569" s="1">
        <v>4309.6857261643381</v>
      </c>
      <c r="J3569" s="329">
        <v>8634.9126515004264</v>
      </c>
      <c r="K3569" s="329">
        <f t="shared" si="55"/>
        <v>8662.244652534031</v>
      </c>
    </row>
    <row r="3570" spans="2:11" x14ac:dyDescent="0.2">
      <c r="B3570" s="1">
        <v>20505951</v>
      </c>
      <c r="C3570" s="1">
        <v>2030</v>
      </c>
      <c r="D3570" s="1" t="s">
        <v>294</v>
      </c>
      <c r="E3570" s="1">
        <v>4309.6857261643381</v>
      </c>
      <c r="F3570" s="329">
        <v>27.332001033605071</v>
      </c>
      <c r="G3570" s="1">
        <v>0</v>
      </c>
      <c r="H3570" s="329">
        <v>0</v>
      </c>
      <c r="I3570" s="1">
        <v>4309.6857261643381</v>
      </c>
      <c r="J3570" s="329">
        <v>8634.9126515004264</v>
      </c>
      <c r="K3570" s="329">
        <f t="shared" si="55"/>
        <v>8662.244652534031</v>
      </c>
    </row>
    <row r="3571" spans="2:11" x14ac:dyDescent="0.2">
      <c r="B3571" s="1">
        <v>20505951</v>
      </c>
      <c r="C3571" s="1">
        <v>2031</v>
      </c>
      <c r="D3571" s="1" t="s">
        <v>294</v>
      </c>
      <c r="E3571" s="1">
        <v>4309.6857261643381</v>
      </c>
      <c r="F3571" s="329">
        <v>27.332001033605071</v>
      </c>
      <c r="G3571" s="1">
        <v>0</v>
      </c>
      <c r="H3571" s="329">
        <v>0</v>
      </c>
      <c r="I3571" s="1">
        <v>4309.6857261643381</v>
      </c>
      <c r="J3571" s="329">
        <v>8634.9126515004264</v>
      </c>
      <c r="K3571" s="329">
        <f t="shared" si="55"/>
        <v>8662.244652534031</v>
      </c>
    </row>
    <row r="3572" spans="2:11" x14ac:dyDescent="0.2">
      <c r="B3572" s="1">
        <v>20505951</v>
      </c>
      <c r="C3572" s="1">
        <v>2032</v>
      </c>
      <c r="D3572" s="1" t="s">
        <v>294</v>
      </c>
      <c r="E3572" s="1">
        <v>4309.6857261643381</v>
      </c>
      <c r="F3572" s="329">
        <v>27.332001033605071</v>
      </c>
      <c r="G3572" s="1">
        <v>0</v>
      </c>
      <c r="H3572" s="329">
        <v>0</v>
      </c>
      <c r="I3572" s="1">
        <v>4309.6857261643381</v>
      </c>
      <c r="J3572" s="329">
        <v>8634.9126515004264</v>
      </c>
      <c r="K3572" s="329">
        <f t="shared" si="55"/>
        <v>8662.244652534031</v>
      </c>
    </row>
    <row r="3573" spans="2:11" x14ac:dyDescent="0.2">
      <c r="B3573" s="1">
        <v>20505951</v>
      </c>
      <c r="C3573" s="1">
        <v>2033</v>
      </c>
      <c r="D3573" s="1" t="s">
        <v>294</v>
      </c>
      <c r="E3573" s="1">
        <v>4309.6857261643381</v>
      </c>
      <c r="F3573" s="329">
        <v>27.332001033605071</v>
      </c>
      <c r="G3573" s="1">
        <v>0</v>
      </c>
      <c r="H3573" s="329">
        <v>0</v>
      </c>
      <c r="I3573" s="1">
        <v>4309.6857261643381</v>
      </c>
      <c r="J3573" s="329">
        <v>8634.9126515004264</v>
      </c>
      <c r="K3573" s="329">
        <f t="shared" si="55"/>
        <v>8662.244652534031</v>
      </c>
    </row>
    <row r="3574" spans="2:11" x14ac:dyDescent="0.2">
      <c r="B3574" s="1">
        <v>20505951</v>
      </c>
      <c r="C3574" s="1">
        <v>2034</v>
      </c>
      <c r="D3574" s="1" t="s">
        <v>294</v>
      </c>
      <c r="E3574" s="1">
        <v>4309.6857261643381</v>
      </c>
      <c r="F3574" s="329">
        <v>27.332001033605071</v>
      </c>
      <c r="G3574" s="1">
        <v>0</v>
      </c>
      <c r="H3574" s="329">
        <v>0</v>
      </c>
      <c r="I3574" s="1">
        <v>4309.6857261643381</v>
      </c>
      <c r="J3574" s="329">
        <v>8634.9126515004264</v>
      </c>
      <c r="K3574" s="329">
        <f t="shared" si="55"/>
        <v>8662.244652534031</v>
      </c>
    </row>
    <row r="3575" spans="2:11" x14ac:dyDescent="0.2">
      <c r="B3575" s="1">
        <v>20609946</v>
      </c>
      <c r="C3575" s="1">
        <v>2023</v>
      </c>
      <c r="D3575" s="1" t="s">
        <v>294</v>
      </c>
      <c r="E3575" s="1">
        <v>0</v>
      </c>
      <c r="F3575" s="329">
        <v>0</v>
      </c>
      <c r="G3575" s="1">
        <v>0</v>
      </c>
      <c r="H3575" s="329">
        <v>0</v>
      </c>
      <c r="I3575" s="1">
        <v>0</v>
      </c>
      <c r="J3575" s="329">
        <v>19758.642604607889</v>
      </c>
      <c r="K3575" s="329">
        <f t="shared" si="55"/>
        <v>19758.642604607889</v>
      </c>
    </row>
    <row r="3576" spans="2:11" x14ac:dyDescent="0.2">
      <c r="B3576" s="1">
        <v>20609946</v>
      </c>
      <c r="C3576" s="1">
        <v>2024</v>
      </c>
      <c r="D3576" s="1" t="s">
        <v>294</v>
      </c>
      <c r="E3576" s="1">
        <v>0</v>
      </c>
      <c r="F3576" s="329">
        <v>0</v>
      </c>
      <c r="G3576" s="1">
        <v>0</v>
      </c>
      <c r="H3576" s="329">
        <v>0</v>
      </c>
      <c r="I3576" s="1">
        <v>0</v>
      </c>
      <c r="J3576" s="329">
        <v>19758.642604607889</v>
      </c>
      <c r="K3576" s="329">
        <f t="shared" si="55"/>
        <v>19758.642604607889</v>
      </c>
    </row>
    <row r="3577" spans="2:11" x14ac:dyDescent="0.2">
      <c r="B3577" s="1">
        <v>20609946</v>
      </c>
      <c r="C3577" s="1">
        <v>2025</v>
      </c>
      <c r="D3577" s="1" t="s">
        <v>294</v>
      </c>
      <c r="E3577" s="1">
        <v>0</v>
      </c>
      <c r="F3577" s="329">
        <v>0</v>
      </c>
      <c r="G3577" s="1">
        <v>0</v>
      </c>
      <c r="H3577" s="329">
        <v>0</v>
      </c>
      <c r="I3577" s="1">
        <v>0</v>
      </c>
      <c r="J3577" s="329">
        <v>19758.642604607889</v>
      </c>
      <c r="K3577" s="329">
        <f t="shared" si="55"/>
        <v>19758.642604607889</v>
      </c>
    </row>
    <row r="3578" spans="2:11" x14ac:dyDescent="0.2">
      <c r="B3578" s="1">
        <v>20609946</v>
      </c>
      <c r="C3578" s="1">
        <v>2026</v>
      </c>
      <c r="D3578" s="1" t="s">
        <v>294</v>
      </c>
      <c r="E3578" s="1">
        <v>0</v>
      </c>
      <c r="F3578" s="329">
        <v>0</v>
      </c>
      <c r="G3578" s="1">
        <v>0</v>
      </c>
      <c r="H3578" s="329">
        <v>0</v>
      </c>
      <c r="I3578" s="1">
        <v>0</v>
      </c>
      <c r="J3578" s="329">
        <v>19758.642604607889</v>
      </c>
      <c r="K3578" s="329">
        <f t="shared" si="55"/>
        <v>19758.642604607889</v>
      </c>
    </row>
    <row r="3579" spans="2:11" x14ac:dyDescent="0.2">
      <c r="B3579" s="1">
        <v>20609946</v>
      </c>
      <c r="C3579" s="1">
        <v>2027</v>
      </c>
      <c r="D3579" s="1" t="s">
        <v>294</v>
      </c>
      <c r="E3579" s="1">
        <v>0</v>
      </c>
      <c r="F3579" s="329">
        <v>0</v>
      </c>
      <c r="G3579" s="1">
        <v>0</v>
      </c>
      <c r="H3579" s="329">
        <v>0</v>
      </c>
      <c r="I3579" s="1">
        <v>0</v>
      </c>
      <c r="J3579" s="329">
        <v>19758.642604607889</v>
      </c>
      <c r="K3579" s="329">
        <f t="shared" si="55"/>
        <v>19758.642604607889</v>
      </c>
    </row>
    <row r="3580" spans="2:11" x14ac:dyDescent="0.2">
      <c r="B3580" s="1">
        <v>20609946</v>
      </c>
      <c r="C3580" s="1">
        <v>2028</v>
      </c>
      <c r="D3580" s="1" t="s">
        <v>294</v>
      </c>
      <c r="E3580" s="1">
        <v>0</v>
      </c>
      <c r="F3580" s="329">
        <v>0</v>
      </c>
      <c r="G3580" s="1">
        <v>0</v>
      </c>
      <c r="H3580" s="329">
        <v>0</v>
      </c>
      <c r="I3580" s="1">
        <v>0</v>
      </c>
      <c r="J3580" s="329">
        <v>19758.642604607889</v>
      </c>
      <c r="K3580" s="329">
        <f t="shared" si="55"/>
        <v>19758.642604607889</v>
      </c>
    </row>
    <row r="3581" spans="2:11" x14ac:dyDescent="0.2">
      <c r="B3581" s="1">
        <v>20609946</v>
      </c>
      <c r="C3581" s="1">
        <v>2029</v>
      </c>
      <c r="D3581" s="1" t="s">
        <v>294</v>
      </c>
      <c r="E3581" s="1">
        <v>0</v>
      </c>
      <c r="F3581" s="329">
        <v>0</v>
      </c>
      <c r="G3581" s="1">
        <v>0</v>
      </c>
      <c r="H3581" s="329">
        <v>0</v>
      </c>
      <c r="I3581" s="1">
        <v>0</v>
      </c>
      <c r="J3581" s="329">
        <v>19758.642604607889</v>
      </c>
      <c r="K3581" s="329">
        <f t="shared" si="55"/>
        <v>19758.642604607889</v>
      </c>
    </row>
    <row r="3582" spans="2:11" x14ac:dyDescent="0.2">
      <c r="B3582" s="1">
        <v>20609946</v>
      </c>
      <c r="C3582" s="1">
        <v>2030</v>
      </c>
      <c r="D3582" s="1" t="s">
        <v>294</v>
      </c>
      <c r="E3582" s="1">
        <v>0</v>
      </c>
      <c r="F3582" s="329">
        <v>0</v>
      </c>
      <c r="G3582" s="1">
        <v>0</v>
      </c>
      <c r="H3582" s="329">
        <v>0</v>
      </c>
      <c r="I3582" s="1">
        <v>0</v>
      </c>
      <c r="J3582" s="329">
        <v>19758.642604607889</v>
      </c>
      <c r="K3582" s="329">
        <f t="shared" si="55"/>
        <v>19758.642604607889</v>
      </c>
    </row>
    <row r="3583" spans="2:11" x14ac:dyDescent="0.2">
      <c r="B3583" s="1">
        <v>20609946</v>
      </c>
      <c r="C3583" s="1">
        <v>2031</v>
      </c>
      <c r="D3583" s="1" t="s">
        <v>294</v>
      </c>
      <c r="E3583" s="1">
        <v>0</v>
      </c>
      <c r="F3583" s="329">
        <v>0</v>
      </c>
      <c r="G3583" s="1">
        <v>0</v>
      </c>
      <c r="H3583" s="329">
        <v>0</v>
      </c>
      <c r="I3583" s="1">
        <v>0</v>
      </c>
      <c r="J3583" s="329">
        <v>19758.642604607889</v>
      </c>
      <c r="K3583" s="329">
        <f t="shared" si="55"/>
        <v>19758.642604607889</v>
      </c>
    </row>
    <row r="3584" spans="2:11" x14ac:dyDescent="0.2">
      <c r="B3584" s="1">
        <v>20609946</v>
      </c>
      <c r="C3584" s="1">
        <v>2032</v>
      </c>
      <c r="D3584" s="1" t="s">
        <v>294</v>
      </c>
      <c r="E3584" s="1">
        <v>0</v>
      </c>
      <c r="F3584" s="329">
        <v>0</v>
      </c>
      <c r="G3584" s="1">
        <v>0</v>
      </c>
      <c r="H3584" s="329">
        <v>0</v>
      </c>
      <c r="I3584" s="1">
        <v>0</v>
      </c>
      <c r="J3584" s="329">
        <v>19758.642604607889</v>
      </c>
      <c r="K3584" s="329">
        <f t="shared" si="55"/>
        <v>19758.642604607889</v>
      </c>
    </row>
    <row r="3585" spans="2:11" x14ac:dyDescent="0.2">
      <c r="B3585" s="1">
        <v>20609946</v>
      </c>
      <c r="C3585" s="1">
        <v>2033</v>
      </c>
      <c r="D3585" s="1" t="s">
        <v>294</v>
      </c>
      <c r="E3585" s="1">
        <v>0</v>
      </c>
      <c r="F3585" s="329">
        <v>0</v>
      </c>
      <c r="G3585" s="1">
        <v>0</v>
      </c>
      <c r="H3585" s="329">
        <v>0</v>
      </c>
      <c r="I3585" s="1">
        <v>0</v>
      </c>
      <c r="J3585" s="329">
        <v>19758.642604607889</v>
      </c>
      <c r="K3585" s="329">
        <f t="shared" si="55"/>
        <v>19758.642604607889</v>
      </c>
    </row>
    <row r="3586" spans="2:11" x14ac:dyDescent="0.2">
      <c r="B3586" s="1">
        <v>20609946</v>
      </c>
      <c r="C3586" s="1">
        <v>2034</v>
      </c>
      <c r="D3586" s="1" t="s">
        <v>294</v>
      </c>
      <c r="E3586" s="1">
        <v>0</v>
      </c>
      <c r="F3586" s="329">
        <v>0</v>
      </c>
      <c r="G3586" s="1">
        <v>0</v>
      </c>
      <c r="H3586" s="329">
        <v>0</v>
      </c>
      <c r="I3586" s="1">
        <v>0</v>
      </c>
      <c r="J3586" s="329">
        <v>19758.642604607889</v>
      </c>
      <c r="K3586" s="329">
        <f t="shared" si="55"/>
        <v>19758.642604607889</v>
      </c>
    </row>
    <row r="3587" spans="2:11" x14ac:dyDescent="0.2">
      <c r="B3587" s="1">
        <v>73764748</v>
      </c>
      <c r="C3587" s="1">
        <v>2023</v>
      </c>
      <c r="D3587" s="1" t="s">
        <v>294</v>
      </c>
      <c r="E3587" s="1">
        <v>3446.176787352239</v>
      </c>
      <c r="F3587" s="329">
        <v>0</v>
      </c>
      <c r="G3587" s="1">
        <v>0</v>
      </c>
      <c r="H3587" s="329">
        <v>0</v>
      </c>
      <c r="I3587" s="1">
        <v>3446.176787352239</v>
      </c>
      <c r="J3587" s="329">
        <v>24454.451558565401</v>
      </c>
      <c r="K3587" s="329">
        <f t="shared" si="55"/>
        <v>24454.451558565401</v>
      </c>
    </row>
    <row r="3588" spans="2:11" x14ac:dyDescent="0.2">
      <c r="B3588" s="1">
        <v>73764748</v>
      </c>
      <c r="C3588" s="1">
        <v>2024</v>
      </c>
      <c r="D3588" s="1" t="s">
        <v>294</v>
      </c>
      <c r="E3588" s="1">
        <v>3449.2351354130078</v>
      </c>
      <c r="F3588" s="329">
        <v>45.780667792016928</v>
      </c>
      <c r="G3588" s="1">
        <v>0</v>
      </c>
      <c r="H3588" s="329">
        <v>0</v>
      </c>
      <c r="I3588" s="1">
        <v>3449.2351354130078</v>
      </c>
      <c r="J3588" s="329">
        <v>24454.451558565401</v>
      </c>
      <c r="K3588" s="329">
        <f t="shared" si="55"/>
        <v>24500.232226357417</v>
      </c>
    </row>
    <row r="3589" spans="2:11" x14ac:dyDescent="0.2">
      <c r="B3589" s="1">
        <v>73764748</v>
      </c>
      <c r="C3589" s="1">
        <v>2025</v>
      </c>
      <c r="D3589" s="1" t="s">
        <v>294</v>
      </c>
      <c r="E3589" s="1">
        <v>4107.2809816364615</v>
      </c>
      <c r="F3589" s="329">
        <v>65.93644973328233</v>
      </c>
      <c r="G3589" s="1">
        <v>0</v>
      </c>
      <c r="H3589" s="329">
        <v>0</v>
      </c>
      <c r="I3589" s="1">
        <v>4107.2809816364615</v>
      </c>
      <c r="J3589" s="329">
        <v>24454.451558565401</v>
      </c>
      <c r="K3589" s="329">
        <f t="shared" si="55"/>
        <v>24520.388008298683</v>
      </c>
    </row>
    <row r="3590" spans="2:11" x14ac:dyDescent="0.2">
      <c r="B3590" s="1">
        <v>73764748</v>
      </c>
      <c r="C3590" s="1">
        <v>2026</v>
      </c>
      <c r="D3590" s="1" t="s">
        <v>294</v>
      </c>
      <c r="E3590" s="1">
        <v>5070.8563048577616</v>
      </c>
      <c r="F3590" s="329">
        <v>46.555705398721329</v>
      </c>
      <c r="G3590" s="1">
        <v>0</v>
      </c>
      <c r="H3590" s="329">
        <v>0</v>
      </c>
      <c r="I3590" s="1">
        <v>5070.8563048577616</v>
      </c>
      <c r="J3590" s="329">
        <v>24454.451558565401</v>
      </c>
      <c r="K3590" s="329">
        <f t="shared" si="55"/>
        <v>24501.007263964122</v>
      </c>
    </row>
    <row r="3591" spans="2:11" x14ac:dyDescent="0.2">
      <c r="B3591" s="1">
        <v>73764748</v>
      </c>
      <c r="C3591" s="1">
        <v>2027</v>
      </c>
      <c r="D3591" s="1" t="s">
        <v>294</v>
      </c>
      <c r="E3591" s="1">
        <v>4471.1161813816798</v>
      </c>
      <c r="F3591" s="329">
        <v>31.103815551526079</v>
      </c>
      <c r="G3591" s="1">
        <v>0</v>
      </c>
      <c r="H3591" s="329">
        <v>0</v>
      </c>
      <c r="I3591" s="1">
        <v>4471.1161813816798</v>
      </c>
      <c r="J3591" s="329">
        <v>24454.451558565401</v>
      </c>
      <c r="K3591" s="329">
        <f t="shared" ref="K3591:K3654" si="56">J3591+H3591+F3591</f>
        <v>24485.555374116928</v>
      </c>
    </row>
    <row r="3592" spans="2:11" x14ac:dyDescent="0.2">
      <c r="B3592" s="1">
        <v>73764748</v>
      </c>
      <c r="C3592" s="1">
        <v>2028</v>
      </c>
      <c r="D3592" s="1" t="s">
        <v>294</v>
      </c>
      <c r="E3592" s="1">
        <v>4471.1161813816798</v>
      </c>
      <c r="F3592" s="329">
        <v>31.103815551526079</v>
      </c>
      <c r="G3592" s="1">
        <v>0</v>
      </c>
      <c r="H3592" s="329">
        <v>0</v>
      </c>
      <c r="I3592" s="1">
        <v>4471.1161813816798</v>
      </c>
      <c r="J3592" s="329">
        <v>24454.451558565401</v>
      </c>
      <c r="K3592" s="329">
        <f t="shared" si="56"/>
        <v>24485.555374116928</v>
      </c>
    </row>
    <row r="3593" spans="2:11" x14ac:dyDescent="0.2">
      <c r="B3593" s="1">
        <v>73764748</v>
      </c>
      <c r="C3593" s="1">
        <v>2029</v>
      </c>
      <c r="D3593" s="1" t="s">
        <v>294</v>
      </c>
      <c r="E3593" s="1">
        <v>4471.1161813816798</v>
      </c>
      <c r="F3593" s="329">
        <v>31.103815551526079</v>
      </c>
      <c r="G3593" s="1">
        <v>0</v>
      </c>
      <c r="H3593" s="329">
        <v>0</v>
      </c>
      <c r="I3593" s="1">
        <v>4471.1161813816798</v>
      </c>
      <c r="J3593" s="329">
        <v>24454.451558565401</v>
      </c>
      <c r="K3593" s="329">
        <f t="shared" si="56"/>
        <v>24485.555374116928</v>
      </c>
    </row>
    <row r="3594" spans="2:11" x14ac:dyDescent="0.2">
      <c r="B3594" s="1">
        <v>73764748</v>
      </c>
      <c r="C3594" s="1">
        <v>2030</v>
      </c>
      <c r="D3594" s="1" t="s">
        <v>294</v>
      </c>
      <c r="E3594" s="1">
        <v>4471.1161813816798</v>
      </c>
      <c r="F3594" s="329">
        <v>31.103815551526079</v>
      </c>
      <c r="G3594" s="1">
        <v>0</v>
      </c>
      <c r="H3594" s="329">
        <v>0</v>
      </c>
      <c r="I3594" s="1">
        <v>4471.1161813816798</v>
      </c>
      <c r="J3594" s="329">
        <v>24454.451558565401</v>
      </c>
      <c r="K3594" s="329">
        <f t="shared" si="56"/>
        <v>24485.555374116928</v>
      </c>
    </row>
    <row r="3595" spans="2:11" x14ac:dyDescent="0.2">
      <c r="B3595" s="1">
        <v>73764748</v>
      </c>
      <c r="C3595" s="1">
        <v>2031</v>
      </c>
      <c r="D3595" s="1" t="s">
        <v>294</v>
      </c>
      <c r="E3595" s="1">
        <v>4471.1161813816798</v>
      </c>
      <c r="F3595" s="329">
        <v>31.103815551526079</v>
      </c>
      <c r="G3595" s="1">
        <v>0</v>
      </c>
      <c r="H3595" s="329">
        <v>0</v>
      </c>
      <c r="I3595" s="1">
        <v>4471.1161813816798</v>
      </c>
      <c r="J3595" s="329">
        <v>24454.451558565401</v>
      </c>
      <c r="K3595" s="329">
        <f t="shared" si="56"/>
        <v>24485.555374116928</v>
      </c>
    </row>
    <row r="3596" spans="2:11" x14ac:dyDescent="0.2">
      <c r="B3596" s="1">
        <v>73764748</v>
      </c>
      <c r="C3596" s="1">
        <v>2032</v>
      </c>
      <c r="D3596" s="1" t="s">
        <v>294</v>
      </c>
      <c r="E3596" s="1">
        <v>4471.1161813816798</v>
      </c>
      <c r="F3596" s="329">
        <v>31.103815551526079</v>
      </c>
      <c r="G3596" s="1">
        <v>0</v>
      </c>
      <c r="H3596" s="329">
        <v>0</v>
      </c>
      <c r="I3596" s="1">
        <v>4471.1161813816798</v>
      </c>
      <c r="J3596" s="329">
        <v>24454.451558565401</v>
      </c>
      <c r="K3596" s="329">
        <f t="shared" si="56"/>
        <v>24485.555374116928</v>
      </c>
    </row>
    <row r="3597" spans="2:11" x14ac:dyDescent="0.2">
      <c r="B3597" s="1">
        <v>73764748</v>
      </c>
      <c r="C3597" s="1">
        <v>2033</v>
      </c>
      <c r="D3597" s="1" t="s">
        <v>294</v>
      </c>
      <c r="E3597" s="1">
        <v>4471.1161813816798</v>
      </c>
      <c r="F3597" s="329">
        <v>31.103815551526079</v>
      </c>
      <c r="G3597" s="1">
        <v>0</v>
      </c>
      <c r="H3597" s="329">
        <v>0</v>
      </c>
      <c r="I3597" s="1">
        <v>4471.1161813816798</v>
      </c>
      <c r="J3597" s="329">
        <v>24454.451558565401</v>
      </c>
      <c r="K3597" s="329">
        <f t="shared" si="56"/>
        <v>24485.555374116928</v>
      </c>
    </row>
    <row r="3598" spans="2:11" x14ac:dyDescent="0.2">
      <c r="B3598" s="1">
        <v>73764748</v>
      </c>
      <c r="C3598" s="1">
        <v>2034</v>
      </c>
      <c r="D3598" s="1" t="s">
        <v>294</v>
      </c>
      <c r="E3598" s="1">
        <v>4471.1161813816798</v>
      </c>
      <c r="F3598" s="329">
        <v>31.103815551526079</v>
      </c>
      <c r="G3598" s="1">
        <v>0</v>
      </c>
      <c r="H3598" s="329">
        <v>0</v>
      </c>
      <c r="I3598" s="1">
        <v>4471.1161813816798</v>
      </c>
      <c r="J3598" s="329">
        <v>24454.451558565401</v>
      </c>
      <c r="K3598" s="329">
        <f t="shared" si="56"/>
        <v>24485.555374116928</v>
      </c>
    </row>
    <row r="3599" spans="2:11" x14ac:dyDescent="0.2">
      <c r="B3599" s="1">
        <v>74226142</v>
      </c>
      <c r="C3599" s="1">
        <v>2023</v>
      </c>
      <c r="D3599" s="1" t="s">
        <v>294</v>
      </c>
      <c r="E3599" s="1">
        <v>533.88748004394995</v>
      </c>
      <c r="F3599" s="329">
        <v>0</v>
      </c>
      <c r="G3599" s="1">
        <v>0</v>
      </c>
      <c r="H3599" s="329">
        <v>0</v>
      </c>
      <c r="I3599" s="1">
        <v>533.88748004394995</v>
      </c>
      <c r="J3599" s="329">
        <v>10459.581074873009</v>
      </c>
      <c r="K3599" s="329">
        <f t="shared" si="56"/>
        <v>10459.581074873009</v>
      </c>
    </row>
    <row r="3600" spans="2:11" x14ac:dyDescent="0.2">
      <c r="B3600" s="1">
        <v>74226142</v>
      </c>
      <c r="C3600" s="1">
        <v>2024</v>
      </c>
      <c r="D3600" s="1" t="s">
        <v>294</v>
      </c>
      <c r="E3600" s="1">
        <v>548.6012546229806</v>
      </c>
      <c r="F3600" s="329">
        <v>9.3814425803028101</v>
      </c>
      <c r="G3600" s="1">
        <v>0</v>
      </c>
      <c r="H3600" s="329">
        <v>0</v>
      </c>
      <c r="I3600" s="1">
        <v>548.6012546229806</v>
      </c>
      <c r="J3600" s="329">
        <v>10459.581074873009</v>
      </c>
      <c r="K3600" s="329">
        <f t="shared" si="56"/>
        <v>10468.962517453312</v>
      </c>
    </row>
    <row r="3601" spans="2:11" x14ac:dyDescent="0.2">
      <c r="B3601" s="1">
        <v>74226142</v>
      </c>
      <c r="C3601" s="1">
        <v>2025</v>
      </c>
      <c r="D3601" s="1" t="s">
        <v>294</v>
      </c>
      <c r="E3601" s="1">
        <v>740.06208193614407</v>
      </c>
      <c r="F3601" s="329">
        <v>12.675604162279971</v>
      </c>
      <c r="G3601" s="1">
        <v>0</v>
      </c>
      <c r="H3601" s="329">
        <v>0</v>
      </c>
      <c r="I3601" s="1">
        <v>740.06208193614407</v>
      </c>
      <c r="J3601" s="329">
        <v>10459.581074873009</v>
      </c>
      <c r="K3601" s="329">
        <f t="shared" si="56"/>
        <v>10472.256679035288</v>
      </c>
    </row>
    <row r="3602" spans="2:11" x14ac:dyDescent="0.2">
      <c r="B3602" s="1">
        <v>74226142</v>
      </c>
      <c r="C3602" s="1">
        <v>2026</v>
      </c>
      <c r="D3602" s="1" t="s">
        <v>294</v>
      </c>
      <c r="E3602" s="1">
        <v>814.87948077410306</v>
      </c>
      <c r="F3602" s="329">
        <v>7.1568719432535826</v>
      </c>
      <c r="G3602" s="1">
        <v>0</v>
      </c>
      <c r="H3602" s="329">
        <v>0</v>
      </c>
      <c r="I3602" s="1">
        <v>814.87948077410306</v>
      </c>
      <c r="J3602" s="329">
        <v>10459.581074873009</v>
      </c>
      <c r="K3602" s="329">
        <f t="shared" si="56"/>
        <v>10466.737946816264</v>
      </c>
    </row>
    <row r="3603" spans="2:11" x14ac:dyDescent="0.2">
      <c r="B3603" s="1">
        <v>74226142</v>
      </c>
      <c r="C3603" s="1">
        <v>2027</v>
      </c>
      <c r="D3603" s="1" t="s">
        <v>294</v>
      </c>
      <c r="E3603" s="1">
        <v>809.42538142943692</v>
      </c>
      <c r="F3603" s="329">
        <v>7.4779829526773076</v>
      </c>
      <c r="G3603" s="1">
        <v>0</v>
      </c>
      <c r="H3603" s="329">
        <v>0</v>
      </c>
      <c r="I3603" s="1">
        <v>809.42538142943692</v>
      </c>
      <c r="J3603" s="329">
        <v>10459.581074873009</v>
      </c>
      <c r="K3603" s="329">
        <f t="shared" si="56"/>
        <v>10467.059057825687</v>
      </c>
    </row>
    <row r="3604" spans="2:11" x14ac:dyDescent="0.2">
      <c r="B3604" s="1">
        <v>74226142</v>
      </c>
      <c r="C3604" s="1">
        <v>2028</v>
      </c>
      <c r="D3604" s="1" t="s">
        <v>294</v>
      </c>
      <c r="E3604" s="1">
        <v>809.42538142943692</v>
      </c>
      <c r="F3604" s="329">
        <v>7.4779829526773076</v>
      </c>
      <c r="G3604" s="1">
        <v>0</v>
      </c>
      <c r="H3604" s="329">
        <v>0</v>
      </c>
      <c r="I3604" s="1">
        <v>809.42538142943692</v>
      </c>
      <c r="J3604" s="329">
        <v>10459.581074873009</v>
      </c>
      <c r="K3604" s="329">
        <f t="shared" si="56"/>
        <v>10467.059057825687</v>
      </c>
    </row>
    <row r="3605" spans="2:11" x14ac:dyDescent="0.2">
      <c r="B3605" s="1">
        <v>74226142</v>
      </c>
      <c r="C3605" s="1">
        <v>2029</v>
      </c>
      <c r="D3605" s="1" t="s">
        <v>294</v>
      </c>
      <c r="E3605" s="1">
        <v>809.42538142943692</v>
      </c>
      <c r="F3605" s="329">
        <v>7.4779829526773076</v>
      </c>
      <c r="G3605" s="1">
        <v>0</v>
      </c>
      <c r="H3605" s="329">
        <v>0</v>
      </c>
      <c r="I3605" s="1">
        <v>809.42538142943692</v>
      </c>
      <c r="J3605" s="329">
        <v>10459.581074873009</v>
      </c>
      <c r="K3605" s="329">
        <f t="shared" si="56"/>
        <v>10467.059057825687</v>
      </c>
    </row>
    <row r="3606" spans="2:11" x14ac:dyDescent="0.2">
      <c r="B3606" s="1">
        <v>74226142</v>
      </c>
      <c r="C3606" s="1">
        <v>2030</v>
      </c>
      <c r="D3606" s="1" t="s">
        <v>294</v>
      </c>
      <c r="E3606" s="1">
        <v>809.42538142943692</v>
      </c>
      <c r="F3606" s="329">
        <v>7.4779829526773076</v>
      </c>
      <c r="G3606" s="1">
        <v>0</v>
      </c>
      <c r="H3606" s="329">
        <v>0</v>
      </c>
      <c r="I3606" s="1">
        <v>809.42538142943692</v>
      </c>
      <c r="J3606" s="329">
        <v>10459.581074873009</v>
      </c>
      <c r="K3606" s="329">
        <f t="shared" si="56"/>
        <v>10467.059057825687</v>
      </c>
    </row>
    <row r="3607" spans="2:11" x14ac:dyDescent="0.2">
      <c r="B3607" s="1">
        <v>74226142</v>
      </c>
      <c r="C3607" s="1">
        <v>2031</v>
      </c>
      <c r="D3607" s="1" t="s">
        <v>294</v>
      </c>
      <c r="E3607" s="1">
        <v>809.42538142943692</v>
      </c>
      <c r="F3607" s="329">
        <v>7.4779829526773076</v>
      </c>
      <c r="G3607" s="1">
        <v>0</v>
      </c>
      <c r="H3607" s="329">
        <v>0</v>
      </c>
      <c r="I3607" s="1">
        <v>809.42538142943692</v>
      </c>
      <c r="J3607" s="329">
        <v>10459.581074873009</v>
      </c>
      <c r="K3607" s="329">
        <f t="shared" si="56"/>
        <v>10467.059057825687</v>
      </c>
    </row>
    <row r="3608" spans="2:11" x14ac:dyDescent="0.2">
      <c r="B3608" s="1">
        <v>74226142</v>
      </c>
      <c r="C3608" s="1">
        <v>2032</v>
      </c>
      <c r="D3608" s="1" t="s">
        <v>294</v>
      </c>
      <c r="E3608" s="1">
        <v>809.42538142943692</v>
      </c>
      <c r="F3608" s="329">
        <v>7.4779829526773076</v>
      </c>
      <c r="G3608" s="1">
        <v>0</v>
      </c>
      <c r="H3608" s="329">
        <v>0</v>
      </c>
      <c r="I3608" s="1">
        <v>809.42538142943692</v>
      </c>
      <c r="J3608" s="329">
        <v>10459.581074873009</v>
      </c>
      <c r="K3608" s="329">
        <f t="shared" si="56"/>
        <v>10467.059057825687</v>
      </c>
    </row>
    <row r="3609" spans="2:11" x14ac:dyDescent="0.2">
      <c r="B3609" s="1">
        <v>74226142</v>
      </c>
      <c r="C3609" s="1">
        <v>2033</v>
      </c>
      <c r="D3609" s="1" t="s">
        <v>294</v>
      </c>
      <c r="E3609" s="1">
        <v>809.42538142943692</v>
      </c>
      <c r="F3609" s="329">
        <v>7.4779829526773076</v>
      </c>
      <c r="G3609" s="1">
        <v>0</v>
      </c>
      <c r="H3609" s="329">
        <v>0</v>
      </c>
      <c r="I3609" s="1">
        <v>809.42538142943692</v>
      </c>
      <c r="J3609" s="329">
        <v>10459.581074873009</v>
      </c>
      <c r="K3609" s="329">
        <f t="shared" si="56"/>
        <v>10467.059057825687</v>
      </c>
    </row>
    <row r="3610" spans="2:11" x14ac:dyDescent="0.2">
      <c r="B3610" s="1">
        <v>74226142</v>
      </c>
      <c r="C3610" s="1">
        <v>2034</v>
      </c>
      <c r="D3610" s="1" t="s">
        <v>294</v>
      </c>
      <c r="E3610" s="1">
        <v>809.42538142943692</v>
      </c>
      <c r="F3610" s="329">
        <v>7.4779829526773076</v>
      </c>
      <c r="G3610" s="1">
        <v>0</v>
      </c>
      <c r="H3610" s="329">
        <v>0</v>
      </c>
      <c r="I3610" s="1">
        <v>809.42538142943692</v>
      </c>
      <c r="J3610" s="329">
        <v>10459.581074873009</v>
      </c>
      <c r="K3610" s="329">
        <f t="shared" si="56"/>
        <v>10467.059057825687</v>
      </c>
    </row>
    <row r="3611" spans="2:11" x14ac:dyDescent="0.2">
      <c r="B3611" s="1">
        <v>75520723</v>
      </c>
      <c r="C3611" s="1">
        <v>2023</v>
      </c>
      <c r="D3611" s="1" t="s">
        <v>294</v>
      </c>
      <c r="E3611" s="1">
        <v>0</v>
      </c>
      <c r="F3611" s="329">
        <v>0</v>
      </c>
      <c r="G3611" s="1">
        <v>0</v>
      </c>
      <c r="H3611" s="329">
        <v>0</v>
      </c>
      <c r="I3611" s="1">
        <v>0</v>
      </c>
      <c r="J3611" s="329">
        <v>29786.646736274972</v>
      </c>
      <c r="K3611" s="329">
        <f t="shared" si="56"/>
        <v>29786.646736274972</v>
      </c>
    </row>
    <row r="3612" spans="2:11" x14ac:dyDescent="0.2">
      <c r="B3612" s="1">
        <v>75520723</v>
      </c>
      <c r="C3612" s="1">
        <v>2024</v>
      </c>
      <c r="D3612" s="1" t="s">
        <v>294</v>
      </c>
      <c r="E3612" s="1">
        <v>0</v>
      </c>
      <c r="F3612" s="329">
        <v>0</v>
      </c>
      <c r="G3612" s="1">
        <v>2.0989942592093101E-2</v>
      </c>
      <c r="H3612" s="329">
        <v>0.87384437430600448</v>
      </c>
      <c r="I3612" s="1">
        <v>2.0989942592093101E-2</v>
      </c>
      <c r="J3612" s="329">
        <v>29786.646736274972</v>
      </c>
      <c r="K3612" s="329">
        <f t="shared" si="56"/>
        <v>29787.520580649278</v>
      </c>
    </row>
    <row r="3613" spans="2:11" x14ac:dyDescent="0.2">
      <c r="B3613" s="1">
        <v>75520723</v>
      </c>
      <c r="C3613" s="1">
        <v>2025</v>
      </c>
      <c r="D3613" s="1" t="s">
        <v>294</v>
      </c>
      <c r="E3613" s="1">
        <v>0</v>
      </c>
      <c r="F3613" s="329">
        <v>0</v>
      </c>
      <c r="G3613" s="1">
        <v>2.7599528698822502E-2</v>
      </c>
      <c r="H3613" s="329">
        <v>1.149011855613568</v>
      </c>
      <c r="I3613" s="1">
        <v>2.7599528698822502E-2</v>
      </c>
      <c r="J3613" s="329">
        <v>29786.646736274972</v>
      </c>
      <c r="K3613" s="329">
        <f t="shared" si="56"/>
        <v>29787.795748130586</v>
      </c>
    </row>
    <row r="3614" spans="2:11" x14ac:dyDescent="0.2">
      <c r="B3614" s="1">
        <v>75520723</v>
      </c>
      <c r="C3614" s="1">
        <v>2026</v>
      </c>
      <c r="D3614" s="1" t="s">
        <v>294</v>
      </c>
      <c r="E3614" s="1">
        <v>0</v>
      </c>
      <c r="F3614" s="329">
        <v>0</v>
      </c>
      <c r="G3614" s="1">
        <v>0</v>
      </c>
      <c r="H3614" s="329">
        <v>0</v>
      </c>
      <c r="I3614" s="1">
        <v>0</v>
      </c>
      <c r="J3614" s="329">
        <v>29786.646736274972</v>
      </c>
      <c r="K3614" s="329">
        <f t="shared" si="56"/>
        <v>29786.646736274972</v>
      </c>
    </row>
    <row r="3615" spans="2:11" x14ac:dyDescent="0.2">
      <c r="B3615" s="1">
        <v>75520723</v>
      </c>
      <c r="C3615" s="1">
        <v>2027</v>
      </c>
      <c r="D3615" s="1" t="s">
        <v>294</v>
      </c>
      <c r="E3615" s="1">
        <v>0</v>
      </c>
      <c r="F3615" s="329">
        <v>0</v>
      </c>
      <c r="G3615" s="1">
        <v>0</v>
      </c>
      <c r="H3615" s="329">
        <v>0</v>
      </c>
      <c r="I3615" s="1">
        <v>0</v>
      </c>
      <c r="J3615" s="329">
        <v>29786.646736274972</v>
      </c>
      <c r="K3615" s="329">
        <f t="shared" si="56"/>
        <v>29786.646736274972</v>
      </c>
    </row>
    <row r="3616" spans="2:11" x14ac:dyDescent="0.2">
      <c r="B3616" s="1">
        <v>75520723</v>
      </c>
      <c r="C3616" s="1">
        <v>2028</v>
      </c>
      <c r="D3616" s="1" t="s">
        <v>294</v>
      </c>
      <c r="E3616" s="1">
        <v>0</v>
      </c>
      <c r="F3616" s="329">
        <v>0</v>
      </c>
      <c r="G3616" s="1">
        <v>0</v>
      </c>
      <c r="H3616" s="329">
        <v>0</v>
      </c>
      <c r="I3616" s="1">
        <v>0</v>
      </c>
      <c r="J3616" s="329">
        <v>29786.646736274972</v>
      </c>
      <c r="K3616" s="329">
        <f t="shared" si="56"/>
        <v>29786.646736274972</v>
      </c>
    </row>
    <row r="3617" spans="2:11" x14ac:dyDescent="0.2">
      <c r="B3617" s="1">
        <v>75520723</v>
      </c>
      <c r="C3617" s="1">
        <v>2029</v>
      </c>
      <c r="D3617" s="1" t="s">
        <v>294</v>
      </c>
      <c r="E3617" s="1">
        <v>0</v>
      </c>
      <c r="F3617" s="329">
        <v>0</v>
      </c>
      <c r="G3617" s="1">
        <v>0</v>
      </c>
      <c r="H3617" s="329">
        <v>0</v>
      </c>
      <c r="I3617" s="1">
        <v>0</v>
      </c>
      <c r="J3617" s="329">
        <v>29786.646736274972</v>
      </c>
      <c r="K3617" s="329">
        <f t="shared" si="56"/>
        <v>29786.646736274972</v>
      </c>
    </row>
    <row r="3618" spans="2:11" x14ac:dyDescent="0.2">
      <c r="B3618" s="1">
        <v>75520723</v>
      </c>
      <c r="C3618" s="1">
        <v>2030</v>
      </c>
      <c r="D3618" s="1" t="s">
        <v>294</v>
      </c>
      <c r="E3618" s="1">
        <v>0</v>
      </c>
      <c r="F3618" s="329">
        <v>0</v>
      </c>
      <c r="G3618" s="1">
        <v>0</v>
      </c>
      <c r="H3618" s="329">
        <v>0</v>
      </c>
      <c r="I3618" s="1">
        <v>0</v>
      </c>
      <c r="J3618" s="329">
        <v>29786.646736274972</v>
      </c>
      <c r="K3618" s="329">
        <f t="shared" si="56"/>
        <v>29786.646736274972</v>
      </c>
    </row>
    <row r="3619" spans="2:11" x14ac:dyDescent="0.2">
      <c r="B3619" s="1">
        <v>75520723</v>
      </c>
      <c r="C3619" s="1">
        <v>2031</v>
      </c>
      <c r="D3619" s="1" t="s">
        <v>294</v>
      </c>
      <c r="E3619" s="1">
        <v>0</v>
      </c>
      <c r="F3619" s="329">
        <v>0</v>
      </c>
      <c r="G3619" s="1">
        <v>0</v>
      </c>
      <c r="H3619" s="329">
        <v>0</v>
      </c>
      <c r="I3619" s="1">
        <v>0</v>
      </c>
      <c r="J3619" s="329">
        <v>29786.646736274972</v>
      </c>
      <c r="K3619" s="329">
        <f t="shared" si="56"/>
        <v>29786.646736274972</v>
      </c>
    </row>
    <row r="3620" spans="2:11" x14ac:dyDescent="0.2">
      <c r="B3620" s="1">
        <v>75520723</v>
      </c>
      <c r="C3620" s="1">
        <v>2032</v>
      </c>
      <c r="D3620" s="1" t="s">
        <v>294</v>
      </c>
      <c r="E3620" s="1">
        <v>0</v>
      </c>
      <c r="F3620" s="329">
        <v>0</v>
      </c>
      <c r="G3620" s="1">
        <v>0</v>
      </c>
      <c r="H3620" s="329">
        <v>0</v>
      </c>
      <c r="I3620" s="1">
        <v>0</v>
      </c>
      <c r="J3620" s="329">
        <v>29786.646736274972</v>
      </c>
      <c r="K3620" s="329">
        <f t="shared" si="56"/>
        <v>29786.646736274972</v>
      </c>
    </row>
    <row r="3621" spans="2:11" x14ac:dyDescent="0.2">
      <c r="B3621" s="1">
        <v>75520723</v>
      </c>
      <c r="C3621" s="1">
        <v>2033</v>
      </c>
      <c r="D3621" s="1" t="s">
        <v>294</v>
      </c>
      <c r="E3621" s="1">
        <v>0</v>
      </c>
      <c r="F3621" s="329">
        <v>0</v>
      </c>
      <c r="G3621" s="1">
        <v>0</v>
      </c>
      <c r="H3621" s="329">
        <v>0</v>
      </c>
      <c r="I3621" s="1">
        <v>0</v>
      </c>
      <c r="J3621" s="329">
        <v>29786.646736274972</v>
      </c>
      <c r="K3621" s="329">
        <f t="shared" si="56"/>
        <v>29786.646736274972</v>
      </c>
    </row>
    <row r="3622" spans="2:11" x14ac:dyDescent="0.2">
      <c r="B3622" s="1">
        <v>75520723</v>
      </c>
      <c r="C3622" s="1">
        <v>2034</v>
      </c>
      <c r="D3622" s="1" t="s">
        <v>294</v>
      </c>
      <c r="E3622" s="1">
        <v>0</v>
      </c>
      <c r="F3622" s="329">
        <v>0</v>
      </c>
      <c r="G3622" s="1">
        <v>0</v>
      </c>
      <c r="H3622" s="329">
        <v>0</v>
      </c>
      <c r="I3622" s="1">
        <v>0</v>
      </c>
      <c r="J3622" s="329">
        <v>29786.646736274972</v>
      </c>
      <c r="K3622" s="329">
        <f t="shared" si="56"/>
        <v>29786.646736274972</v>
      </c>
    </row>
    <row r="3623" spans="2:11" x14ac:dyDescent="0.2">
      <c r="B3623" s="1">
        <v>128756100</v>
      </c>
      <c r="C3623" s="1">
        <v>2023</v>
      </c>
      <c r="D3623" s="1" t="s">
        <v>294</v>
      </c>
      <c r="E3623" s="1">
        <v>0</v>
      </c>
      <c r="F3623" s="329">
        <v>0</v>
      </c>
      <c r="G3623" s="1">
        <v>0</v>
      </c>
      <c r="H3623" s="329">
        <v>0</v>
      </c>
      <c r="I3623" s="1">
        <v>0</v>
      </c>
      <c r="J3623" s="329">
        <v>6746.7003548338207</v>
      </c>
      <c r="K3623" s="329">
        <f t="shared" si="56"/>
        <v>6746.7003548338207</v>
      </c>
    </row>
    <row r="3624" spans="2:11" x14ac:dyDescent="0.2">
      <c r="B3624" s="1">
        <v>128756100</v>
      </c>
      <c r="C3624" s="1">
        <v>2024</v>
      </c>
      <c r="D3624" s="1" t="s">
        <v>294</v>
      </c>
      <c r="E3624" s="1">
        <v>0</v>
      </c>
      <c r="F3624" s="329">
        <v>0</v>
      </c>
      <c r="G3624" s="1">
        <v>0</v>
      </c>
      <c r="H3624" s="329">
        <v>0</v>
      </c>
      <c r="I3624" s="1">
        <v>0</v>
      </c>
      <c r="J3624" s="329">
        <v>6746.7003548338207</v>
      </c>
      <c r="K3624" s="329">
        <f t="shared" si="56"/>
        <v>6746.7003548338207</v>
      </c>
    </row>
    <row r="3625" spans="2:11" x14ac:dyDescent="0.2">
      <c r="B3625" s="1">
        <v>128756100</v>
      </c>
      <c r="C3625" s="1">
        <v>2025</v>
      </c>
      <c r="D3625" s="1" t="s">
        <v>294</v>
      </c>
      <c r="E3625" s="1">
        <v>0</v>
      </c>
      <c r="F3625" s="329">
        <v>0</v>
      </c>
      <c r="G3625" s="1">
        <v>0</v>
      </c>
      <c r="H3625" s="329">
        <v>0</v>
      </c>
      <c r="I3625" s="1">
        <v>0</v>
      </c>
      <c r="J3625" s="329">
        <v>6746.7003548338207</v>
      </c>
      <c r="K3625" s="329">
        <f t="shared" si="56"/>
        <v>6746.7003548338207</v>
      </c>
    </row>
    <row r="3626" spans="2:11" x14ac:dyDescent="0.2">
      <c r="B3626" s="1">
        <v>128756100</v>
      </c>
      <c r="C3626" s="1">
        <v>2026</v>
      </c>
      <c r="D3626" s="1" t="s">
        <v>294</v>
      </c>
      <c r="E3626" s="1">
        <v>0</v>
      </c>
      <c r="F3626" s="329">
        <v>0</v>
      </c>
      <c r="G3626" s="1">
        <v>0</v>
      </c>
      <c r="H3626" s="329">
        <v>0</v>
      </c>
      <c r="I3626" s="1">
        <v>0</v>
      </c>
      <c r="J3626" s="329">
        <v>6746.7003548338207</v>
      </c>
      <c r="K3626" s="329">
        <f t="shared" si="56"/>
        <v>6746.7003548338207</v>
      </c>
    </row>
    <row r="3627" spans="2:11" x14ac:dyDescent="0.2">
      <c r="B3627" s="1">
        <v>128756100</v>
      </c>
      <c r="C3627" s="1">
        <v>2027</v>
      </c>
      <c r="D3627" s="1" t="s">
        <v>294</v>
      </c>
      <c r="E3627" s="1">
        <v>0</v>
      </c>
      <c r="F3627" s="329">
        <v>0</v>
      </c>
      <c r="G3627" s="1">
        <v>0</v>
      </c>
      <c r="H3627" s="329">
        <v>0</v>
      </c>
      <c r="I3627" s="1">
        <v>0</v>
      </c>
      <c r="J3627" s="329">
        <v>6746.7003548338207</v>
      </c>
      <c r="K3627" s="329">
        <f t="shared" si="56"/>
        <v>6746.7003548338207</v>
      </c>
    </row>
    <row r="3628" spans="2:11" x14ac:dyDescent="0.2">
      <c r="B3628" s="1">
        <v>128756100</v>
      </c>
      <c r="C3628" s="1">
        <v>2028</v>
      </c>
      <c r="D3628" s="1" t="s">
        <v>294</v>
      </c>
      <c r="E3628" s="1">
        <v>0</v>
      </c>
      <c r="F3628" s="329">
        <v>0</v>
      </c>
      <c r="G3628" s="1">
        <v>0</v>
      </c>
      <c r="H3628" s="329">
        <v>0</v>
      </c>
      <c r="I3628" s="1">
        <v>0</v>
      </c>
      <c r="J3628" s="329">
        <v>6746.7003548338207</v>
      </c>
      <c r="K3628" s="329">
        <f t="shared" si="56"/>
        <v>6746.7003548338207</v>
      </c>
    </row>
    <row r="3629" spans="2:11" x14ac:dyDescent="0.2">
      <c r="B3629" s="1">
        <v>128756100</v>
      </c>
      <c r="C3629" s="1">
        <v>2029</v>
      </c>
      <c r="D3629" s="1" t="s">
        <v>294</v>
      </c>
      <c r="E3629" s="1">
        <v>0</v>
      </c>
      <c r="F3629" s="329">
        <v>0</v>
      </c>
      <c r="G3629" s="1">
        <v>0</v>
      </c>
      <c r="H3629" s="329">
        <v>0</v>
      </c>
      <c r="I3629" s="1">
        <v>0</v>
      </c>
      <c r="J3629" s="329">
        <v>6746.7003548338207</v>
      </c>
      <c r="K3629" s="329">
        <f t="shared" si="56"/>
        <v>6746.7003548338207</v>
      </c>
    </row>
    <row r="3630" spans="2:11" x14ac:dyDescent="0.2">
      <c r="B3630" s="1">
        <v>128756100</v>
      </c>
      <c r="C3630" s="1">
        <v>2030</v>
      </c>
      <c r="D3630" s="1" t="s">
        <v>294</v>
      </c>
      <c r="E3630" s="1">
        <v>0</v>
      </c>
      <c r="F3630" s="329">
        <v>0</v>
      </c>
      <c r="G3630" s="1">
        <v>0</v>
      </c>
      <c r="H3630" s="329">
        <v>0</v>
      </c>
      <c r="I3630" s="1">
        <v>0</v>
      </c>
      <c r="J3630" s="329">
        <v>6746.7003548338207</v>
      </c>
      <c r="K3630" s="329">
        <f t="shared" si="56"/>
        <v>6746.7003548338207</v>
      </c>
    </row>
    <row r="3631" spans="2:11" x14ac:dyDescent="0.2">
      <c r="B3631" s="1">
        <v>128756100</v>
      </c>
      <c r="C3631" s="1">
        <v>2031</v>
      </c>
      <c r="D3631" s="1" t="s">
        <v>294</v>
      </c>
      <c r="E3631" s="1">
        <v>0</v>
      </c>
      <c r="F3631" s="329">
        <v>0</v>
      </c>
      <c r="G3631" s="1">
        <v>0</v>
      </c>
      <c r="H3631" s="329">
        <v>0</v>
      </c>
      <c r="I3631" s="1">
        <v>0</v>
      </c>
      <c r="J3631" s="329">
        <v>6746.7003548338207</v>
      </c>
      <c r="K3631" s="329">
        <f t="shared" si="56"/>
        <v>6746.7003548338207</v>
      </c>
    </row>
    <row r="3632" spans="2:11" x14ac:dyDescent="0.2">
      <c r="B3632" s="1">
        <v>128756100</v>
      </c>
      <c r="C3632" s="1">
        <v>2032</v>
      </c>
      <c r="D3632" s="1" t="s">
        <v>294</v>
      </c>
      <c r="E3632" s="1">
        <v>0</v>
      </c>
      <c r="F3632" s="329">
        <v>0</v>
      </c>
      <c r="G3632" s="1">
        <v>0</v>
      </c>
      <c r="H3632" s="329">
        <v>0</v>
      </c>
      <c r="I3632" s="1">
        <v>0</v>
      </c>
      <c r="J3632" s="329">
        <v>6746.7003548338207</v>
      </c>
      <c r="K3632" s="329">
        <f t="shared" si="56"/>
        <v>6746.7003548338207</v>
      </c>
    </row>
    <row r="3633" spans="2:11" x14ac:dyDescent="0.2">
      <c r="B3633" s="1">
        <v>128756100</v>
      </c>
      <c r="C3633" s="1">
        <v>2033</v>
      </c>
      <c r="D3633" s="1" t="s">
        <v>294</v>
      </c>
      <c r="E3633" s="1">
        <v>0</v>
      </c>
      <c r="F3633" s="329">
        <v>0</v>
      </c>
      <c r="G3633" s="1">
        <v>0</v>
      </c>
      <c r="H3633" s="329">
        <v>0</v>
      </c>
      <c r="I3633" s="1">
        <v>0</v>
      </c>
      <c r="J3633" s="329">
        <v>6746.7003548338207</v>
      </c>
      <c r="K3633" s="329">
        <f t="shared" si="56"/>
        <v>6746.7003548338207</v>
      </c>
    </row>
    <row r="3634" spans="2:11" x14ac:dyDescent="0.2">
      <c r="B3634" s="1">
        <v>128756100</v>
      </c>
      <c r="C3634" s="1">
        <v>2034</v>
      </c>
      <c r="D3634" s="1" t="s">
        <v>294</v>
      </c>
      <c r="E3634" s="1">
        <v>0</v>
      </c>
      <c r="F3634" s="329">
        <v>0</v>
      </c>
      <c r="G3634" s="1">
        <v>0</v>
      </c>
      <c r="H3634" s="329">
        <v>0</v>
      </c>
      <c r="I3634" s="1">
        <v>0</v>
      </c>
      <c r="J3634" s="329">
        <v>6746.7003548338207</v>
      </c>
      <c r="K3634" s="329">
        <f t="shared" si="56"/>
        <v>6746.7003548338207</v>
      </c>
    </row>
    <row r="3635" spans="2:11" x14ac:dyDescent="0.2">
      <c r="B3635" s="1">
        <v>161129189</v>
      </c>
      <c r="C3635" s="1">
        <v>2023</v>
      </c>
      <c r="D3635" s="1" t="s">
        <v>294</v>
      </c>
      <c r="E3635" s="1">
        <v>0</v>
      </c>
      <c r="F3635" s="329">
        <v>0</v>
      </c>
      <c r="G3635" s="1">
        <v>0</v>
      </c>
      <c r="H3635" s="329">
        <v>0</v>
      </c>
      <c r="I3635" s="1">
        <v>0</v>
      </c>
      <c r="J3635" s="329">
        <v>18190.464883906181</v>
      </c>
      <c r="K3635" s="329">
        <f t="shared" si="56"/>
        <v>18190.464883906181</v>
      </c>
    </row>
    <row r="3636" spans="2:11" x14ac:dyDescent="0.2">
      <c r="B3636" s="1">
        <v>161129189</v>
      </c>
      <c r="C3636" s="1">
        <v>2024</v>
      </c>
      <c r="D3636" s="1" t="s">
        <v>294</v>
      </c>
      <c r="E3636" s="1">
        <v>0</v>
      </c>
      <c r="F3636" s="329">
        <v>0</v>
      </c>
      <c r="G3636" s="1">
        <v>0</v>
      </c>
      <c r="H3636" s="329">
        <v>0</v>
      </c>
      <c r="I3636" s="1">
        <v>0</v>
      </c>
      <c r="J3636" s="329">
        <v>18190.464883906181</v>
      </c>
      <c r="K3636" s="329">
        <f t="shared" si="56"/>
        <v>18190.464883906181</v>
      </c>
    </row>
    <row r="3637" spans="2:11" x14ac:dyDescent="0.2">
      <c r="B3637" s="1">
        <v>161129189</v>
      </c>
      <c r="C3637" s="1">
        <v>2025</v>
      </c>
      <c r="D3637" s="1" t="s">
        <v>294</v>
      </c>
      <c r="E3637" s="1">
        <v>0</v>
      </c>
      <c r="F3637" s="329">
        <v>0</v>
      </c>
      <c r="G3637" s="1">
        <v>0</v>
      </c>
      <c r="H3637" s="329">
        <v>0</v>
      </c>
      <c r="I3637" s="1">
        <v>0</v>
      </c>
      <c r="J3637" s="329">
        <v>18190.464883906181</v>
      </c>
      <c r="K3637" s="329">
        <f t="shared" si="56"/>
        <v>18190.464883906181</v>
      </c>
    </row>
    <row r="3638" spans="2:11" x14ac:dyDescent="0.2">
      <c r="B3638" s="1">
        <v>161129189</v>
      </c>
      <c r="C3638" s="1">
        <v>2026</v>
      </c>
      <c r="D3638" s="1" t="s">
        <v>294</v>
      </c>
      <c r="E3638" s="1">
        <v>3.3876287605670199</v>
      </c>
      <c r="F3638" s="329">
        <v>3.8636695974762002E-3</v>
      </c>
      <c r="G3638" s="1">
        <v>0</v>
      </c>
      <c r="H3638" s="329">
        <v>0</v>
      </c>
      <c r="I3638" s="1">
        <v>3.3876287605670199</v>
      </c>
      <c r="J3638" s="329">
        <v>18190.464883906181</v>
      </c>
      <c r="K3638" s="329">
        <f t="shared" si="56"/>
        <v>18190.468747575778</v>
      </c>
    </row>
    <row r="3639" spans="2:11" x14ac:dyDescent="0.2">
      <c r="B3639" s="1">
        <v>161129189</v>
      </c>
      <c r="C3639" s="1">
        <v>2027</v>
      </c>
      <c r="D3639" s="1" t="s">
        <v>294</v>
      </c>
      <c r="E3639" s="1">
        <v>0</v>
      </c>
      <c r="F3639" s="329">
        <v>0</v>
      </c>
      <c r="G3639" s="1">
        <v>0</v>
      </c>
      <c r="H3639" s="329">
        <v>0</v>
      </c>
      <c r="I3639" s="1">
        <v>0</v>
      </c>
      <c r="J3639" s="329">
        <v>18190.464883906181</v>
      </c>
      <c r="K3639" s="329">
        <f t="shared" si="56"/>
        <v>18190.464883906181</v>
      </c>
    </row>
    <row r="3640" spans="2:11" x14ac:dyDescent="0.2">
      <c r="B3640" s="1">
        <v>161129189</v>
      </c>
      <c r="C3640" s="1">
        <v>2028</v>
      </c>
      <c r="D3640" s="1" t="s">
        <v>294</v>
      </c>
      <c r="E3640" s="1">
        <v>0</v>
      </c>
      <c r="F3640" s="329">
        <v>0</v>
      </c>
      <c r="G3640" s="1">
        <v>0</v>
      </c>
      <c r="H3640" s="329">
        <v>0</v>
      </c>
      <c r="I3640" s="1">
        <v>0</v>
      </c>
      <c r="J3640" s="329">
        <v>18190.464883906181</v>
      </c>
      <c r="K3640" s="329">
        <f t="shared" si="56"/>
        <v>18190.464883906181</v>
      </c>
    </row>
    <row r="3641" spans="2:11" x14ac:dyDescent="0.2">
      <c r="B3641" s="1">
        <v>161129189</v>
      </c>
      <c r="C3641" s="1">
        <v>2029</v>
      </c>
      <c r="D3641" s="1" t="s">
        <v>294</v>
      </c>
      <c r="E3641" s="1">
        <v>0</v>
      </c>
      <c r="F3641" s="329">
        <v>0</v>
      </c>
      <c r="G3641" s="1">
        <v>0</v>
      </c>
      <c r="H3641" s="329">
        <v>0</v>
      </c>
      <c r="I3641" s="1">
        <v>0</v>
      </c>
      <c r="J3641" s="329">
        <v>18190.464883906181</v>
      </c>
      <c r="K3641" s="329">
        <f t="shared" si="56"/>
        <v>18190.464883906181</v>
      </c>
    </row>
    <row r="3642" spans="2:11" x14ac:dyDescent="0.2">
      <c r="B3642" s="1">
        <v>161129189</v>
      </c>
      <c r="C3642" s="1">
        <v>2030</v>
      </c>
      <c r="D3642" s="1" t="s">
        <v>294</v>
      </c>
      <c r="E3642" s="1">
        <v>0</v>
      </c>
      <c r="F3642" s="329">
        <v>0</v>
      </c>
      <c r="G3642" s="1">
        <v>0</v>
      </c>
      <c r="H3642" s="329">
        <v>0</v>
      </c>
      <c r="I3642" s="1">
        <v>0</v>
      </c>
      <c r="J3642" s="329">
        <v>18190.464883906181</v>
      </c>
      <c r="K3642" s="329">
        <f t="shared" si="56"/>
        <v>18190.464883906181</v>
      </c>
    </row>
    <row r="3643" spans="2:11" x14ac:dyDescent="0.2">
      <c r="B3643" s="1">
        <v>161129189</v>
      </c>
      <c r="C3643" s="1">
        <v>2031</v>
      </c>
      <c r="D3643" s="1" t="s">
        <v>294</v>
      </c>
      <c r="E3643" s="1">
        <v>0</v>
      </c>
      <c r="F3643" s="329">
        <v>0</v>
      </c>
      <c r="G3643" s="1">
        <v>0</v>
      </c>
      <c r="H3643" s="329">
        <v>0</v>
      </c>
      <c r="I3643" s="1">
        <v>0</v>
      </c>
      <c r="J3643" s="329">
        <v>18190.464883906181</v>
      </c>
      <c r="K3643" s="329">
        <f t="shared" si="56"/>
        <v>18190.464883906181</v>
      </c>
    </row>
    <row r="3644" spans="2:11" x14ac:dyDescent="0.2">
      <c r="B3644" s="1">
        <v>161129189</v>
      </c>
      <c r="C3644" s="1">
        <v>2032</v>
      </c>
      <c r="D3644" s="1" t="s">
        <v>294</v>
      </c>
      <c r="E3644" s="1">
        <v>0</v>
      </c>
      <c r="F3644" s="329">
        <v>0</v>
      </c>
      <c r="G3644" s="1">
        <v>0</v>
      </c>
      <c r="H3644" s="329">
        <v>0</v>
      </c>
      <c r="I3644" s="1">
        <v>0</v>
      </c>
      <c r="J3644" s="329">
        <v>18190.464883906181</v>
      </c>
      <c r="K3644" s="329">
        <f t="shared" si="56"/>
        <v>18190.464883906181</v>
      </c>
    </row>
    <row r="3645" spans="2:11" x14ac:dyDescent="0.2">
      <c r="B3645" s="1">
        <v>161129189</v>
      </c>
      <c r="C3645" s="1">
        <v>2033</v>
      </c>
      <c r="D3645" s="1" t="s">
        <v>294</v>
      </c>
      <c r="E3645" s="1">
        <v>0</v>
      </c>
      <c r="F3645" s="329">
        <v>0</v>
      </c>
      <c r="G3645" s="1">
        <v>0</v>
      </c>
      <c r="H3645" s="329">
        <v>0</v>
      </c>
      <c r="I3645" s="1">
        <v>0</v>
      </c>
      <c r="J3645" s="329">
        <v>18190.464883906181</v>
      </c>
      <c r="K3645" s="329">
        <f t="shared" si="56"/>
        <v>18190.464883906181</v>
      </c>
    </row>
    <row r="3646" spans="2:11" x14ac:dyDescent="0.2">
      <c r="B3646" s="1">
        <v>161129189</v>
      </c>
      <c r="C3646" s="1">
        <v>2034</v>
      </c>
      <c r="D3646" s="1" t="s">
        <v>294</v>
      </c>
      <c r="E3646" s="1">
        <v>0</v>
      </c>
      <c r="F3646" s="329">
        <v>0</v>
      </c>
      <c r="G3646" s="1">
        <v>0</v>
      </c>
      <c r="H3646" s="329">
        <v>0</v>
      </c>
      <c r="I3646" s="1">
        <v>0</v>
      </c>
      <c r="J3646" s="329">
        <v>18190.464883906181</v>
      </c>
      <c r="K3646" s="329">
        <f t="shared" si="56"/>
        <v>18190.464883906181</v>
      </c>
    </row>
    <row r="3647" spans="2:11" x14ac:dyDescent="0.2">
      <c r="B3647" s="1">
        <v>200921983</v>
      </c>
      <c r="C3647" s="1">
        <v>2023</v>
      </c>
      <c r="D3647" s="1" t="s">
        <v>294</v>
      </c>
      <c r="E3647" s="1">
        <v>0</v>
      </c>
      <c r="F3647" s="329">
        <v>0</v>
      </c>
      <c r="G3647" s="1">
        <v>0</v>
      </c>
      <c r="H3647" s="329">
        <v>0</v>
      </c>
      <c r="I3647" s="1">
        <v>0</v>
      </c>
      <c r="J3647" s="329">
        <v>31129.769569578119</v>
      </c>
      <c r="K3647" s="329">
        <f t="shared" si="56"/>
        <v>31129.769569578119</v>
      </c>
    </row>
    <row r="3648" spans="2:11" x14ac:dyDescent="0.2">
      <c r="B3648" s="1">
        <v>200921983</v>
      </c>
      <c r="C3648" s="1">
        <v>2024</v>
      </c>
      <c r="D3648" s="1" t="s">
        <v>294</v>
      </c>
      <c r="E3648" s="1">
        <v>0</v>
      </c>
      <c r="F3648" s="329">
        <v>0</v>
      </c>
      <c r="G3648" s="1">
        <v>0</v>
      </c>
      <c r="H3648" s="329">
        <v>0</v>
      </c>
      <c r="I3648" s="1">
        <v>0</v>
      </c>
      <c r="J3648" s="329">
        <v>31129.769569578119</v>
      </c>
      <c r="K3648" s="329">
        <f t="shared" si="56"/>
        <v>31129.769569578119</v>
      </c>
    </row>
    <row r="3649" spans="2:11" x14ac:dyDescent="0.2">
      <c r="B3649" s="1">
        <v>200921983</v>
      </c>
      <c r="C3649" s="1">
        <v>2025</v>
      </c>
      <c r="D3649" s="1" t="s">
        <v>294</v>
      </c>
      <c r="E3649" s="1">
        <v>0</v>
      </c>
      <c r="F3649" s="329">
        <v>0</v>
      </c>
      <c r="G3649" s="1">
        <v>0</v>
      </c>
      <c r="H3649" s="329">
        <v>0</v>
      </c>
      <c r="I3649" s="1">
        <v>0</v>
      </c>
      <c r="J3649" s="329">
        <v>31129.769569578119</v>
      </c>
      <c r="K3649" s="329">
        <f t="shared" si="56"/>
        <v>31129.769569578119</v>
      </c>
    </row>
    <row r="3650" spans="2:11" x14ac:dyDescent="0.2">
      <c r="B3650" s="1">
        <v>200921983</v>
      </c>
      <c r="C3650" s="1">
        <v>2026</v>
      </c>
      <c r="D3650" s="1" t="s">
        <v>294</v>
      </c>
      <c r="E3650" s="1">
        <v>0</v>
      </c>
      <c r="F3650" s="329">
        <v>0</v>
      </c>
      <c r="G3650" s="1">
        <v>0</v>
      </c>
      <c r="H3650" s="329">
        <v>0</v>
      </c>
      <c r="I3650" s="1">
        <v>0</v>
      </c>
      <c r="J3650" s="329">
        <v>31129.769569578119</v>
      </c>
      <c r="K3650" s="329">
        <f t="shared" si="56"/>
        <v>31129.769569578119</v>
      </c>
    </row>
    <row r="3651" spans="2:11" x14ac:dyDescent="0.2">
      <c r="B3651" s="1">
        <v>200921983</v>
      </c>
      <c r="C3651" s="1">
        <v>2027</v>
      </c>
      <c r="D3651" s="1" t="s">
        <v>294</v>
      </c>
      <c r="E3651" s="1">
        <v>0</v>
      </c>
      <c r="F3651" s="329">
        <v>0</v>
      </c>
      <c r="G3651" s="1">
        <v>0</v>
      </c>
      <c r="H3651" s="329">
        <v>0</v>
      </c>
      <c r="I3651" s="1">
        <v>0</v>
      </c>
      <c r="J3651" s="329">
        <v>31129.769569578119</v>
      </c>
      <c r="K3651" s="329">
        <f t="shared" si="56"/>
        <v>31129.769569578119</v>
      </c>
    </row>
    <row r="3652" spans="2:11" x14ac:dyDescent="0.2">
      <c r="B3652" s="1">
        <v>200921983</v>
      </c>
      <c r="C3652" s="1">
        <v>2028</v>
      </c>
      <c r="D3652" s="1" t="s">
        <v>294</v>
      </c>
      <c r="E3652" s="1">
        <v>0</v>
      </c>
      <c r="F3652" s="329">
        <v>0</v>
      </c>
      <c r="G3652" s="1">
        <v>0</v>
      </c>
      <c r="H3652" s="329">
        <v>0</v>
      </c>
      <c r="I3652" s="1">
        <v>0</v>
      </c>
      <c r="J3652" s="329">
        <v>31129.769569578119</v>
      </c>
      <c r="K3652" s="329">
        <f t="shared" si="56"/>
        <v>31129.769569578119</v>
      </c>
    </row>
    <row r="3653" spans="2:11" x14ac:dyDescent="0.2">
      <c r="B3653" s="1">
        <v>200921983</v>
      </c>
      <c r="C3653" s="1">
        <v>2029</v>
      </c>
      <c r="D3653" s="1" t="s">
        <v>294</v>
      </c>
      <c r="E3653" s="1">
        <v>0</v>
      </c>
      <c r="F3653" s="329">
        <v>0</v>
      </c>
      <c r="G3653" s="1">
        <v>0</v>
      </c>
      <c r="H3653" s="329">
        <v>0</v>
      </c>
      <c r="I3653" s="1">
        <v>0</v>
      </c>
      <c r="J3653" s="329">
        <v>31129.769569578119</v>
      </c>
      <c r="K3653" s="329">
        <f t="shared" si="56"/>
        <v>31129.769569578119</v>
      </c>
    </row>
    <row r="3654" spans="2:11" x14ac:dyDescent="0.2">
      <c r="B3654" s="1">
        <v>200921983</v>
      </c>
      <c r="C3654" s="1">
        <v>2030</v>
      </c>
      <c r="D3654" s="1" t="s">
        <v>294</v>
      </c>
      <c r="E3654" s="1">
        <v>0</v>
      </c>
      <c r="F3654" s="329">
        <v>0</v>
      </c>
      <c r="G3654" s="1">
        <v>0</v>
      </c>
      <c r="H3654" s="329">
        <v>0</v>
      </c>
      <c r="I3654" s="1">
        <v>0</v>
      </c>
      <c r="J3654" s="329">
        <v>31129.769569578119</v>
      </c>
      <c r="K3654" s="329">
        <f t="shared" si="56"/>
        <v>31129.769569578119</v>
      </c>
    </row>
    <row r="3655" spans="2:11" x14ac:dyDescent="0.2">
      <c r="B3655" s="1">
        <v>200921983</v>
      </c>
      <c r="C3655" s="1">
        <v>2031</v>
      </c>
      <c r="D3655" s="1" t="s">
        <v>294</v>
      </c>
      <c r="E3655" s="1">
        <v>0</v>
      </c>
      <c r="F3655" s="329">
        <v>0</v>
      </c>
      <c r="G3655" s="1">
        <v>0</v>
      </c>
      <c r="H3655" s="329">
        <v>0</v>
      </c>
      <c r="I3655" s="1">
        <v>0</v>
      </c>
      <c r="J3655" s="329">
        <v>31129.769569578119</v>
      </c>
      <c r="K3655" s="329">
        <f t="shared" ref="K3655:K3718" si="57">J3655+H3655+F3655</f>
        <v>31129.769569578119</v>
      </c>
    </row>
    <row r="3656" spans="2:11" x14ac:dyDescent="0.2">
      <c r="B3656" s="1">
        <v>200921983</v>
      </c>
      <c r="C3656" s="1">
        <v>2032</v>
      </c>
      <c r="D3656" s="1" t="s">
        <v>294</v>
      </c>
      <c r="E3656" s="1">
        <v>0</v>
      </c>
      <c r="F3656" s="329">
        <v>0</v>
      </c>
      <c r="G3656" s="1">
        <v>0</v>
      </c>
      <c r="H3656" s="329">
        <v>0</v>
      </c>
      <c r="I3656" s="1">
        <v>0</v>
      </c>
      <c r="J3656" s="329">
        <v>31129.769569578119</v>
      </c>
      <c r="K3656" s="329">
        <f t="shared" si="57"/>
        <v>31129.769569578119</v>
      </c>
    </row>
    <row r="3657" spans="2:11" x14ac:dyDescent="0.2">
      <c r="B3657" s="1">
        <v>200921983</v>
      </c>
      <c r="C3657" s="1">
        <v>2033</v>
      </c>
      <c r="D3657" s="1" t="s">
        <v>294</v>
      </c>
      <c r="E3657" s="1">
        <v>0</v>
      </c>
      <c r="F3657" s="329">
        <v>0</v>
      </c>
      <c r="G3657" s="1">
        <v>0</v>
      </c>
      <c r="H3657" s="329">
        <v>0</v>
      </c>
      <c r="I3657" s="1">
        <v>0</v>
      </c>
      <c r="J3657" s="329">
        <v>31129.769569578119</v>
      </c>
      <c r="K3657" s="329">
        <f t="shared" si="57"/>
        <v>31129.769569578119</v>
      </c>
    </row>
    <row r="3658" spans="2:11" x14ac:dyDescent="0.2">
      <c r="B3658" s="1">
        <v>200921983</v>
      </c>
      <c r="C3658" s="1">
        <v>2034</v>
      </c>
      <c r="D3658" s="1" t="s">
        <v>294</v>
      </c>
      <c r="E3658" s="1">
        <v>0</v>
      </c>
      <c r="F3658" s="329">
        <v>0</v>
      </c>
      <c r="G3658" s="1">
        <v>0</v>
      </c>
      <c r="H3658" s="329">
        <v>0</v>
      </c>
      <c r="I3658" s="1">
        <v>0</v>
      </c>
      <c r="J3658" s="329">
        <v>31129.769569578119</v>
      </c>
      <c r="K3658" s="329">
        <f t="shared" si="57"/>
        <v>31129.769569578119</v>
      </c>
    </row>
    <row r="3659" spans="2:11" x14ac:dyDescent="0.2">
      <c r="B3659" s="1">
        <v>203313132</v>
      </c>
      <c r="C3659" s="1">
        <v>2023</v>
      </c>
      <c r="D3659" s="1" t="s">
        <v>294</v>
      </c>
      <c r="E3659" s="1">
        <v>0</v>
      </c>
      <c r="F3659" s="329">
        <v>0</v>
      </c>
      <c r="G3659" s="1">
        <v>524.54788188259226</v>
      </c>
      <c r="H3659" s="329">
        <v>21837.75461157777</v>
      </c>
      <c r="I3659" s="1">
        <v>524.54788188259226</v>
      </c>
      <c r="J3659" s="329">
        <v>14884.945686525311</v>
      </c>
      <c r="K3659" s="329">
        <f t="shared" si="57"/>
        <v>36722.700298103082</v>
      </c>
    </row>
    <row r="3660" spans="2:11" x14ac:dyDescent="0.2">
      <c r="B3660" s="1">
        <v>203313132</v>
      </c>
      <c r="C3660" s="1">
        <v>2024</v>
      </c>
      <c r="D3660" s="1" t="s">
        <v>294</v>
      </c>
      <c r="E3660" s="1">
        <v>0</v>
      </c>
      <c r="F3660" s="329">
        <v>0</v>
      </c>
      <c r="G3660" s="1">
        <v>594.86458350368059</v>
      </c>
      <c r="H3660" s="329">
        <v>24765.149665744739</v>
      </c>
      <c r="I3660" s="1">
        <v>594.86458350368059</v>
      </c>
      <c r="J3660" s="329">
        <v>14884.945686525311</v>
      </c>
      <c r="K3660" s="329">
        <f t="shared" si="57"/>
        <v>39650.095352270051</v>
      </c>
    </row>
    <row r="3661" spans="2:11" x14ac:dyDescent="0.2">
      <c r="B3661" s="1">
        <v>203313132</v>
      </c>
      <c r="C3661" s="1">
        <v>2025</v>
      </c>
      <c r="D3661" s="1" t="s">
        <v>294</v>
      </c>
      <c r="E3661" s="1">
        <v>0</v>
      </c>
      <c r="F3661" s="329">
        <v>0</v>
      </c>
      <c r="G3661" s="1">
        <v>493.17162309001151</v>
      </c>
      <c r="H3661" s="329">
        <v>20531.511532904729</v>
      </c>
      <c r="I3661" s="1">
        <v>493.17162309001151</v>
      </c>
      <c r="J3661" s="329">
        <v>14884.945686525311</v>
      </c>
      <c r="K3661" s="329">
        <f t="shared" si="57"/>
        <v>35416.457219430042</v>
      </c>
    </row>
    <row r="3662" spans="2:11" x14ac:dyDescent="0.2">
      <c r="B3662" s="1">
        <v>203313132</v>
      </c>
      <c r="C3662" s="1">
        <v>2026</v>
      </c>
      <c r="D3662" s="1" t="s">
        <v>294</v>
      </c>
      <c r="E3662" s="1">
        <v>0</v>
      </c>
      <c r="F3662" s="329">
        <v>0</v>
      </c>
      <c r="G3662" s="1">
        <v>467.31205469802148</v>
      </c>
      <c r="H3662" s="329">
        <v>19454.936965719669</v>
      </c>
      <c r="I3662" s="1">
        <v>467.31205469802148</v>
      </c>
      <c r="J3662" s="329">
        <v>14884.945686525311</v>
      </c>
      <c r="K3662" s="329">
        <f t="shared" si="57"/>
        <v>34339.882652244982</v>
      </c>
    </row>
    <row r="3663" spans="2:11" x14ac:dyDescent="0.2">
      <c r="B3663" s="1">
        <v>203313132</v>
      </c>
      <c r="C3663" s="1">
        <v>2027</v>
      </c>
      <c r="D3663" s="1" t="s">
        <v>294</v>
      </c>
      <c r="E3663" s="1">
        <v>0</v>
      </c>
      <c r="F3663" s="329">
        <v>0</v>
      </c>
      <c r="G3663" s="1">
        <v>485.33637864661529</v>
      </c>
      <c r="H3663" s="329">
        <v>20205.317964335689</v>
      </c>
      <c r="I3663" s="1">
        <v>485.33637864661529</v>
      </c>
      <c r="J3663" s="329">
        <v>14884.945686525311</v>
      </c>
      <c r="K3663" s="329">
        <f t="shared" si="57"/>
        <v>35090.263650861001</v>
      </c>
    </row>
    <row r="3664" spans="2:11" x14ac:dyDescent="0.2">
      <c r="B3664" s="1">
        <v>203313132</v>
      </c>
      <c r="C3664" s="1">
        <v>2028</v>
      </c>
      <c r="D3664" s="1" t="s">
        <v>294</v>
      </c>
      <c r="E3664" s="1">
        <v>0</v>
      </c>
      <c r="F3664" s="329">
        <v>0</v>
      </c>
      <c r="G3664" s="1">
        <v>485.33637864661529</v>
      </c>
      <c r="H3664" s="329">
        <v>20205.317964335689</v>
      </c>
      <c r="I3664" s="1">
        <v>485.33637864661529</v>
      </c>
      <c r="J3664" s="329">
        <v>14884.945686525311</v>
      </c>
      <c r="K3664" s="329">
        <f t="shared" si="57"/>
        <v>35090.263650861001</v>
      </c>
    </row>
    <row r="3665" spans="2:11" x14ac:dyDescent="0.2">
      <c r="B3665" s="1">
        <v>203313132</v>
      </c>
      <c r="C3665" s="1">
        <v>2029</v>
      </c>
      <c r="D3665" s="1" t="s">
        <v>294</v>
      </c>
      <c r="E3665" s="1">
        <v>0</v>
      </c>
      <c r="F3665" s="329">
        <v>0</v>
      </c>
      <c r="G3665" s="1">
        <v>485.33637864661529</v>
      </c>
      <c r="H3665" s="329">
        <v>20205.317964335689</v>
      </c>
      <c r="I3665" s="1">
        <v>485.33637864661529</v>
      </c>
      <c r="J3665" s="329">
        <v>14884.945686525311</v>
      </c>
      <c r="K3665" s="329">
        <f t="shared" si="57"/>
        <v>35090.263650861001</v>
      </c>
    </row>
    <row r="3666" spans="2:11" x14ac:dyDescent="0.2">
      <c r="B3666" s="1">
        <v>203313132</v>
      </c>
      <c r="C3666" s="1">
        <v>2030</v>
      </c>
      <c r="D3666" s="1" t="s">
        <v>294</v>
      </c>
      <c r="E3666" s="1">
        <v>0</v>
      </c>
      <c r="F3666" s="329">
        <v>0</v>
      </c>
      <c r="G3666" s="1">
        <v>485.33637864661529</v>
      </c>
      <c r="H3666" s="329">
        <v>20205.317964335689</v>
      </c>
      <c r="I3666" s="1">
        <v>485.33637864661529</v>
      </c>
      <c r="J3666" s="329">
        <v>14884.945686525311</v>
      </c>
      <c r="K3666" s="329">
        <f t="shared" si="57"/>
        <v>35090.263650861001</v>
      </c>
    </row>
    <row r="3667" spans="2:11" x14ac:dyDescent="0.2">
      <c r="B3667" s="1">
        <v>203313132</v>
      </c>
      <c r="C3667" s="1">
        <v>2031</v>
      </c>
      <c r="D3667" s="1" t="s">
        <v>294</v>
      </c>
      <c r="E3667" s="1">
        <v>0</v>
      </c>
      <c r="F3667" s="329">
        <v>0</v>
      </c>
      <c r="G3667" s="1">
        <v>485.33637864661529</v>
      </c>
      <c r="H3667" s="329">
        <v>20205.317964335689</v>
      </c>
      <c r="I3667" s="1">
        <v>485.33637864661529</v>
      </c>
      <c r="J3667" s="329">
        <v>14884.945686525311</v>
      </c>
      <c r="K3667" s="329">
        <f t="shared" si="57"/>
        <v>35090.263650861001</v>
      </c>
    </row>
    <row r="3668" spans="2:11" x14ac:dyDescent="0.2">
      <c r="B3668" s="1">
        <v>203313132</v>
      </c>
      <c r="C3668" s="1">
        <v>2032</v>
      </c>
      <c r="D3668" s="1" t="s">
        <v>294</v>
      </c>
      <c r="E3668" s="1">
        <v>0</v>
      </c>
      <c r="F3668" s="329">
        <v>0</v>
      </c>
      <c r="G3668" s="1">
        <v>485.33637864661529</v>
      </c>
      <c r="H3668" s="329">
        <v>20205.317964335689</v>
      </c>
      <c r="I3668" s="1">
        <v>485.33637864661529</v>
      </c>
      <c r="J3668" s="329">
        <v>14884.945686525311</v>
      </c>
      <c r="K3668" s="329">
        <f t="shared" si="57"/>
        <v>35090.263650861001</v>
      </c>
    </row>
    <row r="3669" spans="2:11" x14ac:dyDescent="0.2">
      <c r="B3669" s="1">
        <v>203313132</v>
      </c>
      <c r="C3669" s="1">
        <v>2033</v>
      </c>
      <c r="D3669" s="1" t="s">
        <v>294</v>
      </c>
      <c r="E3669" s="1">
        <v>0</v>
      </c>
      <c r="F3669" s="329">
        <v>0</v>
      </c>
      <c r="G3669" s="1">
        <v>485.33637864661529</v>
      </c>
      <c r="H3669" s="329">
        <v>20205.317964335689</v>
      </c>
      <c r="I3669" s="1">
        <v>485.33637864661529</v>
      </c>
      <c r="J3669" s="329">
        <v>14884.945686525311</v>
      </c>
      <c r="K3669" s="329">
        <f t="shared" si="57"/>
        <v>35090.263650861001</v>
      </c>
    </row>
    <row r="3670" spans="2:11" x14ac:dyDescent="0.2">
      <c r="B3670" s="1">
        <v>203313132</v>
      </c>
      <c r="C3670" s="1">
        <v>2034</v>
      </c>
      <c r="D3670" s="1" t="s">
        <v>294</v>
      </c>
      <c r="E3670" s="1">
        <v>0</v>
      </c>
      <c r="F3670" s="329">
        <v>0</v>
      </c>
      <c r="G3670" s="1">
        <v>485.33637864661529</v>
      </c>
      <c r="H3670" s="329">
        <v>20205.317964335689</v>
      </c>
      <c r="I3670" s="1">
        <v>485.33637864661529</v>
      </c>
      <c r="J3670" s="329">
        <v>14884.945686525311</v>
      </c>
      <c r="K3670" s="329">
        <f t="shared" si="57"/>
        <v>35090.263650861001</v>
      </c>
    </row>
    <row r="3671" spans="2:11" x14ac:dyDescent="0.2">
      <c r="B3671" s="1">
        <v>19903967</v>
      </c>
      <c r="C3671" s="1">
        <v>2023</v>
      </c>
      <c r="D3671" s="1" t="s">
        <v>295</v>
      </c>
      <c r="E3671" s="1">
        <v>41672.928641677303</v>
      </c>
      <c r="F3671" s="329">
        <v>0</v>
      </c>
      <c r="G3671" s="1">
        <v>2.6319868890349101</v>
      </c>
      <c r="H3671" s="329">
        <v>109.5737602015504</v>
      </c>
      <c r="I3671" s="1">
        <v>41675.560628566338</v>
      </c>
      <c r="J3671" s="329">
        <v>4757.3821821250513</v>
      </c>
      <c r="K3671" s="329">
        <f t="shared" si="57"/>
        <v>4866.9559423266019</v>
      </c>
    </row>
    <row r="3672" spans="2:11" x14ac:dyDescent="0.2">
      <c r="B3672" s="1">
        <v>19903967</v>
      </c>
      <c r="C3672" s="1">
        <v>2024</v>
      </c>
      <c r="D3672" s="1" t="s">
        <v>295</v>
      </c>
      <c r="E3672" s="1">
        <v>43620.939469707773</v>
      </c>
      <c r="F3672" s="329">
        <v>991.06956200982233</v>
      </c>
      <c r="G3672" s="1">
        <v>2.8625873367724308</v>
      </c>
      <c r="H3672" s="329">
        <v>119.17402009191269</v>
      </c>
      <c r="I3672" s="1">
        <v>43623.802057044537</v>
      </c>
      <c r="J3672" s="329">
        <v>4757.3821821250513</v>
      </c>
      <c r="K3672" s="329">
        <f t="shared" si="57"/>
        <v>5867.6257642267865</v>
      </c>
    </row>
    <row r="3673" spans="2:11" x14ac:dyDescent="0.2">
      <c r="B3673" s="1">
        <v>19903967</v>
      </c>
      <c r="C3673" s="1">
        <v>2025</v>
      </c>
      <c r="D3673" s="1" t="s">
        <v>295</v>
      </c>
      <c r="E3673" s="1">
        <v>51303.925640664653</v>
      </c>
      <c r="F3673" s="329">
        <v>1436.636946019149</v>
      </c>
      <c r="G3673" s="1">
        <v>1.3831922657984881</v>
      </c>
      <c r="H3673" s="329">
        <v>57.584472884975838</v>
      </c>
      <c r="I3673" s="1">
        <v>51305.308832930452</v>
      </c>
      <c r="J3673" s="329">
        <v>4757.3821821250513</v>
      </c>
      <c r="K3673" s="329">
        <f t="shared" si="57"/>
        <v>6251.6036010291764</v>
      </c>
    </row>
    <row r="3674" spans="2:11" x14ac:dyDescent="0.2">
      <c r="B3674" s="1">
        <v>19903967</v>
      </c>
      <c r="C3674" s="1">
        <v>2026</v>
      </c>
      <c r="D3674" s="1" t="s">
        <v>295</v>
      </c>
      <c r="E3674" s="1">
        <v>76802.176823225469</v>
      </c>
      <c r="F3674" s="329">
        <v>1481.5922609391009</v>
      </c>
      <c r="G3674" s="1">
        <v>0.35211190628990041</v>
      </c>
      <c r="H3674" s="329">
        <v>14.658973319607821</v>
      </c>
      <c r="I3674" s="1">
        <v>76802.528935131762</v>
      </c>
      <c r="J3674" s="329">
        <v>4757.3821821250513</v>
      </c>
      <c r="K3674" s="329">
        <f t="shared" si="57"/>
        <v>6253.63341638376</v>
      </c>
    </row>
    <row r="3675" spans="2:11" x14ac:dyDescent="0.2">
      <c r="B3675" s="1">
        <v>19903967</v>
      </c>
      <c r="C3675" s="1">
        <v>2027</v>
      </c>
      <c r="D3675" s="1" t="s">
        <v>295</v>
      </c>
      <c r="E3675" s="1">
        <v>76802.176823225469</v>
      </c>
      <c r="F3675" s="329">
        <v>1481.5922609391009</v>
      </c>
      <c r="G3675" s="1">
        <v>0.35211190628990041</v>
      </c>
      <c r="H3675" s="329">
        <v>14.658973319607821</v>
      </c>
      <c r="I3675" s="1">
        <v>76802.528935131762</v>
      </c>
      <c r="J3675" s="329">
        <v>4757.3821821250513</v>
      </c>
      <c r="K3675" s="329">
        <f t="shared" si="57"/>
        <v>6253.63341638376</v>
      </c>
    </row>
    <row r="3676" spans="2:11" x14ac:dyDescent="0.2">
      <c r="B3676" s="1">
        <v>19903967</v>
      </c>
      <c r="C3676" s="1">
        <v>2028</v>
      </c>
      <c r="D3676" s="1" t="s">
        <v>295</v>
      </c>
      <c r="E3676" s="1">
        <v>76802.176823225469</v>
      </c>
      <c r="F3676" s="329">
        <v>1481.5922609391009</v>
      </c>
      <c r="G3676" s="1">
        <v>0.35211190628990041</v>
      </c>
      <c r="H3676" s="329">
        <v>14.658973319607821</v>
      </c>
      <c r="I3676" s="1">
        <v>76802.528935131762</v>
      </c>
      <c r="J3676" s="329">
        <v>4757.3821821250513</v>
      </c>
      <c r="K3676" s="329">
        <f t="shared" si="57"/>
        <v>6253.63341638376</v>
      </c>
    </row>
    <row r="3677" spans="2:11" x14ac:dyDescent="0.2">
      <c r="B3677" s="1">
        <v>19903967</v>
      </c>
      <c r="C3677" s="1">
        <v>2029</v>
      </c>
      <c r="D3677" s="1" t="s">
        <v>295</v>
      </c>
      <c r="E3677" s="1">
        <v>76802.176823225469</v>
      </c>
      <c r="F3677" s="329">
        <v>1481.5922609391009</v>
      </c>
      <c r="G3677" s="1">
        <v>0.35211190628990041</v>
      </c>
      <c r="H3677" s="329">
        <v>14.658973319607821</v>
      </c>
      <c r="I3677" s="1">
        <v>76802.528935131762</v>
      </c>
      <c r="J3677" s="329">
        <v>4757.3821821250513</v>
      </c>
      <c r="K3677" s="329">
        <f t="shared" si="57"/>
        <v>6253.63341638376</v>
      </c>
    </row>
    <row r="3678" spans="2:11" x14ac:dyDescent="0.2">
      <c r="B3678" s="1">
        <v>19903967</v>
      </c>
      <c r="C3678" s="1">
        <v>2030</v>
      </c>
      <c r="D3678" s="1" t="s">
        <v>295</v>
      </c>
      <c r="E3678" s="1">
        <v>76802.176823225469</v>
      </c>
      <c r="F3678" s="329">
        <v>1481.5922609391009</v>
      </c>
      <c r="G3678" s="1">
        <v>0.35211190628990041</v>
      </c>
      <c r="H3678" s="329">
        <v>14.658973319607821</v>
      </c>
      <c r="I3678" s="1">
        <v>76802.528935131762</v>
      </c>
      <c r="J3678" s="329">
        <v>4757.3821821250513</v>
      </c>
      <c r="K3678" s="329">
        <f t="shared" si="57"/>
        <v>6253.63341638376</v>
      </c>
    </row>
    <row r="3679" spans="2:11" x14ac:dyDescent="0.2">
      <c r="B3679" s="1">
        <v>19903967</v>
      </c>
      <c r="C3679" s="1">
        <v>2031</v>
      </c>
      <c r="D3679" s="1" t="s">
        <v>295</v>
      </c>
      <c r="E3679" s="1">
        <v>76802.176823225469</v>
      </c>
      <c r="F3679" s="329">
        <v>1481.5922609391009</v>
      </c>
      <c r="G3679" s="1">
        <v>0.35211190628990041</v>
      </c>
      <c r="H3679" s="329">
        <v>14.658973319607821</v>
      </c>
      <c r="I3679" s="1">
        <v>76802.528935131762</v>
      </c>
      <c r="J3679" s="329">
        <v>4757.3821821250513</v>
      </c>
      <c r="K3679" s="329">
        <f t="shared" si="57"/>
        <v>6253.63341638376</v>
      </c>
    </row>
    <row r="3680" spans="2:11" x14ac:dyDescent="0.2">
      <c r="B3680" s="1">
        <v>19903967</v>
      </c>
      <c r="C3680" s="1">
        <v>2032</v>
      </c>
      <c r="D3680" s="1" t="s">
        <v>295</v>
      </c>
      <c r="E3680" s="1">
        <v>76802.176823225469</v>
      </c>
      <c r="F3680" s="329">
        <v>1481.5922609391009</v>
      </c>
      <c r="G3680" s="1">
        <v>0.35211190628990041</v>
      </c>
      <c r="H3680" s="329">
        <v>14.658973319607821</v>
      </c>
      <c r="I3680" s="1">
        <v>76802.528935131762</v>
      </c>
      <c r="J3680" s="329">
        <v>4757.3821821250513</v>
      </c>
      <c r="K3680" s="329">
        <f t="shared" si="57"/>
        <v>6253.63341638376</v>
      </c>
    </row>
    <row r="3681" spans="2:11" x14ac:dyDescent="0.2">
      <c r="B3681" s="1">
        <v>19903967</v>
      </c>
      <c r="C3681" s="1">
        <v>2033</v>
      </c>
      <c r="D3681" s="1" t="s">
        <v>295</v>
      </c>
      <c r="E3681" s="1">
        <v>76802.176823225469</v>
      </c>
      <c r="F3681" s="329">
        <v>1481.5922609391009</v>
      </c>
      <c r="G3681" s="1">
        <v>0.35211190628990041</v>
      </c>
      <c r="H3681" s="329">
        <v>14.658973319607821</v>
      </c>
      <c r="I3681" s="1">
        <v>76802.528935131762</v>
      </c>
      <c r="J3681" s="329">
        <v>4757.3821821250513</v>
      </c>
      <c r="K3681" s="329">
        <f t="shared" si="57"/>
        <v>6253.63341638376</v>
      </c>
    </row>
    <row r="3682" spans="2:11" x14ac:dyDescent="0.2">
      <c r="B3682" s="1">
        <v>19903967</v>
      </c>
      <c r="C3682" s="1">
        <v>2034</v>
      </c>
      <c r="D3682" s="1" t="s">
        <v>295</v>
      </c>
      <c r="E3682" s="1">
        <v>76802.176823225469</v>
      </c>
      <c r="F3682" s="329">
        <v>1481.5922609391009</v>
      </c>
      <c r="G3682" s="1">
        <v>0.35211190628990041</v>
      </c>
      <c r="H3682" s="329">
        <v>14.658973319607821</v>
      </c>
      <c r="I3682" s="1">
        <v>76802.528935131762</v>
      </c>
      <c r="J3682" s="329">
        <v>4757.3821821250513</v>
      </c>
      <c r="K3682" s="329">
        <f t="shared" si="57"/>
        <v>6253.63341638376</v>
      </c>
    </row>
    <row r="3683" spans="2:11" x14ac:dyDescent="0.2">
      <c r="B3683" s="1">
        <v>19904337</v>
      </c>
      <c r="C3683" s="1">
        <v>2023</v>
      </c>
      <c r="D3683" s="1" t="s">
        <v>295</v>
      </c>
      <c r="E3683" s="1">
        <v>0</v>
      </c>
      <c r="F3683" s="329">
        <v>0</v>
      </c>
      <c r="G3683" s="1">
        <v>5.7112089688917846</v>
      </c>
      <c r="H3683" s="329">
        <v>237.7666258997811</v>
      </c>
      <c r="I3683" s="1">
        <v>5.7112089688917846</v>
      </c>
      <c r="J3683" s="329">
        <v>9044.3646640422794</v>
      </c>
      <c r="K3683" s="329">
        <f t="shared" si="57"/>
        <v>9282.1312899420609</v>
      </c>
    </row>
    <row r="3684" spans="2:11" x14ac:dyDescent="0.2">
      <c r="B3684" s="1">
        <v>19904337</v>
      </c>
      <c r="C3684" s="1">
        <v>2024</v>
      </c>
      <c r="D3684" s="1" t="s">
        <v>295</v>
      </c>
      <c r="E3684" s="1">
        <v>0</v>
      </c>
      <c r="F3684" s="329">
        <v>0</v>
      </c>
      <c r="G3684" s="1">
        <v>0.4973783572645385</v>
      </c>
      <c r="H3684" s="329">
        <v>20.706644503206231</v>
      </c>
      <c r="I3684" s="1">
        <v>0.4973783572645385</v>
      </c>
      <c r="J3684" s="329">
        <v>9044.3646640422794</v>
      </c>
      <c r="K3684" s="329">
        <f t="shared" si="57"/>
        <v>9065.0713085454863</v>
      </c>
    </row>
    <row r="3685" spans="2:11" x14ac:dyDescent="0.2">
      <c r="B3685" s="1">
        <v>19904337</v>
      </c>
      <c r="C3685" s="1">
        <v>2025</v>
      </c>
      <c r="D3685" s="1" t="s">
        <v>295</v>
      </c>
      <c r="E3685" s="1">
        <v>0</v>
      </c>
      <c r="F3685" s="329">
        <v>0</v>
      </c>
      <c r="G3685" s="1">
        <v>0.11229600544556501</v>
      </c>
      <c r="H3685" s="329">
        <v>4.6750595998584892</v>
      </c>
      <c r="I3685" s="1">
        <v>0.11229600544556501</v>
      </c>
      <c r="J3685" s="329">
        <v>9044.3646640422794</v>
      </c>
      <c r="K3685" s="329">
        <f t="shared" si="57"/>
        <v>9049.0397236421377</v>
      </c>
    </row>
    <row r="3686" spans="2:11" x14ac:dyDescent="0.2">
      <c r="B3686" s="1">
        <v>19904337</v>
      </c>
      <c r="C3686" s="1">
        <v>2026</v>
      </c>
      <c r="D3686" s="1" t="s">
        <v>295</v>
      </c>
      <c r="E3686" s="1">
        <v>5.6866524995431078</v>
      </c>
      <c r="F3686" s="329">
        <v>6.5430663466308986E-3</v>
      </c>
      <c r="G3686" s="1">
        <v>0.26249296871862859</v>
      </c>
      <c r="H3686" s="329">
        <v>10.92799577718055</v>
      </c>
      <c r="I3686" s="1">
        <v>5.9491454682617366</v>
      </c>
      <c r="J3686" s="329">
        <v>9044.3646640422794</v>
      </c>
      <c r="K3686" s="329">
        <f t="shared" si="57"/>
        <v>9055.299202885808</v>
      </c>
    </row>
    <row r="3687" spans="2:11" x14ac:dyDescent="0.2">
      <c r="B3687" s="1">
        <v>19904337</v>
      </c>
      <c r="C3687" s="1">
        <v>2027</v>
      </c>
      <c r="D3687" s="1" t="s">
        <v>295</v>
      </c>
      <c r="E3687" s="1">
        <v>5.6866524995431078</v>
      </c>
      <c r="F3687" s="329">
        <v>6.5430663466308986E-3</v>
      </c>
      <c r="G3687" s="1">
        <v>0.26249296871862859</v>
      </c>
      <c r="H3687" s="329">
        <v>10.92799577718055</v>
      </c>
      <c r="I3687" s="1">
        <v>5.9491454682617366</v>
      </c>
      <c r="J3687" s="329">
        <v>9044.3646640422794</v>
      </c>
      <c r="K3687" s="329">
        <f t="shared" si="57"/>
        <v>9055.299202885808</v>
      </c>
    </row>
    <row r="3688" spans="2:11" x14ac:dyDescent="0.2">
      <c r="B3688" s="1">
        <v>19904337</v>
      </c>
      <c r="C3688" s="1">
        <v>2028</v>
      </c>
      <c r="D3688" s="1" t="s">
        <v>295</v>
      </c>
      <c r="E3688" s="1">
        <v>5.6866524995431078</v>
      </c>
      <c r="F3688" s="329">
        <v>6.5430663466308986E-3</v>
      </c>
      <c r="G3688" s="1">
        <v>0.26249296871862859</v>
      </c>
      <c r="H3688" s="329">
        <v>10.92799577718055</v>
      </c>
      <c r="I3688" s="1">
        <v>5.9491454682617366</v>
      </c>
      <c r="J3688" s="329">
        <v>9044.3646640422794</v>
      </c>
      <c r="K3688" s="329">
        <f t="shared" si="57"/>
        <v>9055.299202885808</v>
      </c>
    </row>
    <row r="3689" spans="2:11" x14ac:dyDescent="0.2">
      <c r="B3689" s="1">
        <v>19904337</v>
      </c>
      <c r="C3689" s="1">
        <v>2029</v>
      </c>
      <c r="D3689" s="1" t="s">
        <v>295</v>
      </c>
      <c r="E3689" s="1">
        <v>5.6866524995431078</v>
      </c>
      <c r="F3689" s="329">
        <v>6.5430663466308986E-3</v>
      </c>
      <c r="G3689" s="1">
        <v>0.26249296871862859</v>
      </c>
      <c r="H3689" s="329">
        <v>10.92799577718055</v>
      </c>
      <c r="I3689" s="1">
        <v>5.9491454682617366</v>
      </c>
      <c r="J3689" s="329">
        <v>9044.3646640422794</v>
      </c>
      <c r="K3689" s="329">
        <f t="shared" si="57"/>
        <v>9055.299202885808</v>
      </c>
    </row>
    <row r="3690" spans="2:11" x14ac:dyDescent="0.2">
      <c r="B3690" s="1">
        <v>19904337</v>
      </c>
      <c r="C3690" s="1">
        <v>2030</v>
      </c>
      <c r="D3690" s="1" t="s">
        <v>295</v>
      </c>
      <c r="E3690" s="1">
        <v>5.6866524995431078</v>
      </c>
      <c r="F3690" s="329">
        <v>6.5430663466308986E-3</v>
      </c>
      <c r="G3690" s="1">
        <v>0.26249296871862859</v>
      </c>
      <c r="H3690" s="329">
        <v>10.92799577718055</v>
      </c>
      <c r="I3690" s="1">
        <v>5.9491454682617366</v>
      </c>
      <c r="J3690" s="329">
        <v>9044.3646640422794</v>
      </c>
      <c r="K3690" s="329">
        <f t="shared" si="57"/>
        <v>9055.299202885808</v>
      </c>
    </row>
    <row r="3691" spans="2:11" x14ac:dyDescent="0.2">
      <c r="B3691" s="1">
        <v>19904337</v>
      </c>
      <c r="C3691" s="1">
        <v>2031</v>
      </c>
      <c r="D3691" s="1" t="s">
        <v>295</v>
      </c>
      <c r="E3691" s="1">
        <v>5.6866524995431078</v>
      </c>
      <c r="F3691" s="329">
        <v>6.5430663466308986E-3</v>
      </c>
      <c r="G3691" s="1">
        <v>0.26249296871862859</v>
      </c>
      <c r="H3691" s="329">
        <v>10.92799577718055</v>
      </c>
      <c r="I3691" s="1">
        <v>5.9491454682617366</v>
      </c>
      <c r="J3691" s="329">
        <v>9044.3646640422794</v>
      </c>
      <c r="K3691" s="329">
        <f t="shared" si="57"/>
        <v>9055.299202885808</v>
      </c>
    </row>
    <row r="3692" spans="2:11" x14ac:dyDescent="0.2">
      <c r="B3692" s="1">
        <v>19904337</v>
      </c>
      <c r="C3692" s="1">
        <v>2032</v>
      </c>
      <c r="D3692" s="1" t="s">
        <v>295</v>
      </c>
      <c r="E3692" s="1">
        <v>5.6866524995431078</v>
      </c>
      <c r="F3692" s="329">
        <v>6.5430663466308986E-3</v>
      </c>
      <c r="G3692" s="1">
        <v>0.26249296871862859</v>
      </c>
      <c r="H3692" s="329">
        <v>10.92799577718055</v>
      </c>
      <c r="I3692" s="1">
        <v>5.9491454682617366</v>
      </c>
      <c r="J3692" s="329">
        <v>9044.3646640422794</v>
      </c>
      <c r="K3692" s="329">
        <f t="shared" si="57"/>
        <v>9055.299202885808</v>
      </c>
    </row>
    <row r="3693" spans="2:11" x14ac:dyDescent="0.2">
      <c r="B3693" s="1">
        <v>19904337</v>
      </c>
      <c r="C3693" s="1">
        <v>2033</v>
      </c>
      <c r="D3693" s="1" t="s">
        <v>295</v>
      </c>
      <c r="E3693" s="1">
        <v>5.6866524995431078</v>
      </c>
      <c r="F3693" s="329">
        <v>6.5430663466308986E-3</v>
      </c>
      <c r="G3693" s="1">
        <v>0.26249296871862859</v>
      </c>
      <c r="H3693" s="329">
        <v>10.92799577718055</v>
      </c>
      <c r="I3693" s="1">
        <v>5.9491454682617366</v>
      </c>
      <c r="J3693" s="329">
        <v>9044.3646640422794</v>
      </c>
      <c r="K3693" s="329">
        <f t="shared" si="57"/>
        <v>9055.299202885808</v>
      </c>
    </row>
    <row r="3694" spans="2:11" x14ac:dyDescent="0.2">
      <c r="B3694" s="1">
        <v>19904337</v>
      </c>
      <c r="C3694" s="1">
        <v>2034</v>
      </c>
      <c r="D3694" s="1" t="s">
        <v>295</v>
      </c>
      <c r="E3694" s="1">
        <v>5.6866524995431078</v>
      </c>
      <c r="F3694" s="329">
        <v>6.5430663466308986E-3</v>
      </c>
      <c r="G3694" s="1">
        <v>0.26249296871862859</v>
      </c>
      <c r="H3694" s="329">
        <v>10.92799577718055</v>
      </c>
      <c r="I3694" s="1">
        <v>5.9491454682617366</v>
      </c>
      <c r="J3694" s="329">
        <v>9044.3646640422794</v>
      </c>
      <c r="K3694" s="329">
        <f t="shared" si="57"/>
        <v>9055.299202885808</v>
      </c>
    </row>
    <row r="3695" spans="2:11" x14ac:dyDescent="0.2">
      <c r="B3695" s="1">
        <v>19923657</v>
      </c>
      <c r="C3695" s="1">
        <v>2023</v>
      </c>
      <c r="D3695" s="1" t="s">
        <v>295</v>
      </c>
      <c r="E3695" s="1">
        <v>0</v>
      </c>
      <c r="F3695" s="329">
        <v>0</v>
      </c>
      <c r="G3695" s="1">
        <v>0</v>
      </c>
      <c r="H3695" s="329">
        <v>0</v>
      </c>
      <c r="I3695" s="1">
        <v>0</v>
      </c>
      <c r="J3695" s="329">
        <v>3120.4720657776452</v>
      </c>
      <c r="K3695" s="329">
        <f t="shared" si="57"/>
        <v>3120.4720657776452</v>
      </c>
    </row>
    <row r="3696" spans="2:11" x14ac:dyDescent="0.2">
      <c r="B3696" s="1">
        <v>19923657</v>
      </c>
      <c r="C3696" s="1">
        <v>2024</v>
      </c>
      <c r="D3696" s="1" t="s">
        <v>295</v>
      </c>
      <c r="E3696" s="1">
        <v>0</v>
      </c>
      <c r="F3696" s="329">
        <v>0</v>
      </c>
      <c r="G3696" s="1">
        <v>0</v>
      </c>
      <c r="H3696" s="329">
        <v>0</v>
      </c>
      <c r="I3696" s="1">
        <v>0</v>
      </c>
      <c r="J3696" s="329">
        <v>3120.4720657776452</v>
      </c>
      <c r="K3696" s="329">
        <f t="shared" si="57"/>
        <v>3120.4720657776452</v>
      </c>
    </row>
    <row r="3697" spans="2:11" x14ac:dyDescent="0.2">
      <c r="B3697" s="1">
        <v>19923657</v>
      </c>
      <c r="C3697" s="1">
        <v>2025</v>
      </c>
      <c r="D3697" s="1" t="s">
        <v>295</v>
      </c>
      <c r="E3697" s="1">
        <v>0</v>
      </c>
      <c r="F3697" s="329">
        <v>0</v>
      </c>
      <c r="G3697" s="1">
        <v>0</v>
      </c>
      <c r="H3697" s="329">
        <v>0</v>
      </c>
      <c r="I3697" s="1">
        <v>0</v>
      </c>
      <c r="J3697" s="329">
        <v>3120.4720657776452</v>
      </c>
      <c r="K3697" s="329">
        <f t="shared" si="57"/>
        <v>3120.4720657776452</v>
      </c>
    </row>
    <row r="3698" spans="2:11" x14ac:dyDescent="0.2">
      <c r="B3698" s="1">
        <v>19923657</v>
      </c>
      <c r="C3698" s="1">
        <v>2026</v>
      </c>
      <c r="D3698" s="1" t="s">
        <v>295</v>
      </c>
      <c r="E3698" s="1">
        <v>0</v>
      </c>
      <c r="F3698" s="329">
        <v>0</v>
      </c>
      <c r="G3698" s="1">
        <v>0</v>
      </c>
      <c r="H3698" s="329">
        <v>0</v>
      </c>
      <c r="I3698" s="1">
        <v>0</v>
      </c>
      <c r="J3698" s="329">
        <v>3120.4720657776452</v>
      </c>
      <c r="K3698" s="329">
        <f t="shared" si="57"/>
        <v>3120.4720657776452</v>
      </c>
    </row>
    <row r="3699" spans="2:11" x14ac:dyDescent="0.2">
      <c r="B3699" s="1">
        <v>19923657</v>
      </c>
      <c r="C3699" s="1">
        <v>2027</v>
      </c>
      <c r="D3699" s="1" t="s">
        <v>295</v>
      </c>
      <c r="E3699" s="1">
        <v>0</v>
      </c>
      <c r="F3699" s="329">
        <v>0</v>
      </c>
      <c r="G3699" s="1">
        <v>0</v>
      </c>
      <c r="H3699" s="329">
        <v>0</v>
      </c>
      <c r="I3699" s="1">
        <v>0</v>
      </c>
      <c r="J3699" s="329">
        <v>3120.4720657776452</v>
      </c>
      <c r="K3699" s="329">
        <f t="shared" si="57"/>
        <v>3120.4720657776452</v>
      </c>
    </row>
    <row r="3700" spans="2:11" x14ac:dyDescent="0.2">
      <c r="B3700" s="1">
        <v>19923657</v>
      </c>
      <c r="C3700" s="1">
        <v>2028</v>
      </c>
      <c r="D3700" s="1" t="s">
        <v>295</v>
      </c>
      <c r="E3700" s="1">
        <v>0</v>
      </c>
      <c r="F3700" s="329">
        <v>0</v>
      </c>
      <c r="G3700" s="1">
        <v>0</v>
      </c>
      <c r="H3700" s="329">
        <v>0</v>
      </c>
      <c r="I3700" s="1">
        <v>0</v>
      </c>
      <c r="J3700" s="329">
        <v>3120.4720657776452</v>
      </c>
      <c r="K3700" s="329">
        <f t="shared" si="57"/>
        <v>3120.4720657776452</v>
      </c>
    </row>
    <row r="3701" spans="2:11" x14ac:dyDescent="0.2">
      <c r="B3701" s="1">
        <v>19923657</v>
      </c>
      <c r="C3701" s="1">
        <v>2029</v>
      </c>
      <c r="D3701" s="1" t="s">
        <v>295</v>
      </c>
      <c r="E3701" s="1">
        <v>0</v>
      </c>
      <c r="F3701" s="329">
        <v>0</v>
      </c>
      <c r="G3701" s="1">
        <v>0</v>
      </c>
      <c r="H3701" s="329">
        <v>0</v>
      </c>
      <c r="I3701" s="1">
        <v>0</v>
      </c>
      <c r="J3701" s="329">
        <v>3120.4720657776452</v>
      </c>
      <c r="K3701" s="329">
        <f t="shared" si="57"/>
        <v>3120.4720657776452</v>
      </c>
    </row>
    <row r="3702" spans="2:11" x14ac:dyDescent="0.2">
      <c r="B3702" s="1">
        <v>19923657</v>
      </c>
      <c r="C3702" s="1">
        <v>2030</v>
      </c>
      <c r="D3702" s="1" t="s">
        <v>295</v>
      </c>
      <c r="E3702" s="1">
        <v>0</v>
      </c>
      <c r="F3702" s="329">
        <v>0</v>
      </c>
      <c r="G3702" s="1">
        <v>0</v>
      </c>
      <c r="H3702" s="329">
        <v>0</v>
      </c>
      <c r="I3702" s="1">
        <v>0</v>
      </c>
      <c r="J3702" s="329">
        <v>3120.4720657776452</v>
      </c>
      <c r="K3702" s="329">
        <f t="shared" si="57"/>
        <v>3120.4720657776452</v>
      </c>
    </row>
    <row r="3703" spans="2:11" x14ac:dyDescent="0.2">
      <c r="B3703" s="1">
        <v>19923657</v>
      </c>
      <c r="C3703" s="1">
        <v>2031</v>
      </c>
      <c r="D3703" s="1" t="s">
        <v>295</v>
      </c>
      <c r="E3703" s="1">
        <v>0</v>
      </c>
      <c r="F3703" s="329">
        <v>0</v>
      </c>
      <c r="G3703" s="1">
        <v>0</v>
      </c>
      <c r="H3703" s="329">
        <v>0</v>
      </c>
      <c r="I3703" s="1">
        <v>0</v>
      </c>
      <c r="J3703" s="329">
        <v>3120.4720657776452</v>
      </c>
      <c r="K3703" s="329">
        <f t="shared" si="57"/>
        <v>3120.4720657776452</v>
      </c>
    </row>
    <row r="3704" spans="2:11" x14ac:dyDescent="0.2">
      <c r="B3704" s="1">
        <v>19923657</v>
      </c>
      <c r="C3704" s="1">
        <v>2032</v>
      </c>
      <c r="D3704" s="1" t="s">
        <v>295</v>
      </c>
      <c r="E3704" s="1">
        <v>0</v>
      </c>
      <c r="F3704" s="329">
        <v>0</v>
      </c>
      <c r="G3704" s="1">
        <v>0</v>
      </c>
      <c r="H3704" s="329">
        <v>0</v>
      </c>
      <c r="I3704" s="1">
        <v>0</v>
      </c>
      <c r="J3704" s="329">
        <v>3120.4720657776452</v>
      </c>
      <c r="K3704" s="329">
        <f t="shared" si="57"/>
        <v>3120.4720657776452</v>
      </c>
    </row>
    <row r="3705" spans="2:11" x14ac:dyDescent="0.2">
      <c r="B3705" s="1">
        <v>19923657</v>
      </c>
      <c r="C3705" s="1">
        <v>2033</v>
      </c>
      <c r="D3705" s="1" t="s">
        <v>295</v>
      </c>
      <c r="E3705" s="1">
        <v>0</v>
      </c>
      <c r="F3705" s="329">
        <v>0</v>
      </c>
      <c r="G3705" s="1">
        <v>0</v>
      </c>
      <c r="H3705" s="329">
        <v>0</v>
      </c>
      <c r="I3705" s="1">
        <v>0</v>
      </c>
      <c r="J3705" s="329">
        <v>3120.4720657776452</v>
      </c>
      <c r="K3705" s="329">
        <f t="shared" si="57"/>
        <v>3120.4720657776452</v>
      </c>
    </row>
    <row r="3706" spans="2:11" x14ac:dyDescent="0.2">
      <c r="B3706" s="1">
        <v>19923657</v>
      </c>
      <c r="C3706" s="1">
        <v>2034</v>
      </c>
      <c r="D3706" s="1" t="s">
        <v>295</v>
      </c>
      <c r="E3706" s="1">
        <v>0</v>
      </c>
      <c r="F3706" s="329">
        <v>0</v>
      </c>
      <c r="G3706" s="1">
        <v>0</v>
      </c>
      <c r="H3706" s="329">
        <v>0</v>
      </c>
      <c r="I3706" s="1">
        <v>0</v>
      </c>
      <c r="J3706" s="329">
        <v>3120.4720657776452</v>
      </c>
      <c r="K3706" s="329">
        <f t="shared" si="57"/>
        <v>3120.4720657776452</v>
      </c>
    </row>
    <row r="3707" spans="2:11" x14ac:dyDescent="0.2">
      <c r="B3707" s="1">
        <v>19923796</v>
      </c>
      <c r="C3707" s="1">
        <v>2023</v>
      </c>
      <c r="D3707" s="1" t="s">
        <v>295</v>
      </c>
      <c r="E3707" s="1">
        <v>0</v>
      </c>
      <c r="F3707" s="329">
        <v>0</v>
      </c>
      <c r="G3707" s="1">
        <v>2240.717235875989</v>
      </c>
      <c r="H3707" s="329">
        <v>93284.588196936034</v>
      </c>
      <c r="I3707" s="1">
        <v>2240.717235875989</v>
      </c>
      <c r="J3707" s="329">
        <v>9679.2222412880856</v>
      </c>
      <c r="K3707" s="329">
        <f t="shared" si="57"/>
        <v>102963.81043822411</v>
      </c>
    </row>
    <row r="3708" spans="2:11" x14ac:dyDescent="0.2">
      <c r="B3708" s="1">
        <v>19923796</v>
      </c>
      <c r="C3708" s="1">
        <v>2024</v>
      </c>
      <c r="D3708" s="1" t="s">
        <v>295</v>
      </c>
      <c r="E3708" s="1">
        <v>0</v>
      </c>
      <c r="F3708" s="329">
        <v>0</v>
      </c>
      <c r="G3708" s="1">
        <v>2286.6214882730128</v>
      </c>
      <c r="H3708" s="329">
        <v>95195.654534438698</v>
      </c>
      <c r="I3708" s="1">
        <v>2286.6214882730128</v>
      </c>
      <c r="J3708" s="329">
        <v>9679.2222412880856</v>
      </c>
      <c r="K3708" s="329">
        <f t="shared" si="57"/>
        <v>104874.87677572678</v>
      </c>
    </row>
    <row r="3709" spans="2:11" x14ac:dyDescent="0.2">
      <c r="B3709" s="1">
        <v>19923796</v>
      </c>
      <c r="C3709" s="1">
        <v>2025</v>
      </c>
      <c r="D3709" s="1" t="s">
        <v>295</v>
      </c>
      <c r="E3709" s="1">
        <v>0</v>
      </c>
      <c r="F3709" s="329">
        <v>0</v>
      </c>
      <c r="G3709" s="1">
        <v>1764.9554226004491</v>
      </c>
      <c r="H3709" s="329">
        <v>73477.874471236602</v>
      </c>
      <c r="I3709" s="1">
        <v>1764.9554226004491</v>
      </c>
      <c r="J3709" s="329">
        <v>9679.2222412880856</v>
      </c>
      <c r="K3709" s="329">
        <f t="shared" si="57"/>
        <v>83157.096712524683</v>
      </c>
    </row>
    <row r="3710" spans="2:11" x14ac:dyDescent="0.2">
      <c r="B3710" s="1">
        <v>19923796</v>
      </c>
      <c r="C3710" s="1">
        <v>2026</v>
      </c>
      <c r="D3710" s="1" t="s">
        <v>295</v>
      </c>
      <c r="E3710" s="1">
        <v>0</v>
      </c>
      <c r="F3710" s="329">
        <v>0</v>
      </c>
      <c r="G3710" s="1">
        <v>1643.432786042669</v>
      </c>
      <c r="H3710" s="329">
        <v>68418.69568401821</v>
      </c>
      <c r="I3710" s="1">
        <v>1643.432786042669</v>
      </c>
      <c r="J3710" s="329">
        <v>9679.2222412880856</v>
      </c>
      <c r="K3710" s="329">
        <f t="shared" si="57"/>
        <v>78097.91792530629</v>
      </c>
    </row>
    <row r="3711" spans="2:11" x14ac:dyDescent="0.2">
      <c r="B3711" s="1">
        <v>19923796</v>
      </c>
      <c r="C3711" s="1">
        <v>2027</v>
      </c>
      <c r="D3711" s="1" t="s">
        <v>295</v>
      </c>
      <c r="E3711" s="1">
        <v>0</v>
      </c>
      <c r="F3711" s="329">
        <v>0</v>
      </c>
      <c r="G3711" s="1">
        <v>1643.432786042669</v>
      </c>
      <c r="H3711" s="329">
        <v>68418.69568401821</v>
      </c>
      <c r="I3711" s="1">
        <v>1643.432786042669</v>
      </c>
      <c r="J3711" s="329">
        <v>9679.2222412880856</v>
      </c>
      <c r="K3711" s="329">
        <f t="shared" si="57"/>
        <v>78097.91792530629</v>
      </c>
    </row>
    <row r="3712" spans="2:11" x14ac:dyDescent="0.2">
      <c r="B3712" s="1">
        <v>19923796</v>
      </c>
      <c r="C3712" s="1">
        <v>2028</v>
      </c>
      <c r="D3712" s="1" t="s">
        <v>295</v>
      </c>
      <c r="E3712" s="1">
        <v>0</v>
      </c>
      <c r="F3712" s="329">
        <v>0</v>
      </c>
      <c r="G3712" s="1">
        <v>1643.432786042669</v>
      </c>
      <c r="H3712" s="329">
        <v>68418.69568401821</v>
      </c>
      <c r="I3712" s="1">
        <v>1643.432786042669</v>
      </c>
      <c r="J3712" s="329">
        <v>9679.2222412880856</v>
      </c>
      <c r="K3712" s="329">
        <f t="shared" si="57"/>
        <v>78097.91792530629</v>
      </c>
    </row>
    <row r="3713" spans="2:11" x14ac:dyDescent="0.2">
      <c r="B3713" s="1">
        <v>19923796</v>
      </c>
      <c r="C3713" s="1">
        <v>2029</v>
      </c>
      <c r="D3713" s="1" t="s">
        <v>295</v>
      </c>
      <c r="E3713" s="1">
        <v>0</v>
      </c>
      <c r="F3713" s="329">
        <v>0</v>
      </c>
      <c r="G3713" s="1">
        <v>1643.432786042669</v>
      </c>
      <c r="H3713" s="329">
        <v>68418.69568401821</v>
      </c>
      <c r="I3713" s="1">
        <v>1643.432786042669</v>
      </c>
      <c r="J3713" s="329">
        <v>9679.2222412880856</v>
      </c>
      <c r="K3713" s="329">
        <f t="shared" si="57"/>
        <v>78097.91792530629</v>
      </c>
    </row>
    <row r="3714" spans="2:11" x14ac:dyDescent="0.2">
      <c r="B3714" s="1">
        <v>19923796</v>
      </c>
      <c r="C3714" s="1">
        <v>2030</v>
      </c>
      <c r="D3714" s="1" t="s">
        <v>295</v>
      </c>
      <c r="E3714" s="1">
        <v>0</v>
      </c>
      <c r="F3714" s="329">
        <v>0</v>
      </c>
      <c r="G3714" s="1">
        <v>1643.432786042669</v>
      </c>
      <c r="H3714" s="329">
        <v>68418.69568401821</v>
      </c>
      <c r="I3714" s="1">
        <v>1643.432786042669</v>
      </c>
      <c r="J3714" s="329">
        <v>9679.2222412880856</v>
      </c>
      <c r="K3714" s="329">
        <f t="shared" si="57"/>
        <v>78097.91792530629</v>
      </c>
    </row>
    <row r="3715" spans="2:11" x14ac:dyDescent="0.2">
      <c r="B3715" s="1">
        <v>19923796</v>
      </c>
      <c r="C3715" s="1">
        <v>2031</v>
      </c>
      <c r="D3715" s="1" t="s">
        <v>295</v>
      </c>
      <c r="E3715" s="1">
        <v>0</v>
      </c>
      <c r="F3715" s="329">
        <v>0</v>
      </c>
      <c r="G3715" s="1">
        <v>1643.432786042669</v>
      </c>
      <c r="H3715" s="329">
        <v>68418.69568401821</v>
      </c>
      <c r="I3715" s="1">
        <v>1643.432786042669</v>
      </c>
      <c r="J3715" s="329">
        <v>9679.2222412880856</v>
      </c>
      <c r="K3715" s="329">
        <f t="shared" si="57"/>
        <v>78097.91792530629</v>
      </c>
    </row>
    <row r="3716" spans="2:11" x14ac:dyDescent="0.2">
      <c r="B3716" s="1">
        <v>19923796</v>
      </c>
      <c r="C3716" s="1">
        <v>2032</v>
      </c>
      <c r="D3716" s="1" t="s">
        <v>295</v>
      </c>
      <c r="E3716" s="1">
        <v>0</v>
      </c>
      <c r="F3716" s="329">
        <v>0</v>
      </c>
      <c r="G3716" s="1">
        <v>1643.432786042669</v>
      </c>
      <c r="H3716" s="329">
        <v>68418.69568401821</v>
      </c>
      <c r="I3716" s="1">
        <v>1643.432786042669</v>
      </c>
      <c r="J3716" s="329">
        <v>9679.2222412880856</v>
      </c>
      <c r="K3716" s="329">
        <f t="shared" si="57"/>
        <v>78097.91792530629</v>
      </c>
    </row>
    <row r="3717" spans="2:11" x14ac:dyDescent="0.2">
      <c r="B3717" s="1">
        <v>19923796</v>
      </c>
      <c r="C3717" s="1">
        <v>2033</v>
      </c>
      <c r="D3717" s="1" t="s">
        <v>295</v>
      </c>
      <c r="E3717" s="1">
        <v>0</v>
      </c>
      <c r="F3717" s="329">
        <v>0</v>
      </c>
      <c r="G3717" s="1">
        <v>1643.432786042669</v>
      </c>
      <c r="H3717" s="329">
        <v>68418.69568401821</v>
      </c>
      <c r="I3717" s="1">
        <v>1643.432786042669</v>
      </c>
      <c r="J3717" s="329">
        <v>9679.2222412880856</v>
      </c>
      <c r="K3717" s="329">
        <f t="shared" si="57"/>
        <v>78097.91792530629</v>
      </c>
    </row>
    <row r="3718" spans="2:11" x14ac:dyDescent="0.2">
      <c r="B3718" s="1">
        <v>19923796</v>
      </c>
      <c r="C3718" s="1">
        <v>2034</v>
      </c>
      <c r="D3718" s="1" t="s">
        <v>295</v>
      </c>
      <c r="E3718" s="1">
        <v>0</v>
      </c>
      <c r="F3718" s="329">
        <v>0</v>
      </c>
      <c r="G3718" s="1">
        <v>1643.432786042669</v>
      </c>
      <c r="H3718" s="329">
        <v>68418.69568401821</v>
      </c>
      <c r="I3718" s="1">
        <v>1643.432786042669</v>
      </c>
      <c r="J3718" s="329">
        <v>9679.2222412880856</v>
      </c>
      <c r="K3718" s="329">
        <f t="shared" si="57"/>
        <v>78097.91792530629</v>
      </c>
    </row>
    <row r="3719" spans="2:11" x14ac:dyDescent="0.2">
      <c r="B3719" s="1">
        <v>19924342</v>
      </c>
      <c r="C3719" s="1">
        <v>2023</v>
      </c>
      <c r="D3719" s="1" t="s">
        <v>295</v>
      </c>
      <c r="E3719" s="1">
        <v>0</v>
      </c>
      <c r="F3719" s="329">
        <v>0</v>
      </c>
      <c r="G3719" s="1">
        <v>8.0798444217424006E-2</v>
      </c>
      <c r="H3719" s="329">
        <v>3.3637665097126299</v>
      </c>
      <c r="I3719" s="1">
        <v>8.0798444217424006E-2</v>
      </c>
      <c r="J3719" s="329">
        <v>50484.002439278353</v>
      </c>
      <c r="K3719" s="329">
        <f t="shared" ref="K3719:K3782" si="58">J3719+H3719+F3719</f>
        <v>50487.366205788065</v>
      </c>
    </row>
    <row r="3720" spans="2:11" x14ac:dyDescent="0.2">
      <c r="B3720" s="1">
        <v>19924342</v>
      </c>
      <c r="C3720" s="1">
        <v>2024</v>
      </c>
      <c r="D3720" s="1" t="s">
        <v>295</v>
      </c>
      <c r="E3720" s="1">
        <v>0</v>
      </c>
      <c r="F3720" s="329">
        <v>0</v>
      </c>
      <c r="G3720" s="1">
        <v>5.1966048057797899E-2</v>
      </c>
      <c r="H3720" s="329">
        <v>2.1634284396436692</v>
      </c>
      <c r="I3720" s="1">
        <v>5.1966048057797899E-2</v>
      </c>
      <c r="J3720" s="329">
        <v>50484.002439278353</v>
      </c>
      <c r="K3720" s="329">
        <f t="shared" si="58"/>
        <v>50486.165867717995</v>
      </c>
    </row>
    <row r="3721" spans="2:11" x14ac:dyDescent="0.2">
      <c r="B3721" s="1">
        <v>19924342</v>
      </c>
      <c r="C3721" s="1">
        <v>2025</v>
      </c>
      <c r="D3721" s="1" t="s">
        <v>295</v>
      </c>
      <c r="E3721" s="1">
        <v>13.000394350428619</v>
      </c>
      <c r="F3721" s="329">
        <v>0.35007255347975691</v>
      </c>
      <c r="G3721" s="1">
        <v>0</v>
      </c>
      <c r="H3721" s="329">
        <v>0</v>
      </c>
      <c r="I3721" s="1">
        <v>13.000394350428619</v>
      </c>
      <c r="J3721" s="329">
        <v>50484.002439278353</v>
      </c>
      <c r="K3721" s="329">
        <f t="shared" si="58"/>
        <v>50484.352511831836</v>
      </c>
    </row>
    <row r="3722" spans="2:11" x14ac:dyDescent="0.2">
      <c r="B3722" s="1">
        <v>19924342</v>
      </c>
      <c r="C3722" s="1">
        <v>2026</v>
      </c>
      <c r="D3722" s="1" t="s">
        <v>295</v>
      </c>
      <c r="E3722" s="1">
        <v>582.71170974294228</v>
      </c>
      <c r="F3722" s="329">
        <v>2.6634035214787271</v>
      </c>
      <c r="G3722" s="1">
        <v>0</v>
      </c>
      <c r="H3722" s="329">
        <v>0</v>
      </c>
      <c r="I3722" s="1">
        <v>582.71170974294228</v>
      </c>
      <c r="J3722" s="329">
        <v>50484.002439278353</v>
      </c>
      <c r="K3722" s="329">
        <f t="shared" si="58"/>
        <v>50486.665842799834</v>
      </c>
    </row>
    <row r="3723" spans="2:11" x14ac:dyDescent="0.2">
      <c r="B3723" s="1">
        <v>19924342</v>
      </c>
      <c r="C3723" s="1">
        <v>2027</v>
      </c>
      <c r="D3723" s="1" t="s">
        <v>295</v>
      </c>
      <c r="E3723" s="1">
        <v>582.71170974294228</v>
      </c>
      <c r="F3723" s="329">
        <v>2.6634035214787271</v>
      </c>
      <c r="G3723" s="1">
        <v>0</v>
      </c>
      <c r="H3723" s="329">
        <v>0</v>
      </c>
      <c r="I3723" s="1">
        <v>582.71170974294228</v>
      </c>
      <c r="J3723" s="329">
        <v>50484.002439278353</v>
      </c>
      <c r="K3723" s="329">
        <f t="shared" si="58"/>
        <v>50486.665842799834</v>
      </c>
    </row>
    <row r="3724" spans="2:11" x14ac:dyDescent="0.2">
      <c r="B3724" s="1">
        <v>19924342</v>
      </c>
      <c r="C3724" s="1">
        <v>2028</v>
      </c>
      <c r="D3724" s="1" t="s">
        <v>295</v>
      </c>
      <c r="E3724" s="1">
        <v>582.71170974294228</v>
      </c>
      <c r="F3724" s="329">
        <v>2.6634035214787271</v>
      </c>
      <c r="G3724" s="1">
        <v>0</v>
      </c>
      <c r="H3724" s="329">
        <v>0</v>
      </c>
      <c r="I3724" s="1">
        <v>582.71170974294228</v>
      </c>
      <c r="J3724" s="329">
        <v>50484.002439278353</v>
      </c>
      <c r="K3724" s="329">
        <f t="shared" si="58"/>
        <v>50486.665842799834</v>
      </c>
    </row>
    <row r="3725" spans="2:11" x14ac:dyDescent="0.2">
      <c r="B3725" s="1">
        <v>19924342</v>
      </c>
      <c r="C3725" s="1">
        <v>2029</v>
      </c>
      <c r="D3725" s="1" t="s">
        <v>295</v>
      </c>
      <c r="E3725" s="1">
        <v>582.71170974294228</v>
      </c>
      <c r="F3725" s="329">
        <v>2.6634035214787271</v>
      </c>
      <c r="G3725" s="1">
        <v>0</v>
      </c>
      <c r="H3725" s="329">
        <v>0</v>
      </c>
      <c r="I3725" s="1">
        <v>582.71170974294228</v>
      </c>
      <c r="J3725" s="329">
        <v>50484.002439278353</v>
      </c>
      <c r="K3725" s="329">
        <f t="shared" si="58"/>
        <v>50486.665842799834</v>
      </c>
    </row>
    <row r="3726" spans="2:11" x14ac:dyDescent="0.2">
      <c r="B3726" s="1">
        <v>19924342</v>
      </c>
      <c r="C3726" s="1">
        <v>2030</v>
      </c>
      <c r="D3726" s="1" t="s">
        <v>295</v>
      </c>
      <c r="E3726" s="1">
        <v>582.71170974294228</v>
      </c>
      <c r="F3726" s="329">
        <v>2.6634035214787271</v>
      </c>
      <c r="G3726" s="1">
        <v>0</v>
      </c>
      <c r="H3726" s="329">
        <v>0</v>
      </c>
      <c r="I3726" s="1">
        <v>582.71170974294228</v>
      </c>
      <c r="J3726" s="329">
        <v>50484.002439278353</v>
      </c>
      <c r="K3726" s="329">
        <f t="shared" si="58"/>
        <v>50486.665842799834</v>
      </c>
    </row>
    <row r="3727" spans="2:11" x14ac:dyDescent="0.2">
      <c r="B3727" s="1">
        <v>19924342</v>
      </c>
      <c r="C3727" s="1">
        <v>2031</v>
      </c>
      <c r="D3727" s="1" t="s">
        <v>295</v>
      </c>
      <c r="E3727" s="1">
        <v>582.71170974294228</v>
      </c>
      <c r="F3727" s="329">
        <v>2.6634035214787271</v>
      </c>
      <c r="G3727" s="1">
        <v>0</v>
      </c>
      <c r="H3727" s="329">
        <v>0</v>
      </c>
      <c r="I3727" s="1">
        <v>582.71170974294228</v>
      </c>
      <c r="J3727" s="329">
        <v>50484.002439278353</v>
      </c>
      <c r="K3727" s="329">
        <f t="shared" si="58"/>
        <v>50486.665842799834</v>
      </c>
    </row>
    <row r="3728" spans="2:11" x14ac:dyDescent="0.2">
      <c r="B3728" s="1">
        <v>19924342</v>
      </c>
      <c r="C3728" s="1">
        <v>2032</v>
      </c>
      <c r="D3728" s="1" t="s">
        <v>295</v>
      </c>
      <c r="E3728" s="1">
        <v>582.71170974294228</v>
      </c>
      <c r="F3728" s="329">
        <v>2.6634035214787271</v>
      </c>
      <c r="G3728" s="1">
        <v>0</v>
      </c>
      <c r="H3728" s="329">
        <v>0</v>
      </c>
      <c r="I3728" s="1">
        <v>582.71170974294228</v>
      </c>
      <c r="J3728" s="329">
        <v>50484.002439278353</v>
      </c>
      <c r="K3728" s="329">
        <f t="shared" si="58"/>
        <v>50486.665842799834</v>
      </c>
    </row>
    <row r="3729" spans="2:11" x14ac:dyDescent="0.2">
      <c r="B3729" s="1">
        <v>19924342</v>
      </c>
      <c r="C3729" s="1">
        <v>2033</v>
      </c>
      <c r="D3729" s="1" t="s">
        <v>295</v>
      </c>
      <c r="E3729" s="1">
        <v>582.71170974294228</v>
      </c>
      <c r="F3729" s="329">
        <v>2.6634035214787271</v>
      </c>
      <c r="G3729" s="1">
        <v>0</v>
      </c>
      <c r="H3729" s="329">
        <v>0</v>
      </c>
      <c r="I3729" s="1">
        <v>582.71170974294228</v>
      </c>
      <c r="J3729" s="329">
        <v>50484.002439278353</v>
      </c>
      <c r="K3729" s="329">
        <f t="shared" si="58"/>
        <v>50486.665842799834</v>
      </c>
    </row>
    <row r="3730" spans="2:11" x14ac:dyDescent="0.2">
      <c r="B3730" s="1">
        <v>19924342</v>
      </c>
      <c r="C3730" s="1">
        <v>2034</v>
      </c>
      <c r="D3730" s="1" t="s">
        <v>295</v>
      </c>
      <c r="E3730" s="1">
        <v>582.71170974294228</v>
      </c>
      <c r="F3730" s="329">
        <v>2.6634035214787271</v>
      </c>
      <c r="G3730" s="1">
        <v>0</v>
      </c>
      <c r="H3730" s="329">
        <v>0</v>
      </c>
      <c r="I3730" s="1">
        <v>582.71170974294228</v>
      </c>
      <c r="J3730" s="329">
        <v>50484.002439278353</v>
      </c>
      <c r="K3730" s="329">
        <f t="shared" si="58"/>
        <v>50486.665842799834</v>
      </c>
    </row>
    <row r="3731" spans="2:11" x14ac:dyDescent="0.2">
      <c r="B3731" s="1">
        <v>19925177</v>
      </c>
      <c r="C3731" s="1">
        <v>2023</v>
      </c>
      <c r="D3731" s="1" t="s">
        <v>295</v>
      </c>
      <c r="E3731" s="1">
        <v>0</v>
      </c>
      <c r="F3731" s="329">
        <v>0</v>
      </c>
      <c r="G3731" s="1">
        <v>0</v>
      </c>
      <c r="H3731" s="329">
        <v>0</v>
      </c>
      <c r="I3731" s="1">
        <v>0</v>
      </c>
      <c r="J3731" s="329">
        <v>1426.4677763890361</v>
      </c>
      <c r="K3731" s="329">
        <f t="shared" si="58"/>
        <v>1426.4677763890361</v>
      </c>
    </row>
    <row r="3732" spans="2:11" x14ac:dyDescent="0.2">
      <c r="B3732" s="1">
        <v>19925177</v>
      </c>
      <c r="C3732" s="1">
        <v>2024</v>
      </c>
      <c r="D3732" s="1" t="s">
        <v>295</v>
      </c>
      <c r="E3732" s="1">
        <v>0</v>
      </c>
      <c r="F3732" s="329">
        <v>0</v>
      </c>
      <c r="G3732" s="1">
        <v>0</v>
      </c>
      <c r="H3732" s="329">
        <v>0</v>
      </c>
      <c r="I3732" s="1">
        <v>0</v>
      </c>
      <c r="J3732" s="329">
        <v>1426.4677763890361</v>
      </c>
      <c r="K3732" s="329">
        <f t="shared" si="58"/>
        <v>1426.4677763890361</v>
      </c>
    </row>
    <row r="3733" spans="2:11" x14ac:dyDescent="0.2">
      <c r="B3733" s="1">
        <v>19925177</v>
      </c>
      <c r="C3733" s="1">
        <v>2025</v>
      </c>
      <c r="D3733" s="1" t="s">
        <v>295</v>
      </c>
      <c r="E3733" s="1">
        <v>11.169259024544241</v>
      </c>
      <c r="F3733" s="329">
        <v>0.1087924705900583</v>
      </c>
      <c r="G3733" s="1">
        <v>0</v>
      </c>
      <c r="H3733" s="329">
        <v>0</v>
      </c>
      <c r="I3733" s="1">
        <v>11.169259024544241</v>
      </c>
      <c r="J3733" s="329">
        <v>1426.4677763890361</v>
      </c>
      <c r="K3733" s="329">
        <f t="shared" si="58"/>
        <v>1426.5765688596261</v>
      </c>
    </row>
    <row r="3734" spans="2:11" x14ac:dyDescent="0.2">
      <c r="B3734" s="1">
        <v>19925177</v>
      </c>
      <c r="C3734" s="1">
        <v>2026</v>
      </c>
      <c r="D3734" s="1" t="s">
        <v>295</v>
      </c>
      <c r="E3734" s="1">
        <v>261.11728799114411</v>
      </c>
      <c r="F3734" s="329">
        <v>1.045064513486736</v>
      </c>
      <c r="G3734" s="1">
        <v>0</v>
      </c>
      <c r="H3734" s="329">
        <v>0</v>
      </c>
      <c r="I3734" s="1">
        <v>261.11728799114411</v>
      </c>
      <c r="J3734" s="329">
        <v>1426.4677763890361</v>
      </c>
      <c r="K3734" s="329">
        <f t="shared" si="58"/>
        <v>1427.5128409025228</v>
      </c>
    </row>
    <row r="3735" spans="2:11" x14ac:dyDescent="0.2">
      <c r="B3735" s="1">
        <v>19925177</v>
      </c>
      <c r="C3735" s="1">
        <v>2027</v>
      </c>
      <c r="D3735" s="1" t="s">
        <v>295</v>
      </c>
      <c r="E3735" s="1">
        <v>261.11728799114411</v>
      </c>
      <c r="F3735" s="329">
        <v>1.045064513486736</v>
      </c>
      <c r="G3735" s="1">
        <v>0</v>
      </c>
      <c r="H3735" s="329">
        <v>0</v>
      </c>
      <c r="I3735" s="1">
        <v>261.11728799114411</v>
      </c>
      <c r="J3735" s="329">
        <v>1426.4677763890361</v>
      </c>
      <c r="K3735" s="329">
        <f t="shared" si="58"/>
        <v>1427.5128409025228</v>
      </c>
    </row>
    <row r="3736" spans="2:11" x14ac:dyDescent="0.2">
      <c r="B3736" s="1">
        <v>19925177</v>
      </c>
      <c r="C3736" s="1">
        <v>2028</v>
      </c>
      <c r="D3736" s="1" t="s">
        <v>295</v>
      </c>
      <c r="E3736" s="1">
        <v>261.11728799114411</v>
      </c>
      <c r="F3736" s="329">
        <v>1.045064513486736</v>
      </c>
      <c r="G3736" s="1">
        <v>0</v>
      </c>
      <c r="H3736" s="329">
        <v>0</v>
      </c>
      <c r="I3736" s="1">
        <v>261.11728799114411</v>
      </c>
      <c r="J3736" s="329">
        <v>1426.4677763890361</v>
      </c>
      <c r="K3736" s="329">
        <f t="shared" si="58"/>
        <v>1427.5128409025228</v>
      </c>
    </row>
    <row r="3737" spans="2:11" x14ac:dyDescent="0.2">
      <c r="B3737" s="1">
        <v>19925177</v>
      </c>
      <c r="C3737" s="1">
        <v>2029</v>
      </c>
      <c r="D3737" s="1" t="s">
        <v>295</v>
      </c>
      <c r="E3737" s="1">
        <v>261.11728799114411</v>
      </c>
      <c r="F3737" s="329">
        <v>1.045064513486736</v>
      </c>
      <c r="G3737" s="1">
        <v>0</v>
      </c>
      <c r="H3737" s="329">
        <v>0</v>
      </c>
      <c r="I3737" s="1">
        <v>261.11728799114411</v>
      </c>
      <c r="J3737" s="329">
        <v>1426.4677763890361</v>
      </c>
      <c r="K3737" s="329">
        <f t="shared" si="58"/>
        <v>1427.5128409025228</v>
      </c>
    </row>
    <row r="3738" spans="2:11" x14ac:dyDescent="0.2">
      <c r="B3738" s="1">
        <v>19925177</v>
      </c>
      <c r="C3738" s="1">
        <v>2030</v>
      </c>
      <c r="D3738" s="1" t="s">
        <v>295</v>
      </c>
      <c r="E3738" s="1">
        <v>261.11728799114411</v>
      </c>
      <c r="F3738" s="329">
        <v>1.045064513486736</v>
      </c>
      <c r="G3738" s="1">
        <v>0</v>
      </c>
      <c r="H3738" s="329">
        <v>0</v>
      </c>
      <c r="I3738" s="1">
        <v>261.11728799114411</v>
      </c>
      <c r="J3738" s="329">
        <v>1426.4677763890361</v>
      </c>
      <c r="K3738" s="329">
        <f t="shared" si="58"/>
        <v>1427.5128409025228</v>
      </c>
    </row>
    <row r="3739" spans="2:11" x14ac:dyDescent="0.2">
      <c r="B3739" s="1">
        <v>19925177</v>
      </c>
      <c r="C3739" s="1">
        <v>2031</v>
      </c>
      <c r="D3739" s="1" t="s">
        <v>295</v>
      </c>
      <c r="E3739" s="1">
        <v>261.11728799114411</v>
      </c>
      <c r="F3739" s="329">
        <v>1.045064513486736</v>
      </c>
      <c r="G3739" s="1">
        <v>0</v>
      </c>
      <c r="H3739" s="329">
        <v>0</v>
      </c>
      <c r="I3739" s="1">
        <v>261.11728799114411</v>
      </c>
      <c r="J3739" s="329">
        <v>1426.4677763890361</v>
      </c>
      <c r="K3739" s="329">
        <f t="shared" si="58"/>
        <v>1427.5128409025228</v>
      </c>
    </row>
    <row r="3740" spans="2:11" x14ac:dyDescent="0.2">
      <c r="B3740" s="1">
        <v>19925177</v>
      </c>
      <c r="C3740" s="1">
        <v>2032</v>
      </c>
      <c r="D3740" s="1" t="s">
        <v>295</v>
      </c>
      <c r="E3740" s="1">
        <v>261.11728799114411</v>
      </c>
      <c r="F3740" s="329">
        <v>1.045064513486736</v>
      </c>
      <c r="G3740" s="1">
        <v>0</v>
      </c>
      <c r="H3740" s="329">
        <v>0</v>
      </c>
      <c r="I3740" s="1">
        <v>261.11728799114411</v>
      </c>
      <c r="J3740" s="329">
        <v>1426.4677763890361</v>
      </c>
      <c r="K3740" s="329">
        <f t="shared" si="58"/>
        <v>1427.5128409025228</v>
      </c>
    </row>
    <row r="3741" spans="2:11" x14ac:dyDescent="0.2">
      <c r="B3741" s="1">
        <v>19925177</v>
      </c>
      <c r="C3741" s="1">
        <v>2033</v>
      </c>
      <c r="D3741" s="1" t="s">
        <v>295</v>
      </c>
      <c r="E3741" s="1">
        <v>261.11728799114411</v>
      </c>
      <c r="F3741" s="329">
        <v>1.045064513486736</v>
      </c>
      <c r="G3741" s="1">
        <v>0</v>
      </c>
      <c r="H3741" s="329">
        <v>0</v>
      </c>
      <c r="I3741" s="1">
        <v>261.11728799114411</v>
      </c>
      <c r="J3741" s="329">
        <v>1426.4677763890361</v>
      </c>
      <c r="K3741" s="329">
        <f t="shared" si="58"/>
        <v>1427.5128409025228</v>
      </c>
    </row>
    <row r="3742" spans="2:11" x14ac:dyDescent="0.2">
      <c r="B3742" s="1">
        <v>19925177</v>
      </c>
      <c r="C3742" s="1">
        <v>2034</v>
      </c>
      <c r="D3742" s="1" t="s">
        <v>295</v>
      </c>
      <c r="E3742" s="1">
        <v>261.11728799114411</v>
      </c>
      <c r="F3742" s="329">
        <v>1.045064513486736</v>
      </c>
      <c r="G3742" s="1">
        <v>0</v>
      </c>
      <c r="H3742" s="329">
        <v>0</v>
      </c>
      <c r="I3742" s="1">
        <v>261.11728799114411</v>
      </c>
      <c r="J3742" s="329">
        <v>1426.4677763890361</v>
      </c>
      <c r="K3742" s="329">
        <f t="shared" si="58"/>
        <v>1427.5128409025228</v>
      </c>
    </row>
    <row r="3743" spans="2:11" x14ac:dyDescent="0.2">
      <c r="B3743" s="1">
        <v>19926947</v>
      </c>
      <c r="C3743" s="1">
        <v>2023</v>
      </c>
      <c r="D3743" s="1" t="s">
        <v>295</v>
      </c>
      <c r="E3743" s="1">
        <v>0</v>
      </c>
      <c r="F3743" s="329">
        <v>0</v>
      </c>
      <c r="G3743" s="1">
        <v>0</v>
      </c>
      <c r="H3743" s="329">
        <v>0</v>
      </c>
      <c r="I3743" s="1">
        <v>0</v>
      </c>
      <c r="J3743" s="329">
        <v>8306.553674435625</v>
      </c>
      <c r="K3743" s="329">
        <f t="shared" si="58"/>
        <v>8306.553674435625</v>
      </c>
    </row>
    <row r="3744" spans="2:11" x14ac:dyDescent="0.2">
      <c r="B3744" s="1">
        <v>19926947</v>
      </c>
      <c r="C3744" s="1">
        <v>2024</v>
      </c>
      <c r="D3744" s="1" t="s">
        <v>295</v>
      </c>
      <c r="E3744" s="1">
        <v>0</v>
      </c>
      <c r="F3744" s="329">
        <v>0</v>
      </c>
      <c r="G3744" s="1">
        <v>0</v>
      </c>
      <c r="H3744" s="329">
        <v>0</v>
      </c>
      <c r="I3744" s="1">
        <v>0</v>
      </c>
      <c r="J3744" s="329">
        <v>8306.553674435625</v>
      </c>
      <c r="K3744" s="329">
        <f t="shared" si="58"/>
        <v>8306.553674435625</v>
      </c>
    </row>
    <row r="3745" spans="2:11" x14ac:dyDescent="0.2">
      <c r="B3745" s="1">
        <v>19926947</v>
      </c>
      <c r="C3745" s="1">
        <v>2025</v>
      </c>
      <c r="D3745" s="1" t="s">
        <v>295</v>
      </c>
      <c r="E3745" s="1">
        <v>0</v>
      </c>
      <c r="F3745" s="329">
        <v>0</v>
      </c>
      <c r="G3745" s="1">
        <v>0</v>
      </c>
      <c r="H3745" s="329">
        <v>0</v>
      </c>
      <c r="I3745" s="1">
        <v>0</v>
      </c>
      <c r="J3745" s="329">
        <v>8306.553674435625</v>
      </c>
      <c r="K3745" s="329">
        <f t="shared" si="58"/>
        <v>8306.553674435625</v>
      </c>
    </row>
    <row r="3746" spans="2:11" x14ac:dyDescent="0.2">
      <c r="B3746" s="1">
        <v>19926947</v>
      </c>
      <c r="C3746" s="1">
        <v>2026</v>
      </c>
      <c r="D3746" s="1" t="s">
        <v>295</v>
      </c>
      <c r="E3746" s="1">
        <v>0</v>
      </c>
      <c r="F3746" s="329">
        <v>0</v>
      </c>
      <c r="G3746" s="1">
        <v>0</v>
      </c>
      <c r="H3746" s="329">
        <v>0</v>
      </c>
      <c r="I3746" s="1">
        <v>0</v>
      </c>
      <c r="J3746" s="329">
        <v>8306.553674435625</v>
      </c>
      <c r="K3746" s="329">
        <f t="shared" si="58"/>
        <v>8306.553674435625</v>
      </c>
    </row>
    <row r="3747" spans="2:11" x14ac:dyDescent="0.2">
      <c r="B3747" s="1">
        <v>19926947</v>
      </c>
      <c r="C3747" s="1">
        <v>2027</v>
      </c>
      <c r="D3747" s="1" t="s">
        <v>295</v>
      </c>
      <c r="E3747" s="1">
        <v>0</v>
      </c>
      <c r="F3747" s="329">
        <v>0</v>
      </c>
      <c r="G3747" s="1">
        <v>0</v>
      </c>
      <c r="H3747" s="329">
        <v>0</v>
      </c>
      <c r="I3747" s="1">
        <v>0</v>
      </c>
      <c r="J3747" s="329">
        <v>8306.553674435625</v>
      </c>
      <c r="K3747" s="329">
        <f t="shared" si="58"/>
        <v>8306.553674435625</v>
      </c>
    </row>
    <row r="3748" spans="2:11" x14ac:dyDescent="0.2">
      <c r="B3748" s="1">
        <v>19926947</v>
      </c>
      <c r="C3748" s="1">
        <v>2028</v>
      </c>
      <c r="D3748" s="1" t="s">
        <v>295</v>
      </c>
      <c r="E3748" s="1">
        <v>0</v>
      </c>
      <c r="F3748" s="329">
        <v>0</v>
      </c>
      <c r="G3748" s="1">
        <v>0</v>
      </c>
      <c r="H3748" s="329">
        <v>0</v>
      </c>
      <c r="I3748" s="1">
        <v>0</v>
      </c>
      <c r="J3748" s="329">
        <v>8306.553674435625</v>
      </c>
      <c r="K3748" s="329">
        <f t="shared" si="58"/>
        <v>8306.553674435625</v>
      </c>
    </row>
    <row r="3749" spans="2:11" x14ac:dyDescent="0.2">
      <c r="B3749" s="1">
        <v>19926947</v>
      </c>
      <c r="C3749" s="1">
        <v>2029</v>
      </c>
      <c r="D3749" s="1" t="s">
        <v>295</v>
      </c>
      <c r="E3749" s="1">
        <v>0</v>
      </c>
      <c r="F3749" s="329">
        <v>0</v>
      </c>
      <c r="G3749" s="1">
        <v>0</v>
      </c>
      <c r="H3749" s="329">
        <v>0</v>
      </c>
      <c r="I3749" s="1">
        <v>0</v>
      </c>
      <c r="J3749" s="329">
        <v>8306.553674435625</v>
      </c>
      <c r="K3749" s="329">
        <f t="shared" si="58"/>
        <v>8306.553674435625</v>
      </c>
    </row>
    <row r="3750" spans="2:11" x14ac:dyDescent="0.2">
      <c r="B3750" s="1">
        <v>19926947</v>
      </c>
      <c r="C3750" s="1">
        <v>2030</v>
      </c>
      <c r="D3750" s="1" t="s">
        <v>295</v>
      </c>
      <c r="E3750" s="1">
        <v>0</v>
      </c>
      <c r="F3750" s="329">
        <v>0</v>
      </c>
      <c r="G3750" s="1">
        <v>0</v>
      </c>
      <c r="H3750" s="329">
        <v>0</v>
      </c>
      <c r="I3750" s="1">
        <v>0</v>
      </c>
      <c r="J3750" s="329">
        <v>8306.553674435625</v>
      </c>
      <c r="K3750" s="329">
        <f t="shared" si="58"/>
        <v>8306.553674435625</v>
      </c>
    </row>
    <row r="3751" spans="2:11" x14ac:dyDescent="0.2">
      <c r="B3751" s="1">
        <v>19926947</v>
      </c>
      <c r="C3751" s="1">
        <v>2031</v>
      </c>
      <c r="D3751" s="1" t="s">
        <v>295</v>
      </c>
      <c r="E3751" s="1">
        <v>0</v>
      </c>
      <c r="F3751" s="329">
        <v>0</v>
      </c>
      <c r="G3751" s="1">
        <v>0</v>
      </c>
      <c r="H3751" s="329">
        <v>0</v>
      </c>
      <c r="I3751" s="1">
        <v>0</v>
      </c>
      <c r="J3751" s="329">
        <v>8306.553674435625</v>
      </c>
      <c r="K3751" s="329">
        <f t="shared" si="58"/>
        <v>8306.553674435625</v>
      </c>
    </row>
    <row r="3752" spans="2:11" x14ac:dyDescent="0.2">
      <c r="B3752" s="1">
        <v>19926947</v>
      </c>
      <c r="C3752" s="1">
        <v>2032</v>
      </c>
      <c r="D3752" s="1" t="s">
        <v>295</v>
      </c>
      <c r="E3752" s="1">
        <v>0</v>
      </c>
      <c r="F3752" s="329">
        <v>0</v>
      </c>
      <c r="G3752" s="1">
        <v>0</v>
      </c>
      <c r="H3752" s="329">
        <v>0</v>
      </c>
      <c r="I3752" s="1">
        <v>0</v>
      </c>
      <c r="J3752" s="329">
        <v>8306.553674435625</v>
      </c>
      <c r="K3752" s="329">
        <f t="shared" si="58"/>
        <v>8306.553674435625</v>
      </c>
    </row>
    <row r="3753" spans="2:11" x14ac:dyDescent="0.2">
      <c r="B3753" s="1">
        <v>19926947</v>
      </c>
      <c r="C3753" s="1">
        <v>2033</v>
      </c>
      <c r="D3753" s="1" t="s">
        <v>295</v>
      </c>
      <c r="E3753" s="1">
        <v>0</v>
      </c>
      <c r="F3753" s="329">
        <v>0</v>
      </c>
      <c r="G3753" s="1">
        <v>0</v>
      </c>
      <c r="H3753" s="329">
        <v>0</v>
      </c>
      <c r="I3753" s="1">
        <v>0</v>
      </c>
      <c r="J3753" s="329">
        <v>8306.553674435625</v>
      </c>
      <c r="K3753" s="329">
        <f t="shared" si="58"/>
        <v>8306.553674435625</v>
      </c>
    </row>
    <row r="3754" spans="2:11" x14ac:dyDescent="0.2">
      <c r="B3754" s="1">
        <v>19926947</v>
      </c>
      <c r="C3754" s="1">
        <v>2034</v>
      </c>
      <c r="D3754" s="1" t="s">
        <v>295</v>
      </c>
      <c r="E3754" s="1">
        <v>0</v>
      </c>
      <c r="F3754" s="329">
        <v>0</v>
      </c>
      <c r="G3754" s="1">
        <v>0</v>
      </c>
      <c r="H3754" s="329">
        <v>0</v>
      </c>
      <c r="I3754" s="1">
        <v>0</v>
      </c>
      <c r="J3754" s="329">
        <v>8306.553674435625</v>
      </c>
      <c r="K3754" s="329">
        <f t="shared" si="58"/>
        <v>8306.553674435625</v>
      </c>
    </row>
    <row r="3755" spans="2:11" x14ac:dyDescent="0.2">
      <c r="B3755" s="1">
        <v>19927300</v>
      </c>
      <c r="C3755" s="1">
        <v>2023</v>
      </c>
      <c r="D3755" s="1" t="s">
        <v>295</v>
      </c>
      <c r="E3755" s="1">
        <v>0</v>
      </c>
      <c r="F3755" s="329">
        <v>0</v>
      </c>
      <c r="G3755" s="1">
        <v>99.599233572511366</v>
      </c>
      <c r="H3755" s="329">
        <v>4146.4729863203402</v>
      </c>
      <c r="I3755" s="1">
        <v>99.599233572511366</v>
      </c>
      <c r="J3755" s="329">
        <v>20948.664412425878</v>
      </c>
      <c r="K3755" s="329">
        <f t="shared" si="58"/>
        <v>25095.137398746218</v>
      </c>
    </row>
    <row r="3756" spans="2:11" x14ac:dyDescent="0.2">
      <c r="B3756" s="1">
        <v>19927300</v>
      </c>
      <c r="C3756" s="1">
        <v>2024</v>
      </c>
      <c r="D3756" s="1" t="s">
        <v>295</v>
      </c>
      <c r="E3756" s="1">
        <v>0</v>
      </c>
      <c r="F3756" s="329">
        <v>0</v>
      </c>
      <c r="G3756" s="1">
        <v>107.0432386820751</v>
      </c>
      <c r="H3756" s="329">
        <v>4456.3786451260876</v>
      </c>
      <c r="I3756" s="1">
        <v>107.0432386820751</v>
      </c>
      <c r="J3756" s="329">
        <v>20948.664412425878</v>
      </c>
      <c r="K3756" s="329">
        <f t="shared" si="58"/>
        <v>25405.043057551964</v>
      </c>
    </row>
    <row r="3757" spans="2:11" x14ac:dyDescent="0.2">
      <c r="B3757" s="1">
        <v>19927300</v>
      </c>
      <c r="C3757" s="1">
        <v>2025</v>
      </c>
      <c r="D3757" s="1" t="s">
        <v>295</v>
      </c>
      <c r="E3757" s="1">
        <v>0</v>
      </c>
      <c r="F3757" s="329">
        <v>0</v>
      </c>
      <c r="G3757" s="1">
        <v>99.498744383865201</v>
      </c>
      <c r="H3757" s="329">
        <v>4142.289463102411</v>
      </c>
      <c r="I3757" s="1">
        <v>99.498744383865201</v>
      </c>
      <c r="J3757" s="329">
        <v>20948.664412425878</v>
      </c>
      <c r="K3757" s="329">
        <f t="shared" si="58"/>
        <v>25090.953875528288</v>
      </c>
    </row>
    <row r="3758" spans="2:11" x14ac:dyDescent="0.2">
      <c r="B3758" s="1">
        <v>19927300</v>
      </c>
      <c r="C3758" s="1">
        <v>2026</v>
      </c>
      <c r="D3758" s="1" t="s">
        <v>295</v>
      </c>
      <c r="E3758" s="1">
        <v>0</v>
      </c>
      <c r="F3758" s="329">
        <v>0</v>
      </c>
      <c r="G3758" s="1">
        <v>90.336120017850803</v>
      </c>
      <c r="H3758" s="329">
        <v>3760.834977412826</v>
      </c>
      <c r="I3758" s="1">
        <v>90.336120017850803</v>
      </c>
      <c r="J3758" s="329">
        <v>20948.664412425878</v>
      </c>
      <c r="K3758" s="329">
        <f t="shared" si="58"/>
        <v>24709.499389838704</v>
      </c>
    </row>
    <row r="3759" spans="2:11" x14ac:dyDescent="0.2">
      <c r="B3759" s="1">
        <v>19927300</v>
      </c>
      <c r="C3759" s="1">
        <v>2027</v>
      </c>
      <c r="D3759" s="1" t="s">
        <v>295</v>
      </c>
      <c r="E3759" s="1">
        <v>0</v>
      </c>
      <c r="F3759" s="329">
        <v>0</v>
      </c>
      <c r="G3759" s="1">
        <v>90.336120017850803</v>
      </c>
      <c r="H3759" s="329">
        <v>3760.834977412826</v>
      </c>
      <c r="I3759" s="1">
        <v>90.336120017850803</v>
      </c>
      <c r="J3759" s="329">
        <v>20948.664412425878</v>
      </c>
      <c r="K3759" s="329">
        <f t="shared" si="58"/>
        <v>24709.499389838704</v>
      </c>
    </row>
    <row r="3760" spans="2:11" x14ac:dyDescent="0.2">
      <c r="B3760" s="1">
        <v>19927300</v>
      </c>
      <c r="C3760" s="1">
        <v>2028</v>
      </c>
      <c r="D3760" s="1" t="s">
        <v>295</v>
      </c>
      <c r="E3760" s="1">
        <v>0</v>
      </c>
      <c r="F3760" s="329">
        <v>0</v>
      </c>
      <c r="G3760" s="1">
        <v>90.336120017850803</v>
      </c>
      <c r="H3760" s="329">
        <v>3760.834977412826</v>
      </c>
      <c r="I3760" s="1">
        <v>90.336120017850803</v>
      </c>
      <c r="J3760" s="329">
        <v>20948.664412425878</v>
      </c>
      <c r="K3760" s="329">
        <f t="shared" si="58"/>
        <v>24709.499389838704</v>
      </c>
    </row>
    <row r="3761" spans="2:11" x14ac:dyDescent="0.2">
      <c r="B3761" s="1">
        <v>19927300</v>
      </c>
      <c r="C3761" s="1">
        <v>2029</v>
      </c>
      <c r="D3761" s="1" t="s">
        <v>295</v>
      </c>
      <c r="E3761" s="1">
        <v>0</v>
      </c>
      <c r="F3761" s="329">
        <v>0</v>
      </c>
      <c r="G3761" s="1">
        <v>90.336120017850803</v>
      </c>
      <c r="H3761" s="329">
        <v>3760.834977412826</v>
      </c>
      <c r="I3761" s="1">
        <v>90.336120017850803</v>
      </c>
      <c r="J3761" s="329">
        <v>20948.664412425878</v>
      </c>
      <c r="K3761" s="329">
        <f t="shared" si="58"/>
        <v>24709.499389838704</v>
      </c>
    </row>
    <row r="3762" spans="2:11" x14ac:dyDescent="0.2">
      <c r="B3762" s="1">
        <v>19927300</v>
      </c>
      <c r="C3762" s="1">
        <v>2030</v>
      </c>
      <c r="D3762" s="1" t="s">
        <v>295</v>
      </c>
      <c r="E3762" s="1">
        <v>0</v>
      </c>
      <c r="F3762" s="329">
        <v>0</v>
      </c>
      <c r="G3762" s="1">
        <v>90.336120017850803</v>
      </c>
      <c r="H3762" s="329">
        <v>3760.834977412826</v>
      </c>
      <c r="I3762" s="1">
        <v>90.336120017850803</v>
      </c>
      <c r="J3762" s="329">
        <v>20948.664412425878</v>
      </c>
      <c r="K3762" s="329">
        <f t="shared" si="58"/>
        <v>24709.499389838704</v>
      </c>
    </row>
    <row r="3763" spans="2:11" x14ac:dyDescent="0.2">
      <c r="B3763" s="1">
        <v>19927300</v>
      </c>
      <c r="C3763" s="1">
        <v>2031</v>
      </c>
      <c r="D3763" s="1" t="s">
        <v>295</v>
      </c>
      <c r="E3763" s="1">
        <v>0</v>
      </c>
      <c r="F3763" s="329">
        <v>0</v>
      </c>
      <c r="G3763" s="1">
        <v>90.336120017850803</v>
      </c>
      <c r="H3763" s="329">
        <v>3760.834977412826</v>
      </c>
      <c r="I3763" s="1">
        <v>90.336120017850803</v>
      </c>
      <c r="J3763" s="329">
        <v>20948.664412425878</v>
      </c>
      <c r="K3763" s="329">
        <f t="shared" si="58"/>
        <v>24709.499389838704</v>
      </c>
    </row>
    <row r="3764" spans="2:11" x14ac:dyDescent="0.2">
      <c r="B3764" s="1">
        <v>19927300</v>
      </c>
      <c r="C3764" s="1">
        <v>2032</v>
      </c>
      <c r="D3764" s="1" t="s">
        <v>295</v>
      </c>
      <c r="E3764" s="1">
        <v>0</v>
      </c>
      <c r="F3764" s="329">
        <v>0</v>
      </c>
      <c r="G3764" s="1">
        <v>90.336120017850803</v>
      </c>
      <c r="H3764" s="329">
        <v>3760.834977412826</v>
      </c>
      <c r="I3764" s="1">
        <v>90.336120017850803</v>
      </c>
      <c r="J3764" s="329">
        <v>20948.664412425878</v>
      </c>
      <c r="K3764" s="329">
        <f t="shared" si="58"/>
        <v>24709.499389838704</v>
      </c>
    </row>
    <row r="3765" spans="2:11" x14ac:dyDescent="0.2">
      <c r="B3765" s="1">
        <v>19927300</v>
      </c>
      <c r="C3765" s="1">
        <v>2033</v>
      </c>
      <c r="D3765" s="1" t="s">
        <v>295</v>
      </c>
      <c r="E3765" s="1">
        <v>0</v>
      </c>
      <c r="F3765" s="329">
        <v>0</v>
      </c>
      <c r="G3765" s="1">
        <v>90.336120017850803</v>
      </c>
      <c r="H3765" s="329">
        <v>3760.834977412826</v>
      </c>
      <c r="I3765" s="1">
        <v>90.336120017850803</v>
      </c>
      <c r="J3765" s="329">
        <v>20948.664412425878</v>
      </c>
      <c r="K3765" s="329">
        <f t="shared" si="58"/>
        <v>24709.499389838704</v>
      </c>
    </row>
    <row r="3766" spans="2:11" x14ac:dyDescent="0.2">
      <c r="B3766" s="1">
        <v>19927300</v>
      </c>
      <c r="C3766" s="1">
        <v>2034</v>
      </c>
      <c r="D3766" s="1" t="s">
        <v>295</v>
      </c>
      <c r="E3766" s="1">
        <v>0</v>
      </c>
      <c r="F3766" s="329">
        <v>0</v>
      </c>
      <c r="G3766" s="1">
        <v>90.336120017850803</v>
      </c>
      <c r="H3766" s="329">
        <v>3760.834977412826</v>
      </c>
      <c r="I3766" s="1">
        <v>90.336120017850803</v>
      </c>
      <c r="J3766" s="329">
        <v>20948.664412425878</v>
      </c>
      <c r="K3766" s="329">
        <f t="shared" si="58"/>
        <v>24709.499389838704</v>
      </c>
    </row>
    <row r="3767" spans="2:11" x14ac:dyDescent="0.2">
      <c r="B3767" s="1">
        <v>19927505</v>
      </c>
      <c r="C3767" s="1">
        <v>2023</v>
      </c>
      <c r="D3767" s="1" t="s">
        <v>295</v>
      </c>
      <c r="E3767" s="1">
        <v>0</v>
      </c>
      <c r="F3767" s="329">
        <v>0</v>
      </c>
      <c r="G3767" s="1">
        <v>584.20008021366687</v>
      </c>
      <c r="H3767" s="329">
        <v>24321.1695946293</v>
      </c>
      <c r="I3767" s="1">
        <v>584.20008021366687</v>
      </c>
      <c r="J3767" s="329">
        <v>44107.502722562931</v>
      </c>
      <c r="K3767" s="329">
        <f t="shared" si="58"/>
        <v>68428.672317192235</v>
      </c>
    </row>
    <row r="3768" spans="2:11" x14ac:dyDescent="0.2">
      <c r="B3768" s="1">
        <v>19927505</v>
      </c>
      <c r="C3768" s="1">
        <v>2024</v>
      </c>
      <c r="D3768" s="1" t="s">
        <v>295</v>
      </c>
      <c r="E3768" s="1">
        <v>0</v>
      </c>
      <c r="F3768" s="329">
        <v>0</v>
      </c>
      <c r="G3768" s="1">
        <v>1160.028074439309</v>
      </c>
      <c r="H3768" s="329">
        <v>48293.796061532397</v>
      </c>
      <c r="I3768" s="1">
        <v>1160.028074439309</v>
      </c>
      <c r="J3768" s="329">
        <v>44107.502722562931</v>
      </c>
      <c r="K3768" s="329">
        <f t="shared" si="58"/>
        <v>92401.298784095328</v>
      </c>
    </row>
    <row r="3769" spans="2:11" x14ac:dyDescent="0.2">
      <c r="B3769" s="1">
        <v>19927505</v>
      </c>
      <c r="C3769" s="1">
        <v>2025</v>
      </c>
      <c r="D3769" s="1" t="s">
        <v>295</v>
      </c>
      <c r="E3769" s="1">
        <v>0</v>
      </c>
      <c r="F3769" s="329">
        <v>0</v>
      </c>
      <c r="G3769" s="1">
        <v>998.4953267507658</v>
      </c>
      <c r="H3769" s="329">
        <v>41568.933322412893</v>
      </c>
      <c r="I3769" s="1">
        <v>998.4953267507658</v>
      </c>
      <c r="J3769" s="329">
        <v>44107.502722562931</v>
      </c>
      <c r="K3769" s="329">
        <f t="shared" si="58"/>
        <v>85676.436044975824</v>
      </c>
    </row>
    <row r="3770" spans="2:11" x14ac:dyDescent="0.2">
      <c r="B3770" s="1">
        <v>19927505</v>
      </c>
      <c r="C3770" s="1">
        <v>2026</v>
      </c>
      <c r="D3770" s="1" t="s">
        <v>295</v>
      </c>
      <c r="E3770" s="1">
        <v>0</v>
      </c>
      <c r="F3770" s="329">
        <v>0</v>
      </c>
      <c r="G3770" s="1">
        <v>4266.6635707017813</v>
      </c>
      <c r="H3770" s="329">
        <v>177627.92546743821</v>
      </c>
      <c r="I3770" s="1">
        <v>4266.6635707017813</v>
      </c>
      <c r="J3770" s="329">
        <v>44107.502722562931</v>
      </c>
      <c r="K3770" s="329">
        <f t="shared" si="58"/>
        <v>221735.42819000114</v>
      </c>
    </row>
    <row r="3771" spans="2:11" x14ac:dyDescent="0.2">
      <c r="B3771" s="1">
        <v>19927505</v>
      </c>
      <c r="C3771" s="1">
        <v>2027</v>
      </c>
      <c r="D3771" s="1" t="s">
        <v>295</v>
      </c>
      <c r="E3771" s="1">
        <v>0</v>
      </c>
      <c r="F3771" s="329">
        <v>0</v>
      </c>
      <c r="G3771" s="1">
        <v>4266.6635707017813</v>
      </c>
      <c r="H3771" s="329">
        <v>177627.92546743821</v>
      </c>
      <c r="I3771" s="1">
        <v>4266.6635707017813</v>
      </c>
      <c r="J3771" s="329">
        <v>44107.502722562931</v>
      </c>
      <c r="K3771" s="329">
        <f t="shared" si="58"/>
        <v>221735.42819000114</v>
      </c>
    </row>
    <row r="3772" spans="2:11" x14ac:dyDescent="0.2">
      <c r="B3772" s="1">
        <v>19927505</v>
      </c>
      <c r="C3772" s="1">
        <v>2028</v>
      </c>
      <c r="D3772" s="1" t="s">
        <v>295</v>
      </c>
      <c r="E3772" s="1">
        <v>0</v>
      </c>
      <c r="F3772" s="329">
        <v>0</v>
      </c>
      <c r="G3772" s="1">
        <v>4266.6635707017813</v>
      </c>
      <c r="H3772" s="329">
        <v>177627.92546743821</v>
      </c>
      <c r="I3772" s="1">
        <v>4266.6635707017813</v>
      </c>
      <c r="J3772" s="329">
        <v>44107.502722562931</v>
      </c>
      <c r="K3772" s="329">
        <f t="shared" si="58"/>
        <v>221735.42819000114</v>
      </c>
    </row>
    <row r="3773" spans="2:11" x14ac:dyDescent="0.2">
      <c r="B3773" s="1">
        <v>19927505</v>
      </c>
      <c r="C3773" s="1">
        <v>2029</v>
      </c>
      <c r="D3773" s="1" t="s">
        <v>295</v>
      </c>
      <c r="E3773" s="1">
        <v>0</v>
      </c>
      <c r="F3773" s="329">
        <v>0</v>
      </c>
      <c r="G3773" s="1">
        <v>4266.6635707017813</v>
      </c>
      <c r="H3773" s="329">
        <v>177627.92546743821</v>
      </c>
      <c r="I3773" s="1">
        <v>4266.6635707017813</v>
      </c>
      <c r="J3773" s="329">
        <v>44107.502722562931</v>
      </c>
      <c r="K3773" s="329">
        <f t="shared" si="58"/>
        <v>221735.42819000114</v>
      </c>
    </row>
    <row r="3774" spans="2:11" x14ac:dyDescent="0.2">
      <c r="B3774" s="1">
        <v>19927505</v>
      </c>
      <c r="C3774" s="1">
        <v>2030</v>
      </c>
      <c r="D3774" s="1" t="s">
        <v>295</v>
      </c>
      <c r="E3774" s="1">
        <v>0</v>
      </c>
      <c r="F3774" s="329">
        <v>0</v>
      </c>
      <c r="G3774" s="1">
        <v>4266.6635707017813</v>
      </c>
      <c r="H3774" s="329">
        <v>177627.92546743821</v>
      </c>
      <c r="I3774" s="1">
        <v>4266.6635707017813</v>
      </c>
      <c r="J3774" s="329">
        <v>44107.502722562931</v>
      </c>
      <c r="K3774" s="329">
        <f t="shared" si="58"/>
        <v>221735.42819000114</v>
      </c>
    </row>
    <row r="3775" spans="2:11" x14ac:dyDescent="0.2">
      <c r="B3775" s="1">
        <v>19927505</v>
      </c>
      <c r="C3775" s="1">
        <v>2031</v>
      </c>
      <c r="D3775" s="1" t="s">
        <v>295</v>
      </c>
      <c r="E3775" s="1">
        <v>0</v>
      </c>
      <c r="F3775" s="329">
        <v>0</v>
      </c>
      <c r="G3775" s="1">
        <v>4266.6635707017813</v>
      </c>
      <c r="H3775" s="329">
        <v>177627.92546743821</v>
      </c>
      <c r="I3775" s="1">
        <v>4266.6635707017813</v>
      </c>
      <c r="J3775" s="329">
        <v>44107.502722562931</v>
      </c>
      <c r="K3775" s="329">
        <f t="shared" si="58"/>
        <v>221735.42819000114</v>
      </c>
    </row>
    <row r="3776" spans="2:11" x14ac:dyDescent="0.2">
      <c r="B3776" s="1">
        <v>19927505</v>
      </c>
      <c r="C3776" s="1">
        <v>2032</v>
      </c>
      <c r="D3776" s="1" t="s">
        <v>295</v>
      </c>
      <c r="E3776" s="1">
        <v>0</v>
      </c>
      <c r="F3776" s="329">
        <v>0</v>
      </c>
      <c r="G3776" s="1">
        <v>4266.6635707017813</v>
      </c>
      <c r="H3776" s="329">
        <v>177627.92546743821</v>
      </c>
      <c r="I3776" s="1">
        <v>4266.6635707017813</v>
      </c>
      <c r="J3776" s="329">
        <v>44107.502722562931</v>
      </c>
      <c r="K3776" s="329">
        <f t="shared" si="58"/>
        <v>221735.42819000114</v>
      </c>
    </row>
    <row r="3777" spans="2:11" x14ac:dyDescent="0.2">
      <c r="B3777" s="1">
        <v>19927505</v>
      </c>
      <c r="C3777" s="1">
        <v>2033</v>
      </c>
      <c r="D3777" s="1" t="s">
        <v>295</v>
      </c>
      <c r="E3777" s="1">
        <v>0</v>
      </c>
      <c r="F3777" s="329">
        <v>0</v>
      </c>
      <c r="G3777" s="1">
        <v>4266.6635707017813</v>
      </c>
      <c r="H3777" s="329">
        <v>177627.92546743821</v>
      </c>
      <c r="I3777" s="1">
        <v>4266.6635707017813</v>
      </c>
      <c r="J3777" s="329">
        <v>44107.502722562931</v>
      </c>
      <c r="K3777" s="329">
        <f t="shared" si="58"/>
        <v>221735.42819000114</v>
      </c>
    </row>
    <row r="3778" spans="2:11" x14ac:dyDescent="0.2">
      <c r="B3778" s="1">
        <v>19927505</v>
      </c>
      <c r="C3778" s="1">
        <v>2034</v>
      </c>
      <c r="D3778" s="1" t="s">
        <v>295</v>
      </c>
      <c r="E3778" s="1">
        <v>0</v>
      </c>
      <c r="F3778" s="329">
        <v>0</v>
      </c>
      <c r="G3778" s="1">
        <v>4266.6635707017813</v>
      </c>
      <c r="H3778" s="329">
        <v>177627.92546743821</v>
      </c>
      <c r="I3778" s="1">
        <v>4266.6635707017813</v>
      </c>
      <c r="J3778" s="329">
        <v>44107.502722562931</v>
      </c>
      <c r="K3778" s="329">
        <f t="shared" si="58"/>
        <v>221735.42819000114</v>
      </c>
    </row>
    <row r="3779" spans="2:11" x14ac:dyDescent="0.2">
      <c r="B3779" s="1">
        <v>20023138</v>
      </c>
      <c r="C3779" s="1">
        <v>2023</v>
      </c>
      <c r="D3779" s="1" t="s">
        <v>295</v>
      </c>
      <c r="E3779" s="1">
        <v>2721.1357997957471</v>
      </c>
      <c r="F3779" s="329">
        <v>0</v>
      </c>
      <c r="G3779" s="1">
        <v>0</v>
      </c>
      <c r="H3779" s="329">
        <v>0</v>
      </c>
      <c r="I3779" s="1">
        <v>2721.1357997957471</v>
      </c>
      <c r="J3779" s="329">
        <v>8168.3880303228452</v>
      </c>
      <c r="K3779" s="329">
        <f t="shared" si="58"/>
        <v>8168.3880303228452</v>
      </c>
    </row>
    <row r="3780" spans="2:11" x14ac:dyDescent="0.2">
      <c r="B3780" s="1">
        <v>20023138</v>
      </c>
      <c r="C3780" s="1">
        <v>2024</v>
      </c>
      <c r="D3780" s="1" t="s">
        <v>295</v>
      </c>
      <c r="E3780" s="1">
        <v>2938.2067892256182</v>
      </c>
      <c r="F3780" s="329">
        <v>65.347565787171234</v>
      </c>
      <c r="G3780" s="1">
        <v>0</v>
      </c>
      <c r="H3780" s="329">
        <v>0</v>
      </c>
      <c r="I3780" s="1">
        <v>2938.2067892256182</v>
      </c>
      <c r="J3780" s="329">
        <v>8168.3880303228452</v>
      </c>
      <c r="K3780" s="329">
        <f t="shared" si="58"/>
        <v>8233.7355961100166</v>
      </c>
    </row>
    <row r="3781" spans="2:11" x14ac:dyDescent="0.2">
      <c r="B3781" s="1">
        <v>20023138</v>
      </c>
      <c r="C3781" s="1">
        <v>2025</v>
      </c>
      <c r="D3781" s="1" t="s">
        <v>295</v>
      </c>
      <c r="E3781" s="1">
        <v>2967.70979901385</v>
      </c>
      <c r="F3781" s="329">
        <v>72.577203218809899</v>
      </c>
      <c r="G3781" s="1">
        <v>0</v>
      </c>
      <c r="H3781" s="329">
        <v>0</v>
      </c>
      <c r="I3781" s="1">
        <v>2967.70979901385</v>
      </c>
      <c r="J3781" s="329">
        <v>8168.3880303228452</v>
      </c>
      <c r="K3781" s="329">
        <f t="shared" si="58"/>
        <v>8240.9652335416558</v>
      </c>
    </row>
    <row r="3782" spans="2:11" x14ac:dyDescent="0.2">
      <c r="B3782" s="1">
        <v>20023138</v>
      </c>
      <c r="C3782" s="1">
        <v>2026</v>
      </c>
      <c r="D3782" s="1" t="s">
        <v>295</v>
      </c>
      <c r="E3782" s="1">
        <v>4279.5769144669584</v>
      </c>
      <c r="F3782" s="329">
        <v>51.325324499719812</v>
      </c>
      <c r="G3782" s="1">
        <v>0</v>
      </c>
      <c r="H3782" s="329">
        <v>0</v>
      </c>
      <c r="I3782" s="1">
        <v>4279.5769144669584</v>
      </c>
      <c r="J3782" s="329">
        <v>8168.3880303228452</v>
      </c>
      <c r="K3782" s="329">
        <f t="shared" si="58"/>
        <v>8219.7133548225647</v>
      </c>
    </row>
    <row r="3783" spans="2:11" x14ac:dyDescent="0.2">
      <c r="B3783" s="1">
        <v>20023138</v>
      </c>
      <c r="C3783" s="1">
        <v>2027</v>
      </c>
      <c r="D3783" s="1" t="s">
        <v>295</v>
      </c>
      <c r="E3783" s="1">
        <v>4279.5769144669584</v>
      </c>
      <c r="F3783" s="329">
        <v>51.325324499719812</v>
      </c>
      <c r="G3783" s="1">
        <v>0</v>
      </c>
      <c r="H3783" s="329">
        <v>0</v>
      </c>
      <c r="I3783" s="1">
        <v>4279.5769144669584</v>
      </c>
      <c r="J3783" s="329">
        <v>8168.3880303228452</v>
      </c>
      <c r="K3783" s="329">
        <f t="shared" ref="K3783:K3846" si="59">J3783+H3783+F3783</f>
        <v>8219.7133548225647</v>
      </c>
    </row>
    <row r="3784" spans="2:11" x14ac:dyDescent="0.2">
      <c r="B3784" s="1">
        <v>20023138</v>
      </c>
      <c r="C3784" s="1">
        <v>2028</v>
      </c>
      <c r="D3784" s="1" t="s">
        <v>295</v>
      </c>
      <c r="E3784" s="1">
        <v>4279.5769144669584</v>
      </c>
      <c r="F3784" s="329">
        <v>51.325324499719812</v>
      </c>
      <c r="G3784" s="1">
        <v>0</v>
      </c>
      <c r="H3784" s="329">
        <v>0</v>
      </c>
      <c r="I3784" s="1">
        <v>4279.5769144669584</v>
      </c>
      <c r="J3784" s="329">
        <v>8168.3880303228452</v>
      </c>
      <c r="K3784" s="329">
        <f t="shared" si="59"/>
        <v>8219.7133548225647</v>
      </c>
    </row>
    <row r="3785" spans="2:11" x14ac:dyDescent="0.2">
      <c r="B3785" s="1">
        <v>20023138</v>
      </c>
      <c r="C3785" s="1">
        <v>2029</v>
      </c>
      <c r="D3785" s="1" t="s">
        <v>295</v>
      </c>
      <c r="E3785" s="1">
        <v>4279.5769144669584</v>
      </c>
      <c r="F3785" s="329">
        <v>51.325324499719812</v>
      </c>
      <c r="G3785" s="1">
        <v>0</v>
      </c>
      <c r="H3785" s="329">
        <v>0</v>
      </c>
      <c r="I3785" s="1">
        <v>4279.5769144669584</v>
      </c>
      <c r="J3785" s="329">
        <v>8168.3880303228452</v>
      </c>
      <c r="K3785" s="329">
        <f t="shared" si="59"/>
        <v>8219.7133548225647</v>
      </c>
    </row>
    <row r="3786" spans="2:11" x14ac:dyDescent="0.2">
      <c r="B3786" s="1">
        <v>20023138</v>
      </c>
      <c r="C3786" s="1">
        <v>2030</v>
      </c>
      <c r="D3786" s="1" t="s">
        <v>295</v>
      </c>
      <c r="E3786" s="1">
        <v>4279.5769144669584</v>
      </c>
      <c r="F3786" s="329">
        <v>51.325324499719812</v>
      </c>
      <c r="G3786" s="1">
        <v>0</v>
      </c>
      <c r="H3786" s="329">
        <v>0</v>
      </c>
      <c r="I3786" s="1">
        <v>4279.5769144669584</v>
      </c>
      <c r="J3786" s="329">
        <v>8168.3880303228452</v>
      </c>
      <c r="K3786" s="329">
        <f t="shared" si="59"/>
        <v>8219.7133548225647</v>
      </c>
    </row>
    <row r="3787" spans="2:11" x14ac:dyDescent="0.2">
      <c r="B3787" s="1">
        <v>20023138</v>
      </c>
      <c r="C3787" s="1">
        <v>2031</v>
      </c>
      <c r="D3787" s="1" t="s">
        <v>295</v>
      </c>
      <c r="E3787" s="1">
        <v>4279.5769144669584</v>
      </c>
      <c r="F3787" s="329">
        <v>51.325324499719812</v>
      </c>
      <c r="G3787" s="1">
        <v>0</v>
      </c>
      <c r="H3787" s="329">
        <v>0</v>
      </c>
      <c r="I3787" s="1">
        <v>4279.5769144669584</v>
      </c>
      <c r="J3787" s="329">
        <v>8168.3880303228452</v>
      </c>
      <c r="K3787" s="329">
        <f t="shared" si="59"/>
        <v>8219.7133548225647</v>
      </c>
    </row>
    <row r="3788" spans="2:11" x14ac:dyDescent="0.2">
      <c r="B3788" s="1">
        <v>20023138</v>
      </c>
      <c r="C3788" s="1">
        <v>2032</v>
      </c>
      <c r="D3788" s="1" t="s">
        <v>295</v>
      </c>
      <c r="E3788" s="1">
        <v>4279.5769144669584</v>
      </c>
      <c r="F3788" s="329">
        <v>51.325324499719812</v>
      </c>
      <c r="G3788" s="1">
        <v>0</v>
      </c>
      <c r="H3788" s="329">
        <v>0</v>
      </c>
      <c r="I3788" s="1">
        <v>4279.5769144669584</v>
      </c>
      <c r="J3788" s="329">
        <v>8168.3880303228452</v>
      </c>
      <c r="K3788" s="329">
        <f t="shared" si="59"/>
        <v>8219.7133548225647</v>
      </c>
    </row>
    <row r="3789" spans="2:11" x14ac:dyDescent="0.2">
      <c r="B3789" s="1">
        <v>20023138</v>
      </c>
      <c r="C3789" s="1">
        <v>2033</v>
      </c>
      <c r="D3789" s="1" t="s">
        <v>295</v>
      </c>
      <c r="E3789" s="1">
        <v>4279.5769144669584</v>
      </c>
      <c r="F3789" s="329">
        <v>51.325324499719812</v>
      </c>
      <c r="G3789" s="1">
        <v>0</v>
      </c>
      <c r="H3789" s="329">
        <v>0</v>
      </c>
      <c r="I3789" s="1">
        <v>4279.5769144669584</v>
      </c>
      <c r="J3789" s="329">
        <v>8168.3880303228452</v>
      </c>
      <c r="K3789" s="329">
        <f t="shared" si="59"/>
        <v>8219.7133548225647</v>
      </c>
    </row>
    <row r="3790" spans="2:11" x14ac:dyDescent="0.2">
      <c r="B3790" s="1">
        <v>20023138</v>
      </c>
      <c r="C3790" s="1">
        <v>2034</v>
      </c>
      <c r="D3790" s="1" t="s">
        <v>295</v>
      </c>
      <c r="E3790" s="1">
        <v>4279.5769144669584</v>
      </c>
      <c r="F3790" s="329">
        <v>51.325324499719812</v>
      </c>
      <c r="G3790" s="1">
        <v>0</v>
      </c>
      <c r="H3790" s="329">
        <v>0</v>
      </c>
      <c r="I3790" s="1">
        <v>4279.5769144669584</v>
      </c>
      <c r="J3790" s="329">
        <v>8168.3880303228452</v>
      </c>
      <c r="K3790" s="329">
        <f t="shared" si="59"/>
        <v>8219.7133548225647</v>
      </c>
    </row>
    <row r="3791" spans="2:11" x14ac:dyDescent="0.2">
      <c r="B3791" s="1">
        <v>20028152</v>
      </c>
      <c r="C3791" s="1">
        <v>2023</v>
      </c>
      <c r="D3791" s="1" t="s">
        <v>295</v>
      </c>
      <c r="E3791" s="1">
        <v>1762.09621952874</v>
      </c>
      <c r="F3791" s="329">
        <v>0</v>
      </c>
      <c r="G3791" s="1">
        <v>0</v>
      </c>
      <c r="H3791" s="329">
        <v>0</v>
      </c>
      <c r="I3791" s="1">
        <v>1762.09621952874</v>
      </c>
      <c r="J3791" s="329">
        <v>526.19748970452588</v>
      </c>
      <c r="K3791" s="329">
        <f t="shared" si="59"/>
        <v>526.19748970452588</v>
      </c>
    </row>
    <row r="3792" spans="2:11" x14ac:dyDescent="0.2">
      <c r="B3792" s="1">
        <v>20028152</v>
      </c>
      <c r="C3792" s="1">
        <v>2024</v>
      </c>
      <c r="D3792" s="1" t="s">
        <v>295</v>
      </c>
      <c r="E3792" s="1">
        <v>1772.362986102667</v>
      </c>
      <c r="F3792" s="329">
        <v>38.082817453360619</v>
      </c>
      <c r="G3792" s="1">
        <v>0</v>
      </c>
      <c r="H3792" s="329">
        <v>0</v>
      </c>
      <c r="I3792" s="1">
        <v>1772.362986102667</v>
      </c>
      <c r="J3792" s="329">
        <v>526.19748970452588</v>
      </c>
      <c r="K3792" s="329">
        <f t="shared" si="59"/>
        <v>564.28030715788645</v>
      </c>
    </row>
    <row r="3793" spans="2:11" x14ac:dyDescent="0.2">
      <c r="B3793" s="1">
        <v>20028152</v>
      </c>
      <c r="C3793" s="1">
        <v>2025</v>
      </c>
      <c r="D3793" s="1" t="s">
        <v>295</v>
      </c>
      <c r="E3793" s="1">
        <v>1880.1533114462829</v>
      </c>
      <c r="F3793" s="329">
        <v>48.137066769452368</v>
      </c>
      <c r="G3793" s="1">
        <v>0</v>
      </c>
      <c r="H3793" s="329">
        <v>0</v>
      </c>
      <c r="I3793" s="1">
        <v>1880.1533114462829</v>
      </c>
      <c r="J3793" s="329">
        <v>526.19748970452588</v>
      </c>
      <c r="K3793" s="329">
        <f t="shared" si="59"/>
        <v>574.3345564739783</v>
      </c>
    </row>
    <row r="3794" spans="2:11" x14ac:dyDescent="0.2">
      <c r="B3794" s="1">
        <v>20028152</v>
      </c>
      <c r="C3794" s="1">
        <v>2026</v>
      </c>
      <c r="D3794" s="1" t="s">
        <v>295</v>
      </c>
      <c r="E3794" s="1">
        <v>1943.876525985452</v>
      </c>
      <c r="F3794" s="329">
        <v>34.547212124023908</v>
      </c>
      <c r="G3794" s="1">
        <v>0</v>
      </c>
      <c r="H3794" s="329">
        <v>0</v>
      </c>
      <c r="I3794" s="1">
        <v>1943.876525985452</v>
      </c>
      <c r="J3794" s="329">
        <v>526.19748970452588</v>
      </c>
      <c r="K3794" s="329">
        <f t="shared" si="59"/>
        <v>560.74470182854975</v>
      </c>
    </row>
    <row r="3795" spans="2:11" x14ac:dyDescent="0.2">
      <c r="B3795" s="1">
        <v>20028152</v>
      </c>
      <c r="C3795" s="1">
        <v>2027</v>
      </c>
      <c r="D3795" s="1" t="s">
        <v>295</v>
      </c>
      <c r="E3795" s="1">
        <v>1943.876525985452</v>
      </c>
      <c r="F3795" s="329">
        <v>34.547212124023908</v>
      </c>
      <c r="G3795" s="1">
        <v>0</v>
      </c>
      <c r="H3795" s="329">
        <v>0</v>
      </c>
      <c r="I3795" s="1">
        <v>1943.876525985452</v>
      </c>
      <c r="J3795" s="329">
        <v>526.19748970452588</v>
      </c>
      <c r="K3795" s="329">
        <f t="shared" si="59"/>
        <v>560.74470182854975</v>
      </c>
    </row>
    <row r="3796" spans="2:11" x14ac:dyDescent="0.2">
      <c r="B3796" s="1">
        <v>20028152</v>
      </c>
      <c r="C3796" s="1">
        <v>2028</v>
      </c>
      <c r="D3796" s="1" t="s">
        <v>295</v>
      </c>
      <c r="E3796" s="1">
        <v>1943.876525985452</v>
      </c>
      <c r="F3796" s="329">
        <v>34.547212124023908</v>
      </c>
      <c r="G3796" s="1">
        <v>0</v>
      </c>
      <c r="H3796" s="329">
        <v>0</v>
      </c>
      <c r="I3796" s="1">
        <v>1943.876525985452</v>
      </c>
      <c r="J3796" s="329">
        <v>526.19748970452588</v>
      </c>
      <c r="K3796" s="329">
        <f t="shared" si="59"/>
        <v>560.74470182854975</v>
      </c>
    </row>
    <row r="3797" spans="2:11" x14ac:dyDescent="0.2">
      <c r="B3797" s="1">
        <v>20028152</v>
      </c>
      <c r="C3797" s="1">
        <v>2029</v>
      </c>
      <c r="D3797" s="1" t="s">
        <v>295</v>
      </c>
      <c r="E3797" s="1">
        <v>1943.876525985452</v>
      </c>
      <c r="F3797" s="329">
        <v>34.547212124023908</v>
      </c>
      <c r="G3797" s="1">
        <v>0</v>
      </c>
      <c r="H3797" s="329">
        <v>0</v>
      </c>
      <c r="I3797" s="1">
        <v>1943.876525985452</v>
      </c>
      <c r="J3797" s="329">
        <v>526.19748970452588</v>
      </c>
      <c r="K3797" s="329">
        <f t="shared" si="59"/>
        <v>560.74470182854975</v>
      </c>
    </row>
    <row r="3798" spans="2:11" x14ac:dyDescent="0.2">
      <c r="B3798" s="1">
        <v>20028152</v>
      </c>
      <c r="C3798" s="1">
        <v>2030</v>
      </c>
      <c r="D3798" s="1" t="s">
        <v>295</v>
      </c>
      <c r="E3798" s="1">
        <v>1943.876525985452</v>
      </c>
      <c r="F3798" s="329">
        <v>34.547212124023908</v>
      </c>
      <c r="G3798" s="1">
        <v>0</v>
      </c>
      <c r="H3798" s="329">
        <v>0</v>
      </c>
      <c r="I3798" s="1">
        <v>1943.876525985452</v>
      </c>
      <c r="J3798" s="329">
        <v>526.19748970452588</v>
      </c>
      <c r="K3798" s="329">
        <f t="shared" si="59"/>
        <v>560.74470182854975</v>
      </c>
    </row>
    <row r="3799" spans="2:11" x14ac:dyDescent="0.2">
      <c r="B3799" s="1">
        <v>20028152</v>
      </c>
      <c r="C3799" s="1">
        <v>2031</v>
      </c>
      <c r="D3799" s="1" t="s">
        <v>295</v>
      </c>
      <c r="E3799" s="1">
        <v>1943.876525985452</v>
      </c>
      <c r="F3799" s="329">
        <v>34.547212124023908</v>
      </c>
      <c r="G3799" s="1">
        <v>0</v>
      </c>
      <c r="H3799" s="329">
        <v>0</v>
      </c>
      <c r="I3799" s="1">
        <v>1943.876525985452</v>
      </c>
      <c r="J3799" s="329">
        <v>526.19748970452588</v>
      </c>
      <c r="K3799" s="329">
        <f t="shared" si="59"/>
        <v>560.74470182854975</v>
      </c>
    </row>
    <row r="3800" spans="2:11" x14ac:dyDescent="0.2">
      <c r="B3800" s="1">
        <v>20028152</v>
      </c>
      <c r="C3800" s="1">
        <v>2032</v>
      </c>
      <c r="D3800" s="1" t="s">
        <v>295</v>
      </c>
      <c r="E3800" s="1">
        <v>1943.876525985452</v>
      </c>
      <c r="F3800" s="329">
        <v>34.547212124023908</v>
      </c>
      <c r="G3800" s="1">
        <v>0</v>
      </c>
      <c r="H3800" s="329">
        <v>0</v>
      </c>
      <c r="I3800" s="1">
        <v>1943.876525985452</v>
      </c>
      <c r="J3800" s="329">
        <v>526.19748970452588</v>
      </c>
      <c r="K3800" s="329">
        <f t="shared" si="59"/>
        <v>560.74470182854975</v>
      </c>
    </row>
    <row r="3801" spans="2:11" x14ac:dyDescent="0.2">
      <c r="B3801" s="1">
        <v>20028152</v>
      </c>
      <c r="C3801" s="1">
        <v>2033</v>
      </c>
      <c r="D3801" s="1" t="s">
        <v>295</v>
      </c>
      <c r="E3801" s="1">
        <v>1943.876525985452</v>
      </c>
      <c r="F3801" s="329">
        <v>34.547212124023908</v>
      </c>
      <c r="G3801" s="1">
        <v>0</v>
      </c>
      <c r="H3801" s="329">
        <v>0</v>
      </c>
      <c r="I3801" s="1">
        <v>1943.876525985452</v>
      </c>
      <c r="J3801" s="329">
        <v>526.19748970452588</v>
      </c>
      <c r="K3801" s="329">
        <f t="shared" si="59"/>
        <v>560.74470182854975</v>
      </c>
    </row>
    <row r="3802" spans="2:11" x14ac:dyDescent="0.2">
      <c r="B3802" s="1">
        <v>20028152</v>
      </c>
      <c r="C3802" s="1">
        <v>2034</v>
      </c>
      <c r="D3802" s="1" t="s">
        <v>295</v>
      </c>
      <c r="E3802" s="1">
        <v>1943.876525985452</v>
      </c>
      <c r="F3802" s="329">
        <v>34.547212124023908</v>
      </c>
      <c r="G3802" s="1">
        <v>0</v>
      </c>
      <c r="H3802" s="329">
        <v>0</v>
      </c>
      <c r="I3802" s="1">
        <v>1943.876525985452</v>
      </c>
      <c r="J3802" s="329">
        <v>526.19748970452588</v>
      </c>
      <c r="K3802" s="329">
        <f t="shared" si="59"/>
        <v>560.74470182854975</v>
      </c>
    </row>
    <row r="3803" spans="2:11" x14ac:dyDescent="0.2">
      <c r="B3803" s="1">
        <v>20028291</v>
      </c>
      <c r="C3803" s="1">
        <v>2023</v>
      </c>
      <c r="D3803" s="1" t="s">
        <v>295</v>
      </c>
      <c r="E3803" s="1">
        <v>1098.2041060569341</v>
      </c>
      <c r="F3803" s="329">
        <v>0</v>
      </c>
      <c r="G3803" s="1">
        <v>0</v>
      </c>
      <c r="H3803" s="329">
        <v>0</v>
      </c>
      <c r="I3803" s="1">
        <v>1098.2041060569341</v>
      </c>
      <c r="J3803" s="329">
        <v>4812.0445103868133</v>
      </c>
      <c r="K3803" s="329">
        <f t="shared" si="59"/>
        <v>4812.0445103868133</v>
      </c>
    </row>
    <row r="3804" spans="2:11" x14ac:dyDescent="0.2">
      <c r="B3804" s="1">
        <v>20028291</v>
      </c>
      <c r="C3804" s="1">
        <v>2024</v>
      </c>
      <c r="D3804" s="1" t="s">
        <v>295</v>
      </c>
      <c r="E3804" s="1">
        <v>1058.776949433015</v>
      </c>
      <c r="F3804" s="329">
        <v>17.695799128735288</v>
      </c>
      <c r="G3804" s="1">
        <v>0</v>
      </c>
      <c r="H3804" s="329">
        <v>0</v>
      </c>
      <c r="I3804" s="1">
        <v>1058.776949433015</v>
      </c>
      <c r="J3804" s="329">
        <v>4812.0445103868133</v>
      </c>
      <c r="K3804" s="329">
        <f t="shared" si="59"/>
        <v>4829.7403095155487</v>
      </c>
    </row>
    <row r="3805" spans="2:11" x14ac:dyDescent="0.2">
      <c r="B3805" s="1">
        <v>20028291</v>
      </c>
      <c r="C3805" s="1">
        <v>2025</v>
      </c>
      <c r="D3805" s="1" t="s">
        <v>295</v>
      </c>
      <c r="E3805" s="1">
        <v>1098.610701138608</v>
      </c>
      <c r="F3805" s="329">
        <v>24.350764367154959</v>
      </c>
      <c r="G3805" s="1">
        <v>0</v>
      </c>
      <c r="H3805" s="329">
        <v>0</v>
      </c>
      <c r="I3805" s="1">
        <v>1098.610701138608</v>
      </c>
      <c r="J3805" s="329">
        <v>4812.0445103868133</v>
      </c>
      <c r="K3805" s="329">
        <f t="shared" si="59"/>
        <v>4836.3952747539679</v>
      </c>
    </row>
    <row r="3806" spans="2:11" x14ac:dyDescent="0.2">
      <c r="B3806" s="1">
        <v>20028291</v>
      </c>
      <c r="C3806" s="1">
        <v>2026</v>
      </c>
      <c r="D3806" s="1" t="s">
        <v>295</v>
      </c>
      <c r="E3806" s="1">
        <v>4843.264519675693</v>
      </c>
      <c r="F3806" s="329">
        <v>42.640429072565318</v>
      </c>
      <c r="G3806" s="1">
        <v>0</v>
      </c>
      <c r="H3806" s="329">
        <v>0</v>
      </c>
      <c r="I3806" s="1">
        <v>4843.264519675693</v>
      </c>
      <c r="J3806" s="329">
        <v>4812.0445103868133</v>
      </c>
      <c r="K3806" s="329">
        <f t="shared" si="59"/>
        <v>4854.6849394593783</v>
      </c>
    </row>
    <row r="3807" spans="2:11" x14ac:dyDescent="0.2">
      <c r="B3807" s="1">
        <v>20028291</v>
      </c>
      <c r="C3807" s="1">
        <v>2027</v>
      </c>
      <c r="D3807" s="1" t="s">
        <v>295</v>
      </c>
      <c r="E3807" s="1">
        <v>4843.264519675693</v>
      </c>
      <c r="F3807" s="329">
        <v>42.640429072565318</v>
      </c>
      <c r="G3807" s="1">
        <v>0</v>
      </c>
      <c r="H3807" s="329">
        <v>0</v>
      </c>
      <c r="I3807" s="1">
        <v>4843.264519675693</v>
      </c>
      <c r="J3807" s="329">
        <v>4812.0445103868133</v>
      </c>
      <c r="K3807" s="329">
        <f t="shared" si="59"/>
        <v>4854.6849394593783</v>
      </c>
    </row>
    <row r="3808" spans="2:11" x14ac:dyDescent="0.2">
      <c r="B3808" s="1">
        <v>20028291</v>
      </c>
      <c r="C3808" s="1">
        <v>2028</v>
      </c>
      <c r="D3808" s="1" t="s">
        <v>295</v>
      </c>
      <c r="E3808" s="1">
        <v>4843.264519675693</v>
      </c>
      <c r="F3808" s="329">
        <v>42.640429072565318</v>
      </c>
      <c r="G3808" s="1">
        <v>0</v>
      </c>
      <c r="H3808" s="329">
        <v>0</v>
      </c>
      <c r="I3808" s="1">
        <v>4843.264519675693</v>
      </c>
      <c r="J3808" s="329">
        <v>4812.0445103868133</v>
      </c>
      <c r="K3808" s="329">
        <f t="shared" si="59"/>
        <v>4854.6849394593783</v>
      </c>
    </row>
    <row r="3809" spans="2:11" x14ac:dyDescent="0.2">
      <c r="B3809" s="1">
        <v>20028291</v>
      </c>
      <c r="C3809" s="1">
        <v>2029</v>
      </c>
      <c r="D3809" s="1" t="s">
        <v>295</v>
      </c>
      <c r="E3809" s="1">
        <v>4843.264519675693</v>
      </c>
      <c r="F3809" s="329">
        <v>42.640429072565318</v>
      </c>
      <c r="G3809" s="1">
        <v>0</v>
      </c>
      <c r="H3809" s="329">
        <v>0</v>
      </c>
      <c r="I3809" s="1">
        <v>4843.264519675693</v>
      </c>
      <c r="J3809" s="329">
        <v>4812.0445103868133</v>
      </c>
      <c r="K3809" s="329">
        <f t="shared" si="59"/>
        <v>4854.6849394593783</v>
      </c>
    </row>
    <row r="3810" spans="2:11" x14ac:dyDescent="0.2">
      <c r="B3810" s="1">
        <v>20028291</v>
      </c>
      <c r="C3810" s="1">
        <v>2030</v>
      </c>
      <c r="D3810" s="1" t="s">
        <v>295</v>
      </c>
      <c r="E3810" s="1">
        <v>4843.264519675693</v>
      </c>
      <c r="F3810" s="329">
        <v>42.640429072565318</v>
      </c>
      <c r="G3810" s="1">
        <v>0</v>
      </c>
      <c r="H3810" s="329">
        <v>0</v>
      </c>
      <c r="I3810" s="1">
        <v>4843.264519675693</v>
      </c>
      <c r="J3810" s="329">
        <v>4812.0445103868133</v>
      </c>
      <c r="K3810" s="329">
        <f t="shared" si="59"/>
        <v>4854.6849394593783</v>
      </c>
    </row>
    <row r="3811" spans="2:11" x14ac:dyDescent="0.2">
      <c r="B3811" s="1">
        <v>20028291</v>
      </c>
      <c r="C3811" s="1">
        <v>2031</v>
      </c>
      <c r="D3811" s="1" t="s">
        <v>295</v>
      </c>
      <c r="E3811" s="1">
        <v>4843.264519675693</v>
      </c>
      <c r="F3811" s="329">
        <v>42.640429072565318</v>
      </c>
      <c r="G3811" s="1">
        <v>0</v>
      </c>
      <c r="H3811" s="329">
        <v>0</v>
      </c>
      <c r="I3811" s="1">
        <v>4843.264519675693</v>
      </c>
      <c r="J3811" s="329">
        <v>4812.0445103868133</v>
      </c>
      <c r="K3811" s="329">
        <f t="shared" si="59"/>
        <v>4854.6849394593783</v>
      </c>
    </row>
    <row r="3812" spans="2:11" x14ac:dyDescent="0.2">
      <c r="B3812" s="1">
        <v>20028291</v>
      </c>
      <c r="C3812" s="1">
        <v>2032</v>
      </c>
      <c r="D3812" s="1" t="s">
        <v>295</v>
      </c>
      <c r="E3812" s="1">
        <v>4843.264519675693</v>
      </c>
      <c r="F3812" s="329">
        <v>42.640429072565318</v>
      </c>
      <c r="G3812" s="1">
        <v>0</v>
      </c>
      <c r="H3812" s="329">
        <v>0</v>
      </c>
      <c r="I3812" s="1">
        <v>4843.264519675693</v>
      </c>
      <c r="J3812" s="329">
        <v>4812.0445103868133</v>
      </c>
      <c r="K3812" s="329">
        <f t="shared" si="59"/>
        <v>4854.6849394593783</v>
      </c>
    </row>
    <row r="3813" spans="2:11" x14ac:dyDescent="0.2">
      <c r="B3813" s="1">
        <v>20028291</v>
      </c>
      <c r="C3813" s="1">
        <v>2033</v>
      </c>
      <c r="D3813" s="1" t="s">
        <v>295</v>
      </c>
      <c r="E3813" s="1">
        <v>4843.264519675693</v>
      </c>
      <c r="F3813" s="329">
        <v>42.640429072565318</v>
      </c>
      <c r="G3813" s="1">
        <v>0</v>
      </c>
      <c r="H3813" s="329">
        <v>0</v>
      </c>
      <c r="I3813" s="1">
        <v>4843.264519675693</v>
      </c>
      <c r="J3813" s="329">
        <v>4812.0445103868133</v>
      </c>
      <c r="K3813" s="329">
        <f t="shared" si="59"/>
        <v>4854.6849394593783</v>
      </c>
    </row>
    <row r="3814" spans="2:11" x14ac:dyDescent="0.2">
      <c r="B3814" s="1">
        <v>20028291</v>
      </c>
      <c r="C3814" s="1">
        <v>2034</v>
      </c>
      <c r="D3814" s="1" t="s">
        <v>295</v>
      </c>
      <c r="E3814" s="1">
        <v>4843.264519675693</v>
      </c>
      <c r="F3814" s="329">
        <v>42.640429072565318</v>
      </c>
      <c r="G3814" s="1">
        <v>0</v>
      </c>
      <c r="H3814" s="329">
        <v>0</v>
      </c>
      <c r="I3814" s="1">
        <v>4843.264519675693</v>
      </c>
      <c r="J3814" s="329">
        <v>4812.0445103868133</v>
      </c>
      <c r="K3814" s="329">
        <f t="shared" si="59"/>
        <v>4854.6849394593783</v>
      </c>
    </row>
    <row r="3815" spans="2:11" x14ac:dyDescent="0.2">
      <c r="B3815" s="1">
        <v>20496116</v>
      </c>
      <c r="C3815" s="1">
        <v>2023</v>
      </c>
      <c r="D3815" s="1" t="s">
        <v>295</v>
      </c>
      <c r="E3815" s="1">
        <v>5427.9031376408193</v>
      </c>
      <c r="F3815" s="329">
        <v>0</v>
      </c>
      <c r="G3815" s="1">
        <v>0</v>
      </c>
      <c r="H3815" s="329">
        <v>0</v>
      </c>
      <c r="I3815" s="1">
        <v>5427.9031376408193</v>
      </c>
      <c r="J3815" s="329">
        <v>9467.3261955857197</v>
      </c>
      <c r="K3815" s="329">
        <f t="shared" si="59"/>
        <v>9467.3261955857197</v>
      </c>
    </row>
    <row r="3816" spans="2:11" x14ac:dyDescent="0.2">
      <c r="B3816" s="1">
        <v>20496116</v>
      </c>
      <c r="C3816" s="1">
        <v>2024</v>
      </c>
      <c r="D3816" s="1" t="s">
        <v>295</v>
      </c>
      <c r="E3816" s="1">
        <v>6589.0122086812626</v>
      </c>
      <c r="F3816" s="329">
        <v>114.8060089629769</v>
      </c>
      <c r="G3816" s="1">
        <v>0</v>
      </c>
      <c r="H3816" s="329">
        <v>0</v>
      </c>
      <c r="I3816" s="1">
        <v>6589.0122086812626</v>
      </c>
      <c r="J3816" s="329">
        <v>9467.3261955857197</v>
      </c>
      <c r="K3816" s="329">
        <f t="shared" si="59"/>
        <v>9582.1322045486959</v>
      </c>
    </row>
    <row r="3817" spans="2:11" x14ac:dyDescent="0.2">
      <c r="B3817" s="1">
        <v>20496116</v>
      </c>
      <c r="C3817" s="1">
        <v>2025</v>
      </c>
      <c r="D3817" s="1" t="s">
        <v>295</v>
      </c>
      <c r="E3817" s="1">
        <v>12301.04785214728</v>
      </c>
      <c r="F3817" s="329">
        <v>229.9391986607319</v>
      </c>
      <c r="G3817" s="1">
        <v>0</v>
      </c>
      <c r="H3817" s="329">
        <v>0</v>
      </c>
      <c r="I3817" s="1">
        <v>12301.04785214728</v>
      </c>
      <c r="J3817" s="329">
        <v>9467.3261955857197</v>
      </c>
      <c r="K3817" s="329">
        <f t="shared" si="59"/>
        <v>9697.2653942464513</v>
      </c>
    </row>
    <row r="3818" spans="2:11" x14ac:dyDescent="0.2">
      <c r="B3818" s="1">
        <v>20496116</v>
      </c>
      <c r="C3818" s="1">
        <v>2026</v>
      </c>
      <c r="D3818" s="1" t="s">
        <v>295</v>
      </c>
      <c r="E3818" s="1">
        <v>23883.745738425991</v>
      </c>
      <c r="F3818" s="329">
        <v>252.89386853766129</v>
      </c>
      <c r="G3818" s="1">
        <v>0</v>
      </c>
      <c r="H3818" s="329">
        <v>0</v>
      </c>
      <c r="I3818" s="1">
        <v>23883.745738425991</v>
      </c>
      <c r="J3818" s="329">
        <v>9467.3261955857197</v>
      </c>
      <c r="K3818" s="329">
        <f t="shared" si="59"/>
        <v>9720.2200641233812</v>
      </c>
    </row>
    <row r="3819" spans="2:11" x14ac:dyDescent="0.2">
      <c r="B3819" s="1">
        <v>20496116</v>
      </c>
      <c r="C3819" s="1">
        <v>2027</v>
      </c>
      <c r="D3819" s="1" t="s">
        <v>295</v>
      </c>
      <c r="E3819" s="1">
        <v>23883.745738425991</v>
      </c>
      <c r="F3819" s="329">
        <v>252.89386853766129</v>
      </c>
      <c r="G3819" s="1">
        <v>0</v>
      </c>
      <c r="H3819" s="329">
        <v>0</v>
      </c>
      <c r="I3819" s="1">
        <v>23883.745738425991</v>
      </c>
      <c r="J3819" s="329">
        <v>9467.3261955857197</v>
      </c>
      <c r="K3819" s="329">
        <f t="shared" si="59"/>
        <v>9720.2200641233812</v>
      </c>
    </row>
    <row r="3820" spans="2:11" x14ac:dyDescent="0.2">
      <c r="B3820" s="1">
        <v>20496116</v>
      </c>
      <c r="C3820" s="1">
        <v>2028</v>
      </c>
      <c r="D3820" s="1" t="s">
        <v>295</v>
      </c>
      <c r="E3820" s="1">
        <v>23883.745738425991</v>
      </c>
      <c r="F3820" s="329">
        <v>252.89386853766129</v>
      </c>
      <c r="G3820" s="1">
        <v>0</v>
      </c>
      <c r="H3820" s="329">
        <v>0</v>
      </c>
      <c r="I3820" s="1">
        <v>23883.745738425991</v>
      </c>
      <c r="J3820" s="329">
        <v>9467.3261955857197</v>
      </c>
      <c r="K3820" s="329">
        <f t="shared" si="59"/>
        <v>9720.2200641233812</v>
      </c>
    </row>
    <row r="3821" spans="2:11" x14ac:dyDescent="0.2">
      <c r="B3821" s="1">
        <v>20496116</v>
      </c>
      <c r="C3821" s="1">
        <v>2029</v>
      </c>
      <c r="D3821" s="1" t="s">
        <v>295</v>
      </c>
      <c r="E3821" s="1">
        <v>23883.745738425991</v>
      </c>
      <c r="F3821" s="329">
        <v>252.89386853766129</v>
      </c>
      <c r="G3821" s="1">
        <v>0</v>
      </c>
      <c r="H3821" s="329">
        <v>0</v>
      </c>
      <c r="I3821" s="1">
        <v>23883.745738425991</v>
      </c>
      <c r="J3821" s="329">
        <v>9467.3261955857197</v>
      </c>
      <c r="K3821" s="329">
        <f t="shared" si="59"/>
        <v>9720.2200641233812</v>
      </c>
    </row>
    <row r="3822" spans="2:11" x14ac:dyDescent="0.2">
      <c r="B3822" s="1">
        <v>20496116</v>
      </c>
      <c r="C3822" s="1">
        <v>2030</v>
      </c>
      <c r="D3822" s="1" t="s">
        <v>295</v>
      </c>
      <c r="E3822" s="1">
        <v>23883.745738425991</v>
      </c>
      <c r="F3822" s="329">
        <v>252.89386853766129</v>
      </c>
      <c r="G3822" s="1">
        <v>0</v>
      </c>
      <c r="H3822" s="329">
        <v>0</v>
      </c>
      <c r="I3822" s="1">
        <v>23883.745738425991</v>
      </c>
      <c r="J3822" s="329">
        <v>9467.3261955857197</v>
      </c>
      <c r="K3822" s="329">
        <f t="shared" si="59"/>
        <v>9720.2200641233812</v>
      </c>
    </row>
    <row r="3823" spans="2:11" x14ac:dyDescent="0.2">
      <c r="B3823" s="1">
        <v>20496116</v>
      </c>
      <c r="C3823" s="1">
        <v>2031</v>
      </c>
      <c r="D3823" s="1" t="s">
        <v>295</v>
      </c>
      <c r="E3823" s="1">
        <v>23883.745738425991</v>
      </c>
      <c r="F3823" s="329">
        <v>252.89386853766129</v>
      </c>
      <c r="G3823" s="1">
        <v>0</v>
      </c>
      <c r="H3823" s="329">
        <v>0</v>
      </c>
      <c r="I3823" s="1">
        <v>23883.745738425991</v>
      </c>
      <c r="J3823" s="329">
        <v>9467.3261955857197</v>
      </c>
      <c r="K3823" s="329">
        <f t="shared" si="59"/>
        <v>9720.2200641233812</v>
      </c>
    </row>
    <row r="3824" spans="2:11" x14ac:dyDescent="0.2">
      <c r="B3824" s="1">
        <v>20496116</v>
      </c>
      <c r="C3824" s="1">
        <v>2032</v>
      </c>
      <c r="D3824" s="1" t="s">
        <v>295</v>
      </c>
      <c r="E3824" s="1">
        <v>23883.745738425991</v>
      </c>
      <c r="F3824" s="329">
        <v>252.89386853766129</v>
      </c>
      <c r="G3824" s="1">
        <v>0</v>
      </c>
      <c r="H3824" s="329">
        <v>0</v>
      </c>
      <c r="I3824" s="1">
        <v>23883.745738425991</v>
      </c>
      <c r="J3824" s="329">
        <v>9467.3261955857197</v>
      </c>
      <c r="K3824" s="329">
        <f t="shared" si="59"/>
        <v>9720.2200641233812</v>
      </c>
    </row>
    <row r="3825" spans="2:11" x14ac:dyDescent="0.2">
      <c r="B3825" s="1">
        <v>20496116</v>
      </c>
      <c r="C3825" s="1">
        <v>2033</v>
      </c>
      <c r="D3825" s="1" t="s">
        <v>295</v>
      </c>
      <c r="E3825" s="1">
        <v>23883.745738425991</v>
      </c>
      <c r="F3825" s="329">
        <v>252.89386853766129</v>
      </c>
      <c r="G3825" s="1">
        <v>0</v>
      </c>
      <c r="H3825" s="329">
        <v>0</v>
      </c>
      <c r="I3825" s="1">
        <v>23883.745738425991</v>
      </c>
      <c r="J3825" s="329">
        <v>9467.3261955857197</v>
      </c>
      <c r="K3825" s="329">
        <f t="shared" si="59"/>
        <v>9720.2200641233812</v>
      </c>
    </row>
    <row r="3826" spans="2:11" x14ac:dyDescent="0.2">
      <c r="B3826" s="1">
        <v>20496116</v>
      </c>
      <c r="C3826" s="1">
        <v>2034</v>
      </c>
      <c r="D3826" s="1" t="s">
        <v>295</v>
      </c>
      <c r="E3826" s="1">
        <v>23883.745738425991</v>
      </c>
      <c r="F3826" s="329">
        <v>252.89386853766129</v>
      </c>
      <c r="G3826" s="1">
        <v>0</v>
      </c>
      <c r="H3826" s="329">
        <v>0</v>
      </c>
      <c r="I3826" s="1">
        <v>23883.745738425991</v>
      </c>
      <c r="J3826" s="329">
        <v>9467.3261955857197</v>
      </c>
      <c r="K3826" s="329">
        <f t="shared" si="59"/>
        <v>9720.2200641233812</v>
      </c>
    </row>
    <row r="3827" spans="2:11" x14ac:dyDescent="0.2">
      <c r="B3827" s="1">
        <v>20496497</v>
      </c>
      <c r="C3827" s="1">
        <v>2023</v>
      </c>
      <c r="D3827" s="1" t="s">
        <v>295</v>
      </c>
      <c r="E3827" s="1">
        <v>0</v>
      </c>
      <c r="F3827" s="329">
        <v>0</v>
      </c>
      <c r="G3827" s="1">
        <v>4282.0520497785428</v>
      </c>
      <c r="H3827" s="329">
        <v>178268.57209195159</v>
      </c>
      <c r="I3827" s="1">
        <v>4282.0520497785428</v>
      </c>
      <c r="J3827" s="329">
        <v>3168.747520491258</v>
      </c>
      <c r="K3827" s="329">
        <f t="shared" si="59"/>
        <v>181437.31961244284</v>
      </c>
    </row>
    <row r="3828" spans="2:11" x14ac:dyDescent="0.2">
      <c r="B3828" s="1">
        <v>20496497</v>
      </c>
      <c r="C3828" s="1">
        <v>2024</v>
      </c>
      <c r="D3828" s="1" t="s">
        <v>295</v>
      </c>
      <c r="E3828" s="1">
        <v>0</v>
      </c>
      <c r="F3828" s="329">
        <v>0</v>
      </c>
      <c r="G3828" s="1">
        <v>6149.8122112929259</v>
      </c>
      <c r="H3828" s="329">
        <v>256026.36978631219</v>
      </c>
      <c r="I3828" s="1">
        <v>6149.8122112929259</v>
      </c>
      <c r="J3828" s="329">
        <v>3168.747520491258</v>
      </c>
      <c r="K3828" s="329">
        <f t="shared" si="59"/>
        <v>259195.11730680344</v>
      </c>
    </row>
    <row r="3829" spans="2:11" x14ac:dyDescent="0.2">
      <c r="B3829" s="1">
        <v>20496497</v>
      </c>
      <c r="C3829" s="1">
        <v>2025</v>
      </c>
      <c r="D3829" s="1" t="s">
        <v>295</v>
      </c>
      <c r="E3829" s="1">
        <v>0</v>
      </c>
      <c r="F3829" s="329">
        <v>0</v>
      </c>
      <c r="G3829" s="1">
        <v>5921.1513272414959</v>
      </c>
      <c r="H3829" s="329">
        <v>246506.85698748019</v>
      </c>
      <c r="I3829" s="1">
        <v>5921.1513272414959</v>
      </c>
      <c r="J3829" s="329">
        <v>3168.747520491258</v>
      </c>
      <c r="K3829" s="329">
        <f t="shared" si="59"/>
        <v>249675.60450797144</v>
      </c>
    </row>
    <row r="3830" spans="2:11" x14ac:dyDescent="0.2">
      <c r="B3830" s="1">
        <v>20496497</v>
      </c>
      <c r="C3830" s="1">
        <v>2026</v>
      </c>
      <c r="D3830" s="1" t="s">
        <v>295</v>
      </c>
      <c r="E3830" s="1">
        <v>0</v>
      </c>
      <c r="F3830" s="329">
        <v>0</v>
      </c>
      <c r="G3830" s="1">
        <v>16309.237551666471</v>
      </c>
      <c r="H3830" s="329">
        <v>678979.25023923605</v>
      </c>
      <c r="I3830" s="1">
        <v>16309.237551666471</v>
      </c>
      <c r="J3830" s="329">
        <v>3168.747520491258</v>
      </c>
      <c r="K3830" s="329">
        <f t="shared" si="59"/>
        <v>682147.9977597273</v>
      </c>
    </row>
    <row r="3831" spans="2:11" x14ac:dyDescent="0.2">
      <c r="B3831" s="1">
        <v>20496497</v>
      </c>
      <c r="C3831" s="1">
        <v>2027</v>
      </c>
      <c r="D3831" s="1" t="s">
        <v>295</v>
      </c>
      <c r="E3831" s="1">
        <v>0</v>
      </c>
      <c r="F3831" s="329">
        <v>0</v>
      </c>
      <c r="G3831" s="1">
        <v>16309.237551666471</v>
      </c>
      <c r="H3831" s="329">
        <v>678979.25023923605</v>
      </c>
      <c r="I3831" s="1">
        <v>16309.237551666471</v>
      </c>
      <c r="J3831" s="329">
        <v>3168.747520491258</v>
      </c>
      <c r="K3831" s="329">
        <f t="shared" si="59"/>
        <v>682147.9977597273</v>
      </c>
    </row>
    <row r="3832" spans="2:11" x14ac:dyDescent="0.2">
      <c r="B3832" s="1">
        <v>20496497</v>
      </c>
      <c r="C3832" s="1">
        <v>2028</v>
      </c>
      <c r="D3832" s="1" t="s">
        <v>295</v>
      </c>
      <c r="E3832" s="1">
        <v>0</v>
      </c>
      <c r="F3832" s="329">
        <v>0</v>
      </c>
      <c r="G3832" s="1">
        <v>16309.237551666471</v>
      </c>
      <c r="H3832" s="329">
        <v>678979.25023923605</v>
      </c>
      <c r="I3832" s="1">
        <v>16309.237551666471</v>
      </c>
      <c r="J3832" s="329">
        <v>3168.747520491258</v>
      </c>
      <c r="K3832" s="329">
        <f t="shared" si="59"/>
        <v>682147.9977597273</v>
      </c>
    </row>
    <row r="3833" spans="2:11" x14ac:dyDescent="0.2">
      <c r="B3833" s="1">
        <v>20496497</v>
      </c>
      <c r="C3833" s="1">
        <v>2029</v>
      </c>
      <c r="D3833" s="1" t="s">
        <v>295</v>
      </c>
      <c r="E3833" s="1">
        <v>0</v>
      </c>
      <c r="F3833" s="329">
        <v>0</v>
      </c>
      <c r="G3833" s="1">
        <v>16309.237551666471</v>
      </c>
      <c r="H3833" s="329">
        <v>678979.25023923605</v>
      </c>
      <c r="I3833" s="1">
        <v>16309.237551666471</v>
      </c>
      <c r="J3833" s="329">
        <v>3168.747520491258</v>
      </c>
      <c r="K3833" s="329">
        <f t="shared" si="59"/>
        <v>682147.9977597273</v>
      </c>
    </row>
    <row r="3834" spans="2:11" x14ac:dyDescent="0.2">
      <c r="B3834" s="1">
        <v>20496497</v>
      </c>
      <c r="C3834" s="1">
        <v>2030</v>
      </c>
      <c r="D3834" s="1" t="s">
        <v>295</v>
      </c>
      <c r="E3834" s="1">
        <v>0</v>
      </c>
      <c r="F3834" s="329">
        <v>0</v>
      </c>
      <c r="G3834" s="1">
        <v>16309.237551666471</v>
      </c>
      <c r="H3834" s="329">
        <v>678979.25023923605</v>
      </c>
      <c r="I3834" s="1">
        <v>16309.237551666471</v>
      </c>
      <c r="J3834" s="329">
        <v>3168.747520491258</v>
      </c>
      <c r="K3834" s="329">
        <f t="shared" si="59"/>
        <v>682147.9977597273</v>
      </c>
    </row>
    <row r="3835" spans="2:11" x14ac:dyDescent="0.2">
      <c r="B3835" s="1">
        <v>20496497</v>
      </c>
      <c r="C3835" s="1">
        <v>2031</v>
      </c>
      <c r="D3835" s="1" t="s">
        <v>295</v>
      </c>
      <c r="E3835" s="1">
        <v>0</v>
      </c>
      <c r="F3835" s="329">
        <v>0</v>
      </c>
      <c r="G3835" s="1">
        <v>16309.237551666471</v>
      </c>
      <c r="H3835" s="329">
        <v>678979.25023923605</v>
      </c>
      <c r="I3835" s="1">
        <v>16309.237551666471</v>
      </c>
      <c r="J3835" s="329">
        <v>3168.747520491258</v>
      </c>
      <c r="K3835" s="329">
        <f t="shared" si="59"/>
        <v>682147.9977597273</v>
      </c>
    </row>
    <row r="3836" spans="2:11" x14ac:dyDescent="0.2">
      <c r="B3836" s="1">
        <v>20496497</v>
      </c>
      <c r="C3836" s="1">
        <v>2032</v>
      </c>
      <c r="D3836" s="1" t="s">
        <v>295</v>
      </c>
      <c r="E3836" s="1">
        <v>0</v>
      </c>
      <c r="F3836" s="329">
        <v>0</v>
      </c>
      <c r="G3836" s="1">
        <v>16309.237551666471</v>
      </c>
      <c r="H3836" s="329">
        <v>678979.25023923605</v>
      </c>
      <c r="I3836" s="1">
        <v>16309.237551666471</v>
      </c>
      <c r="J3836" s="329">
        <v>3168.747520491258</v>
      </c>
      <c r="K3836" s="329">
        <f t="shared" si="59"/>
        <v>682147.9977597273</v>
      </c>
    </row>
    <row r="3837" spans="2:11" x14ac:dyDescent="0.2">
      <c r="B3837" s="1">
        <v>20496497</v>
      </c>
      <c r="C3837" s="1">
        <v>2033</v>
      </c>
      <c r="D3837" s="1" t="s">
        <v>295</v>
      </c>
      <c r="E3837" s="1">
        <v>0</v>
      </c>
      <c r="F3837" s="329">
        <v>0</v>
      </c>
      <c r="G3837" s="1">
        <v>16309.237551666471</v>
      </c>
      <c r="H3837" s="329">
        <v>678979.25023923605</v>
      </c>
      <c r="I3837" s="1">
        <v>16309.237551666471</v>
      </c>
      <c r="J3837" s="329">
        <v>3168.747520491258</v>
      </c>
      <c r="K3837" s="329">
        <f t="shared" si="59"/>
        <v>682147.9977597273</v>
      </c>
    </row>
    <row r="3838" spans="2:11" x14ac:dyDescent="0.2">
      <c r="B3838" s="1">
        <v>20496497</v>
      </c>
      <c r="C3838" s="1">
        <v>2034</v>
      </c>
      <c r="D3838" s="1" t="s">
        <v>295</v>
      </c>
      <c r="E3838" s="1">
        <v>0</v>
      </c>
      <c r="F3838" s="329">
        <v>0</v>
      </c>
      <c r="G3838" s="1">
        <v>16309.237551666471</v>
      </c>
      <c r="H3838" s="329">
        <v>678979.25023923605</v>
      </c>
      <c r="I3838" s="1">
        <v>16309.237551666471</v>
      </c>
      <c r="J3838" s="329">
        <v>3168.747520491258</v>
      </c>
      <c r="K3838" s="329">
        <f t="shared" si="59"/>
        <v>682147.9977597273</v>
      </c>
    </row>
    <row r="3839" spans="2:11" x14ac:dyDescent="0.2">
      <c r="B3839" s="1">
        <v>20528972</v>
      </c>
      <c r="C3839" s="1">
        <v>2023</v>
      </c>
      <c r="D3839" s="1" t="s">
        <v>295</v>
      </c>
      <c r="E3839" s="1">
        <v>0</v>
      </c>
      <c r="F3839" s="329">
        <v>0</v>
      </c>
      <c r="G3839" s="1">
        <v>0</v>
      </c>
      <c r="H3839" s="329">
        <v>0</v>
      </c>
      <c r="I3839" s="1">
        <v>0</v>
      </c>
      <c r="J3839" s="329">
        <v>6402.3261338491247</v>
      </c>
      <c r="K3839" s="329">
        <f t="shared" si="59"/>
        <v>6402.3261338491247</v>
      </c>
    </row>
    <row r="3840" spans="2:11" x14ac:dyDescent="0.2">
      <c r="B3840" s="1">
        <v>20528972</v>
      </c>
      <c r="C3840" s="1">
        <v>2024</v>
      </c>
      <c r="D3840" s="1" t="s">
        <v>295</v>
      </c>
      <c r="E3840" s="1">
        <v>0</v>
      </c>
      <c r="F3840" s="329">
        <v>0</v>
      </c>
      <c r="G3840" s="1">
        <v>0</v>
      </c>
      <c r="H3840" s="329">
        <v>0</v>
      </c>
      <c r="I3840" s="1">
        <v>0</v>
      </c>
      <c r="J3840" s="329">
        <v>6402.3261338491247</v>
      </c>
      <c r="K3840" s="329">
        <f t="shared" si="59"/>
        <v>6402.3261338491247</v>
      </c>
    </row>
    <row r="3841" spans="2:11" x14ac:dyDescent="0.2">
      <c r="B3841" s="1">
        <v>20528972</v>
      </c>
      <c r="C3841" s="1">
        <v>2025</v>
      </c>
      <c r="D3841" s="1" t="s">
        <v>295</v>
      </c>
      <c r="E3841" s="1">
        <v>0</v>
      </c>
      <c r="F3841" s="329">
        <v>0</v>
      </c>
      <c r="G3841" s="1">
        <v>0</v>
      </c>
      <c r="H3841" s="329">
        <v>0</v>
      </c>
      <c r="I3841" s="1">
        <v>0</v>
      </c>
      <c r="J3841" s="329">
        <v>6402.3261338491247</v>
      </c>
      <c r="K3841" s="329">
        <f t="shared" si="59"/>
        <v>6402.3261338491247</v>
      </c>
    </row>
    <row r="3842" spans="2:11" x14ac:dyDescent="0.2">
      <c r="B3842" s="1">
        <v>20528972</v>
      </c>
      <c r="C3842" s="1">
        <v>2026</v>
      </c>
      <c r="D3842" s="1" t="s">
        <v>295</v>
      </c>
      <c r="E3842" s="1">
        <v>0</v>
      </c>
      <c r="F3842" s="329">
        <v>0</v>
      </c>
      <c r="G3842" s="1">
        <v>0</v>
      </c>
      <c r="H3842" s="329">
        <v>0</v>
      </c>
      <c r="I3842" s="1">
        <v>0</v>
      </c>
      <c r="J3842" s="329">
        <v>6402.3261338491247</v>
      </c>
      <c r="K3842" s="329">
        <f t="shared" si="59"/>
        <v>6402.3261338491247</v>
      </c>
    </row>
    <row r="3843" spans="2:11" x14ac:dyDescent="0.2">
      <c r="B3843" s="1">
        <v>20528972</v>
      </c>
      <c r="C3843" s="1">
        <v>2027</v>
      </c>
      <c r="D3843" s="1" t="s">
        <v>295</v>
      </c>
      <c r="E3843" s="1">
        <v>0</v>
      </c>
      <c r="F3843" s="329">
        <v>0</v>
      </c>
      <c r="G3843" s="1">
        <v>0</v>
      </c>
      <c r="H3843" s="329">
        <v>0</v>
      </c>
      <c r="I3843" s="1">
        <v>0</v>
      </c>
      <c r="J3843" s="329">
        <v>6402.3261338491247</v>
      </c>
      <c r="K3843" s="329">
        <f t="shared" si="59"/>
        <v>6402.3261338491247</v>
      </c>
    </row>
    <row r="3844" spans="2:11" x14ac:dyDescent="0.2">
      <c r="B3844" s="1">
        <v>20528972</v>
      </c>
      <c r="C3844" s="1">
        <v>2028</v>
      </c>
      <c r="D3844" s="1" t="s">
        <v>295</v>
      </c>
      <c r="E3844" s="1">
        <v>0</v>
      </c>
      <c r="F3844" s="329">
        <v>0</v>
      </c>
      <c r="G3844" s="1">
        <v>0</v>
      </c>
      <c r="H3844" s="329">
        <v>0</v>
      </c>
      <c r="I3844" s="1">
        <v>0</v>
      </c>
      <c r="J3844" s="329">
        <v>6402.3261338491247</v>
      </c>
      <c r="K3844" s="329">
        <f t="shared" si="59"/>
        <v>6402.3261338491247</v>
      </c>
    </row>
    <row r="3845" spans="2:11" x14ac:dyDescent="0.2">
      <c r="B3845" s="1">
        <v>20528972</v>
      </c>
      <c r="C3845" s="1">
        <v>2029</v>
      </c>
      <c r="D3845" s="1" t="s">
        <v>295</v>
      </c>
      <c r="E3845" s="1">
        <v>0</v>
      </c>
      <c r="F3845" s="329">
        <v>0</v>
      </c>
      <c r="G3845" s="1">
        <v>0</v>
      </c>
      <c r="H3845" s="329">
        <v>0</v>
      </c>
      <c r="I3845" s="1">
        <v>0</v>
      </c>
      <c r="J3845" s="329">
        <v>6402.3261338491247</v>
      </c>
      <c r="K3845" s="329">
        <f t="shared" si="59"/>
        <v>6402.3261338491247</v>
      </c>
    </row>
    <row r="3846" spans="2:11" x14ac:dyDescent="0.2">
      <c r="B3846" s="1">
        <v>20528972</v>
      </c>
      <c r="C3846" s="1">
        <v>2030</v>
      </c>
      <c r="D3846" s="1" t="s">
        <v>295</v>
      </c>
      <c r="E3846" s="1">
        <v>0</v>
      </c>
      <c r="F3846" s="329">
        <v>0</v>
      </c>
      <c r="G3846" s="1">
        <v>0</v>
      </c>
      <c r="H3846" s="329">
        <v>0</v>
      </c>
      <c r="I3846" s="1">
        <v>0</v>
      </c>
      <c r="J3846" s="329">
        <v>6402.3261338491247</v>
      </c>
      <c r="K3846" s="329">
        <f t="shared" si="59"/>
        <v>6402.3261338491247</v>
      </c>
    </row>
    <row r="3847" spans="2:11" x14ac:dyDescent="0.2">
      <c r="B3847" s="1">
        <v>20528972</v>
      </c>
      <c r="C3847" s="1">
        <v>2031</v>
      </c>
      <c r="D3847" s="1" t="s">
        <v>295</v>
      </c>
      <c r="E3847" s="1">
        <v>0</v>
      </c>
      <c r="F3847" s="329">
        <v>0</v>
      </c>
      <c r="G3847" s="1">
        <v>0</v>
      </c>
      <c r="H3847" s="329">
        <v>0</v>
      </c>
      <c r="I3847" s="1">
        <v>0</v>
      </c>
      <c r="J3847" s="329">
        <v>6402.3261338491247</v>
      </c>
      <c r="K3847" s="329">
        <f t="shared" ref="K3847:K3910" si="60">J3847+H3847+F3847</f>
        <v>6402.3261338491247</v>
      </c>
    </row>
    <row r="3848" spans="2:11" x14ac:dyDescent="0.2">
      <c r="B3848" s="1">
        <v>20528972</v>
      </c>
      <c r="C3848" s="1">
        <v>2032</v>
      </c>
      <c r="D3848" s="1" t="s">
        <v>295</v>
      </c>
      <c r="E3848" s="1">
        <v>0</v>
      </c>
      <c r="F3848" s="329">
        <v>0</v>
      </c>
      <c r="G3848" s="1">
        <v>0</v>
      </c>
      <c r="H3848" s="329">
        <v>0</v>
      </c>
      <c r="I3848" s="1">
        <v>0</v>
      </c>
      <c r="J3848" s="329">
        <v>6402.3261338491247</v>
      </c>
      <c r="K3848" s="329">
        <f t="shared" si="60"/>
        <v>6402.3261338491247</v>
      </c>
    </row>
    <row r="3849" spans="2:11" x14ac:dyDescent="0.2">
      <c r="B3849" s="1">
        <v>20528972</v>
      </c>
      <c r="C3849" s="1">
        <v>2033</v>
      </c>
      <c r="D3849" s="1" t="s">
        <v>295</v>
      </c>
      <c r="E3849" s="1">
        <v>0</v>
      </c>
      <c r="F3849" s="329">
        <v>0</v>
      </c>
      <c r="G3849" s="1">
        <v>0</v>
      </c>
      <c r="H3849" s="329">
        <v>0</v>
      </c>
      <c r="I3849" s="1">
        <v>0</v>
      </c>
      <c r="J3849" s="329">
        <v>6402.3261338491247</v>
      </c>
      <c r="K3849" s="329">
        <f t="shared" si="60"/>
        <v>6402.3261338491247</v>
      </c>
    </row>
    <row r="3850" spans="2:11" x14ac:dyDescent="0.2">
      <c r="B3850" s="1">
        <v>20528972</v>
      </c>
      <c r="C3850" s="1">
        <v>2034</v>
      </c>
      <c r="D3850" s="1" t="s">
        <v>295</v>
      </c>
      <c r="E3850" s="1">
        <v>0</v>
      </c>
      <c r="F3850" s="329">
        <v>0</v>
      </c>
      <c r="G3850" s="1">
        <v>0</v>
      </c>
      <c r="H3850" s="329">
        <v>0</v>
      </c>
      <c r="I3850" s="1">
        <v>0</v>
      </c>
      <c r="J3850" s="329">
        <v>6402.3261338491247</v>
      </c>
      <c r="K3850" s="329">
        <f t="shared" si="60"/>
        <v>6402.3261338491247</v>
      </c>
    </row>
    <row r="3851" spans="2:11" x14ac:dyDescent="0.2">
      <c r="B3851" s="1">
        <v>44705079</v>
      </c>
      <c r="C3851" s="1">
        <v>2023</v>
      </c>
      <c r="D3851" s="1" t="s">
        <v>295</v>
      </c>
      <c r="E3851" s="1">
        <v>0</v>
      </c>
      <c r="F3851" s="329">
        <v>0</v>
      </c>
      <c r="G3851" s="1">
        <v>9.50107037958038E-2</v>
      </c>
      <c r="H3851" s="329">
        <v>3.955445263680359</v>
      </c>
      <c r="I3851" s="1">
        <v>9.50107037958038E-2</v>
      </c>
      <c r="J3851" s="329">
        <v>10007.80845258274</v>
      </c>
      <c r="K3851" s="329">
        <f t="shared" si="60"/>
        <v>10011.76389784642</v>
      </c>
    </row>
    <row r="3852" spans="2:11" x14ac:dyDescent="0.2">
      <c r="B3852" s="1">
        <v>44705079</v>
      </c>
      <c r="C3852" s="1">
        <v>2024</v>
      </c>
      <c r="D3852" s="1" t="s">
        <v>295</v>
      </c>
      <c r="E3852" s="1">
        <v>0</v>
      </c>
      <c r="F3852" s="329">
        <v>0</v>
      </c>
      <c r="G3852" s="1">
        <v>5.9688024993617202E-2</v>
      </c>
      <c r="H3852" s="329">
        <v>2.4849065034487752</v>
      </c>
      <c r="I3852" s="1">
        <v>5.9688024993617202E-2</v>
      </c>
      <c r="J3852" s="329">
        <v>10007.80845258274</v>
      </c>
      <c r="K3852" s="329">
        <f t="shared" si="60"/>
        <v>10010.293359086189</v>
      </c>
    </row>
    <row r="3853" spans="2:11" x14ac:dyDescent="0.2">
      <c r="B3853" s="1">
        <v>44705079</v>
      </c>
      <c r="C3853" s="1">
        <v>2025</v>
      </c>
      <c r="D3853" s="1" t="s">
        <v>295</v>
      </c>
      <c r="E3853" s="1">
        <v>0</v>
      </c>
      <c r="F3853" s="329">
        <v>0</v>
      </c>
      <c r="G3853" s="1">
        <v>0</v>
      </c>
      <c r="H3853" s="329">
        <v>0</v>
      </c>
      <c r="I3853" s="1">
        <v>0</v>
      </c>
      <c r="J3853" s="329">
        <v>10007.80845258274</v>
      </c>
      <c r="K3853" s="329">
        <f t="shared" si="60"/>
        <v>10007.80845258274</v>
      </c>
    </row>
    <row r="3854" spans="2:11" x14ac:dyDescent="0.2">
      <c r="B3854" s="1">
        <v>44705079</v>
      </c>
      <c r="C3854" s="1">
        <v>2026</v>
      </c>
      <c r="D3854" s="1" t="s">
        <v>295</v>
      </c>
      <c r="E3854" s="1">
        <v>1945.2978131470829</v>
      </c>
      <c r="F3854" s="329">
        <v>7.9299710621297992</v>
      </c>
      <c r="G3854" s="1">
        <v>0</v>
      </c>
      <c r="H3854" s="329">
        <v>0</v>
      </c>
      <c r="I3854" s="1">
        <v>1945.2978131470829</v>
      </c>
      <c r="J3854" s="329">
        <v>10007.80845258274</v>
      </c>
      <c r="K3854" s="329">
        <f t="shared" si="60"/>
        <v>10015.738423644869</v>
      </c>
    </row>
    <row r="3855" spans="2:11" x14ac:dyDescent="0.2">
      <c r="B3855" s="1">
        <v>44705079</v>
      </c>
      <c r="C3855" s="1">
        <v>2027</v>
      </c>
      <c r="D3855" s="1" t="s">
        <v>295</v>
      </c>
      <c r="E3855" s="1">
        <v>1945.2978131470829</v>
      </c>
      <c r="F3855" s="329">
        <v>7.9299710621297992</v>
      </c>
      <c r="G3855" s="1">
        <v>0</v>
      </c>
      <c r="H3855" s="329">
        <v>0</v>
      </c>
      <c r="I3855" s="1">
        <v>1945.2978131470829</v>
      </c>
      <c r="J3855" s="329">
        <v>10007.80845258274</v>
      </c>
      <c r="K3855" s="329">
        <f t="shared" si="60"/>
        <v>10015.738423644869</v>
      </c>
    </row>
    <row r="3856" spans="2:11" x14ac:dyDescent="0.2">
      <c r="B3856" s="1">
        <v>44705079</v>
      </c>
      <c r="C3856" s="1">
        <v>2028</v>
      </c>
      <c r="D3856" s="1" t="s">
        <v>295</v>
      </c>
      <c r="E3856" s="1">
        <v>1945.2978131470829</v>
      </c>
      <c r="F3856" s="329">
        <v>7.9299710621297992</v>
      </c>
      <c r="G3856" s="1">
        <v>0</v>
      </c>
      <c r="H3856" s="329">
        <v>0</v>
      </c>
      <c r="I3856" s="1">
        <v>1945.2978131470829</v>
      </c>
      <c r="J3856" s="329">
        <v>10007.80845258274</v>
      </c>
      <c r="K3856" s="329">
        <f t="shared" si="60"/>
        <v>10015.738423644869</v>
      </c>
    </row>
    <row r="3857" spans="2:11" x14ac:dyDescent="0.2">
      <c r="B3857" s="1">
        <v>44705079</v>
      </c>
      <c r="C3857" s="1">
        <v>2029</v>
      </c>
      <c r="D3857" s="1" t="s">
        <v>295</v>
      </c>
      <c r="E3857" s="1">
        <v>1945.2978131470829</v>
      </c>
      <c r="F3857" s="329">
        <v>7.9299710621297992</v>
      </c>
      <c r="G3857" s="1">
        <v>0</v>
      </c>
      <c r="H3857" s="329">
        <v>0</v>
      </c>
      <c r="I3857" s="1">
        <v>1945.2978131470829</v>
      </c>
      <c r="J3857" s="329">
        <v>10007.80845258274</v>
      </c>
      <c r="K3857" s="329">
        <f t="shared" si="60"/>
        <v>10015.738423644869</v>
      </c>
    </row>
    <row r="3858" spans="2:11" x14ac:dyDescent="0.2">
      <c r="B3858" s="1">
        <v>44705079</v>
      </c>
      <c r="C3858" s="1">
        <v>2030</v>
      </c>
      <c r="D3858" s="1" t="s">
        <v>295</v>
      </c>
      <c r="E3858" s="1">
        <v>1945.2978131470829</v>
      </c>
      <c r="F3858" s="329">
        <v>7.9299710621297992</v>
      </c>
      <c r="G3858" s="1">
        <v>0</v>
      </c>
      <c r="H3858" s="329">
        <v>0</v>
      </c>
      <c r="I3858" s="1">
        <v>1945.2978131470829</v>
      </c>
      <c r="J3858" s="329">
        <v>10007.80845258274</v>
      </c>
      <c r="K3858" s="329">
        <f t="shared" si="60"/>
        <v>10015.738423644869</v>
      </c>
    </row>
    <row r="3859" spans="2:11" x14ac:dyDescent="0.2">
      <c r="B3859" s="1">
        <v>44705079</v>
      </c>
      <c r="C3859" s="1">
        <v>2031</v>
      </c>
      <c r="D3859" s="1" t="s">
        <v>295</v>
      </c>
      <c r="E3859" s="1">
        <v>1945.2978131470829</v>
      </c>
      <c r="F3859" s="329">
        <v>7.9299710621297992</v>
      </c>
      <c r="G3859" s="1">
        <v>0</v>
      </c>
      <c r="H3859" s="329">
        <v>0</v>
      </c>
      <c r="I3859" s="1">
        <v>1945.2978131470829</v>
      </c>
      <c r="J3859" s="329">
        <v>10007.80845258274</v>
      </c>
      <c r="K3859" s="329">
        <f t="shared" si="60"/>
        <v>10015.738423644869</v>
      </c>
    </row>
    <row r="3860" spans="2:11" x14ac:dyDescent="0.2">
      <c r="B3860" s="1">
        <v>44705079</v>
      </c>
      <c r="C3860" s="1">
        <v>2032</v>
      </c>
      <c r="D3860" s="1" t="s">
        <v>295</v>
      </c>
      <c r="E3860" s="1">
        <v>1945.2978131470829</v>
      </c>
      <c r="F3860" s="329">
        <v>7.9299710621297992</v>
      </c>
      <c r="G3860" s="1">
        <v>0</v>
      </c>
      <c r="H3860" s="329">
        <v>0</v>
      </c>
      <c r="I3860" s="1">
        <v>1945.2978131470829</v>
      </c>
      <c r="J3860" s="329">
        <v>10007.80845258274</v>
      </c>
      <c r="K3860" s="329">
        <f t="shared" si="60"/>
        <v>10015.738423644869</v>
      </c>
    </row>
    <row r="3861" spans="2:11" x14ac:dyDescent="0.2">
      <c r="B3861" s="1">
        <v>44705079</v>
      </c>
      <c r="C3861" s="1">
        <v>2033</v>
      </c>
      <c r="D3861" s="1" t="s">
        <v>295</v>
      </c>
      <c r="E3861" s="1">
        <v>1945.2978131470829</v>
      </c>
      <c r="F3861" s="329">
        <v>7.9299710621297992</v>
      </c>
      <c r="G3861" s="1">
        <v>0</v>
      </c>
      <c r="H3861" s="329">
        <v>0</v>
      </c>
      <c r="I3861" s="1">
        <v>1945.2978131470829</v>
      </c>
      <c r="J3861" s="329">
        <v>10007.80845258274</v>
      </c>
      <c r="K3861" s="329">
        <f t="shared" si="60"/>
        <v>10015.738423644869</v>
      </c>
    </row>
    <row r="3862" spans="2:11" x14ac:dyDescent="0.2">
      <c r="B3862" s="1">
        <v>44705079</v>
      </c>
      <c r="C3862" s="1">
        <v>2034</v>
      </c>
      <c r="D3862" s="1" t="s">
        <v>295</v>
      </c>
      <c r="E3862" s="1">
        <v>1945.2978131470829</v>
      </c>
      <c r="F3862" s="329">
        <v>7.9299710621297992</v>
      </c>
      <c r="G3862" s="1">
        <v>0</v>
      </c>
      <c r="H3862" s="329">
        <v>0</v>
      </c>
      <c r="I3862" s="1">
        <v>1945.2978131470829</v>
      </c>
      <c r="J3862" s="329">
        <v>10007.80845258274</v>
      </c>
      <c r="K3862" s="329">
        <f t="shared" si="60"/>
        <v>10015.738423644869</v>
      </c>
    </row>
    <row r="3863" spans="2:11" x14ac:dyDescent="0.2">
      <c r="B3863" s="1">
        <v>46707751</v>
      </c>
      <c r="C3863" s="1">
        <v>2023</v>
      </c>
      <c r="D3863" s="1" t="s">
        <v>295</v>
      </c>
      <c r="E3863" s="1">
        <v>7.312216950597457</v>
      </c>
      <c r="F3863" s="329">
        <v>0</v>
      </c>
      <c r="G3863" s="1">
        <v>1.318926237929174</v>
      </c>
      <c r="H3863" s="329">
        <v>54.908976910358533</v>
      </c>
      <c r="I3863" s="1">
        <v>8.6311431885266305</v>
      </c>
      <c r="J3863" s="329">
        <v>5213.4447296177023</v>
      </c>
      <c r="K3863" s="329">
        <f t="shared" si="60"/>
        <v>5268.3537065280607</v>
      </c>
    </row>
    <row r="3864" spans="2:11" x14ac:dyDescent="0.2">
      <c r="B3864" s="1">
        <v>46707751</v>
      </c>
      <c r="C3864" s="1">
        <v>2024</v>
      </c>
      <c r="D3864" s="1" t="s">
        <v>295</v>
      </c>
      <c r="E3864" s="1">
        <v>1.843997417623441</v>
      </c>
      <c r="F3864" s="329">
        <v>5.1638907223681897E-2</v>
      </c>
      <c r="G3864" s="1">
        <v>2.0703469229406362</v>
      </c>
      <c r="H3864" s="329">
        <v>86.191803695305538</v>
      </c>
      <c r="I3864" s="1">
        <v>3.9143443405640772</v>
      </c>
      <c r="J3864" s="329">
        <v>5213.4447296177023</v>
      </c>
      <c r="K3864" s="329">
        <f t="shared" si="60"/>
        <v>5299.6881722202315</v>
      </c>
    </row>
    <row r="3865" spans="2:11" x14ac:dyDescent="0.2">
      <c r="B3865" s="1">
        <v>46707751</v>
      </c>
      <c r="C3865" s="1">
        <v>2025</v>
      </c>
      <c r="D3865" s="1" t="s">
        <v>295</v>
      </c>
      <c r="E3865" s="1">
        <v>202.22735878876989</v>
      </c>
      <c r="F3865" s="329">
        <v>2.901423091159367</v>
      </c>
      <c r="G3865" s="1">
        <v>1.706513469368466</v>
      </c>
      <c r="H3865" s="329">
        <v>71.044843898086754</v>
      </c>
      <c r="I3865" s="1">
        <v>203.93387225813839</v>
      </c>
      <c r="J3865" s="329">
        <v>5213.4447296177023</v>
      </c>
      <c r="K3865" s="329">
        <f t="shared" si="60"/>
        <v>5287.3909966069486</v>
      </c>
    </row>
    <row r="3866" spans="2:11" x14ac:dyDescent="0.2">
      <c r="B3866" s="1">
        <v>46707751</v>
      </c>
      <c r="C3866" s="1">
        <v>2026</v>
      </c>
      <c r="D3866" s="1" t="s">
        <v>295</v>
      </c>
      <c r="E3866" s="1">
        <v>701.26782122160523</v>
      </c>
      <c r="F3866" s="329">
        <v>4.0651158529045697</v>
      </c>
      <c r="G3866" s="1">
        <v>0.51306092641179468</v>
      </c>
      <c r="H3866" s="329">
        <v>21.35953456061673</v>
      </c>
      <c r="I3866" s="1">
        <v>701.78088214801699</v>
      </c>
      <c r="J3866" s="329">
        <v>5213.4447296177023</v>
      </c>
      <c r="K3866" s="329">
        <f t="shared" si="60"/>
        <v>5238.869380031223</v>
      </c>
    </row>
    <row r="3867" spans="2:11" x14ac:dyDescent="0.2">
      <c r="B3867" s="1">
        <v>46707751</v>
      </c>
      <c r="C3867" s="1">
        <v>2027</v>
      </c>
      <c r="D3867" s="1" t="s">
        <v>295</v>
      </c>
      <c r="E3867" s="1">
        <v>701.26782122160523</v>
      </c>
      <c r="F3867" s="329">
        <v>4.0651158529045697</v>
      </c>
      <c r="G3867" s="1">
        <v>0.51306092641179468</v>
      </c>
      <c r="H3867" s="329">
        <v>21.35953456061673</v>
      </c>
      <c r="I3867" s="1">
        <v>701.78088214801699</v>
      </c>
      <c r="J3867" s="329">
        <v>5213.4447296177023</v>
      </c>
      <c r="K3867" s="329">
        <f t="shared" si="60"/>
        <v>5238.869380031223</v>
      </c>
    </row>
    <row r="3868" spans="2:11" x14ac:dyDescent="0.2">
      <c r="B3868" s="1">
        <v>46707751</v>
      </c>
      <c r="C3868" s="1">
        <v>2028</v>
      </c>
      <c r="D3868" s="1" t="s">
        <v>295</v>
      </c>
      <c r="E3868" s="1">
        <v>701.26782122160523</v>
      </c>
      <c r="F3868" s="329">
        <v>4.0651158529045697</v>
      </c>
      <c r="G3868" s="1">
        <v>0.51306092641179468</v>
      </c>
      <c r="H3868" s="329">
        <v>21.35953456061673</v>
      </c>
      <c r="I3868" s="1">
        <v>701.78088214801699</v>
      </c>
      <c r="J3868" s="329">
        <v>5213.4447296177023</v>
      </c>
      <c r="K3868" s="329">
        <f t="shared" si="60"/>
        <v>5238.869380031223</v>
      </c>
    </row>
    <row r="3869" spans="2:11" x14ac:dyDescent="0.2">
      <c r="B3869" s="1">
        <v>46707751</v>
      </c>
      <c r="C3869" s="1">
        <v>2029</v>
      </c>
      <c r="D3869" s="1" t="s">
        <v>295</v>
      </c>
      <c r="E3869" s="1">
        <v>701.26782122160523</v>
      </c>
      <c r="F3869" s="329">
        <v>4.0651158529045697</v>
      </c>
      <c r="G3869" s="1">
        <v>0.51306092641179468</v>
      </c>
      <c r="H3869" s="329">
        <v>21.35953456061673</v>
      </c>
      <c r="I3869" s="1">
        <v>701.78088214801699</v>
      </c>
      <c r="J3869" s="329">
        <v>5213.4447296177023</v>
      </c>
      <c r="K3869" s="329">
        <f t="shared" si="60"/>
        <v>5238.869380031223</v>
      </c>
    </row>
    <row r="3870" spans="2:11" x14ac:dyDescent="0.2">
      <c r="B3870" s="1">
        <v>46707751</v>
      </c>
      <c r="C3870" s="1">
        <v>2030</v>
      </c>
      <c r="D3870" s="1" t="s">
        <v>295</v>
      </c>
      <c r="E3870" s="1">
        <v>701.26782122160523</v>
      </c>
      <c r="F3870" s="329">
        <v>4.0651158529045697</v>
      </c>
      <c r="G3870" s="1">
        <v>0.51306092641179468</v>
      </c>
      <c r="H3870" s="329">
        <v>21.35953456061673</v>
      </c>
      <c r="I3870" s="1">
        <v>701.78088214801699</v>
      </c>
      <c r="J3870" s="329">
        <v>5213.4447296177023</v>
      </c>
      <c r="K3870" s="329">
        <f t="shared" si="60"/>
        <v>5238.869380031223</v>
      </c>
    </row>
    <row r="3871" spans="2:11" x14ac:dyDescent="0.2">
      <c r="B3871" s="1">
        <v>46707751</v>
      </c>
      <c r="C3871" s="1">
        <v>2031</v>
      </c>
      <c r="D3871" s="1" t="s">
        <v>295</v>
      </c>
      <c r="E3871" s="1">
        <v>701.26782122160523</v>
      </c>
      <c r="F3871" s="329">
        <v>4.0651158529045697</v>
      </c>
      <c r="G3871" s="1">
        <v>0.51306092641179468</v>
      </c>
      <c r="H3871" s="329">
        <v>21.35953456061673</v>
      </c>
      <c r="I3871" s="1">
        <v>701.78088214801699</v>
      </c>
      <c r="J3871" s="329">
        <v>5213.4447296177023</v>
      </c>
      <c r="K3871" s="329">
        <f t="shared" si="60"/>
        <v>5238.869380031223</v>
      </c>
    </row>
    <row r="3872" spans="2:11" x14ac:dyDescent="0.2">
      <c r="B3872" s="1">
        <v>46707751</v>
      </c>
      <c r="C3872" s="1">
        <v>2032</v>
      </c>
      <c r="D3872" s="1" t="s">
        <v>295</v>
      </c>
      <c r="E3872" s="1">
        <v>701.26782122160523</v>
      </c>
      <c r="F3872" s="329">
        <v>4.0651158529045697</v>
      </c>
      <c r="G3872" s="1">
        <v>0.51306092641179468</v>
      </c>
      <c r="H3872" s="329">
        <v>21.35953456061673</v>
      </c>
      <c r="I3872" s="1">
        <v>701.78088214801699</v>
      </c>
      <c r="J3872" s="329">
        <v>5213.4447296177023</v>
      </c>
      <c r="K3872" s="329">
        <f t="shared" si="60"/>
        <v>5238.869380031223</v>
      </c>
    </row>
    <row r="3873" spans="2:11" x14ac:dyDescent="0.2">
      <c r="B3873" s="1">
        <v>46707751</v>
      </c>
      <c r="C3873" s="1">
        <v>2033</v>
      </c>
      <c r="D3873" s="1" t="s">
        <v>295</v>
      </c>
      <c r="E3873" s="1">
        <v>701.26782122160523</v>
      </c>
      <c r="F3873" s="329">
        <v>4.0651158529045697</v>
      </c>
      <c r="G3873" s="1">
        <v>0.51306092641179468</v>
      </c>
      <c r="H3873" s="329">
        <v>21.35953456061673</v>
      </c>
      <c r="I3873" s="1">
        <v>701.78088214801699</v>
      </c>
      <c r="J3873" s="329">
        <v>5213.4447296177023</v>
      </c>
      <c r="K3873" s="329">
        <f t="shared" si="60"/>
        <v>5238.869380031223</v>
      </c>
    </row>
    <row r="3874" spans="2:11" x14ac:dyDescent="0.2">
      <c r="B3874" s="1">
        <v>46707751</v>
      </c>
      <c r="C3874" s="1">
        <v>2034</v>
      </c>
      <c r="D3874" s="1" t="s">
        <v>295</v>
      </c>
      <c r="E3874" s="1">
        <v>701.26782122160523</v>
      </c>
      <c r="F3874" s="329">
        <v>4.0651158529045697</v>
      </c>
      <c r="G3874" s="1">
        <v>0.51306092641179468</v>
      </c>
      <c r="H3874" s="329">
        <v>21.35953456061673</v>
      </c>
      <c r="I3874" s="1">
        <v>701.78088214801699</v>
      </c>
      <c r="J3874" s="329">
        <v>5213.4447296177023</v>
      </c>
      <c r="K3874" s="329">
        <f t="shared" si="60"/>
        <v>5238.869380031223</v>
      </c>
    </row>
    <row r="3875" spans="2:11" x14ac:dyDescent="0.2">
      <c r="B3875" s="1">
        <v>76743958</v>
      </c>
      <c r="C3875" s="1">
        <v>2023</v>
      </c>
      <c r="D3875" s="1" t="s">
        <v>295</v>
      </c>
      <c r="E3875" s="1">
        <v>0</v>
      </c>
      <c r="F3875" s="329">
        <v>0</v>
      </c>
      <c r="G3875" s="1">
        <v>6.2320661330151399E-2</v>
      </c>
      <c r="H3875" s="329">
        <v>2.5945073011727562</v>
      </c>
      <c r="I3875" s="1">
        <v>6.2320661330151399E-2</v>
      </c>
      <c r="J3875" s="329">
        <v>2813.6290242667378</v>
      </c>
      <c r="K3875" s="329">
        <f t="shared" si="60"/>
        <v>2816.2235315679104</v>
      </c>
    </row>
    <row r="3876" spans="2:11" x14ac:dyDescent="0.2">
      <c r="B3876" s="1">
        <v>76743958</v>
      </c>
      <c r="C3876" s="1">
        <v>2024</v>
      </c>
      <c r="D3876" s="1" t="s">
        <v>295</v>
      </c>
      <c r="E3876" s="1">
        <v>2.854935414458089</v>
      </c>
      <c r="F3876" s="329">
        <v>1.6903544321324002E-2</v>
      </c>
      <c r="G3876" s="1">
        <v>0</v>
      </c>
      <c r="H3876" s="329">
        <v>0</v>
      </c>
      <c r="I3876" s="1">
        <v>2.854935414458089</v>
      </c>
      <c r="J3876" s="329">
        <v>2813.6290242667378</v>
      </c>
      <c r="K3876" s="329">
        <f t="shared" si="60"/>
        <v>2813.6459278110592</v>
      </c>
    </row>
    <row r="3877" spans="2:11" x14ac:dyDescent="0.2">
      <c r="B3877" s="1">
        <v>76743958</v>
      </c>
      <c r="C3877" s="1">
        <v>2025</v>
      </c>
      <c r="D3877" s="1" t="s">
        <v>295</v>
      </c>
      <c r="E3877" s="1">
        <v>184.58119558788161</v>
      </c>
      <c r="F3877" s="329">
        <v>2.6490376031198739</v>
      </c>
      <c r="G3877" s="1">
        <v>0</v>
      </c>
      <c r="H3877" s="329">
        <v>0</v>
      </c>
      <c r="I3877" s="1">
        <v>184.58119558788161</v>
      </c>
      <c r="J3877" s="329">
        <v>2813.6290242667378</v>
      </c>
      <c r="K3877" s="329">
        <f t="shared" si="60"/>
        <v>2816.2780618698575</v>
      </c>
    </row>
    <row r="3878" spans="2:11" x14ac:dyDescent="0.2">
      <c r="B3878" s="1">
        <v>76743958</v>
      </c>
      <c r="C3878" s="1">
        <v>2026</v>
      </c>
      <c r="D3878" s="1" t="s">
        <v>295</v>
      </c>
      <c r="E3878" s="1">
        <v>1214.354372306311</v>
      </c>
      <c r="F3878" s="329">
        <v>4.3566566597250258</v>
      </c>
      <c r="G3878" s="1">
        <v>0</v>
      </c>
      <c r="H3878" s="329">
        <v>0</v>
      </c>
      <c r="I3878" s="1">
        <v>1214.354372306311</v>
      </c>
      <c r="J3878" s="329">
        <v>2813.6290242667378</v>
      </c>
      <c r="K3878" s="329">
        <f t="shared" si="60"/>
        <v>2817.9856809264629</v>
      </c>
    </row>
    <row r="3879" spans="2:11" x14ac:dyDescent="0.2">
      <c r="B3879" s="1">
        <v>76743958</v>
      </c>
      <c r="C3879" s="1">
        <v>2027</v>
      </c>
      <c r="D3879" s="1" t="s">
        <v>295</v>
      </c>
      <c r="E3879" s="1">
        <v>1214.354372306311</v>
      </c>
      <c r="F3879" s="329">
        <v>4.3566566597250258</v>
      </c>
      <c r="G3879" s="1">
        <v>0</v>
      </c>
      <c r="H3879" s="329">
        <v>0</v>
      </c>
      <c r="I3879" s="1">
        <v>1214.354372306311</v>
      </c>
      <c r="J3879" s="329">
        <v>2813.6290242667378</v>
      </c>
      <c r="K3879" s="329">
        <f t="shared" si="60"/>
        <v>2817.9856809264629</v>
      </c>
    </row>
    <row r="3880" spans="2:11" x14ac:dyDescent="0.2">
      <c r="B3880" s="1">
        <v>76743958</v>
      </c>
      <c r="C3880" s="1">
        <v>2028</v>
      </c>
      <c r="D3880" s="1" t="s">
        <v>295</v>
      </c>
      <c r="E3880" s="1">
        <v>1214.354372306311</v>
      </c>
      <c r="F3880" s="329">
        <v>4.3566566597250258</v>
      </c>
      <c r="G3880" s="1">
        <v>0</v>
      </c>
      <c r="H3880" s="329">
        <v>0</v>
      </c>
      <c r="I3880" s="1">
        <v>1214.354372306311</v>
      </c>
      <c r="J3880" s="329">
        <v>2813.6290242667378</v>
      </c>
      <c r="K3880" s="329">
        <f t="shared" si="60"/>
        <v>2817.9856809264629</v>
      </c>
    </row>
    <row r="3881" spans="2:11" x14ac:dyDescent="0.2">
      <c r="B3881" s="1">
        <v>76743958</v>
      </c>
      <c r="C3881" s="1">
        <v>2029</v>
      </c>
      <c r="D3881" s="1" t="s">
        <v>295</v>
      </c>
      <c r="E3881" s="1">
        <v>1214.354372306311</v>
      </c>
      <c r="F3881" s="329">
        <v>4.3566566597250258</v>
      </c>
      <c r="G3881" s="1">
        <v>0</v>
      </c>
      <c r="H3881" s="329">
        <v>0</v>
      </c>
      <c r="I3881" s="1">
        <v>1214.354372306311</v>
      </c>
      <c r="J3881" s="329">
        <v>2813.6290242667378</v>
      </c>
      <c r="K3881" s="329">
        <f t="shared" si="60"/>
        <v>2817.9856809264629</v>
      </c>
    </row>
    <row r="3882" spans="2:11" x14ac:dyDescent="0.2">
      <c r="B3882" s="1">
        <v>76743958</v>
      </c>
      <c r="C3882" s="1">
        <v>2030</v>
      </c>
      <c r="D3882" s="1" t="s">
        <v>295</v>
      </c>
      <c r="E3882" s="1">
        <v>1214.354372306311</v>
      </c>
      <c r="F3882" s="329">
        <v>4.3566566597250258</v>
      </c>
      <c r="G3882" s="1">
        <v>0</v>
      </c>
      <c r="H3882" s="329">
        <v>0</v>
      </c>
      <c r="I3882" s="1">
        <v>1214.354372306311</v>
      </c>
      <c r="J3882" s="329">
        <v>2813.6290242667378</v>
      </c>
      <c r="K3882" s="329">
        <f t="shared" si="60"/>
        <v>2817.9856809264629</v>
      </c>
    </row>
    <row r="3883" spans="2:11" x14ac:dyDescent="0.2">
      <c r="B3883" s="1">
        <v>76743958</v>
      </c>
      <c r="C3883" s="1">
        <v>2031</v>
      </c>
      <c r="D3883" s="1" t="s">
        <v>295</v>
      </c>
      <c r="E3883" s="1">
        <v>1214.354372306311</v>
      </c>
      <c r="F3883" s="329">
        <v>4.3566566597250258</v>
      </c>
      <c r="G3883" s="1">
        <v>0</v>
      </c>
      <c r="H3883" s="329">
        <v>0</v>
      </c>
      <c r="I3883" s="1">
        <v>1214.354372306311</v>
      </c>
      <c r="J3883" s="329">
        <v>2813.6290242667378</v>
      </c>
      <c r="K3883" s="329">
        <f t="shared" si="60"/>
        <v>2817.9856809264629</v>
      </c>
    </row>
    <row r="3884" spans="2:11" x14ac:dyDescent="0.2">
      <c r="B3884" s="1">
        <v>76743958</v>
      </c>
      <c r="C3884" s="1">
        <v>2032</v>
      </c>
      <c r="D3884" s="1" t="s">
        <v>295</v>
      </c>
      <c r="E3884" s="1">
        <v>1214.354372306311</v>
      </c>
      <c r="F3884" s="329">
        <v>4.3566566597250258</v>
      </c>
      <c r="G3884" s="1">
        <v>0</v>
      </c>
      <c r="H3884" s="329">
        <v>0</v>
      </c>
      <c r="I3884" s="1">
        <v>1214.354372306311</v>
      </c>
      <c r="J3884" s="329">
        <v>2813.6290242667378</v>
      </c>
      <c r="K3884" s="329">
        <f t="shared" si="60"/>
        <v>2817.9856809264629</v>
      </c>
    </row>
    <row r="3885" spans="2:11" x14ac:dyDescent="0.2">
      <c r="B3885" s="1">
        <v>76743958</v>
      </c>
      <c r="C3885" s="1">
        <v>2033</v>
      </c>
      <c r="D3885" s="1" t="s">
        <v>295</v>
      </c>
      <c r="E3885" s="1">
        <v>1214.354372306311</v>
      </c>
      <c r="F3885" s="329">
        <v>4.3566566597250258</v>
      </c>
      <c r="G3885" s="1">
        <v>0</v>
      </c>
      <c r="H3885" s="329">
        <v>0</v>
      </c>
      <c r="I3885" s="1">
        <v>1214.354372306311</v>
      </c>
      <c r="J3885" s="329">
        <v>2813.6290242667378</v>
      </c>
      <c r="K3885" s="329">
        <f t="shared" si="60"/>
        <v>2817.9856809264629</v>
      </c>
    </row>
    <row r="3886" spans="2:11" x14ac:dyDescent="0.2">
      <c r="B3886" s="1">
        <v>76743958</v>
      </c>
      <c r="C3886" s="1">
        <v>2034</v>
      </c>
      <c r="D3886" s="1" t="s">
        <v>295</v>
      </c>
      <c r="E3886" s="1">
        <v>1214.354372306311</v>
      </c>
      <c r="F3886" s="329">
        <v>4.3566566597250258</v>
      </c>
      <c r="G3886" s="1">
        <v>0</v>
      </c>
      <c r="H3886" s="329">
        <v>0</v>
      </c>
      <c r="I3886" s="1">
        <v>1214.354372306311</v>
      </c>
      <c r="J3886" s="329">
        <v>2813.6290242667378</v>
      </c>
      <c r="K3886" s="329">
        <f t="shared" si="60"/>
        <v>2817.9856809264629</v>
      </c>
    </row>
    <row r="3887" spans="2:11" x14ac:dyDescent="0.2">
      <c r="B3887" s="1">
        <v>77226876</v>
      </c>
      <c r="C3887" s="1">
        <v>2023</v>
      </c>
      <c r="D3887" s="1" t="s">
        <v>295</v>
      </c>
      <c r="E3887" s="1">
        <v>0</v>
      </c>
      <c r="F3887" s="329">
        <v>0</v>
      </c>
      <c r="G3887" s="1">
        <v>0</v>
      </c>
      <c r="H3887" s="329">
        <v>0</v>
      </c>
      <c r="I3887" s="1">
        <v>0</v>
      </c>
      <c r="J3887" s="329">
        <v>18758.328186117571</v>
      </c>
      <c r="K3887" s="329">
        <f t="shared" si="60"/>
        <v>18758.328186117571</v>
      </c>
    </row>
    <row r="3888" spans="2:11" x14ac:dyDescent="0.2">
      <c r="B3888" s="1">
        <v>77226876</v>
      </c>
      <c r="C3888" s="1">
        <v>2024</v>
      </c>
      <c r="D3888" s="1" t="s">
        <v>295</v>
      </c>
      <c r="E3888" s="1">
        <v>0</v>
      </c>
      <c r="F3888" s="329">
        <v>0</v>
      </c>
      <c r="G3888" s="1">
        <v>0</v>
      </c>
      <c r="H3888" s="329">
        <v>0</v>
      </c>
      <c r="I3888" s="1">
        <v>0</v>
      </c>
      <c r="J3888" s="329">
        <v>18758.328186117571</v>
      </c>
      <c r="K3888" s="329">
        <f t="shared" si="60"/>
        <v>18758.328186117571</v>
      </c>
    </row>
    <row r="3889" spans="2:11" x14ac:dyDescent="0.2">
      <c r="B3889" s="1">
        <v>77226876</v>
      </c>
      <c r="C3889" s="1">
        <v>2025</v>
      </c>
      <c r="D3889" s="1" t="s">
        <v>295</v>
      </c>
      <c r="E3889" s="1">
        <v>0</v>
      </c>
      <c r="F3889" s="329">
        <v>0</v>
      </c>
      <c r="G3889" s="1">
        <v>0</v>
      </c>
      <c r="H3889" s="329">
        <v>0</v>
      </c>
      <c r="I3889" s="1">
        <v>0</v>
      </c>
      <c r="J3889" s="329">
        <v>18758.328186117571</v>
      </c>
      <c r="K3889" s="329">
        <f t="shared" si="60"/>
        <v>18758.328186117571</v>
      </c>
    </row>
    <row r="3890" spans="2:11" x14ac:dyDescent="0.2">
      <c r="B3890" s="1">
        <v>77226876</v>
      </c>
      <c r="C3890" s="1">
        <v>2026</v>
      </c>
      <c r="D3890" s="1" t="s">
        <v>295</v>
      </c>
      <c r="E3890" s="1">
        <v>0</v>
      </c>
      <c r="F3890" s="329">
        <v>0</v>
      </c>
      <c r="G3890" s="1">
        <v>0</v>
      </c>
      <c r="H3890" s="329">
        <v>0</v>
      </c>
      <c r="I3890" s="1">
        <v>0</v>
      </c>
      <c r="J3890" s="329">
        <v>18758.328186117571</v>
      </c>
      <c r="K3890" s="329">
        <f t="shared" si="60"/>
        <v>18758.328186117571</v>
      </c>
    </row>
    <row r="3891" spans="2:11" x14ac:dyDescent="0.2">
      <c r="B3891" s="1">
        <v>77226876</v>
      </c>
      <c r="C3891" s="1">
        <v>2027</v>
      </c>
      <c r="D3891" s="1" t="s">
        <v>295</v>
      </c>
      <c r="E3891" s="1">
        <v>0</v>
      </c>
      <c r="F3891" s="329">
        <v>0</v>
      </c>
      <c r="G3891" s="1">
        <v>0</v>
      </c>
      <c r="H3891" s="329">
        <v>0</v>
      </c>
      <c r="I3891" s="1">
        <v>0</v>
      </c>
      <c r="J3891" s="329">
        <v>18758.328186117571</v>
      </c>
      <c r="K3891" s="329">
        <f t="shared" si="60"/>
        <v>18758.328186117571</v>
      </c>
    </row>
    <row r="3892" spans="2:11" x14ac:dyDescent="0.2">
      <c r="B3892" s="1">
        <v>77226876</v>
      </c>
      <c r="C3892" s="1">
        <v>2028</v>
      </c>
      <c r="D3892" s="1" t="s">
        <v>295</v>
      </c>
      <c r="E3892" s="1">
        <v>0</v>
      </c>
      <c r="F3892" s="329">
        <v>0</v>
      </c>
      <c r="G3892" s="1">
        <v>0</v>
      </c>
      <c r="H3892" s="329">
        <v>0</v>
      </c>
      <c r="I3892" s="1">
        <v>0</v>
      </c>
      <c r="J3892" s="329">
        <v>18758.328186117571</v>
      </c>
      <c r="K3892" s="329">
        <f t="shared" si="60"/>
        <v>18758.328186117571</v>
      </c>
    </row>
    <row r="3893" spans="2:11" x14ac:dyDescent="0.2">
      <c r="B3893" s="1">
        <v>77226876</v>
      </c>
      <c r="C3893" s="1">
        <v>2029</v>
      </c>
      <c r="D3893" s="1" t="s">
        <v>295</v>
      </c>
      <c r="E3893" s="1">
        <v>0</v>
      </c>
      <c r="F3893" s="329">
        <v>0</v>
      </c>
      <c r="G3893" s="1">
        <v>0</v>
      </c>
      <c r="H3893" s="329">
        <v>0</v>
      </c>
      <c r="I3893" s="1">
        <v>0</v>
      </c>
      <c r="J3893" s="329">
        <v>18758.328186117571</v>
      </c>
      <c r="K3893" s="329">
        <f t="shared" si="60"/>
        <v>18758.328186117571</v>
      </c>
    </row>
    <row r="3894" spans="2:11" x14ac:dyDescent="0.2">
      <c r="B3894" s="1">
        <v>77226876</v>
      </c>
      <c r="C3894" s="1">
        <v>2030</v>
      </c>
      <c r="D3894" s="1" t="s">
        <v>295</v>
      </c>
      <c r="E3894" s="1">
        <v>0</v>
      </c>
      <c r="F3894" s="329">
        <v>0</v>
      </c>
      <c r="G3894" s="1">
        <v>0</v>
      </c>
      <c r="H3894" s="329">
        <v>0</v>
      </c>
      <c r="I3894" s="1">
        <v>0</v>
      </c>
      <c r="J3894" s="329">
        <v>18758.328186117571</v>
      </c>
      <c r="K3894" s="329">
        <f t="shared" si="60"/>
        <v>18758.328186117571</v>
      </c>
    </row>
    <row r="3895" spans="2:11" x14ac:dyDescent="0.2">
      <c r="B3895" s="1">
        <v>77226876</v>
      </c>
      <c r="C3895" s="1">
        <v>2031</v>
      </c>
      <c r="D3895" s="1" t="s">
        <v>295</v>
      </c>
      <c r="E3895" s="1">
        <v>0</v>
      </c>
      <c r="F3895" s="329">
        <v>0</v>
      </c>
      <c r="G3895" s="1">
        <v>0</v>
      </c>
      <c r="H3895" s="329">
        <v>0</v>
      </c>
      <c r="I3895" s="1">
        <v>0</v>
      </c>
      <c r="J3895" s="329">
        <v>18758.328186117571</v>
      </c>
      <c r="K3895" s="329">
        <f t="shared" si="60"/>
        <v>18758.328186117571</v>
      </c>
    </row>
    <row r="3896" spans="2:11" x14ac:dyDescent="0.2">
      <c r="B3896" s="1">
        <v>77226876</v>
      </c>
      <c r="C3896" s="1">
        <v>2032</v>
      </c>
      <c r="D3896" s="1" t="s">
        <v>295</v>
      </c>
      <c r="E3896" s="1">
        <v>0</v>
      </c>
      <c r="F3896" s="329">
        <v>0</v>
      </c>
      <c r="G3896" s="1">
        <v>0</v>
      </c>
      <c r="H3896" s="329">
        <v>0</v>
      </c>
      <c r="I3896" s="1">
        <v>0</v>
      </c>
      <c r="J3896" s="329">
        <v>18758.328186117571</v>
      </c>
      <c r="K3896" s="329">
        <f t="shared" si="60"/>
        <v>18758.328186117571</v>
      </c>
    </row>
    <row r="3897" spans="2:11" x14ac:dyDescent="0.2">
      <c r="B3897" s="1">
        <v>77226876</v>
      </c>
      <c r="C3897" s="1">
        <v>2033</v>
      </c>
      <c r="D3897" s="1" t="s">
        <v>295</v>
      </c>
      <c r="E3897" s="1">
        <v>0</v>
      </c>
      <c r="F3897" s="329">
        <v>0</v>
      </c>
      <c r="G3897" s="1">
        <v>0</v>
      </c>
      <c r="H3897" s="329">
        <v>0</v>
      </c>
      <c r="I3897" s="1">
        <v>0</v>
      </c>
      <c r="J3897" s="329">
        <v>18758.328186117571</v>
      </c>
      <c r="K3897" s="329">
        <f t="shared" si="60"/>
        <v>18758.328186117571</v>
      </c>
    </row>
    <row r="3898" spans="2:11" x14ac:dyDescent="0.2">
      <c r="B3898" s="1">
        <v>77226876</v>
      </c>
      <c r="C3898" s="1">
        <v>2034</v>
      </c>
      <c r="D3898" s="1" t="s">
        <v>295</v>
      </c>
      <c r="E3898" s="1">
        <v>0</v>
      </c>
      <c r="F3898" s="329">
        <v>0</v>
      </c>
      <c r="G3898" s="1">
        <v>0</v>
      </c>
      <c r="H3898" s="329">
        <v>0</v>
      </c>
      <c r="I3898" s="1">
        <v>0</v>
      </c>
      <c r="J3898" s="329">
        <v>18758.328186117571</v>
      </c>
      <c r="K3898" s="329">
        <f t="shared" si="60"/>
        <v>18758.328186117571</v>
      </c>
    </row>
    <row r="3899" spans="2:11" x14ac:dyDescent="0.2">
      <c r="B3899" s="1">
        <v>96221221</v>
      </c>
      <c r="C3899" s="1">
        <v>2023</v>
      </c>
      <c r="D3899" s="1" t="s">
        <v>295</v>
      </c>
      <c r="E3899" s="1">
        <v>570.77615800571846</v>
      </c>
      <c r="F3899" s="329">
        <v>0</v>
      </c>
      <c r="G3899" s="1">
        <v>0.72249618826987683</v>
      </c>
      <c r="H3899" s="329">
        <v>30.07865442257058</v>
      </c>
      <c r="I3899" s="1">
        <v>571.49865419398839</v>
      </c>
      <c r="J3899" s="329">
        <v>23966.29084367456</v>
      </c>
      <c r="K3899" s="329">
        <f t="shared" si="60"/>
        <v>23996.36949809713</v>
      </c>
    </row>
    <row r="3900" spans="2:11" x14ac:dyDescent="0.2">
      <c r="B3900" s="1">
        <v>96221221</v>
      </c>
      <c r="C3900" s="1">
        <v>2024</v>
      </c>
      <c r="D3900" s="1" t="s">
        <v>295</v>
      </c>
      <c r="E3900" s="1">
        <v>512.07236961213914</v>
      </c>
      <c r="F3900" s="329">
        <v>4.4108180239798784</v>
      </c>
      <c r="G3900" s="1">
        <v>0.44760445291657969</v>
      </c>
      <c r="H3900" s="329">
        <v>18.63447845935562</v>
      </c>
      <c r="I3900" s="1">
        <v>512.51997406505575</v>
      </c>
      <c r="J3900" s="329">
        <v>23966.29084367456</v>
      </c>
      <c r="K3900" s="329">
        <f t="shared" si="60"/>
        <v>23989.336140157895</v>
      </c>
    </row>
    <row r="3901" spans="2:11" x14ac:dyDescent="0.2">
      <c r="B3901" s="1">
        <v>96221221</v>
      </c>
      <c r="C3901" s="1">
        <v>2025</v>
      </c>
      <c r="D3901" s="1" t="s">
        <v>295</v>
      </c>
      <c r="E3901" s="1">
        <v>736.94556618717547</v>
      </c>
      <c r="F3901" s="329">
        <v>16.16705099958391</v>
      </c>
      <c r="G3901" s="1">
        <v>0</v>
      </c>
      <c r="H3901" s="329">
        <v>0</v>
      </c>
      <c r="I3901" s="1">
        <v>736.94556618717547</v>
      </c>
      <c r="J3901" s="329">
        <v>23966.29084367456</v>
      </c>
      <c r="K3901" s="329">
        <f t="shared" si="60"/>
        <v>23982.457894674146</v>
      </c>
    </row>
    <row r="3902" spans="2:11" x14ac:dyDescent="0.2">
      <c r="B3902" s="1">
        <v>96221221</v>
      </c>
      <c r="C3902" s="1">
        <v>2026</v>
      </c>
      <c r="D3902" s="1" t="s">
        <v>295</v>
      </c>
      <c r="E3902" s="1">
        <v>1270.2029649130391</v>
      </c>
      <c r="F3902" s="329">
        <v>10.868790609405201</v>
      </c>
      <c r="G3902" s="1">
        <v>0</v>
      </c>
      <c r="H3902" s="329">
        <v>0</v>
      </c>
      <c r="I3902" s="1">
        <v>1270.2029649130391</v>
      </c>
      <c r="J3902" s="329">
        <v>23966.29084367456</v>
      </c>
      <c r="K3902" s="329">
        <f t="shared" si="60"/>
        <v>23977.159634283966</v>
      </c>
    </row>
    <row r="3903" spans="2:11" x14ac:dyDescent="0.2">
      <c r="B3903" s="1">
        <v>96221221</v>
      </c>
      <c r="C3903" s="1">
        <v>2027</v>
      </c>
      <c r="D3903" s="1" t="s">
        <v>295</v>
      </c>
      <c r="E3903" s="1">
        <v>1270.2029649130391</v>
      </c>
      <c r="F3903" s="329">
        <v>10.868790609405201</v>
      </c>
      <c r="G3903" s="1">
        <v>0</v>
      </c>
      <c r="H3903" s="329">
        <v>0</v>
      </c>
      <c r="I3903" s="1">
        <v>1270.2029649130391</v>
      </c>
      <c r="J3903" s="329">
        <v>23966.29084367456</v>
      </c>
      <c r="K3903" s="329">
        <f t="shared" si="60"/>
        <v>23977.159634283966</v>
      </c>
    </row>
    <row r="3904" spans="2:11" x14ac:dyDescent="0.2">
      <c r="B3904" s="1">
        <v>96221221</v>
      </c>
      <c r="C3904" s="1">
        <v>2028</v>
      </c>
      <c r="D3904" s="1" t="s">
        <v>295</v>
      </c>
      <c r="E3904" s="1">
        <v>1270.2029649130391</v>
      </c>
      <c r="F3904" s="329">
        <v>10.868790609405201</v>
      </c>
      <c r="G3904" s="1">
        <v>0</v>
      </c>
      <c r="H3904" s="329">
        <v>0</v>
      </c>
      <c r="I3904" s="1">
        <v>1270.2029649130391</v>
      </c>
      <c r="J3904" s="329">
        <v>23966.29084367456</v>
      </c>
      <c r="K3904" s="329">
        <f t="shared" si="60"/>
        <v>23977.159634283966</v>
      </c>
    </row>
    <row r="3905" spans="2:11" x14ac:dyDescent="0.2">
      <c r="B3905" s="1">
        <v>96221221</v>
      </c>
      <c r="C3905" s="1">
        <v>2029</v>
      </c>
      <c r="D3905" s="1" t="s">
        <v>295</v>
      </c>
      <c r="E3905" s="1">
        <v>1270.2029649130391</v>
      </c>
      <c r="F3905" s="329">
        <v>10.868790609405201</v>
      </c>
      <c r="G3905" s="1">
        <v>0</v>
      </c>
      <c r="H3905" s="329">
        <v>0</v>
      </c>
      <c r="I3905" s="1">
        <v>1270.2029649130391</v>
      </c>
      <c r="J3905" s="329">
        <v>23966.29084367456</v>
      </c>
      <c r="K3905" s="329">
        <f t="shared" si="60"/>
        <v>23977.159634283966</v>
      </c>
    </row>
    <row r="3906" spans="2:11" x14ac:dyDescent="0.2">
      <c r="B3906" s="1">
        <v>96221221</v>
      </c>
      <c r="C3906" s="1">
        <v>2030</v>
      </c>
      <c r="D3906" s="1" t="s">
        <v>295</v>
      </c>
      <c r="E3906" s="1">
        <v>1270.2029649130391</v>
      </c>
      <c r="F3906" s="329">
        <v>10.868790609405201</v>
      </c>
      <c r="G3906" s="1">
        <v>0</v>
      </c>
      <c r="H3906" s="329">
        <v>0</v>
      </c>
      <c r="I3906" s="1">
        <v>1270.2029649130391</v>
      </c>
      <c r="J3906" s="329">
        <v>23966.29084367456</v>
      </c>
      <c r="K3906" s="329">
        <f t="shared" si="60"/>
        <v>23977.159634283966</v>
      </c>
    </row>
    <row r="3907" spans="2:11" x14ac:dyDescent="0.2">
      <c r="B3907" s="1">
        <v>96221221</v>
      </c>
      <c r="C3907" s="1">
        <v>2031</v>
      </c>
      <c r="D3907" s="1" t="s">
        <v>295</v>
      </c>
      <c r="E3907" s="1">
        <v>1270.2029649130391</v>
      </c>
      <c r="F3907" s="329">
        <v>10.868790609405201</v>
      </c>
      <c r="G3907" s="1">
        <v>0</v>
      </c>
      <c r="H3907" s="329">
        <v>0</v>
      </c>
      <c r="I3907" s="1">
        <v>1270.2029649130391</v>
      </c>
      <c r="J3907" s="329">
        <v>23966.29084367456</v>
      </c>
      <c r="K3907" s="329">
        <f t="shared" si="60"/>
        <v>23977.159634283966</v>
      </c>
    </row>
    <row r="3908" spans="2:11" x14ac:dyDescent="0.2">
      <c r="B3908" s="1">
        <v>96221221</v>
      </c>
      <c r="C3908" s="1">
        <v>2032</v>
      </c>
      <c r="D3908" s="1" t="s">
        <v>295</v>
      </c>
      <c r="E3908" s="1">
        <v>1270.2029649130391</v>
      </c>
      <c r="F3908" s="329">
        <v>10.868790609405201</v>
      </c>
      <c r="G3908" s="1">
        <v>0</v>
      </c>
      <c r="H3908" s="329">
        <v>0</v>
      </c>
      <c r="I3908" s="1">
        <v>1270.2029649130391</v>
      </c>
      <c r="J3908" s="329">
        <v>23966.29084367456</v>
      </c>
      <c r="K3908" s="329">
        <f t="shared" si="60"/>
        <v>23977.159634283966</v>
      </c>
    </row>
    <row r="3909" spans="2:11" x14ac:dyDescent="0.2">
      <c r="B3909" s="1">
        <v>96221221</v>
      </c>
      <c r="C3909" s="1">
        <v>2033</v>
      </c>
      <c r="D3909" s="1" t="s">
        <v>295</v>
      </c>
      <c r="E3909" s="1">
        <v>1270.2029649130391</v>
      </c>
      <c r="F3909" s="329">
        <v>10.868790609405201</v>
      </c>
      <c r="G3909" s="1">
        <v>0</v>
      </c>
      <c r="H3909" s="329">
        <v>0</v>
      </c>
      <c r="I3909" s="1">
        <v>1270.2029649130391</v>
      </c>
      <c r="J3909" s="329">
        <v>23966.29084367456</v>
      </c>
      <c r="K3909" s="329">
        <f t="shared" si="60"/>
        <v>23977.159634283966</v>
      </c>
    </row>
    <row r="3910" spans="2:11" x14ac:dyDescent="0.2">
      <c r="B3910" s="1">
        <v>96221221</v>
      </c>
      <c r="C3910" s="1">
        <v>2034</v>
      </c>
      <c r="D3910" s="1" t="s">
        <v>295</v>
      </c>
      <c r="E3910" s="1">
        <v>1270.2029649130391</v>
      </c>
      <c r="F3910" s="329">
        <v>10.868790609405201</v>
      </c>
      <c r="G3910" s="1">
        <v>0</v>
      </c>
      <c r="H3910" s="329">
        <v>0</v>
      </c>
      <c r="I3910" s="1">
        <v>1270.2029649130391</v>
      </c>
      <c r="J3910" s="329">
        <v>23966.29084367456</v>
      </c>
      <c r="K3910" s="329">
        <f t="shared" si="60"/>
        <v>23977.159634283966</v>
      </c>
    </row>
    <row r="3911" spans="2:11" x14ac:dyDescent="0.2">
      <c r="B3911" s="1">
        <v>160976862</v>
      </c>
      <c r="C3911" s="1">
        <v>2023</v>
      </c>
      <c r="D3911" s="1" t="s">
        <v>295</v>
      </c>
      <c r="E3911" s="1">
        <v>1114.2877941867689</v>
      </c>
      <c r="F3911" s="329">
        <v>0</v>
      </c>
      <c r="G3911" s="1">
        <v>0</v>
      </c>
      <c r="H3911" s="329">
        <v>0</v>
      </c>
      <c r="I3911" s="1">
        <v>1114.2877941867689</v>
      </c>
      <c r="J3911" s="329">
        <v>2870.0457878030452</v>
      </c>
      <c r="K3911" s="329">
        <f t="shared" ref="K3911:K3974" si="61">J3911+H3911+F3911</f>
        <v>2870.0457878030452</v>
      </c>
    </row>
    <row r="3912" spans="2:11" x14ac:dyDescent="0.2">
      <c r="B3912" s="1">
        <v>160976862</v>
      </c>
      <c r="C3912" s="1">
        <v>2024</v>
      </c>
      <c r="D3912" s="1" t="s">
        <v>295</v>
      </c>
      <c r="E3912" s="1">
        <v>1926.2149430225959</v>
      </c>
      <c r="F3912" s="329">
        <v>37.044654727917923</v>
      </c>
      <c r="G3912" s="1">
        <v>0</v>
      </c>
      <c r="H3912" s="329">
        <v>0</v>
      </c>
      <c r="I3912" s="1">
        <v>1926.2149430225959</v>
      </c>
      <c r="J3912" s="329">
        <v>2870.0457878030452</v>
      </c>
      <c r="K3912" s="329">
        <f t="shared" si="61"/>
        <v>2907.0904425309632</v>
      </c>
    </row>
    <row r="3913" spans="2:11" x14ac:dyDescent="0.2">
      <c r="B3913" s="1">
        <v>160976862</v>
      </c>
      <c r="C3913" s="1">
        <v>2025</v>
      </c>
      <c r="D3913" s="1" t="s">
        <v>295</v>
      </c>
      <c r="E3913" s="1">
        <v>2228.1092672450109</v>
      </c>
      <c r="F3913" s="329">
        <v>35.305578206719098</v>
      </c>
      <c r="G3913" s="1">
        <v>0</v>
      </c>
      <c r="H3913" s="329">
        <v>0</v>
      </c>
      <c r="I3913" s="1">
        <v>2228.1092672450109</v>
      </c>
      <c r="J3913" s="329">
        <v>2870.0457878030452</v>
      </c>
      <c r="K3913" s="329">
        <f t="shared" si="61"/>
        <v>2905.3513660097642</v>
      </c>
    </row>
    <row r="3914" spans="2:11" x14ac:dyDescent="0.2">
      <c r="B3914" s="1">
        <v>160976862</v>
      </c>
      <c r="C3914" s="1">
        <v>2026</v>
      </c>
      <c r="D3914" s="1" t="s">
        <v>295</v>
      </c>
      <c r="E3914" s="1">
        <v>5976.642934582288</v>
      </c>
      <c r="F3914" s="329">
        <v>37.025202828572581</v>
      </c>
      <c r="G3914" s="1">
        <v>0</v>
      </c>
      <c r="H3914" s="329">
        <v>0</v>
      </c>
      <c r="I3914" s="1">
        <v>5976.642934582288</v>
      </c>
      <c r="J3914" s="329">
        <v>2870.0457878030452</v>
      </c>
      <c r="K3914" s="329">
        <f t="shared" si="61"/>
        <v>2907.0709906316179</v>
      </c>
    </row>
    <row r="3915" spans="2:11" x14ac:dyDescent="0.2">
      <c r="B3915" s="1">
        <v>160976862</v>
      </c>
      <c r="C3915" s="1">
        <v>2027</v>
      </c>
      <c r="D3915" s="1" t="s">
        <v>295</v>
      </c>
      <c r="E3915" s="1">
        <v>5976.642934582288</v>
      </c>
      <c r="F3915" s="329">
        <v>37.025202828572581</v>
      </c>
      <c r="G3915" s="1">
        <v>0</v>
      </c>
      <c r="H3915" s="329">
        <v>0</v>
      </c>
      <c r="I3915" s="1">
        <v>5976.642934582288</v>
      </c>
      <c r="J3915" s="329">
        <v>2870.0457878030452</v>
      </c>
      <c r="K3915" s="329">
        <f t="shared" si="61"/>
        <v>2907.0709906316179</v>
      </c>
    </row>
    <row r="3916" spans="2:11" x14ac:dyDescent="0.2">
      <c r="B3916" s="1">
        <v>160976862</v>
      </c>
      <c r="C3916" s="1">
        <v>2028</v>
      </c>
      <c r="D3916" s="1" t="s">
        <v>295</v>
      </c>
      <c r="E3916" s="1">
        <v>5976.642934582288</v>
      </c>
      <c r="F3916" s="329">
        <v>37.025202828572581</v>
      </c>
      <c r="G3916" s="1">
        <v>0</v>
      </c>
      <c r="H3916" s="329">
        <v>0</v>
      </c>
      <c r="I3916" s="1">
        <v>5976.642934582288</v>
      </c>
      <c r="J3916" s="329">
        <v>2870.0457878030452</v>
      </c>
      <c r="K3916" s="329">
        <f t="shared" si="61"/>
        <v>2907.0709906316179</v>
      </c>
    </row>
    <row r="3917" spans="2:11" x14ac:dyDescent="0.2">
      <c r="B3917" s="1">
        <v>160976862</v>
      </c>
      <c r="C3917" s="1">
        <v>2029</v>
      </c>
      <c r="D3917" s="1" t="s">
        <v>295</v>
      </c>
      <c r="E3917" s="1">
        <v>5976.642934582288</v>
      </c>
      <c r="F3917" s="329">
        <v>37.025202828572581</v>
      </c>
      <c r="G3917" s="1">
        <v>0</v>
      </c>
      <c r="H3917" s="329">
        <v>0</v>
      </c>
      <c r="I3917" s="1">
        <v>5976.642934582288</v>
      </c>
      <c r="J3917" s="329">
        <v>2870.0457878030452</v>
      </c>
      <c r="K3917" s="329">
        <f t="shared" si="61"/>
        <v>2907.0709906316179</v>
      </c>
    </row>
    <row r="3918" spans="2:11" x14ac:dyDescent="0.2">
      <c r="B3918" s="1">
        <v>160976862</v>
      </c>
      <c r="C3918" s="1">
        <v>2030</v>
      </c>
      <c r="D3918" s="1" t="s">
        <v>295</v>
      </c>
      <c r="E3918" s="1">
        <v>5976.642934582288</v>
      </c>
      <c r="F3918" s="329">
        <v>37.025202828572581</v>
      </c>
      <c r="G3918" s="1">
        <v>0</v>
      </c>
      <c r="H3918" s="329">
        <v>0</v>
      </c>
      <c r="I3918" s="1">
        <v>5976.642934582288</v>
      </c>
      <c r="J3918" s="329">
        <v>2870.0457878030452</v>
      </c>
      <c r="K3918" s="329">
        <f t="shared" si="61"/>
        <v>2907.0709906316179</v>
      </c>
    </row>
    <row r="3919" spans="2:11" x14ac:dyDescent="0.2">
      <c r="B3919" s="1">
        <v>160976862</v>
      </c>
      <c r="C3919" s="1">
        <v>2031</v>
      </c>
      <c r="D3919" s="1" t="s">
        <v>295</v>
      </c>
      <c r="E3919" s="1">
        <v>5976.642934582288</v>
      </c>
      <c r="F3919" s="329">
        <v>37.025202828572581</v>
      </c>
      <c r="G3919" s="1">
        <v>0</v>
      </c>
      <c r="H3919" s="329">
        <v>0</v>
      </c>
      <c r="I3919" s="1">
        <v>5976.642934582288</v>
      </c>
      <c r="J3919" s="329">
        <v>2870.0457878030452</v>
      </c>
      <c r="K3919" s="329">
        <f t="shared" si="61"/>
        <v>2907.0709906316179</v>
      </c>
    </row>
    <row r="3920" spans="2:11" x14ac:dyDescent="0.2">
      <c r="B3920" s="1">
        <v>160976862</v>
      </c>
      <c r="C3920" s="1">
        <v>2032</v>
      </c>
      <c r="D3920" s="1" t="s">
        <v>295</v>
      </c>
      <c r="E3920" s="1">
        <v>5976.642934582288</v>
      </c>
      <c r="F3920" s="329">
        <v>37.025202828572581</v>
      </c>
      <c r="G3920" s="1">
        <v>0</v>
      </c>
      <c r="H3920" s="329">
        <v>0</v>
      </c>
      <c r="I3920" s="1">
        <v>5976.642934582288</v>
      </c>
      <c r="J3920" s="329">
        <v>2870.0457878030452</v>
      </c>
      <c r="K3920" s="329">
        <f t="shared" si="61"/>
        <v>2907.0709906316179</v>
      </c>
    </row>
    <row r="3921" spans="2:11" x14ac:dyDescent="0.2">
      <c r="B3921" s="1">
        <v>160976862</v>
      </c>
      <c r="C3921" s="1">
        <v>2033</v>
      </c>
      <c r="D3921" s="1" t="s">
        <v>295</v>
      </c>
      <c r="E3921" s="1">
        <v>5976.642934582288</v>
      </c>
      <c r="F3921" s="329">
        <v>37.025202828572581</v>
      </c>
      <c r="G3921" s="1">
        <v>0</v>
      </c>
      <c r="H3921" s="329">
        <v>0</v>
      </c>
      <c r="I3921" s="1">
        <v>5976.642934582288</v>
      </c>
      <c r="J3921" s="329">
        <v>2870.0457878030452</v>
      </c>
      <c r="K3921" s="329">
        <f t="shared" si="61"/>
        <v>2907.0709906316179</v>
      </c>
    </row>
    <row r="3922" spans="2:11" x14ac:dyDescent="0.2">
      <c r="B3922" s="1">
        <v>160976862</v>
      </c>
      <c r="C3922" s="1">
        <v>2034</v>
      </c>
      <c r="D3922" s="1" t="s">
        <v>295</v>
      </c>
      <c r="E3922" s="1">
        <v>5976.642934582288</v>
      </c>
      <c r="F3922" s="329">
        <v>37.025202828572581</v>
      </c>
      <c r="G3922" s="1">
        <v>0</v>
      </c>
      <c r="H3922" s="329">
        <v>0</v>
      </c>
      <c r="I3922" s="1">
        <v>5976.642934582288</v>
      </c>
      <c r="J3922" s="329">
        <v>2870.0457878030452</v>
      </c>
      <c r="K3922" s="329">
        <f t="shared" si="61"/>
        <v>2907.0709906316179</v>
      </c>
    </row>
    <row r="3923" spans="2:11" x14ac:dyDescent="0.2">
      <c r="B3923" s="1">
        <v>161789292</v>
      </c>
      <c r="C3923" s="1">
        <v>2023</v>
      </c>
      <c r="D3923" s="1" t="s">
        <v>295</v>
      </c>
      <c r="E3923" s="1">
        <v>4680.1384998888461</v>
      </c>
      <c r="F3923" s="329">
        <v>0</v>
      </c>
      <c r="G3923" s="1">
        <v>0</v>
      </c>
      <c r="H3923" s="329">
        <v>0</v>
      </c>
      <c r="I3923" s="1">
        <v>4680.1384998888461</v>
      </c>
      <c r="J3923" s="329">
        <v>4054.1836774525318</v>
      </c>
      <c r="K3923" s="329">
        <f t="shared" si="61"/>
        <v>4054.1836774525318</v>
      </c>
    </row>
    <row r="3924" spans="2:11" x14ac:dyDescent="0.2">
      <c r="B3924" s="1">
        <v>161789292</v>
      </c>
      <c r="C3924" s="1">
        <v>2024</v>
      </c>
      <c r="D3924" s="1" t="s">
        <v>295</v>
      </c>
      <c r="E3924" s="1">
        <v>4783.6555202064037</v>
      </c>
      <c r="F3924" s="329">
        <v>102.1902285045088</v>
      </c>
      <c r="G3924" s="1">
        <v>0</v>
      </c>
      <c r="H3924" s="329">
        <v>0</v>
      </c>
      <c r="I3924" s="1">
        <v>4783.6555202064037</v>
      </c>
      <c r="J3924" s="329">
        <v>4054.1836774525318</v>
      </c>
      <c r="K3924" s="329">
        <f t="shared" si="61"/>
        <v>4156.3739059570407</v>
      </c>
    </row>
    <row r="3925" spans="2:11" x14ac:dyDescent="0.2">
      <c r="B3925" s="1">
        <v>161789292</v>
      </c>
      <c r="C3925" s="1">
        <v>2025</v>
      </c>
      <c r="D3925" s="1" t="s">
        <v>295</v>
      </c>
      <c r="E3925" s="1">
        <v>9136.1982983050093</v>
      </c>
      <c r="F3925" s="329">
        <v>201.11054734917221</v>
      </c>
      <c r="G3925" s="1">
        <v>0</v>
      </c>
      <c r="H3925" s="329">
        <v>0</v>
      </c>
      <c r="I3925" s="1">
        <v>9136.1982983050093</v>
      </c>
      <c r="J3925" s="329">
        <v>4054.1836774525318</v>
      </c>
      <c r="K3925" s="329">
        <f t="shared" si="61"/>
        <v>4255.2942248017043</v>
      </c>
    </row>
    <row r="3926" spans="2:11" x14ac:dyDescent="0.2">
      <c r="B3926" s="1">
        <v>161789292</v>
      </c>
      <c r="C3926" s="1">
        <v>2026</v>
      </c>
      <c r="D3926" s="1" t="s">
        <v>295</v>
      </c>
      <c r="E3926" s="1">
        <v>10912.563795816441</v>
      </c>
      <c r="F3926" s="329">
        <v>150.22171099287391</v>
      </c>
      <c r="G3926" s="1">
        <v>0</v>
      </c>
      <c r="H3926" s="329">
        <v>0</v>
      </c>
      <c r="I3926" s="1">
        <v>10912.563795816441</v>
      </c>
      <c r="J3926" s="329">
        <v>4054.1836774525318</v>
      </c>
      <c r="K3926" s="329">
        <f t="shared" si="61"/>
        <v>4204.4053884454061</v>
      </c>
    </row>
    <row r="3927" spans="2:11" x14ac:dyDescent="0.2">
      <c r="B3927" s="1">
        <v>161789292</v>
      </c>
      <c r="C3927" s="1">
        <v>2027</v>
      </c>
      <c r="D3927" s="1" t="s">
        <v>295</v>
      </c>
      <c r="E3927" s="1">
        <v>10912.563795816441</v>
      </c>
      <c r="F3927" s="329">
        <v>150.22171099287391</v>
      </c>
      <c r="G3927" s="1">
        <v>0</v>
      </c>
      <c r="H3927" s="329">
        <v>0</v>
      </c>
      <c r="I3927" s="1">
        <v>10912.563795816441</v>
      </c>
      <c r="J3927" s="329">
        <v>4054.1836774525318</v>
      </c>
      <c r="K3927" s="329">
        <f t="shared" si="61"/>
        <v>4204.4053884454061</v>
      </c>
    </row>
    <row r="3928" spans="2:11" x14ac:dyDescent="0.2">
      <c r="B3928" s="1">
        <v>161789292</v>
      </c>
      <c r="C3928" s="1">
        <v>2028</v>
      </c>
      <c r="D3928" s="1" t="s">
        <v>295</v>
      </c>
      <c r="E3928" s="1">
        <v>10912.563795816441</v>
      </c>
      <c r="F3928" s="329">
        <v>150.22171099287391</v>
      </c>
      <c r="G3928" s="1">
        <v>0</v>
      </c>
      <c r="H3928" s="329">
        <v>0</v>
      </c>
      <c r="I3928" s="1">
        <v>10912.563795816441</v>
      </c>
      <c r="J3928" s="329">
        <v>4054.1836774525318</v>
      </c>
      <c r="K3928" s="329">
        <f t="shared" si="61"/>
        <v>4204.4053884454061</v>
      </c>
    </row>
    <row r="3929" spans="2:11" x14ac:dyDescent="0.2">
      <c r="B3929" s="1">
        <v>161789292</v>
      </c>
      <c r="C3929" s="1">
        <v>2029</v>
      </c>
      <c r="D3929" s="1" t="s">
        <v>295</v>
      </c>
      <c r="E3929" s="1">
        <v>10912.563795816441</v>
      </c>
      <c r="F3929" s="329">
        <v>150.22171099287391</v>
      </c>
      <c r="G3929" s="1">
        <v>0</v>
      </c>
      <c r="H3929" s="329">
        <v>0</v>
      </c>
      <c r="I3929" s="1">
        <v>10912.563795816441</v>
      </c>
      <c r="J3929" s="329">
        <v>4054.1836774525318</v>
      </c>
      <c r="K3929" s="329">
        <f t="shared" si="61"/>
        <v>4204.4053884454061</v>
      </c>
    </row>
    <row r="3930" spans="2:11" x14ac:dyDescent="0.2">
      <c r="B3930" s="1">
        <v>161789292</v>
      </c>
      <c r="C3930" s="1">
        <v>2030</v>
      </c>
      <c r="D3930" s="1" t="s">
        <v>295</v>
      </c>
      <c r="E3930" s="1">
        <v>10912.563795816441</v>
      </c>
      <c r="F3930" s="329">
        <v>150.22171099287391</v>
      </c>
      <c r="G3930" s="1">
        <v>0</v>
      </c>
      <c r="H3930" s="329">
        <v>0</v>
      </c>
      <c r="I3930" s="1">
        <v>10912.563795816441</v>
      </c>
      <c r="J3930" s="329">
        <v>4054.1836774525318</v>
      </c>
      <c r="K3930" s="329">
        <f t="shared" si="61"/>
        <v>4204.4053884454061</v>
      </c>
    </row>
    <row r="3931" spans="2:11" x14ac:dyDescent="0.2">
      <c r="B3931" s="1">
        <v>161789292</v>
      </c>
      <c r="C3931" s="1">
        <v>2031</v>
      </c>
      <c r="D3931" s="1" t="s">
        <v>295</v>
      </c>
      <c r="E3931" s="1">
        <v>10912.563795816441</v>
      </c>
      <c r="F3931" s="329">
        <v>150.22171099287391</v>
      </c>
      <c r="G3931" s="1">
        <v>0</v>
      </c>
      <c r="H3931" s="329">
        <v>0</v>
      </c>
      <c r="I3931" s="1">
        <v>10912.563795816441</v>
      </c>
      <c r="J3931" s="329">
        <v>4054.1836774525318</v>
      </c>
      <c r="K3931" s="329">
        <f t="shared" si="61"/>
        <v>4204.4053884454061</v>
      </c>
    </row>
    <row r="3932" spans="2:11" x14ac:dyDescent="0.2">
      <c r="B3932" s="1">
        <v>161789292</v>
      </c>
      <c r="C3932" s="1">
        <v>2032</v>
      </c>
      <c r="D3932" s="1" t="s">
        <v>295</v>
      </c>
      <c r="E3932" s="1">
        <v>10912.563795816441</v>
      </c>
      <c r="F3932" s="329">
        <v>150.22171099287391</v>
      </c>
      <c r="G3932" s="1">
        <v>0</v>
      </c>
      <c r="H3932" s="329">
        <v>0</v>
      </c>
      <c r="I3932" s="1">
        <v>10912.563795816441</v>
      </c>
      <c r="J3932" s="329">
        <v>4054.1836774525318</v>
      </c>
      <c r="K3932" s="329">
        <f t="shared" si="61"/>
        <v>4204.4053884454061</v>
      </c>
    </row>
    <row r="3933" spans="2:11" x14ac:dyDescent="0.2">
      <c r="B3933" s="1">
        <v>161789292</v>
      </c>
      <c r="C3933" s="1">
        <v>2033</v>
      </c>
      <c r="D3933" s="1" t="s">
        <v>295</v>
      </c>
      <c r="E3933" s="1">
        <v>10912.563795816441</v>
      </c>
      <c r="F3933" s="329">
        <v>150.22171099287391</v>
      </c>
      <c r="G3933" s="1">
        <v>0</v>
      </c>
      <c r="H3933" s="329">
        <v>0</v>
      </c>
      <c r="I3933" s="1">
        <v>10912.563795816441</v>
      </c>
      <c r="J3933" s="329">
        <v>4054.1836774525318</v>
      </c>
      <c r="K3933" s="329">
        <f t="shared" si="61"/>
        <v>4204.4053884454061</v>
      </c>
    </row>
    <row r="3934" spans="2:11" x14ac:dyDescent="0.2">
      <c r="B3934" s="1">
        <v>161789292</v>
      </c>
      <c r="C3934" s="1">
        <v>2034</v>
      </c>
      <c r="D3934" s="1" t="s">
        <v>295</v>
      </c>
      <c r="E3934" s="1">
        <v>10912.563795816441</v>
      </c>
      <c r="F3934" s="329">
        <v>150.22171099287391</v>
      </c>
      <c r="G3934" s="1">
        <v>0</v>
      </c>
      <c r="H3934" s="329">
        <v>0</v>
      </c>
      <c r="I3934" s="1">
        <v>10912.563795816441</v>
      </c>
      <c r="J3934" s="329">
        <v>4054.1836774525318</v>
      </c>
      <c r="K3934" s="329">
        <f t="shared" si="61"/>
        <v>4204.4053884454061</v>
      </c>
    </row>
    <row r="3935" spans="2:11" x14ac:dyDescent="0.2">
      <c r="B3935" s="1">
        <v>163606350</v>
      </c>
      <c r="C3935" s="1">
        <v>2023</v>
      </c>
      <c r="D3935" s="1" t="s">
        <v>295</v>
      </c>
      <c r="E3935" s="1">
        <v>0</v>
      </c>
      <c r="F3935" s="329">
        <v>0</v>
      </c>
      <c r="G3935" s="1">
        <v>0</v>
      </c>
      <c r="H3935" s="329">
        <v>0</v>
      </c>
      <c r="I3935" s="1">
        <v>0</v>
      </c>
      <c r="J3935" s="329">
        <v>10033.015076727321</v>
      </c>
      <c r="K3935" s="329">
        <f t="shared" si="61"/>
        <v>10033.015076727321</v>
      </c>
    </row>
    <row r="3936" spans="2:11" x14ac:dyDescent="0.2">
      <c r="B3936" s="1">
        <v>163606350</v>
      </c>
      <c r="C3936" s="1">
        <v>2024</v>
      </c>
      <c r="D3936" s="1" t="s">
        <v>295</v>
      </c>
      <c r="E3936" s="1">
        <v>0</v>
      </c>
      <c r="F3936" s="329">
        <v>0</v>
      </c>
      <c r="G3936" s="1">
        <v>0</v>
      </c>
      <c r="H3936" s="329">
        <v>0</v>
      </c>
      <c r="I3936" s="1">
        <v>0</v>
      </c>
      <c r="J3936" s="329">
        <v>10033.015076727321</v>
      </c>
      <c r="K3936" s="329">
        <f t="shared" si="61"/>
        <v>10033.015076727321</v>
      </c>
    </row>
    <row r="3937" spans="2:11" x14ac:dyDescent="0.2">
      <c r="B3937" s="1">
        <v>163606350</v>
      </c>
      <c r="C3937" s="1">
        <v>2025</v>
      </c>
      <c r="D3937" s="1" t="s">
        <v>295</v>
      </c>
      <c r="E3937" s="1">
        <v>0</v>
      </c>
      <c r="F3937" s="329">
        <v>0</v>
      </c>
      <c r="G3937" s="1">
        <v>0</v>
      </c>
      <c r="H3937" s="329">
        <v>0</v>
      </c>
      <c r="I3937" s="1">
        <v>0</v>
      </c>
      <c r="J3937" s="329">
        <v>10033.015076727321</v>
      </c>
      <c r="K3937" s="329">
        <f t="shared" si="61"/>
        <v>10033.015076727321</v>
      </c>
    </row>
    <row r="3938" spans="2:11" x14ac:dyDescent="0.2">
      <c r="B3938" s="1">
        <v>163606350</v>
      </c>
      <c r="C3938" s="1">
        <v>2026</v>
      </c>
      <c r="D3938" s="1" t="s">
        <v>295</v>
      </c>
      <c r="E3938" s="1">
        <v>0</v>
      </c>
      <c r="F3938" s="329">
        <v>0</v>
      </c>
      <c r="G3938" s="1">
        <v>0</v>
      </c>
      <c r="H3938" s="329">
        <v>0</v>
      </c>
      <c r="I3938" s="1">
        <v>0</v>
      </c>
      <c r="J3938" s="329">
        <v>10033.015076727321</v>
      </c>
      <c r="K3938" s="329">
        <f t="shared" si="61"/>
        <v>10033.015076727321</v>
      </c>
    </row>
    <row r="3939" spans="2:11" x14ac:dyDescent="0.2">
      <c r="B3939" s="1">
        <v>163606350</v>
      </c>
      <c r="C3939" s="1">
        <v>2027</v>
      </c>
      <c r="D3939" s="1" t="s">
        <v>295</v>
      </c>
      <c r="E3939" s="1">
        <v>0</v>
      </c>
      <c r="F3939" s="329">
        <v>0</v>
      </c>
      <c r="G3939" s="1">
        <v>0</v>
      </c>
      <c r="H3939" s="329">
        <v>0</v>
      </c>
      <c r="I3939" s="1">
        <v>0</v>
      </c>
      <c r="J3939" s="329">
        <v>10033.015076727321</v>
      </c>
      <c r="K3939" s="329">
        <f t="shared" si="61"/>
        <v>10033.015076727321</v>
      </c>
    </row>
    <row r="3940" spans="2:11" x14ac:dyDescent="0.2">
      <c r="B3940" s="1">
        <v>163606350</v>
      </c>
      <c r="C3940" s="1">
        <v>2028</v>
      </c>
      <c r="D3940" s="1" t="s">
        <v>295</v>
      </c>
      <c r="E3940" s="1">
        <v>0</v>
      </c>
      <c r="F3940" s="329">
        <v>0</v>
      </c>
      <c r="G3940" s="1">
        <v>0</v>
      </c>
      <c r="H3940" s="329">
        <v>0</v>
      </c>
      <c r="I3940" s="1">
        <v>0</v>
      </c>
      <c r="J3940" s="329">
        <v>10033.015076727321</v>
      </c>
      <c r="K3940" s="329">
        <f t="shared" si="61"/>
        <v>10033.015076727321</v>
      </c>
    </row>
    <row r="3941" spans="2:11" x14ac:dyDescent="0.2">
      <c r="B3941" s="1">
        <v>163606350</v>
      </c>
      <c r="C3941" s="1">
        <v>2029</v>
      </c>
      <c r="D3941" s="1" t="s">
        <v>295</v>
      </c>
      <c r="E3941" s="1">
        <v>0</v>
      </c>
      <c r="F3941" s="329">
        <v>0</v>
      </c>
      <c r="G3941" s="1">
        <v>0</v>
      </c>
      <c r="H3941" s="329">
        <v>0</v>
      </c>
      <c r="I3941" s="1">
        <v>0</v>
      </c>
      <c r="J3941" s="329">
        <v>10033.015076727321</v>
      </c>
      <c r="K3941" s="329">
        <f t="shared" si="61"/>
        <v>10033.015076727321</v>
      </c>
    </row>
    <row r="3942" spans="2:11" x14ac:dyDescent="0.2">
      <c r="B3942" s="1">
        <v>163606350</v>
      </c>
      <c r="C3942" s="1">
        <v>2030</v>
      </c>
      <c r="D3942" s="1" t="s">
        <v>295</v>
      </c>
      <c r="E3942" s="1">
        <v>0</v>
      </c>
      <c r="F3942" s="329">
        <v>0</v>
      </c>
      <c r="G3942" s="1">
        <v>0</v>
      </c>
      <c r="H3942" s="329">
        <v>0</v>
      </c>
      <c r="I3942" s="1">
        <v>0</v>
      </c>
      <c r="J3942" s="329">
        <v>10033.015076727321</v>
      </c>
      <c r="K3942" s="329">
        <f t="shared" si="61"/>
        <v>10033.015076727321</v>
      </c>
    </row>
    <row r="3943" spans="2:11" x14ac:dyDescent="0.2">
      <c r="B3943" s="1">
        <v>163606350</v>
      </c>
      <c r="C3943" s="1">
        <v>2031</v>
      </c>
      <c r="D3943" s="1" t="s">
        <v>295</v>
      </c>
      <c r="E3943" s="1">
        <v>0</v>
      </c>
      <c r="F3943" s="329">
        <v>0</v>
      </c>
      <c r="G3943" s="1">
        <v>0</v>
      </c>
      <c r="H3943" s="329">
        <v>0</v>
      </c>
      <c r="I3943" s="1">
        <v>0</v>
      </c>
      <c r="J3943" s="329">
        <v>10033.015076727321</v>
      </c>
      <c r="K3943" s="329">
        <f t="shared" si="61"/>
        <v>10033.015076727321</v>
      </c>
    </row>
    <row r="3944" spans="2:11" x14ac:dyDescent="0.2">
      <c r="B3944" s="1">
        <v>163606350</v>
      </c>
      <c r="C3944" s="1">
        <v>2032</v>
      </c>
      <c r="D3944" s="1" t="s">
        <v>295</v>
      </c>
      <c r="E3944" s="1">
        <v>0</v>
      </c>
      <c r="F3944" s="329">
        <v>0</v>
      </c>
      <c r="G3944" s="1">
        <v>0</v>
      </c>
      <c r="H3944" s="329">
        <v>0</v>
      </c>
      <c r="I3944" s="1">
        <v>0</v>
      </c>
      <c r="J3944" s="329">
        <v>10033.015076727321</v>
      </c>
      <c r="K3944" s="329">
        <f t="shared" si="61"/>
        <v>10033.015076727321</v>
      </c>
    </row>
    <row r="3945" spans="2:11" x14ac:dyDescent="0.2">
      <c r="B3945" s="1">
        <v>163606350</v>
      </c>
      <c r="C3945" s="1">
        <v>2033</v>
      </c>
      <c r="D3945" s="1" t="s">
        <v>295</v>
      </c>
      <c r="E3945" s="1">
        <v>0</v>
      </c>
      <c r="F3945" s="329">
        <v>0</v>
      </c>
      <c r="G3945" s="1">
        <v>0</v>
      </c>
      <c r="H3945" s="329">
        <v>0</v>
      </c>
      <c r="I3945" s="1">
        <v>0</v>
      </c>
      <c r="J3945" s="329">
        <v>10033.015076727321</v>
      </c>
      <c r="K3945" s="329">
        <f t="shared" si="61"/>
        <v>10033.015076727321</v>
      </c>
    </row>
    <row r="3946" spans="2:11" x14ac:dyDescent="0.2">
      <c r="B3946" s="1">
        <v>163606350</v>
      </c>
      <c r="C3946" s="1">
        <v>2034</v>
      </c>
      <c r="D3946" s="1" t="s">
        <v>295</v>
      </c>
      <c r="E3946" s="1">
        <v>0</v>
      </c>
      <c r="F3946" s="329">
        <v>0</v>
      </c>
      <c r="G3946" s="1">
        <v>0</v>
      </c>
      <c r="H3946" s="329">
        <v>0</v>
      </c>
      <c r="I3946" s="1">
        <v>0</v>
      </c>
      <c r="J3946" s="329">
        <v>10033.015076727321</v>
      </c>
      <c r="K3946" s="329">
        <f t="shared" si="61"/>
        <v>10033.015076727321</v>
      </c>
    </row>
    <row r="3947" spans="2:11" x14ac:dyDescent="0.2">
      <c r="B3947" s="1">
        <v>182632597</v>
      </c>
      <c r="C3947" s="1">
        <v>2023</v>
      </c>
      <c r="D3947" s="1" t="s">
        <v>295</v>
      </c>
      <c r="E3947" s="1">
        <v>1086.917381208506</v>
      </c>
      <c r="F3947" s="329">
        <v>0</v>
      </c>
      <c r="G3947" s="1">
        <v>63.350740468959437</v>
      </c>
      <c r="H3947" s="329">
        <v>2637.3911183431969</v>
      </c>
      <c r="I3947" s="1">
        <v>1150.2681216774649</v>
      </c>
      <c r="J3947" s="329">
        <v>4938.5968063307901</v>
      </c>
      <c r="K3947" s="329">
        <f t="shared" si="61"/>
        <v>7575.9879246739874</v>
      </c>
    </row>
    <row r="3948" spans="2:11" x14ac:dyDescent="0.2">
      <c r="B3948" s="1">
        <v>182632597</v>
      </c>
      <c r="C3948" s="1">
        <v>2024</v>
      </c>
      <c r="D3948" s="1" t="s">
        <v>295</v>
      </c>
      <c r="E3948" s="1">
        <v>1491.790226585282</v>
      </c>
      <c r="F3948" s="329">
        <v>23.487211577126882</v>
      </c>
      <c r="G3948" s="1">
        <v>74.381153645613338</v>
      </c>
      <c r="H3948" s="329">
        <v>3096.6045944353509</v>
      </c>
      <c r="I3948" s="1">
        <v>1566.171380230895</v>
      </c>
      <c r="J3948" s="329">
        <v>4938.5968063307901</v>
      </c>
      <c r="K3948" s="329">
        <f t="shared" si="61"/>
        <v>8058.6886123432678</v>
      </c>
    </row>
    <row r="3949" spans="2:11" x14ac:dyDescent="0.2">
      <c r="B3949" s="1">
        <v>182632597</v>
      </c>
      <c r="C3949" s="1">
        <v>2025</v>
      </c>
      <c r="D3949" s="1" t="s">
        <v>295</v>
      </c>
      <c r="E3949" s="1">
        <v>1807.290725600951</v>
      </c>
      <c r="F3949" s="329">
        <v>28.800878167132211</v>
      </c>
      <c r="G3949" s="1">
        <v>52.211468785989673</v>
      </c>
      <c r="H3949" s="329">
        <v>2173.6456911548398</v>
      </c>
      <c r="I3949" s="1">
        <v>1859.5021943869399</v>
      </c>
      <c r="J3949" s="329">
        <v>4938.5968063307901</v>
      </c>
      <c r="K3949" s="329">
        <f t="shared" si="61"/>
        <v>7141.0433756527618</v>
      </c>
    </row>
    <row r="3950" spans="2:11" x14ac:dyDescent="0.2">
      <c r="B3950" s="1">
        <v>182632597</v>
      </c>
      <c r="C3950" s="1">
        <v>2026</v>
      </c>
      <c r="D3950" s="1" t="s">
        <v>295</v>
      </c>
      <c r="E3950" s="1">
        <v>5366.0351845779642</v>
      </c>
      <c r="F3950" s="329">
        <v>40.375872848609148</v>
      </c>
      <c r="G3950" s="1">
        <v>29.008766089395511</v>
      </c>
      <c r="H3950" s="329">
        <v>1207.6806280702299</v>
      </c>
      <c r="I3950" s="1">
        <v>5395.0439506673592</v>
      </c>
      <c r="J3950" s="329">
        <v>4938.5968063307901</v>
      </c>
      <c r="K3950" s="329">
        <f t="shared" si="61"/>
        <v>6186.6533072496286</v>
      </c>
    </row>
    <row r="3951" spans="2:11" x14ac:dyDescent="0.2">
      <c r="B3951" s="1">
        <v>182632597</v>
      </c>
      <c r="C3951" s="1">
        <v>2027</v>
      </c>
      <c r="D3951" s="1" t="s">
        <v>295</v>
      </c>
      <c r="E3951" s="1">
        <v>5366.0351845779642</v>
      </c>
      <c r="F3951" s="329">
        <v>40.375872848609148</v>
      </c>
      <c r="G3951" s="1">
        <v>29.008766089395511</v>
      </c>
      <c r="H3951" s="329">
        <v>1207.6806280702299</v>
      </c>
      <c r="I3951" s="1">
        <v>5395.0439506673592</v>
      </c>
      <c r="J3951" s="329">
        <v>4938.5968063307901</v>
      </c>
      <c r="K3951" s="329">
        <f t="shared" si="61"/>
        <v>6186.6533072496286</v>
      </c>
    </row>
    <row r="3952" spans="2:11" x14ac:dyDescent="0.2">
      <c r="B3952" s="1">
        <v>182632597</v>
      </c>
      <c r="C3952" s="1">
        <v>2028</v>
      </c>
      <c r="D3952" s="1" t="s">
        <v>295</v>
      </c>
      <c r="E3952" s="1">
        <v>5366.0351845779642</v>
      </c>
      <c r="F3952" s="329">
        <v>40.375872848609148</v>
      </c>
      <c r="G3952" s="1">
        <v>29.008766089395511</v>
      </c>
      <c r="H3952" s="329">
        <v>1207.6806280702299</v>
      </c>
      <c r="I3952" s="1">
        <v>5395.0439506673592</v>
      </c>
      <c r="J3952" s="329">
        <v>4938.5968063307901</v>
      </c>
      <c r="K3952" s="329">
        <f t="shared" si="61"/>
        <v>6186.6533072496286</v>
      </c>
    </row>
    <row r="3953" spans="2:11" x14ac:dyDescent="0.2">
      <c r="B3953" s="1">
        <v>182632597</v>
      </c>
      <c r="C3953" s="1">
        <v>2029</v>
      </c>
      <c r="D3953" s="1" t="s">
        <v>295</v>
      </c>
      <c r="E3953" s="1">
        <v>5366.0351845779642</v>
      </c>
      <c r="F3953" s="329">
        <v>40.375872848609148</v>
      </c>
      <c r="G3953" s="1">
        <v>29.008766089395511</v>
      </c>
      <c r="H3953" s="329">
        <v>1207.6806280702299</v>
      </c>
      <c r="I3953" s="1">
        <v>5395.0439506673592</v>
      </c>
      <c r="J3953" s="329">
        <v>4938.5968063307901</v>
      </c>
      <c r="K3953" s="329">
        <f t="shared" si="61"/>
        <v>6186.6533072496286</v>
      </c>
    </row>
    <row r="3954" spans="2:11" x14ac:dyDescent="0.2">
      <c r="B3954" s="1">
        <v>182632597</v>
      </c>
      <c r="C3954" s="1">
        <v>2030</v>
      </c>
      <c r="D3954" s="1" t="s">
        <v>295</v>
      </c>
      <c r="E3954" s="1">
        <v>5366.0351845779642</v>
      </c>
      <c r="F3954" s="329">
        <v>40.375872848609148</v>
      </c>
      <c r="G3954" s="1">
        <v>29.008766089395511</v>
      </c>
      <c r="H3954" s="329">
        <v>1207.6806280702299</v>
      </c>
      <c r="I3954" s="1">
        <v>5395.0439506673592</v>
      </c>
      <c r="J3954" s="329">
        <v>4938.5968063307901</v>
      </c>
      <c r="K3954" s="329">
        <f t="shared" si="61"/>
        <v>6186.6533072496286</v>
      </c>
    </row>
    <row r="3955" spans="2:11" x14ac:dyDescent="0.2">
      <c r="B3955" s="1">
        <v>182632597</v>
      </c>
      <c r="C3955" s="1">
        <v>2031</v>
      </c>
      <c r="D3955" s="1" t="s">
        <v>295</v>
      </c>
      <c r="E3955" s="1">
        <v>5366.0351845779642</v>
      </c>
      <c r="F3955" s="329">
        <v>40.375872848609148</v>
      </c>
      <c r="G3955" s="1">
        <v>29.008766089395511</v>
      </c>
      <c r="H3955" s="329">
        <v>1207.6806280702299</v>
      </c>
      <c r="I3955" s="1">
        <v>5395.0439506673592</v>
      </c>
      <c r="J3955" s="329">
        <v>4938.5968063307901</v>
      </c>
      <c r="K3955" s="329">
        <f t="shared" si="61"/>
        <v>6186.6533072496286</v>
      </c>
    </row>
    <row r="3956" spans="2:11" x14ac:dyDescent="0.2">
      <c r="B3956" s="1">
        <v>182632597</v>
      </c>
      <c r="C3956" s="1">
        <v>2032</v>
      </c>
      <c r="D3956" s="1" t="s">
        <v>295</v>
      </c>
      <c r="E3956" s="1">
        <v>5366.0351845779642</v>
      </c>
      <c r="F3956" s="329">
        <v>40.375872848609148</v>
      </c>
      <c r="G3956" s="1">
        <v>29.008766089395511</v>
      </c>
      <c r="H3956" s="329">
        <v>1207.6806280702299</v>
      </c>
      <c r="I3956" s="1">
        <v>5395.0439506673592</v>
      </c>
      <c r="J3956" s="329">
        <v>4938.5968063307901</v>
      </c>
      <c r="K3956" s="329">
        <f t="shared" si="61"/>
        <v>6186.6533072496286</v>
      </c>
    </row>
    <row r="3957" spans="2:11" x14ac:dyDescent="0.2">
      <c r="B3957" s="1">
        <v>182632597</v>
      </c>
      <c r="C3957" s="1">
        <v>2033</v>
      </c>
      <c r="D3957" s="1" t="s">
        <v>295</v>
      </c>
      <c r="E3957" s="1">
        <v>5366.0351845779642</v>
      </c>
      <c r="F3957" s="329">
        <v>40.375872848609148</v>
      </c>
      <c r="G3957" s="1">
        <v>29.008766089395511</v>
      </c>
      <c r="H3957" s="329">
        <v>1207.6806280702299</v>
      </c>
      <c r="I3957" s="1">
        <v>5395.0439506673592</v>
      </c>
      <c r="J3957" s="329">
        <v>4938.5968063307901</v>
      </c>
      <c r="K3957" s="329">
        <f t="shared" si="61"/>
        <v>6186.6533072496286</v>
      </c>
    </row>
    <row r="3958" spans="2:11" x14ac:dyDescent="0.2">
      <c r="B3958" s="1">
        <v>182632597</v>
      </c>
      <c r="C3958" s="1">
        <v>2034</v>
      </c>
      <c r="D3958" s="1" t="s">
        <v>295</v>
      </c>
      <c r="E3958" s="1">
        <v>5366.0351845779642</v>
      </c>
      <c r="F3958" s="329">
        <v>40.375872848609148</v>
      </c>
      <c r="G3958" s="1">
        <v>29.008766089395511</v>
      </c>
      <c r="H3958" s="329">
        <v>1207.6806280702299</v>
      </c>
      <c r="I3958" s="1">
        <v>5395.0439506673592</v>
      </c>
      <c r="J3958" s="329">
        <v>4938.5968063307901</v>
      </c>
      <c r="K3958" s="329">
        <f t="shared" si="61"/>
        <v>6186.6533072496286</v>
      </c>
    </row>
    <row r="3959" spans="2:11" x14ac:dyDescent="0.2">
      <c r="B3959" s="1">
        <v>184479483</v>
      </c>
      <c r="C3959" s="1">
        <v>2023</v>
      </c>
      <c r="D3959" s="1" t="s">
        <v>295</v>
      </c>
      <c r="E3959" s="1">
        <v>945.6909715795274</v>
      </c>
      <c r="F3959" s="329">
        <v>0</v>
      </c>
      <c r="G3959" s="1">
        <v>0</v>
      </c>
      <c r="H3959" s="329">
        <v>0</v>
      </c>
      <c r="I3959" s="1">
        <v>945.6909715795274</v>
      </c>
      <c r="J3959" s="329">
        <v>4366.0440209558064</v>
      </c>
      <c r="K3959" s="329">
        <f t="shared" si="61"/>
        <v>4366.0440209558064</v>
      </c>
    </row>
    <row r="3960" spans="2:11" x14ac:dyDescent="0.2">
      <c r="B3960" s="1">
        <v>184479483</v>
      </c>
      <c r="C3960" s="1">
        <v>2024</v>
      </c>
      <c r="D3960" s="1" t="s">
        <v>295</v>
      </c>
      <c r="E3960" s="1">
        <v>1490.378382518074</v>
      </c>
      <c r="F3960" s="329">
        <v>26.604188327342669</v>
      </c>
      <c r="G3960" s="1">
        <v>0</v>
      </c>
      <c r="H3960" s="329">
        <v>0</v>
      </c>
      <c r="I3960" s="1">
        <v>1490.378382518074</v>
      </c>
      <c r="J3960" s="329">
        <v>4366.0440209558064</v>
      </c>
      <c r="K3960" s="329">
        <f t="shared" si="61"/>
        <v>4392.6482092831493</v>
      </c>
    </row>
    <row r="3961" spans="2:11" x14ac:dyDescent="0.2">
      <c r="B3961" s="1">
        <v>184479483</v>
      </c>
      <c r="C3961" s="1">
        <v>2025</v>
      </c>
      <c r="D3961" s="1" t="s">
        <v>295</v>
      </c>
      <c r="E3961" s="1">
        <v>2963.0590101679418</v>
      </c>
      <c r="F3961" s="329">
        <v>52.274674619291751</v>
      </c>
      <c r="G3961" s="1">
        <v>0</v>
      </c>
      <c r="H3961" s="329">
        <v>0</v>
      </c>
      <c r="I3961" s="1">
        <v>2963.0590101679418</v>
      </c>
      <c r="J3961" s="329">
        <v>4366.0440209558064</v>
      </c>
      <c r="K3961" s="329">
        <f t="shared" si="61"/>
        <v>4418.318695575098</v>
      </c>
    </row>
    <row r="3962" spans="2:11" x14ac:dyDescent="0.2">
      <c r="B3962" s="1">
        <v>184479483</v>
      </c>
      <c r="C3962" s="1">
        <v>2026</v>
      </c>
      <c r="D3962" s="1" t="s">
        <v>295</v>
      </c>
      <c r="E3962" s="1">
        <v>5051.0095858166796</v>
      </c>
      <c r="F3962" s="329">
        <v>40.515992311312317</v>
      </c>
      <c r="G3962" s="1">
        <v>0</v>
      </c>
      <c r="H3962" s="329">
        <v>0</v>
      </c>
      <c r="I3962" s="1">
        <v>5051.0095858166796</v>
      </c>
      <c r="J3962" s="329">
        <v>4366.0440209558064</v>
      </c>
      <c r="K3962" s="329">
        <f t="shared" si="61"/>
        <v>4406.5600132671188</v>
      </c>
    </row>
    <row r="3963" spans="2:11" x14ac:dyDescent="0.2">
      <c r="B3963" s="1">
        <v>184479483</v>
      </c>
      <c r="C3963" s="1">
        <v>2027</v>
      </c>
      <c r="D3963" s="1" t="s">
        <v>295</v>
      </c>
      <c r="E3963" s="1">
        <v>5051.0095858166796</v>
      </c>
      <c r="F3963" s="329">
        <v>40.515992311312317</v>
      </c>
      <c r="G3963" s="1">
        <v>0</v>
      </c>
      <c r="H3963" s="329">
        <v>0</v>
      </c>
      <c r="I3963" s="1">
        <v>5051.0095858166796</v>
      </c>
      <c r="J3963" s="329">
        <v>4366.0440209558064</v>
      </c>
      <c r="K3963" s="329">
        <f t="shared" si="61"/>
        <v>4406.5600132671188</v>
      </c>
    </row>
    <row r="3964" spans="2:11" x14ac:dyDescent="0.2">
      <c r="B3964" s="1">
        <v>184479483</v>
      </c>
      <c r="C3964" s="1">
        <v>2028</v>
      </c>
      <c r="D3964" s="1" t="s">
        <v>295</v>
      </c>
      <c r="E3964" s="1">
        <v>5051.0095858166796</v>
      </c>
      <c r="F3964" s="329">
        <v>40.515992311312317</v>
      </c>
      <c r="G3964" s="1">
        <v>0</v>
      </c>
      <c r="H3964" s="329">
        <v>0</v>
      </c>
      <c r="I3964" s="1">
        <v>5051.0095858166796</v>
      </c>
      <c r="J3964" s="329">
        <v>4366.0440209558064</v>
      </c>
      <c r="K3964" s="329">
        <f t="shared" si="61"/>
        <v>4406.5600132671188</v>
      </c>
    </row>
    <row r="3965" spans="2:11" x14ac:dyDescent="0.2">
      <c r="B3965" s="1">
        <v>184479483</v>
      </c>
      <c r="C3965" s="1">
        <v>2029</v>
      </c>
      <c r="D3965" s="1" t="s">
        <v>295</v>
      </c>
      <c r="E3965" s="1">
        <v>5051.0095858166796</v>
      </c>
      <c r="F3965" s="329">
        <v>40.515992311312317</v>
      </c>
      <c r="G3965" s="1">
        <v>0</v>
      </c>
      <c r="H3965" s="329">
        <v>0</v>
      </c>
      <c r="I3965" s="1">
        <v>5051.0095858166796</v>
      </c>
      <c r="J3965" s="329">
        <v>4366.0440209558064</v>
      </c>
      <c r="K3965" s="329">
        <f t="shared" si="61"/>
        <v>4406.5600132671188</v>
      </c>
    </row>
    <row r="3966" spans="2:11" x14ac:dyDescent="0.2">
      <c r="B3966" s="1">
        <v>184479483</v>
      </c>
      <c r="C3966" s="1">
        <v>2030</v>
      </c>
      <c r="D3966" s="1" t="s">
        <v>295</v>
      </c>
      <c r="E3966" s="1">
        <v>5051.0095858166796</v>
      </c>
      <c r="F3966" s="329">
        <v>40.515992311312317</v>
      </c>
      <c r="G3966" s="1">
        <v>0</v>
      </c>
      <c r="H3966" s="329">
        <v>0</v>
      </c>
      <c r="I3966" s="1">
        <v>5051.0095858166796</v>
      </c>
      <c r="J3966" s="329">
        <v>4366.0440209558064</v>
      </c>
      <c r="K3966" s="329">
        <f t="shared" si="61"/>
        <v>4406.5600132671188</v>
      </c>
    </row>
    <row r="3967" spans="2:11" x14ac:dyDescent="0.2">
      <c r="B3967" s="1">
        <v>184479483</v>
      </c>
      <c r="C3967" s="1">
        <v>2031</v>
      </c>
      <c r="D3967" s="1" t="s">
        <v>295</v>
      </c>
      <c r="E3967" s="1">
        <v>5051.0095858166796</v>
      </c>
      <c r="F3967" s="329">
        <v>40.515992311312317</v>
      </c>
      <c r="G3967" s="1">
        <v>0</v>
      </c>
      <c r="H3967" s="329">
        <v>0</v>
      </c>
      <c r="I3967" s="1">
        <v>5051.0095858166796</v>
      </c>
      <c r="J3967" s="329">
        <v>4366.0440209558064</v>
      </c>
      <c r="K3967" s="329">
        <f t="shared" si="61"/>
        <v>4406.5600132671188</v>
      </c>
    </row>
    <row r="3968" spans="2:11" x14ac:dyDescent="0.2">
      <c r="B3968" s="1">
        <v>184479483</v>
      </c>
      <c r="C3968" s="1">
        <v>2032</v>
      </c>
      <c r="D3968" s="1" t="s">
        <v>295</v>
      </c>
      <c r="E3968" s="1">
        <v>5051.0095858166796</v>
      </c>
      <c r="F3968" s="329">
        <v>40.515992311312317</v>
      </c>
      <c r="G3968" s="1">
        <v>0</v>
      </c>
      <c r="H3968" s="329">
        <v>0</v>
      </c>
      <c r="I3968" s="1">
        <v>5051.0095858166796</v>
      </c>
      <c r="J3968" s="329">
        <v>4366.0440209558064</v>
      </c>
      <c r="K3968" s="329">
        <f t="shared" si="61"/>
        <v>4406.5600132671188</v>
      </c>
    </row>
    <row r="3969" spans="2:11" x14ac:dyDescent="0.2">
      <c r="B3969" s="1">
        <v>184479483</v>
      </c>
      <c r="C3969" s="1">
        <v>2033</v>
      </c>
      <c r="D3969" s="1" t="s">
        <v>295</v>
      </c>
      <c r="E3969" s="1">
        <v>5051.0095858166796</v>
      </c>
      <c r="F3969" s="329">
        <v>40.515992311312317</v>
      </c>
      <c r="G3969" s="1">
        <v>0</v>
      </c>
      <c r="H3969" s="329">
        <v>0</v>
      </c>
      <c r="I3969" s="1">
        <v>5051.0095858166796</v>
      </c>
      <c r="J3969" s="329">
        <v>4366.0440209558064</v>
      </c>
      <c r="K3969" s="329">
        <f t="shared" si="61"/>
        <v>4406.5600132671188</v>
      </c>
    </row>
    <row r="3970" spans="2:11" x14ac:dyDescent="0.2">
      <c r="B3970" s="1">
        <v>184479483</v>
      </c>
      <c r="C3970" s="1">
        <v>2034</v>
      </c>
      <c r="D3970" s="1" t="s">
        <v>295</v>
      </c>
      <c r="E3970" s="1">
        <v>5051.0095858166796</v>
      </c>
      <c r="F3970" s="329">
        <v>40.515992311312317</v>
      </c>
      <c r="G3970" s="1">
        <v>0</v>
      </c>
      <c r="H3970" s="329">
        <v>0</v>
      </c>
      <c r="I3970" s="1">
        <v>5051.0095858166796</v>
      </c>
      <c r="J3970" s="329">
        <v>4366.0440209558064</v>
      </c>
      <c r="K3970" s="329">
        <f t="shared" si="61"/>
        <v>4406.5600132671188</v>
      </c>
    </row>
    <row r="3971" spans="2:11" x14ac:dyDescent="0.2">
      <c r="B3971" s="1">
        <v>195085692</v>
      </c>
      <c r="C3971" s="1">
        <v>2023</v>
      </c>
      <c r="D3971" s="1" t="s">
        <v>295</v>
      </c>
      <c r="E3971" s="1">
        <v>0</v>
      </c>
      <c r="F3971" s="329">
        <v>0</v>
      </c>
      <c r="G3971" s="1">
        <v>5073.2422100665153</v>
      </c>
      <c r="H3971" s="329">
        <v>211207.06477912801</v>
      </c>
      <c r="I3971" s="1">
        <v>5073.2422100665153</v>
      </c>
      <c r="J3971" s="329">
        <v>15511.087392461801</v>
      </c>
      <c r="K3971" s="329">
        <f t="shared" si="61"/>
        <v>226718.15217158981</v>
      </c>
    </row>
    <row r="3972" spans="2:11" x14ac:dyDescent="0.2">
      <c r="B3972" s="1">
        <v>195085692</v>
      </c>
      <c r="C3972" s="1">
        <v>2024</v>
      </c>
      <c r="D3972" s="1" t="s">
        <v>295</v>
      </c>
      <c r="E3972" s="1">
        <v>0</v>
      </c>
      <c r="F3972" s="329">
        <v>0</v>
      </c>
      <c r="G3972" s="1">
        <v>5681.0990239430093</v>
      </c>
      <c r="H3972" s="329">
        <v>236513.10146117391</v>
      </c>
      <c r="I3972" s="1">
        <v>5681.0990239430093</v>
      </c>
      <c r="J3972" s="329">
        <v>15511.087392461801</v>
      </c>
      <c r="K3972" s="329">
        <f t="shared" si="61"/>
        <v>252024.18885363571</v>
      </c>
    </row>
    <row r="3973" spans="2:11" x14ac:dyDescent="0.2">
      <c r="B3973" s="1">
        <v>195085692</v>
      </c>
      <c r="C3973" s="1">
        <v>2025</v>
      </c>
      <c r="D3973" s="1" t="s">
        <v>295</v>
      </c>
      <c r="E3973" s="1">
        <v>0</v>
      </c>
      <c r="F3973" s="329">
        <v>0</v>
      </c>
      <c r="G3973" s="1">
        <v>5305.8332139812019</v>
      </c>
      <c r="H3973" s="329">
        <v>220890.19465874939</v>
      </c>
      <c r="I3973" s="1">
        <v>5305.8332139812019</v>
      </c>
      <c r="J3973" s="329">
        <v>15511.087392461801</v>
      </c>
      <c r="K3973" s="329">
        <f t="shared" si="61"/>
        <v>236401.28205121119</v>
      </c>
    </row>
    <row r="3974" spans="2:11" x14ac:dyDescent="0.2">
      <c r="B3974" s="1">
        <v>195085692</v>
      </c>
      <c r="C3974" s="1">
        <v>2026</v>
      </c>
      <c r="D3974" s="1" t="s">
        <v>295</v>
      </c>
      <c r="E3974" s="1">
        <v>0</v>
      </c>
      <c r="F3974" s="329">
        <v>0</v>
      </c>
      <c r="G3974" s="1">
        <v>11282.446004944621</v>
      </c>
      <c r="H3974" s="329">
        <v>469705.99974608928</v>
      </c>
      <c r="I3974" s="1">
        <v>11282.446004944621</v>
      </c>
      <c r="J3974" s="329">
        <v>15511.087392461801</v>
      </c>
      <c r="K3974" s="329">
        <f t="shared" si="61"/>
        <v>485217.08713855105</v>
      </c>
    </row>
    <row r="3975" spans="2:11" x14ac:dyDescent="0.2">
      <c r="B3975" s="1">
        <v>195085692</v>
      </c>
      <c r="C3975" s="1">
        <v>2027</v>
      </c>
      <c r="D3975" s="1" t="s">
        <v>295</v>
      </c>
      <c r="E3975" s="1">
        <v>0</v>
      </c>
      <c r="F3975" s="329">
        <v>0</v>
      </c>
      <c r="G3975" s="1">
        <v>11282.446004944621</v>
      </c>
      <c r="H3975" s="329">
        <v>469705.99974608928</v>
      </c>
      <c r="I3975" s="1">
        <v>11282.446004944621</v>
      </c>
      <c r="J3975" s="329">
        <v>15511.087392461801</v>
      </c>
      <c r="K3975" s="329">
        <f t="shared" ref="K3975:K4038" si="62">J3975+H3975+F3975</f>
        <v>485217.08713855105</v>
      </c>
    </row>
    <row r="3976" spans="2:11" x14ac:dyDescent="0.2">
      <c r="B3976" s="1">
        <v>195085692</v>
      </c>
      <c r="C3976" s="1">
        <v>2028</v>
      </c>
      <c r="D3976" s="1" t="s">
        <v>295</v>
      </c>
      <c r="E3976" s="1">
        <v>0</v>
      </c>
      <c r="F3976" s="329">
        <v>0</v>
      </c>
      <c r="G3976" s="1">
        <v>11282.446004944621</v>
      </c>
      <c r="H3976" s="329">
        <v>469705.99974608928</v>
      </c>
      <c r="I3976" s="1">
        <v>11282.446004944621</v>
      </c>
      <c r="J3976" s="329">
        <v>15511.087392461801</v>
      </c>
      <c r="K3976" s="329">
        <f t="shared" si="62"/>
        <v>485217.08713855105</v>
      </c>
    </row>
    <row r="3977" spans="2:11" x14ac:dyDescent="0.2">
      <c r="B3977" s="1">
        <v>195085692</v>
      </c>
      <c r="C3977" s="1">
        <v>2029</v>
      </c>
      <c r="D3977" s="1" t="s">
        <v>295</v>
      </c>
      <c r="E3977" s="1">
        <v>0</v>
      </c>
      <c r="F3977" s="329">
        <v>0</v>
      </c>
      <c r="G3977" s="1">
        <v>11282.446004944621</v>
      </c>
      <c r="H3977" s="329">
        <v>469705.99974608928</v>
      </c>
      <c r="I3977" s="1">
        <v>11282.446004944621</v>
      </c>
      <c r="J3977" s="329">
        <v>15511.087392461801</v>
      </c>
      <c r="K3977" s="329">
        <f t="shared" si="62"/>
        <v>485217.08713855105</v>
      </c>
    </row>
    <row r="3978" spans="2:11" x14ac:dyDescent="0.2">
      <c r="B3978" s="1">
        <v>195085692</v>
      </c>
      <c r="C3978" s="1">
        <v>2030</v>
      </c>
      <c r="D3978" s="1" t="s">
        <v>295</v>
      </c>
      <c r="E3978" s="1">
        <v>0</v>
      </c>
      <c r="F3978" s="329">
        <v>0</v>
      </c>
      <c r="G3978" s="1">
        <v>11282.446004944621</v>
      </c>
      <c r="H3978" s="329">
        <v>469705.99974608928</v>
      </c>
      <c r="I3978" s="1">
        <v>11282.446004944621</v>
      </c>
      <c r="J3978" s="329">
        <v>15511.087392461801</v>
      </c>
      <c r="K3978" s="329">
        <f t="shared" si="62"/>
        <v>485217.08713855105</v>
      </c>
    </row>
    <row r="3979" spans="2:11" x14ac:dyDescent="0.2">
      <c r="B3979" s="1">
        <v>195085692</v>
      </c>
      <c r="C3979" s="1">
        <v>2031</v>
      </c>
      <c r="D3979" s="1" t="s">
        <v>295</v>
      </c>
      <c r="E3979" s="1">
        <v>0</v>
      </c>
      <c r="F3979" s="329">
        <v>0</v>
      </c>
      <c r="G3979" s="1">
        <v>11282.446004944621</v>
      </c>
      <c r="H3979" s="329">
        <v>469705.99974608928</v>
      </c>
      <c r="I3979" s="1">
        <v>11282.446004944621</v>
      </c>
      <c r="J3979" s="329">
        <v>15511.087392461801</v>
      </c>
      <c r="K3979" s="329">
        <f t="shared" si="62"/>
        <v>485217.08713855105</v>
      </c>
    </row>
    <row r="3980" spans="2:11" x14ac:dyDescent="0.2">
      <c r="B3980" s="1">
        <v>195085692</v>
      </c>
      <c r="C3980" s="1">
        <v>2032</v>
      </c>
      <c r="D3980" s="1" t="s">
        <v>295</v>
      </c>
      <c r="E3980" s="1">
        <v>0</v>
      </c>
      <c r="F3980" s="329">
        <v>0</v>
      </c>
      <c r="G3980" s="1">
        <v>11282.446004944621</v>
      </c>
      <c r="H3980" s="329">
        <v>469705.99974608928</v>
      </c>
      <c r="I3980" s="1">
        <v>11282.446004944621</v>
      </c>
      <c r="J3980" s="329">
        <v>15511.087392461801</v>
      </c>
      <c r="K3980" s="329">
        <f t="shared" si="62"/>
        <v>485217.08713855105</v>
      </c>
    </row>
    <row r="3981" spans="2:11" x14ac:dyDescent="0.2">
      <c r="B3981" s="1">
        <v>195085692</v>
      </c>
      <c r="C3981" s="1">
        <v>2033</v>
      </c>
      <c r="D3981" s="1" t="s">
        <v>295</v>
      </c>
      <c r="E3981" s="1">
        <v>0</v>
      </c>
      <c r="F3981" s="329">
        <v>0</v>
      </c>
      <c r="G3981" s="1">
        <v>11282.446004944621</v>
      </c>
      <c r="H3981" s="329">
        <v>469705.99974608928</v>
      </c>
      <c r="I3981" s="1">
        <v>11282.446004944621</v>
      </c>
      <c r="J3981" s="329">
        <v>15511.087392461801</v>
      </c>
      <c r="K3981" s="329">
        <f t="shared" si="62"/>
        <v>485217.08713855105</v>
      </c>
    </row>
    <row r="3982" spans="2:11" x14ac:dyDescent="0.2">
      <c r="B3982" s="1">
        <v>195085692</v>
      </c>
      <c r="C3982" s="1">
        <v>2034</v>
      </c>
      <c r="D3982" s="1" t="s">
        <v>295</v>
      </c>
      <c r="E3982" s="1">
        <v>0</v>
      </c>
      <c r="F3982" s="329">
        <v>0</v>
      </c>
      <c r="G3982" s="1">
        <v>11282.446004944621</v>
      </c>
      <c r="H3982" s="329">
        <v>469705.99974608928</v>
      </c>
      <c r="I3982" s="1">
        <v>11282.446004944621</v>
      </c>
      <c r="J3982" s="329">
        <v>15511.087392461801</v>
      </c>
      <c r="K3982" s="329">
        <f t="shared" si="62"/>
        <v>485217.08713855105</v>
      </c>
    </row>
    <row r="3983" spans="2:11" x14ac:dyDescent="0.2">
      <c r="B3983" s="1">
        <v>19929810</v>
      </c>
      <c r="C3983" s="1">
        <v>2023</v>
      </c>
      <c r="D3983" s="1" t="s">
        <v>296</v>
      </c>
      <c r="E3983" s="1">
        <v>0</v>
      </c>
      <c r="F3983" s="329">
        <v>0</v>
      </c>
      <c r="G3983" s="1">
        <v>1411.9849321973859</v>
      </c>
      <c r="H3983" s="329">
        <v>58783.156942521768</v>
      </c>
      <c r="I3983" s="1">
        <v>1411.9849321973859</v>
      </c>
      <c r="J3983" s="329">
        <v>41121.619651540088</v>
      </c>
      <c r="K3983" s="329">
        <f t="shared" si="62"/>
        <v>99904.776594061856</v>
      </c>
    </row>
    <row r="3984" spans="2:11" x14ac:dyDescent="0.2">
      <c r="B3984" s="1">
        <v>19929810</v>
      </c>
      <c r="C3984" s="1">
        <v>2024</v>
      </c>
      <c r="D3984" s="1" t="s">
        <v>296</v>
      </c>
      <c r="E3984" s="1">
        <v>0</v>
      </c>
      <c r="F3984" s="329">
        <v>0</v>
      </c>
      <c r="G3984" s="1">
        <v>1483.157411253819</v>
      </c>
      <c r="H3984" s="329">
        <v>61746.179359376969</v>
      </c>
      <c r="I3984" s="1">
        <v>1483.157411253819</v>
      </c>
      <c r="J3984" s="329">
        <v>41121.619651540088</v>
      </c>
      <c r="K3984" s="329">
        <f t="shared" si="62"/>
        <v>102867.79901091705</v>
      </c>
    </row>
    <row r="3985" spans="2:11" x14ac:dyDescent="0.2">
      <c r="B3985" s="1">
        <v>19929810</v>
      </c>
      <c r="C3985" s="1">
        <v>2025</v>
      </c>
      <c r="D3985" s="1" t="s">
        <v>296</v>
      </c>
      <c r="E3985" s="1">
        <v>0</v>
      </c>
      <c r="F3985" s="329">
        <v>0</v>
      </c>
      <c r="G3985" s="1">
        <v>1410.0289901718961</v>
      </c>
      <c r="H3985" s="329">
        <v>58701.72799492249</v>
      </c>
      <c r="I3985" s="1">
        <v>1410.0289901718961</v>
      </c>
      <c r="J3985" s="329">
        <v>41121.619651540088</v>
      </c>
      <c r="K3985" s="329">
        <f t="shared" si="62"/>
        <v>99823.347646462586</v>
      </c>
    </row>
    <row r="3986" spans="2:11" x14ac:dyDescent="0.2">
      <c r="B3986" s="1">
        <v>19929810</v>
      </c>
      <c r="C3986" s="1">
        <v>2026</v>
      </c>
      <c r="D3986" s="1" t="s">
        <v>296</v>
      </c>
      <c r="E3986" s="1">
        <v>0</v>
      </c>
      <c r="F3986" s="329">
        <v>0</v>
      </c>
      <c r="G3986" s="1">
        <v>1410.0289901718961</v>
      </c>
      <c r="H3986" s="329">
        <v>58701.72799492249</v>
      </c>
      <c r="I3986" s="1">
        <v>1410.0289901718961</v>
      </c>
      <c r="J3986" s="329">
        <v>41121.619651540088</v>
      </c>
      <c r="K3986" s="329">
        <f t="shared" si="62"/>
        <v>99823.347646462586</v>
      </c>
    </row>
    <row r="3987" spans="2:11" x14ac:dyDescent="0.2">
      <c r="B3987" s="1">
        <v>19929810</v>
      </c>
      <c r="C3987" s="1">
        <v>2027</v>
      </c>
      <c r="D3987" s="1" t="s">
        <v>296</v>
      </c>
      <c r="E3987" s="1">
        <v>0</v>
      </c>
      <c r="F3987" s="329">
        <v>0</v>
      </c>
      <c r="G3987" s="1">
        <v>1410.0289901718961</v>
      </c>
      <c r="H3987" s="329">
        <v>58701.72799492249</v>
      </c>
      <c r="I3987" s="1">
        <v>1410.0289901718961</v>
      </c>
      <c r="J3987" s="329">
        <v>41121.619651540088</v>
      </c>
      <c r="K3987" s="329">
        <f t="shared" si="62"/>
        <v>99823.347646462586</v>
      </c>
    </row>
    <row r="3988" spans="2:11" x14ac:dyDescent="0.2">
      <c r="B3988" s="1">
        <v>19929810</v>
      </c>
      <c r="C3988" s="1">
        <v>2028</v>
      </c>
      <c r="D3988" s="1" t="s">
        <v>296</v>
      </c>
      <c r="E3988" s="1">
        <v>0</v>
      </c>
      <c r="F3988" s="329">
        <v>0</v>
      </c>
      <c r="G3988" s="1">
        <v>1410.0289901718961</v>
      </c>
      <c r="H3988" s="329">
        <v>58701.72799492249</v>
      </c>
      <c r="I3988" s="1">
        <v>1410.0289901718961</v>
      </c>
      <c r="J3988" s="329">
        <v>41121.619651540088</v>
      </c>
      <c r="K3988" s="329">
        <f t="shared" si="62"/>
        <v>99823.347646462586</v>
      </c>
    </row>
    <row r="3989" spans="2:11" x14ac:dyDescent="0.2">
      <c r="B3989" s="1">
        <v>19929810</v>
      </c>
      <c r="C3989" s="1">
        <v>2029</v>
      </c>
      <c r="D3989" s="1" t="s">
        <v>296</v>
      </c>
      <c r="E3989" s="1">
        <v>0</v>
      </c>
      <c r="F3989" s="329">
        <v>0</v>
      </c>
      <c r="G3989" s="1">
        <v>1410.0289901718961</v>
      </c>
      <c r="H3989" s="329">
        <v>58701.72799492249</v>
      </c>
      <c r="I3989" s="1">
        <v>1410.0289901718961</v>
      </c>
      <c r="J3989" s="329">
        <v>41121.619651540088</v>
      </c>
      <c r="K3989" s="329">
        <f t="shared" si="62"/>
        <v>99823.347646462586</v>
      </c>
    </row>
    <row r="3990" spans="2:11" x14ac:dyDescent="0.2">
      <c r="B3990" s="1">
        <v>19929810</v>
      </c>
      <c r="C3990" s="1">
        <v>2030</v>
      </c>
      <c r="D3990" s="1" t="s">
        <v>296</v>
      </c>
      <c r="E3990" s="1">
        <v>0</v>
      </c>
      <c r="F3990" s="329">
        <v>0</v>
      </c>
      <c r="G3990" s="1">
        <v>1410.0289901718961</v>
      </c>
      <c r="H3990" s="329">
        <v>58701.72799492249</v>
      </c>
      <c r="I3990" s="1">
        <v>1410.0289901718961</v>
      </c>
      <c r="J3990" s="329">
        <v>41121.619651540088</v>
      </c>
      <c r="K3990" s="329">
        <f t="shared" si="62"/>
        <v>99823.347646462586</v>
      </c>
    </row>
    <row r="3991" spans="2:11" x14ac:dyDescent="0.2">
      <c r="B3991" s="1">
        <v>19929810</v>
      </c>
      <c r="C3991" s="1">
        <v>2031</v>
      </c>
      <c r="D3991" s="1" t="s">
        <v>296</v>
      </c>
      <c r="E3991" s="1">
        <v>0</v>
      </c>
      <c r="F3991" s="329">
        <v>0</v>
      </c>
      <c r="G3991" s="1">
        <v>1410.0289901718961</v>
      </c>
      <c r="H3991" s="329">
        <v>58701.72799492249</v>
      </c>
      <c r="I3991" s="1">
        <v>1410.0289901718961</v>
      </c>
      <c r="J3991" s="329">
        <v>41121.619651540088</v>
      </c>
      <c r="K3991" s="329">
        <f t="shared" si="62"/>
        <v>99823.347646462586</v>
      </c>
    </row>
    <row r="3992" spans="2:11" x14ac:dyDescent="0.2">
      <c r="B3992" s="1">
        <v>19929810</v>
      </c>
      <c r="C3992" s="1">
        <v>2032</v>
      </c>
      <c r="D3992" s="1" t="s">
        <v>296</v>
      </c>
      <c r="E3992" s="1">
        <v>0</v>
      </c>
      <c r="F3992" s="329">
        <v>0</v>
      </c>
      <c r="G3992" s="1">
        <v>1410.0289901718961</v>
      </c>
      <c r="H3992" s="329">
        <v>58701.72799492249</v>
      </c>
      <c r="I3992" s="1">
        <v>1410.0289901718961</v>
      </c>
      <c r="J3992" s="329">
        <v>41121.619651540088</v>
      </c>
      <c r="K3992" s="329">
        <f t="shared" si="62"/>
        <v>99823.347646462586</v>
      </c>
    </row>
    <row r="3993" spans="2:11" x14ac:dyDescent="0.2">
      <c r="B3993" s="1">
        <v>19929810</v>
      </c>
      <c r="C3993" s="1">
        <v>2033</v>
      </c>
      <c r="D3993" s="1" t="s">
        <v>296</v>
      </c>
      <c r="E3993" s="1">
        <v>0</v>
      </c>
      <c r="F3993" s="329">
        <v>0</v>
      </c>
      <c r="G3993" s="1">
        <v>1410.0289901718961</v>
      </c>
      <c r="H3993" s="329">
        <v>58701.72799492249</v>
      </c>
      <c r="I3993" s="1">
        <v>1410.0289901718961</v>
      </c>
      <c r="J3993" s="329">
        <v>41121.619651540088</v>
      </c>
      <c r="K3993" s="329">
        <f t="shared" si="62"/>
        <v>99823.347646462586</v>
      </c>
    </row>
    <row r="3994" spans="2:11" x14ac:dyDescent="0.2">
      <c r="B3994" s="1">
        <v>19929810</v>
      </c>
      <c r="C3994" s="1">
        <v>2034</v>
      </c>
      <c r="D3994" s="1" t="s">
        <v>296</v>
      </c>
      <c r="E3994" s="1">
        <v>0</v>
      </c>
      <c r="F3994" s="329">
        <v>0</v>
      </c>
      <c r="G3994" s="1">
        <v>1410.0289901718961</v>
      </c>
      <c r="H3994" s="329">
        <v>58701.72799492249</v>
      </c>
      <c r="I3994" s="1">
        <v>1410.0289901718961</v>
      </c>
      <c r="J3994" s="329">
        <v>41121.619651540088</v>
      </c>
      <c r="K3994" s="329">
        <f t="shared" si="62"/>
        <v>99823.347646462586</v>
      </c>
    </row>
    <row r="3995" spans="2:11" x14ac:dyDescent="0.2">
      <c r="B3995" s="1">
        <v>19929872</v>
      </c>
      <c r="C3995" s="1">
        <v>2023</v>
      </c>
      <c r="D3995" s="1" t="s">
        <v>296</v>
      </c>
      <c r="E3995" s="1">
        <v>0</v>
      </c>
      <c r="F3995" s="329">
        <v>0</v>
      </c>
      <c r="G3995" s="1">
        <v>0</v>
      </c>
      <c r="H3995" s="329">
        <v>0</v>
      </c>
      <c r="I3995" s="1">
        <v>0</v>
      </c>
      <c r="J3995" s="329">
        <v>14323.012298852031</v>
      </c>
      <c r="K3995" s="329">
        <f t="shared" si="62"/>
        <v>14323.012298852031</v>
      </c>
    </row>
    <row r="3996" spans="2:11" x14ac:dyDescent="0.2">
      <c r="B3996" s="1">
        <v>19929872</v>
      </c>
      <c r="C3996" s="1">
        <v>2024</v>
      </c>
      <c r="D3996" s="1" t="s">
        <v>296</v>
      </c>
      <c r="E3996" s="1">
        <v>0</v>
      </c>
      <c r="F3996" s="329">
        <v>0</v>
      </c>
      <c r="G3996" s="1">
        <v>0</v>
      </c>
      <c r="H3996" s="329">
        <v>0</v>
      </c>
      <c r="I3996" s="1">
        <v>0</v>
      </c>
      <c r="J3996" s="329">
        <v>14323.012298852031</v>
      </c>
      <c r="K3996" s="329">
        <f t="shared" si="62"/>
        <v>14323.012298852031</v>
      </c>
    </row>
    <row r="3997" spans="2:11" x14ac:dyDescent="0.2">
      <c r="B3997" s="1">
        <v>19929872</v>
      </c>
      <c r="C3997" s="1">
        <v>2025</v>
      </c>
      <c r="D3997" s="1" t="s">
        <v>296</v>
      </c>
      <c r="E3997" s="1">
        <v>1.041003334788341</v>
      </c>
      <c r="F3997" s="329">
        <v>1.42542900207164E-2</v>
      </c>
      <c r="G3997" s="1">
        <v>0</v>
      </c>
      <c r="H3997" s="329">
        <v>0</v>
      </c>
      <c r="I3997" s="1">
        <v>1.041003334788341</v>
      </c>
      <c r="J3997" s="329">
        <v>14323.012298852031</v>
      </c>
      <c r="K3997" s="329">
        <f t="shared" si="62"/>
        <v>14323.026553142052</v>
      </c>
    </row>
    <row r="3998" spans="2:11" x14ac:dyDescent="0.2">
      <c r="B3998" s="1">
        <v>19929872</v>
      </c>
      <c r="C3998" s="1">
        <v>2026</v>
      </c>
      <c r="D3998" s="1" t="s">
        <v>296</v>
      </c>
      <c r="E3998" s="1">
        <v>1.041003334788341</v>
      </c>
      <c r="F3998" s="329">
        <v>1.42542900207164E-2</v>
      </c>
      <c r="G3998" s="1">
        <v>0</v>
      </c>
      <c r="H3998" s="329">
        <v>0</v>
      </c>
      <c r="I3998" s="1">
        <v>1.041003334788341</v>
      </c>
      <c r="J3998" s="329">
        <v>14323.012298852031</v>
      </c>
      <c r="K3998" s="329">
        <f t="shared" si="62"/>
        <v>14323.026553142052</v>
      </c>
    </row>
    <row r="3999" spans="2:11" x14ac:dyDescent="0.2">
      <c r="B3999" s="1">
        <v>19929872</v>
      </c>
      <c r="C3999" s="1">
        <v>2027</v>
      </c>
      <c r="D3999" s="1" t="s">
        <v>296</v>
      </c>
      <c r="E3999" s="1">
        <v>1.041003334788341</v>
      </c>
      <c r="F3999" s="329">
        <v>1.42542900207164E-2</v>
      </c>
      <c r="G3999" s="1">
        <v>0</v>
      </c>
      <c r="H3999" s="329">
        <v>0</v>
      </c>
      <c r="I3999" s="1">
        <v>1.041003334788341</v>
      </c>
      <c r="J3999" s="329">
        <v>14323.012298852031</v>
      </c>
      <c r="K3999" s="329">
        <f t="shared" si="62"/>
        <v>14323.026553142052</v>
      </c>
    </row>
    <row r="4000" spans="2:11" x14ac:dyDescent="0.2">
      <c r="B4000" s="1">
        <v>19929872</v>
      </c>
      <c r="C4000" s="1">
        <v>2028</v>
      </c>
      <c r="D4000" s="1" t="s">
        <v>296</v>
      </c>
      <c r="E4000" s="1">
        <v>1.041003334788341</v>
      </c>
      <c r="F4000" s="329">
        <v>1.42542900207164E-2</v>
      </c>
      <c r="G4000" s="1">
        <v>0</v>
      </c>
      <c r="H4000" s="329">
        <v>0</v>
      </c>
      <c r="I4000" s="1">
        <v>1.041003334788341</v>
      </c>
      <c r="J4000" s="329">
        <v>14323.012298852031</v>
      </c>
      <c r="K4000" s="329">
        <f t="shared" si="62"/>
        <v>14323.026553142052</v>
      </c>
    </row>
    <row r="4001" spans="2:11" x14ac:dyDescent="0.2">
      <c r="B4001" s="1">
        <v>19929872</v>
      </c>
      <c r="C4001" s="1">
        <v>2029</v>
      </c>
      <c r="D4001" s="1" t="s">
        <v>296</v>
      </c>
      <c r="E4001" s="1">
        <v>1.041003334788341</v>
      </c>
      <c r="F4001" s="329">
        <v>1.42542900207164E-2</v>
      </c>
      <c r="G4001" s="1">
        <v>0</v>
      </c>
      <c r="H4001" s="329">
        <v>0</v>
      </c>
      <c r="I4001" s="1">
        <v>1.041003334788341</v>
      </c>
      <c r="J4001" s="329">
        <v>14323.012298852031</v>
      </c>
      <c r="K4001" s="329">
        <f t="shared" si="62"/>
        <v>14323.026553142052</v>
      </c>
    </row>
    <row r="4002" spans="2:11" x14ac:dyDescent="0.2">
      <c r="B4002" s="1">
        <v>19929872</v>
      </c>
      <c r="C4002" s="1">
        <v>2030</v>
      </c>
      <c r="D4002" s="1" t="s">
        <v>296</v>
      </c>
      <c r="E4002" s="1">
        <v>1.041003334788341</v>
      </c>
      <c r="F4002" s="329">
        <v>1.42542900207164E-2</v>
      </c>
      <c r="G4002" s="1">
        <v>0</v>
      </c>
      <c r="H4002" s="329">
        <v>0</v>
      </c>
      <c r="I4002" s="1">
        <v>1.041003334788341</v>
      </c>
      <c r="J4002" s="329">
        <v>14323.012298852031</v>
      </c>
      <c r="K4002" s="329">
        <f t="shared" si="62"/>
        <v>14323.026553142052</v>
      </c>
    </row>
    <row r="4003" spans="2:11" x14ac:dyDescent="0.2">
      <c r="B4003" s="1">
        <v>19929872</v>
      </c>
      <c r="C4003" s="1">
        <v>2031</v>
      </c>
      <c r="D4003" s="1" t="s">
        <v>296</v>
      </c>
      <c r="E4003" s="1">
        <v>1.041003334788341</v>
      </c>
      <c r="F4003" s="329">
        <v>1.42542900207164E-2</v>
      </c>
      <c r="G4003" s="1">
        <v>0</v>
      </c>
      <c r="H4003" s="329">
        <v>0</v>
      </c>
      <c r="I4003" s="1">
        <v>1.041003334788341</v>
      </c>
      <c r="J4003" s="329">
        <v>14323.012298852031</v>
      </c>
      <c r="K4003" s="329">
        <f t="shared" si="62"/>
        <v>14323.026553142052</v>
      </c>
    </row>
    <row r="4004" spans="2:11" x14ac:dyDescent="0.2">
      <c r="B4004" s="1">
        <v>19929872</v>
      </c>
      <c r="C4004" s="1">
        <v>2032</v>
      </c>
      <c r="D4004" s="1" t="s">
        <v>296</v>
      </c>
      <c r="E4004" s="1">
        <v>1.041003334788341</v>
      </c>
      <c r="F4004" s="329">
        <v>1.42542900207164E-2</v>
      </c>
      <c r="G4004" s="1">
        <v>0</v>
      </c>
      <c r="H4004" s="329">
        <v>0</v>
      </c>
      <c r="I4004" s="1">
        <v>1.041003334788341</v>
      </c>
      <c r="J4004" s="329">
        <v>14323.012298852031</v>
      </c>
      <c r="K4004" s="329">
        <f t="shared" si="62"/>
        <v>14323.026553142052</v>
      </c>
    </row>
    <row r="4005" spans="2:11" x14ac:dyDescent="0.2">
      <c r="B4005" s="1">
        <v>19929872</v>
      </c>
      <c r="C4005" s="1">
        <v>2033</v>
      </c>
      <c r="D4005" s="1" t="s">
        <v>296</v>
      </c>
      <c r="E4005" s="1">
        <v>1.041003334788341</v>
      </c>
      <c r="F4005" s="329">
        <v>1.42542900207164E-2</v>
      </c>
      <c r="G4005" s="1">
        <v>0</v>
      </c>
      <c r="H4005" s="329">
        <v>0</v>
      </c>
      <c r="I4005" s="1">
        <v>1.041003334788341</v>
      </c>
      <c r="J4005" s="329">
        <v>14323.012298852031</v>
      </c>
      <c r="K4005" s="329">
        <f t="shared" si="62"/>
        <v>14323.026553142052</v>
      </c>
    </row>
    <row r="4006" spans="2:11" x14ac:dyDescent="0.2">
      <c r="B4006" s="1">
        <v>19929872</v>
      </c>
      <c r="C4006" s="1">
        <v>2034</v>
      </c>
      <c r="D4006" s="1" t="s">
        <v>296</v>
      </c>
      <c r="E4006" s="1">
        <v>1.041003334788341</v>
      </c>
      <c r="F4006" s="329">
        <v>1.42542900207164E-2</v>
      </c>
      <c r="G4006" s="1">
        <v>0</v>
      </c>
      <c r="H4006" s="329">
        <v>0</v>
      </c>
      <c r="I4006" s="1">
        <v>1.041003334788341</v>
      </c>
      <c r="J4006" s="329">
        <v>14323.012298852031</v>
      </c>
      <c r="K4006" s="329">
        <f t="shared" si="62"/>
        <v>14323.026553142052</v>
      </c>
    </row>
    <row r="4007" spans="2:11" x14ac:dyDescent="0.2">
      <c r="B4007" s="1">
        <v>19959571</v>
      </c>
      <c r="C4007" s="1">
        <v>2023</v>
      </c>
      <c r="D4007" s="1" t="s">
        <v>296</v>
      </c>
      <c r="E4007" s="1">
        <v>0</v>
      </c>
      <c r="F4007" s="329">
        <v>0</v>
      </c>
      <c r="G4007" s="1">
        <v>0</v>
      </c>
      <c r="H4007" s="329">
        <v>0</v>
      </c>
      <c r="I4007" s="1">
        <v>0</v>
      </c>
      <c r="J4007" s="329">
        <v>26111.97572376005</v>
      </c>
      <c r="K4007" s="329">
        <f t="shared" si="62"/>
        <v>26111.97572376005</v>
      </c>
    </row>
    <row r="4008" spans="2:11" x14ac:dyDescent="0.2">
      <c r="B4008" s="1">
        <v>19959571</v>
      </c>
      <c r="C4008" s="1">
        <v>2024</v>
      </c>
      <c r="D4008" s="1" t="s">
        <v>296</v>
      </c>
      <c r="E4008" s="1">
        <v>0</v>
      </c>
      <c r="F4008" s="329">
        <v>0</v>
      </c>
      <c r="G4008" s="1">
        <v>0</v>
      </c>
      <c r="H4008" s="329">
        <v>0</v>
      </c>
      <c r="I4008" s="1">
        <v>0</v>
      </c>
      <c r="J4008" s="329">
        <v>26111.97572376005</v>
      </c>
      <c r="K4008" s="329">
        <f t="shared" si="62"/>
        <v>26111.97572376005</v>
      </c>
    </row>
    <row r="4009" spans="2:11" x14ac:dyDescent="0.2">
      <c r="B4009" s="1">
        <v>19959571</v>
      </c>
      <c r="C4009" s="1">
        <v>2025</v>
      </c>
      <c r="D4009" s="1" t="s">
        <v>296</v>
      </c>
      <c r="E4009" s="1">
        <v>0</v>
      </c>
      <c r="F4009" s="329">
        <v>0</v>
      </c>
      <c r="G4009" s="1">
        <v>0</v>
      </c>
      <c r="H4009" s="329">
        <v>0</v>
      </c>
      <c r="I4009" s="1">
        <v>0</v>
      </c>
      <c r="J4009" s="329">
        <v>26111.97572376005</v>
      </c>
      <c r="K4009" s="329">
        <f t="shared" si="62"/>
        <v>26111.97572376005</v>
      </c>
    </row>
    <row r="4010" spans="2:11" x14ac:dyDescent="0.2">
      <c r="B4010" s="1">
        <v>19959571</v>
      </c>
      <c r="C4010" s="1">
        <v>2026</v>
      </c>
      <c r="D4010" s="1" t="s">
        <v>296</v>
      </c>
      <c r="E4010" s="1">
        <v>0</v>
      </c>
      <c r="F4010" s="329">
        <v>0</v>
      </c>
      <c r="G4010" s="1">
        <v>0</v>
      </c>
      <c r="H4010" s="329">
        <v>0</v>
      </c>
      <c r="I4010" s="1">
        <v>0</v>
      </c>
      <c r="J4010" s="329">
        <v>26111.97572376005</v>
      </c>
      <c r="K4010" s="329">
        <f t="shared" si="62"/>
        <v>26111.97572376005</v>
      </c>
    </row>
    <row r="4011" spans="2:11" x14ac:dyDescent="0.2">
      <c r="B4011" s="1">
        <v>19959571</v>
      </c>
      <c r="C4011" s="1">
        <v>2027</v>
      </c>
      <c r="D4011" s="1" t="s">
        <v>296</v>
      </c>
      <c r="E4011" s="1">
        <v>0</v>
      </c>
      <c r="F4011" s="329">
        <v>0</v>
      </c>
      <c r="G4011" s="1">
        <v>0</v>
      </c>
      <c r="H4011" s="329">
        <v>0</v>
      </c>
      <c r="I4011" s="1">
        <v>0</v>
      </c>
      <c r="J4011" s="329">
        <v>26111.97572376005</v>
      </c>
      <c r="K4011" s="329">
        <f t="shared" si="62"/>
        <v>26111.97572376005</v>
      </c>
    </row>
    <row r="4012" spans="2:11" x14ac:dyDescent="0.2">
      <c r="B4012" s="1">
        <v>19959571</v>
      </c>
      <c r="C4012" s="1">
        <v>2028</v>
      </c>
      <c r="D4012" s="1" t="s">
        <v>296</v>
      </c>
      <c r="E4012" s="1">
        <v>0</v>
      </c>
      <c r="F4012" s="329">
        <v>0</v>
      </c>
      <c r="G4012" s="1">
        <v>0</v>
      </c>
      <c r="H4012" s="329">
        <v>0</v>
      </c>
      <c r="I4012" s="1">
        <v>0</v>
      </c>
      <c r="J4012" s="329">
        <v>26111.97572376005</v>
      </c>
      <c r="K4012" s="329">
        <f t="shared" si="62"/>
        <v>26111.97572376005</v>
      </c>
    </row>
    <row r="4013" spans="2:11" x14ac:dyDescent="0.2">
      <c r="B4013" s="1">
        <v>19959571</v>
      </c>
      <c r="C4013" s="1">
        <v>2029</v>
      </c>
      <c r="D4013" s="1" t="s">
        <v>296</v>
      </c>
      <c r="E4013" s="1">
        <v>0</v>
      </c>
      <c r="F4013" s="329">
        <v>0</v>
      </c>
      <c r="G4013" s="1">
        <v>0</v>
      </c>
      <c r="H4013" s="329">
        <v>0</v>
      </c>
      <c r="I4013" s="1">
        <v>0</v>
      </c>
      <c r="J4013" s="329">
        <v>26111.97572376005</v>
      </c>
      <c r="K4013" s="329">
        <f t="shared" si="62"/>
        <v>26111.97572376005</v>
      </c>
    </row>
    <row r="4014" spans="2:11" x14ac:dyDescent="0.2">
      <c r="B4014" s="1">
        <v>19959571</v>
      </c>
      <c r="C4014" s="1">
        <v>2030</v>
      </c>
      <c r="D4014" s="1" t="s">
        <v>296</v>
      </c>
      <c r="E4014" s="1">
        <v>0</v>
      </c>
      <c r="F4014" s="329">
        <v>0</v>
      </c>
      <c r="G4014" s="1">
        <v>0</v>
      </c>
      <c r="H4014" s="329">
        <v>0</v>
      </c>
      <c r="I4014" s="1">
        <v>0</v>
      </c>
      <c r="J4014" s="329">
        <v>26111.97572376005</v>
      </c>
      <c r="K4014" s="329">
        <f t="shared" si="62"/>
        <v>26111.97572376005</v>
      </c>
    </row>
    <row r="4015" spans="2:11" x14ac:dyDescent="0.2">
      <c r="B4015" s="1">
        <v>19959571</v>
      </c>
      <c r="C4015" s="1">
        <v>2031</v>
      </c>
      <c r="D4015" s="1" t="s">
        <v>296</v>
      </c>
      <c r="E4015" s="1">
        <v>0</v>
      </c>
      <c r="F4015" s="329">
        <v>0</v>
      </c>
      <c r="G4015" s="1">
        <v>0</v>
      </c>
      <c r="H4015" s="329">
        <v>0</v>
      </c>
      <c r="I4015" s="1">
        <v>0</v>
      </c>
      <c r="J4015" s="329">
        <v>26111.97572376005</v>
      </c>
      <c r="K4015" s="329">
        <f t="shared" si="62"/>
        <v>26111.97572376005</v>
      </c>
    </row>
    <row r="4016" spans="2:11" x14ac:dyDescent="0.2">
      <c r="B4016" s="1">
        <v>19959571</v>
      </c>
      <c r="C4016" s="1">
        <v>2032</v>
      </c>
      <c r="D4016" s="1" t="s">
        <v>296</v>
      </c>
      <c r="E4016" s="1">
        <v>0</v>
      </c>
      <c r="F4016" s="329">
        <v>0</v>
      </c>
      <c r="G4016" s="1">
        <v>0</v>
      </c>
      <c r="H4016" s="329">
        <v>0</v>
      </c>
      <c r="I4016" s="1">
        <v>0</v>
      </c>
      <c r="J4016" s="329">
        <v>26111.97572376005</v>
      </c>
      <c r="K4016" s="329">
        <f t="shared" si="62"/>
        <v>26111.97572376005</v>
      </c>
    </row>
    <row r="4017" spans="2:11" x14ac:dyDescent="0.2">
      <c r="B4017" s="1">
        <v>19959571</v>
      </c>
      <c r="C4017" s="1">
        <v>2033</v>
      </c>
      <c r="D4017" s="1" t="s">
        <v>296</v>
      </c>
      <c r="E4017" s="1">
        <v>0</v>
      </c>
      <c r="F4017" s="329">
        <v>0</v>
      </c>
      <c r="G4017" s="1">
        <v>0</v>
      </c>
      <c r="H4017" s="329">
        <v>0</v>
      </c>
      <c r="I4017" s="1">
        <v>0</v>
      </c>
      <c r="J4017" s="329">
        <v>26111.97572376005</v>
      </c>
      <c r="K4017" s="329">
        <f t="shared" si="62"/>
        <v>26111.97572376005</v>
      </c>
    </row>
    <row r="4018" spans="2:11" x14ac:dyDescent="0.2">
      <c r="B4018" s="1">
        <v>19959571</v>
      </c>
      <c r="C4018" s="1">
        <v>2034</v>
      </c>
      <c r="D4018" s="1" t="s">
        <v>296</v>
      </c>
      <c r="E4018" s="1">
        <v>0</v>
      </c>
      <c r="F4018" s="329">
        <v>0</v>
      </c>
      <c r="G4018" s="1">
        <v>0</v>
      </c>
      <c r="H4018" s="329">
        <v>0</v>
      </c>
      <c r="I4018" s="1">
        <v>0</v>
      </c>
      <c r="J4018" s="329">
        <v>26111.97572376005</v>
      </c>
      <c r="K4018" s="329">
        <f t="shared" si="62"/>
        <v>26111.97572376005</v>
      </c>
    </row>
    <row r="4019" spans="2:11" x14ac:dyDescent="0.2">
      <c r="B4019" s="1">
        <v>19962390</v>
      </c>
      <c r="C4019" s="1">
        <v>2023</v>
      </c>
      <c r="D4019" s="1" t="s">
        <v>296</v>
      </c>
      <c r="E4019" s="1">
        <v>0</v>
      </c>
      <c r="F4019" s="329">
        <v>0</v>
      </c>
      <c r="G4019" s="1">
        <v>13687.42637249558</v>
      </c>
      <c r="H4019" s="329">
        <v>569829.12086850998</v>
      </c>
      <c r="I4019" s="1">
        <v>13687.42637249558</v>
      </c>
      <c r="J4019" s="329">
        <v>27081.905578189071</v>
      </c>
      <c r="K4019" s="329">
        <f t="shared" si="62"/>
        <v>596911.02644669905</v>
      </c>
    </row>
    <row r="4020" spans="2:11" x14ac:dyDescent="0.2">
      <c r="B4020" s="1">
        <v>19962390</v>
      </c>
      <c r="C4020" s="1">
        <v>2024</v>
      </c>
      <c r="D4020" s="1" t="s">
        <v>296</v>
      </c>
      <c r="E4020" s="1">
        <v>0</v>
      </c>
      <c r="F4020" s="329">
        <v>0</v>
      </c>
      <c r="G4020" s="1">
        <v>14508.728304906061</v>
      </c>
      <c r="H4020" s="329">
        <v>604021.21406241436</v>
      </c>
      <c r="I4020" s="1">
        <v>14508.728304906061</v>
      </c>
      <c r="J4020" s="329">
        <v>27081.905578189071</v>
      </c>
      <c r="K4020" s="329">
        <f t="shared" si="62"/>
        <v>631103.11964060343</v>
      </c>
    </row>
    <row r="4021" spans="2:11" x14ac:dyDescent="0.2">
      <c r="B4021" s="1">
        <v>19962390</v>
      </c>
      <c r="C4021" s="1">
        <v>2025</v>
      </c>
      <c r="D4021" s="1" t="s">
        <v>296</v>
      </c>
      <c r="E4021" s="1">
        <v>0</v>
      </c>
      <c r="F4021" s="329">
        <v>0</v>
      </c>
      <c r="G4021" s="1">
        <v>13637.293860583541</v>
      </c>
      <c r="H4021" s="329">
        <v>567742.0254268737</v>
      </c>
      <c r="I4021" s="1">
        <v>13637.293860583541</v>
      </c>
      <c r="J4021" s="329">
        <v>27081.905578189071</v>
      </c>
      <c r="K4021" s="329">
        <f t="shared" si="62"/>
        <v>594823.93100506277</v>
      </c>
    </row>
    <row r="4022" spans="2:11" x14ac:dyDescent="0.2">
      <c r="B4022" s="1">
        <v>19962390</v>
      </c>
      <c r="C4022" s="1">
        <v>2026</v>
      </c>
      <c r="D4022" s="1" t="s">
        <v>296</v>
      </c>
      <c r="E4022" s="1">
        <v>0</v>
      </c>
      <c r="F4022" s="329">
        <v>0</v>
      </c>
      <c r="G4022" s="1">
        <v>13637.293860583541</v>
      </c>
      <c r="H4022" s="329">
        <v>567742.0254268737</v>
      </c>
      <c r="I4022" s="1">
        <v>13637.293860583541</v>
      </c>
      <c r="J4022" s="329">
        <v>27081.905578189071</v>
      </c>
      <c r="K4022" s="329">
        <f t="shared" si="62"/>
        <v>594823.93100506277</v>
      </c>
    </row>
    <row r="4023" spans="2:11" x14ac:dyDescent="0.2">
      <c r="B4023" s="1">
        <v>19962390</v>
      </c>
      <c r="C4023" s="1">
        <v>2027</v>
      </c>
      <c r="D4023" s="1" t="s">
        <v>296</v>
      </c>
      <c r="E4023" s="1">
        <v>0</v>
      </c>
      <c r="F4023" s="329">
        <v>0</v>
      </c>
      <c r="G4023" s="1">
        <v>13637.293860583541</v>
      </c>
      <c r="H4023" s="329">
        <v>567742.0254268737</v>
      </c>
      <c r="I4023" s="1">
        <v>13637.293860583541</v>
      </c>
      <c r="J4023" s="329">
        <v>27081.905578189071</v>
      </c>
      <c r="K4023" s="329">
        <f t="shared" si="62"/>
        <v>594823.93100506277</v>
      </c>
    </row>
    <row r="4024" spans="2:11" x14ac:dyDescent="0.2">
      <c r="B4024" s="1">
        <v>19962390</v>
      </c>
      <c r="C4024" s="1">
        <v>2028</v>
      </c>
      <c r="D4024" s="1" t="s">
        <v>296</v>
      </c>
      <c r="E4024" s="1">
        <v>0</v>
      </c>
      <c r="F4024" s="329">
        <v>0</v>
      </c>
      <c r="G4024" s="1">
        <v>13637.293860583541</v>
      </c>
      <c r="H4024" s="329">
        <v>567742.0254268737</v>
      </c>
      <c r="I4024" s="1">
        <v>13637.293860583541</v>
      </c>
      <c r="J4024" s="329">
        <v>27081.905578189071</v>
      </c>
      <c r="K4024" s="329">
        <f t="shared" si="62"/>
        <v>594823.93100506277</v>
      </c>
    </row>
    <row r="4025" spans="2:11" x14ac:dyDescent="0.2">
      <c r="B4025" s="1">
        <v>19962390</v>
      </c>
      <c r="C4025" s="1">
        <v>2029</v>
      </c>
      <c r="D4025" s="1" t="s">
        <v>296</v>
      </c>
      <c r="E4025" s="1">
        <v>0</v>
      </c>
      <c r="F4025" s="329">
        <v>0</v>
      </c>
      <c r="G4025" s="1">
        <v>13637.293860583541</v>
      </c>
      <c r="H4025" s="329">
        <v>567742.0254268737</v>
      </c>
      <c r="I4025" s="1">
        <v>13637.293860583541</v>
      </c>
      <c r="J4025" s="329">
        <v>27081.905578189071</v>
      </c>
      <c r="K4025" s="329">
        <f t="shared" si="62"/>
        <v>594823.93100506277</v>
      </c>
    </row>
    <row r="4026" spans="2:11" x14ac:dyDescent="0.2">
      <c r="B4026" s="1">
        <v>19962390</v>
      </c>
      <c r="C4026" s="1">
        <v>2030</v>
      </c>
      <c r="D4026" s="1" t="s">
        <v>296</v>
      </c>
      <c r="E4026" s="1">
        <v>0</v>
      </c>
      <c r="F4026" s="329">
        <v>0</v>
      </c>
      <c r="G4026" s="1">
        <v>13637.293860583541</v>
      </c>
      <c r="H4026" s="329">
        <v>567742.0254268737</v>
      </c>
      <c r="I4026" s="1">
        <v>13637.293860583541</v>
      </c>
      <c r="J4026" s="329">
        <v>27081.905578189071</v>
      </c>
      <c r="K4026" s="329">
        <f t="shared" si="62"/>
        <v>594823.93100506277</v>
      </c>
    </row>
    <row r="4027" spans="2:11" x14ac:dyDescent="0.2">
      <c r="B4027" s="1">
        <v>19962390</v>
      </c>
      <c r="C4027" s="1">
        <v>2031</v>
      </c>
      <c r="D4027" s="1" t="s">
        <v>296</v>
      </c>
      <c r="E4027" s="1">
        <v>0</v>
      </c>
      <c r="F4027" s="329">
        <v>0</v>
      </c>
      <c r="G4027" s="1">
        <v>13637.293860583541</v>
      </c>
      <c r="H4027" s="329">
        <v>567742.0254268737</v>
      </c>
      <c r="I4027" s="1">
        <v>13637.293860583541</v>
      </c>
      <c r="J4027" s="329">
        <v>27081.905578189071</v>
      </c>
      <c r="K4027" s="329">
        <f t="shared" si="62"/>
        <v>594823.93100506277</v>
      </c>
    </row>
    <row r="4028" spans="2:11" x14ac:dyDescent="0.2">
      <c r="B4028" s="1">
        <v>19962390</v>
      </c>
      <c r="C4028" s="1">
        <v>2032</v>
      </c>
      <c r="D4028" s="1" t="s">
        <v>296</v>
      </c>
      <c r="E4028" s="1">
        <v>0</v>
      </c>
      <c r="F4028" s="329">
        <v>0</v>
      </c>
      <c r="G4028" s="1">
        <v>13637.293860583541</v>
      </c>
      <c r="H4028" s="329">
        <v>567742.0254268737</v>
      </c>
      <c r="I4028" s="1">
        <v>13637.293860583541</v>
      </c>
      <c r="J4028" s="329">
        <v>27081.905578189071</v>
      </c>
      <c r="K4028" s="329">
        <f t="shared" si="62"/>
        <v>594823.93100506277</v>
      </c>
    </row>
    <row r="4029" spans="2:11" x14ac:dyDescent="0.2">
      <c r="B4029" s="1">
        <v>19962390</v>
      </c>
      <c r="C4029" s="1">
        <v>2033</v>
      </c>
      <c r="D4029" s="1" t="s">
        <v>296</v>
      </c>
      <c r="E4029" s="1">
        <v>0</v>
      </c>
      <c r="F4029" s="329">
        <v>0</v>
      </c>
      <c r="G4029" s="1">
        <v>13637.293860583541</v>
      </c>
      <c r="H4029" s="329">
        <v>567742.0254268737</v>
      </c>
      <c r="I4029" s="1">
        <v>13637.293860583541</v>
      </c>
      <c r="J4029" s="329">
        <v>27081.905578189071</v>
      </c>
      <c r="K4029" s="329">
        <f t="shared" si="62"/>
        <v>594823.93100506277</v>
      </c>
    </row>
    <row r="4030" spans="2:11" x14ac:dyDescent="0.2">
      <c r="B4030" s="1">
        <v>19962390</v>
      </c>
      <c r="C4030" s="1">
        <v>2034</v>
      </c>
      <c r="D4030" s="1" t="s">
        <v>296</v>
      </c>
      <c r="E4030" s="1">
        <v>0</v>
      </c>
      <c r="F4030" s="329">
        <v>0</v>
      </c>
      <c r="G4030" s="1">
        <v>13637.293860583541</v>
      </c>
      <c r="H4030" s="329">
        <v>567742.0254268737</v>
      </c>
      <c r="I4030" s="1">
        <v>13637.293860583541</v>
      </c>
      <c r="J4030" s="329">
        <v>27081.905578189071</v>
      </c>
      <c r="K4030" s="329">
        <f t="shared" si="62"/>
        <v>594823.93100506277</v>
      </c>
    </row>
    <row r="4031" spans="2:11" x14ac:dyDescent="0.2">
      <c r="B4031" s="1">
        <v>42922160</v>
      </c>
      <c r="C4031" s="1">
        <v>2023</v>
      </c>
      <c r="D4031" s="1" t="s">
        <v>296</v>
      </c>
      <c r="E4031" s="1">
        <v>0</v>
      </c>
      <c r="F4031" s="329">
        <v>0</v>
      </c>
      <c r="G4031" s="1">
        <v>0</v>
      </c>
      <c r="H4031" s="329">
        <v>0</v>
      </c>
      <c r="I4031" s="1">
        <v>0</v>
      </c>
      <c r="J4031" s="329">
        <v>5144.9731520381929</v>
      </c>
      <c r="K4031" s="329">
        <f t="shared" si="62"/>
        <v>5144.9731520381929</v>
      </c>
    </row>
    <row r="4032" spans="2:11" x14ac:dyDescent="0.2">
      <c r="B4032" s="1">
        <v>42922160</v>
      </c>
      <c r="C4032" s="1">
        <v>2024</v>
      </c>
      <c r="D4032" s="1" t="s">
        <v>296</v>
      </c>
      <c r="E4032" s="1">
        <v>0</v>
      </c>
      <c r="F4032" s="329">
        <v>0</v>
      </c>
      <c r="G4032" s="1">
        <v>0</v>
      </c>
      <c r="H4032" s="329">
        <v>0</v>
      </c>
      <c r="I4032" s="1">
        <v>0</v>
      </c>
      <c r="J4032" s="329">
        <v>5144.9731520381929</v>
      </c>
      <c r="K4032" s="329">
        <f t="shared" si="62"/>
        <v>5144.9731520381929</v>
      </c>
    </row>
    <row r="4033" spans="2:11" x14ac:dyDescent="0.2">
      <c r="B4033" s="1">
        <v>42922160</v>
      </c>
      <c r="C4033" s="1">
        <v>2025</v>
      </c>
      <c r="D4033" s="1" t="s">
        <v>296</v>
      </c>
      <c r="E4033" s="1">
        <v>0</v>
      </c>
      <c r="F4033" s="329">
        <v>0</v>
      </c>
      <c r="G4033" s="1">
        <v>0</v>
      </c>
      <c r="H4033" s="329">
        <v>0</v>
      </c>
      <c r="I4033" s="1">
        <v>0</v>
      </c>
      <c r="J4033" s="329">
        <v>5144.9731520381929</v>
      </c>
      <c r="K4033" s="329">
        <f t="shared" si="62"/>
        <v>5144.9731520381929</v>
      </c>
    </row>
    <row r="4034" spans="2:11" x14ac:dyDescent="0.2">
      <c r="B4034" s="1">
        <v>42922160</v>
      </c>
      <c r="C4034" s="1">
        <v>2026</v>
      </c>
      <c r="D4034" s="1" t="s">
        <v>296</v>
      </c>
      <c r="E4034" s="1">
        <v>0</v>
      </c>
      <c r="F4034" s="329">
        <v>0</v>
      </c>
      <c r="G4034" s="1">
        <v>0</v>
      </c>
      <c r="H4034" s="329">
        <v>0</v>
      </c>
      <c r="I4034" s="1">
        <v>0</v>
      </c>
      <c r="J4034" s="329">
        <v>5144.9731520381929</v>
      </c>
      <c r="K4034" s="329">
        <f t="shared" si="62"/>
        <v>5144.9731520381929</v>
      </c>
    </row>
    <row r="4035" spans="2:11" x14ac:dyDescent="0.2">
      <c r="B4035" s="1">
        <v>42922160</v>
      </c>
      <c r="C4035" s="1">
        <v>2027</v>
      </c>
      <c r="D4035" s="1" t="s">
        <v>296</v>
      </c>
      <c r="E4035" s="1">
        <v>0</v>
      </c>
      <c r="F4035" s="329">
        <v>0</v>
      </c>
      <c r="G4035" s="1">
        <v>0</v>
      </c>
      <c r="H4035" s="329">
        <v>0</v>
      </c>
      <c r="I4035" s="1">
        <v>0</v>
      </c>
      <c r="J4035" s="329">
        <v>5144.9731520381929</v>
      </c>
      <c r="K4035" s="329">
        <f t="shared" si="62"/>
        <v>5144.9731520381929</v>
      </c>
    </row>
    <row r="4036" spans="2:11" x14ac:dyDescent="0.2">
      <c r="B4036" s="1">
        <v>42922160</v>
      </c>
      <c r="C4036" s="1">
        <v>2028</v>
      </c>
      <c r="D4036" s="1" t="s">
        <v>296</v>
      </c>
      <c r="E4036" s="1">
        <v>0</v>
      </c>
      <c r="F4036" s="329">
        <v>0</v>
      </c>
      <c r="G4036" s="1">
        <v>0</v>
      </c>
      <c r="H4036" s="329">
        <v>0</v>
      </c>
      <c r="I4036" s="1">
        <v>0</v>
      </c>
      <c r="J4036" s="329">
        <v>5144.9731520381929</v>
      </c>
      <c r="K4036" s="329">
        <f t="shared" si="62"/>
        <v>5144.9731520381929</v>
      </c>
    </row>
    <row r="4037" spans="2:11" x14ac:dyDescent="0.2">
      <c r="B4037" s="1">
        <v>42922160</v>
      </c>
      <c r="C4037" s="1">
        <v>2029</v>
      </c>
      <c r="D4037" s="1" t="s">
        <v>296</v>
      </c>
      <c r="E4037" s="1">
        <v>0</v>
      </c>
      <c r="F4037" s="329">
        <v>0</v>
      </c>
      <c r="G4037" s="1">
        <v>0</v>
      </c>
      <c r="H4037" s="329">
        <v>0</v>
      </c>
      <c r="I4037" s="1">
        <v>0</v>
      </c>
      <c r="J4037" s="329">
        <v>5144.9731520381929</v>
      </c>
      <c r="K4037" s="329">
        <f t="shared" si="62"/>
        <v>5144.9731520381929</v>
      </c>
    </row>
    <row r="4038" spans="2:11" x14ac:dyDescent="0.2">
      <c r="B4038" s="1">
        <v>42922160</v>
      </c>
      <c r="C4038" s="1">
        <v>2030</v>
      </c>
      <c r="D4038" s="1" t="s">
        <v>296</v>
      </c>
      <c r="E4038" s="1">
        <v>0</v>
      </c>
      <c r="F4038" s="329">
        <v>0</v>
      </c>
      <c r="G4038" s="1">
        <v>0</v>
      </c>
      <c r="H4038" s="329">
        <v>0</v>
      </c>
      <c r="I4038" s="1">
        <v>0</v>
      </c>
      <c r="J4038" s="329">
        <v>5144.9731520381929</v>
      </c>
      <c r="K4038" s="329">
        <f t="shared" si="62"/>
        <v>5144.9731520381929</v>
      </c>
    </row>
    <row r="4039" spans="2:11" x14ac:dyDescent="0.2">
      <c r="B4039" s="1">
        <v>42922160</v>
      </c>
      <c r="C4039" s="1">
        <v>2031</v>
      </c>
      <c r="D4039" s="1" t="s">
        <v>296</v>
      </c>
      <c r="E4039" s="1">
        <v>0</v>
      </c>
      <c r="F4039" s="329">
        <v>0</v>
      </c>
      <c r="G4039" s="1">
        <v>0</v>
      </c>
      <c r="H4039" s="329">
        <v>0</v>
      </c>
      <c r="I4039" s="1">
        <v>0</v>
      </c>
      <c r="J4039" s="329">
        <v>5144.9731520381929</v>
      </c>
      <c r="K4039" s="329">
        <f t="shared" ref="K4039:K4102" si="63">J4039+H4039+F4039</f>
        <v>5144.9731520381929</v>
      </c>
    </row>
    <row r="4040" spans="2:11" x14ac:dyDescent="0.2">
      <c r="B4040" s="1">
        <v>42922160</v>
      </c>
      <c r="C4040" s="1">
        <v>2032</v>
      </c>
      <c r="D4040" s="1" t="s">
        <v>296</v>
      </c>
      <c r="E4040" s="1">
        <v>0</v>
      </c>
      <c r="F4040" s="329">
        <v>0</v>
      </c>
      <c r="G4040" s="1">
        <v>0</v>
      </c>
      <c r="H4040" s="329">
        <v>0</v>
      </c>
      <c r="I4040" s="1">
        <v>0</v>
      </c>
      <c r="J4040" s="329">
        <v>5144.9731520381929</v>
      </c>
      <c r="K4040" s="329">
        <f t="shared" si="63"/>
        <v>5144.9731520381929</v>
      </c>
    </row>
    <row r="4041" spans="2:11" x14ac:dyDescent="0.2">
      <c r="B4041" s="1">
        <v>42922160</v>
      </c>
      <c r="C4041" s="1">
        <v>2033</v>
      </c>
      <c r="D4041" s="1" t="s">
        <v>296</v>
      </c>
      <c r="E4041" s="1">
        <v>0</v>
      </c>
      <c r="F4041" s="329">
        <v>0</v>
      </c>
      <c r="G4041" s="1">
        <v>0</v>
      </c>
      <c r="H4041" s="329">
        <v>0</v>
      </c>
      <c r="I4041" s="1">
        <v>0</v>
      </c>
      <c r="J4041" s="329">
        <v>5144.9731520381929</v>
      </c>
      <c r="K4041" s="329">
        <f t="shared" si="63"/>
        <v>5144.9731520381929</v>
      </c>
    </row>
    <row r="4042" spans="2:11" x14ac:dyDescent="0.2">
      <c r="B4042" s="1">
        <v>42922160</v>
      </c>
      <c r="C4042" s="1">
        <v>2034</v>
      </c>
      <c r="D4042" s="1" t="s">
        <v>296</v>
      </c>
      <c r="E4042" s="1">
        <v>0</v>
      </c>
      <c r="F4042" s="329">
        <v>0</v>
      </c>
      <c r="G4042" s="1">
        <v>0</v>
      </c>
      <c r="H4042" s="329">
        <v>0</v>
      </c>
      <c r="I4042" s="1">
        <v>0</v>
      </c>
      <c r="J4042" s="329">
        <v>5144.9731520381929</v>
      </c>
      <c r="K4042" s="329">
        <f t="shared" si="63"/>
        <v>5144.9731520381929</v>
      </c>
    </row>
    <row r="4043" spans="2:11" x14ac:dyDescent="0.2">
      <c r="B4043" s="1">
        <v>48101105</v>
      </c>
      <c r="C4043" s="1">
        <v>2023</v>
      </c>
      <c r="D4043" s="1" t="s">
        <v>296</v>
      </c>
      <c r="E4043" s="1">
        <v>0</v>
      </c>
      <c r="F4043" s="329">
        <v>0</v>
      </c>
      <c r="G4043" s="1">
        <v>340.01121321493002</v>
      </c>
      <c r="H4043" s="329">
        <v>14155.20240540104</v>
      </c>
      <c r="I4043" s="1">
        <v>340.01121321493002</v>
      </c>
      <c r="J4043" s="329">
        <v>19408.33743679733</v>
      </c>
      <c r="K4043" s="329">
        <f t="shared" si="63"/>
        <v>33563.53984219837</v>
      </c>
    </row>
    <row r="4044" spans="2:11" x14ac:dyDescent="0.2">
      <c r="B4044" s="1">
        <v>48101105</v>
      </c>
      <c r="C4044" s="1">
        <v>2024</v>
      </c>
      <c r="D4044" s="1" t="s">
        <v>296</v>
      </c>
      <c r="E4044" s="1">
        <v>0</v>
      </c>
      <c r="F4044" s="329">
        <v>0</v>
      </c>
      <c r="G4044" s="1">
        <v>399.65470850963999</v>
      </c>
      <c r="H4044" s="329">
        <v>16638.255067339349</v>
      </c>
      <c r="I4044" s="1">
        <v>399.65470850963999</v>
      </c>
      <c r="J4044" s="329">
        <v>19408.33743679733</v>
      </c>
      <c r="K4044" s="329">
        <f t="shared" si="63"/>
        <v>36046.592504136679</v>
      </c>
    </row>
    <row r="4045" spans="2:11" x14ac:dyDescent="0.2">
      <c r="B4045" s="1">
        <v>48101105</v>
      </c>
      <c r="C4045" s="1">
        <v>2025</v>
      </c>
      <c r="D4045" s="1" t="s">
        <v>296</v>
      </c>
      <c r="E4045" s="1">
        <v>0</v>
      </c>
      <c r="F4045" s="329">
        <v>0</v>
      </c>
      <c r="G4045" s="1">
        <v>363.69271755665937</v>
      </c>
      <c r="H4045" s="329">
        <v>15141.100735200131</v>
      </c>
      <c r="I4045" s="1">
        <v>363.69271755665937</v>
      </c>
      <c r="J4045" s="329">
        <v>19408.33743679733</v>
      </c>
      <c r="K4045" s="329">
        <f t="shared" si="63"/>
        <v>34549.438171997463</v>
      </c>
    </row>
    <row r="4046" spans="2:11" x14ac:dyDescent="0.2">
      <c r="B4046" s="1">
        <v>48101105</v>
      </c>
      <c r="C4046" s="1">
        <v>2026</v>
      </c>
      <c r="D4046" s="1" t="s">
        <v>296</v>
      </c>
      <c r="E4046" s="1">
        <v>0</v>
      </c>
      <c r="F4046" s="329">
        <v>0</v>
      </c>
      <c r="G4046" s="1">
        <v>363.69271755665937</v>
      </c>
      <c r="H4046" s="329">
        <v>15141.100735200131</v>
      </c>
      <c r="I4046" s="1">
        <v>363.69271755665937</v>
      </c>
      <c r="J4046" s="329">
        <v>19408.33743679733</v>
      </c>
      <c r="K4046" s="329">
        <f t="shared" si="63"/>
        <v>34549.438171997463</v>
      </c>
    </row>
    <row r="4047" spans="2:11" x14ac:dyDescent="0.2">
      <c r="B4047" s="1">
        <v>48101105</v>
      </c>
      <c r="C4047" s="1">
        <v>2027</v>
      </c>
      <c r="D4047" s="1" t="s">
        <v>296</v>
      </c>
      <c r="E4047" s="1">
        <v>0</v>
      </c>
      <c r="F4047" s="329">
        <v>0</v>
      </c>
      <c r="G4047" s="1">
        <v>363.69271755665937</v>
      </c>
      <c r="H4047" s="329">
        <v>15141.100735200131</v>
      </c>
      <c r="I4047" s="1">
        <v>363.69271755665937</v>
      </c>
      <c r="J4047" s="329">
        <v>19408.33743679733</v>
      </c>
      <c r="K4047" s="329">
        <f t="shared" si="63"/>
        <v>34549.438171997463</v>
      </c>
    </row>
    <row r="4048" spans="2:11" x14ac:dyDescent="0.2">
      <c r="B4048" s="1">
        <v>48101105</v>
      </c>
      <c r="C4048" s="1">
        <v>2028</v>
      </c>
      <c r="D4048" s="1" t="s">
        <v>296</v>
      </c>
      <c r="E4048" s="1">
        <v>0</v>
      </c>
      <c r="F4048" s="329">
        <v>0</v>
      </c>
      <c r="G4048" s="1">
        <v>363.69271755665937</v>
      </c>
      <c r="H4048" s="329">
        <v>15141.100735200131</v>
      </c>
      <c r="I4048" s="1">
        <v>363.69271755665937</v>
      </c>
      <c r="J4048" s="329">
        <v>19408.33743679733</v>
      </c>
      <c r="K4048" s="329">
        <f t="shared" si="63"/>
        <v>34549.438171997463</v>
      </c>
    </row>
    <row r="4049" spans="2:11" x14ac:dyDescent="0.2">
      <c r="B4049" s="1">
        <v>48101105</v>
      </c>
      <c r="C4049" s="1">
        <v>2029</v>
      </c>
      <c r="D4049" s="1" t="s">
        <v>296</v>
      </c>
      <c r="E4049" s="1">
        <v>0</v>
      </c>
      <c r="F4049" s="329">
        <v>0</v>
      </c>
      <c r="G4049" s="1">
        <v>363.69271755665937</v>
      </c>
      <c r="H4049" s="329">
        <v>15141.100735200131</v>
      </c>
      <c r="I4049" s="1">
        <v>363.69271755665937</v>
      </c>
      <c r="J4049" s="329">
        <v>19408.33743679733</v>
      </c>
      <c r="K4049" s="329">
        <f t="shared" si="63"/>
        <v>34549.438171997463</v>
      </c>
    </row>
    <row r="4050" spans="2:11" x14ac:dyDescent="0.2">
      <c r="B4050" s="1">
        <v>48101105</v>
      </c>
      <c r="C4050" s="1">
        <v>2030</v>
      </c>
      <c r="D4050" s="1" t="s">
        <v>296</v>
      </c>
      <c r="E4050" s="1">
        <v>0</v>
      </c>
      <c r="F4050" s="329">
        <v>0</v>
      </c>
      <c r="G4050" s="1">
        <v>363.69271755665937</v>
      </c>
      <c r="H4050" s="329">
        <v>15141.100735200131</v>
      </c>
      <c r="I4050" s="1">
        <v>363.69271755665937</v>
      </c>
      <c r="J4050" s="329">
        <v>19408.33743679733</v>
      </c>
      <c r="K4050" s="329">
        <f t="shared" si="63"/>
        <v>34549.438171997463</v>
      </c>
    </row>
    <row r="4051" spans="2:11" x14ac:dyDescent="0.2">
      <c r="B4051" s="1">
        <v>48101105</v>
      </c>
      <c r="C4051" s="1">
        <v>2031</v>
      </c>
      <c r="D4051" s="1" t="s">
        <v>296</v>
      </c>
      <c r="E4051" s="1">
        <v>0</v>
      </c>
      <c r="F4051" s="329">
        <v>0</v>
      </c>
      <c r="G4051" s="1">
        <v>363.69271755665937</v>
      </c>
      <c r="H4051" s="329">
        <v>15141.100735200131</v>
      </c>
      <c r="I4051" s="1">
        <v>363.69271755665937</v>
      </c>
      <c r="J4051" s="329">
        <v>19408.33743679733</v>
      </c>
      <c r="K4051" s="329">
        <f t="shared" si="63"/>
        <v>34549.438171997463</v>
      </c>
    </row>
    <row r="4052" spans="2:11" x14ac:dyDescent="0.2">
      <c r="B4052" s="1">
        <v>48101105</v>
      </c>
      <c r="C4052" s="1">
        <v>2032</v>
      </c>
      <c r="D4052" s="1" t="s">
        <v>296</v>
      </c>
      <c r="E4052" s="1">
        <v>0</v>
      </c>
      <c r="F4052" s="329">
        <v>0</v>
      </c>
      <c r="G4052" s="1">
        <v>363.69271755665937</v>
      </c>
      <c r="H4052" s="329">
        <v>15141.100735200131</v>
      </c>
      <c r="I4052" s="1">
        <v>363.69271755665937</v>
      </c>
      <c r="J4052" s="329">
        <v>19408.33743679733</v>
      </c>
      <c r="K4052" s="329">
        <f t="shared" si="63"/>
        <v>34549.438171997463</v>
      </c>
    </row>
    <row r="4053" spans="2:11" x14ac:dyDescent="0.2">
      <c r="B4053" s="1">
        <v>48101105</v>
      </c>
      <c r="C4053" s="1">
        <v>2033</v>
      </c>
      <c r="D4053" s="1" t="s">
        <v>296</v>
      </c>
      <c r="E4053" s="1">
        <v>0</v>
      </c>
      <c r="F4053" s="329">
        <v>0</v>
      </c>
      <c r="G4053" s="1">
        <v>363.69271755665937</v>
      </c>
      <c r="H4053" s="329">
        <v>15141.100735200131</v>
      </c>
      <c r="I4053" s="1">
        <v>363.69271755665937</v>
      </c>
      <c r="J4053" s="329">
        <v>19408.33743679733</v>
      </c>
      <c r="K4053" s="329">
        <f t="shared" si="63"/>
        <v>34549.438171997463</v>
      </c>
    </row>
    <row r="4054" spans="2:11" x14ac:dyDescent="0.2">
      <c r="B4054" s="1">
        <v>48101105</v>
      </c>
      <c r="C4054" s="1">
        <v>2034</v>
      </c>
      <c r="D4054" s="1" t="s">
        <v>296</v>
      </c>
      <c r="E4054" s="1">
        <v>0</v>
      </c>
      <c r="F4054" s="329">
        <v>0</v>
      </c>
      <c r="G4054" s="1">
        <v>363.69271755665937</v>
      </c>
      <c r="H4054" s="329">
        <v>15141.100735200131</v>
      </c>
      <c r="I4054" s="1">
        <v>363.69271755665937</v>
      </c>
      <c r="J4054" s="329">
        <v>19408.33743679733</v>
      </c>
      <c r="K4054" s="329">
        <f t="shared" si="63"/>
        <v>34549.438171997463</v>
      </c>
    </row>
    <row r="4055" spans="2:11" x14ac:dyDescent="0.2">
      <c r="B4055" s="1">
        <v>153766407</v>
      </c>
      <c r="C4055" s="1">
        <v>2023</v>
      </c>
      <c r="D4055" s="1" t="s">
        <v>296</v>
      </c>
      <c r="E4055" s="1">
        <v>5344.4884368208013</v>
      </c>
      <c r="F4055" s="329">
        <v>0</v>
      </c>
      <c r="G4055" s="1">
        <v>0</v>
      </c>
      <c r="H4055" s="329">
        <v>0</v>
      </c>
      <c r="I4055" s="1">
        <v>5344.4884368208013</v>
      </c>
      <c r="J4055" s="329">
        <v>21027.452221791598</v>
      </c>
      <c r="K4055" s="329">
        <f t="shared" si="63"/>
        <v>21027.452221791598</v>
      </c>
    </row>
    <row r="4056" spans="2:11" x14ac:dyDescent="0.2">
      <c r="B4056" s="1">
        <v>153766407</v>
      </c>
      <c r="C4056" s="1">
        <v>2024</v>
      </c>
      <c r="D4056" s="1" t="s">
        <v>296</v>
      </c>
      <c r="E4056" s="1">
        <v>14029.306142204819</v>
      </c>
      <c r="F4056" s="329">
        <v>291.66074034967932</v>
      </c>
      <c r="G4056" s="1">
        <v>0</v>
      </c>
      <c r="H4056" s="329">
        <v>0</v>
      </c>
      <c r="I4056" s="1">
        <v>14029.306142204819</v>
      </c>
      <c r="J4056" s="329">
        <v>21027.452221791598</v>
      </c>
      <c r="K4056" s="329">
        <f t="shared" si="63"/>
        <v>21319.112962141277</v>
      </c>
    </row>
    <row r="4057" spans="2:11" x14ac:dyDescent="0.2">
      <c r="B4057" s="1">
        <v>153766407</v>
      </c>
      <c r="C4057" s="1">
        <v>2025</v>
      </c>
      <c r="D4057" s="1" t="s">
        <v>296</v>
      </c>
      <c r="E4057" s="1">
        <v>17046.502337001959</v>
      </c>
      <c r="F4057" s="329">
        <v>416.8183127145162</v>
      </c>
      <c r="G4057" s="1">
        <v>0</v>
      </c>
      <c r="H4057" s="329">
        <v>0</v>
      </c>
      <c r="I4057" s="1">
        <v>17046.502337001959</v>
      </c>
      <c r="J4057" s="329">
        <v>21027.452221791598</v>
      </c>
      <c r="K4057" s="329">
        <f t="shared" si="63"/>
        <v>21444.270534506115</v>
      </c>
    </row>
    <row r="4058" spans="2:11" x14ac:dyDescent="0.2">
      <c r="B4058" s="1">
        <v>153766407</v>
      </c>
      <c r="C4058" s="1">
        <v>2026</v>
      </c>
      <c r="D4058" s="1" t="s">
        <v>296</v>
      </c>
      <c r="E4058" s="1">
        <v>17046.502337001959</v>
      </c>
      <c r="F4058" s="329">
        <v>416.8183127145162</v>
      </c>
      <c r="G4058" s="1">
        <v>0</v>
      </c>
      <c r="H4058" s="329">
        <v>0</v>
      </c>
      <c r="I4058" s="1">
        <v>17046.502337001959</v>
      </c>
      <c r="J4058" s="329">
        <v>21027.452221791598</v>
      </c>
      <c r="K4058" s="329">
        <f t="shared" si="63"/>
        <v>21444.270534506115</v>
      </c>
    </row>
    <row r="4059" spans="2:11" x14ac:dyDescent="0.2">
      <c r="B4059" s="1">
        <v>153766407</v>
      </c>
      <c r="C4059" s="1">
        <v>2027</v>
      </c>
      <c r="D4059" s="1" t="s">
        <v>296</v>
      </c>
      <c r="E4059" s="1">
        <v>17046.502337001959</v>
      </c>
      <c r="F4059" s="329">
        <v>416.8183127145162</v>
      </c>
      <c r="G4059" s="1">
        <v>0</v>
      </c>
      <c r="H4059" s="329">
        <v>0</v>
      </c>
      <c r="I4059" s="1">
        <v>17046.502337001959</v>
      </c>
      <c r="J4059" s="329">
        <v>21027.452221791598</v>
      </c>
      <c r="K4059" s="329">
        <f t="shared" si="63"/>
        <v>21444.270534506115</v>
      </c>
    </row>
    <row r="4060" spans="2:11" x14ac:dyDescent="0.2">
      <c r="B4060" s="1">
        <v>153766407</v>
      </c>
      <c r="C4060" s="1">
        <v>2028</v>
      </c>
      <c r="D4060" s="1" t="s">
        <v>296</v>
      </c>
      <c r="E4060" s="1">
        <v>17046.502337001959</v>
      </c>
      <c r="F4060" s="329">
        <v>416.8183127145162</v>
      </c>
      <c r="G4060" s="1">
        <v>0</v>
      </c>
      <c r="H4060" s="329">
        <v>0</v>
      </c>
      <c r="I4060" s="1">
        <v>17046.502337001959</v>
      </c>
      <c r="J4060" s="329">
        <v>21027.452221791598</v>
      </c>
      <c r="K4060" s="329">
        <f t="shared" si="63"/>
        <v>21444.270534506115</v>
      </c>
    </row>
    <row r="4061" spans="2:11" x14ac:dyDescent="0.2">
      <c r="B4061" s="1">
        <v>153766407</v>
      </c>
      <c r="C4061" s="1">
        <v>2029</v>
      </c>
      <c r="D4061" s="1" t="s">
        <v>296</v>
      </c>
      <c r="E4061" s="1">
        <v>17046.502337001959</v>
      </c>
      <c r="F4061" s="329">
        <v>416.8183127145162</v>
      </c>
      <c r="G4061" s="1">
        <v>0</v>
      </c>
      <c r="H4061" s="329">
        <v>0</v>
      </c>
      <c r="I4061" s="1">
        <v>17046.502337001959</v>
      </c>
      <c r="J4061" s="329">
        <v>21027.452221791598</v>
      </c>
      <c r="K4061" s="329">
        <f t="shared" si="63"/>
        <v>21444.270534506115</v>
      </c>
    </row>
    <row r="4062" spans="2:11" x14ac:dyDescent="0.2">
      <c r="B4062" s="1">
        <v>153766407</v>
      </c>
      <c r="C4062" s="1">
        <v>2030</v>
      </c>
      <c r="D4062" s="1" t="s">
        <v>296</v>
      </c>
      <c r="E4062" s="1">
        <v>17046.502337001959</v>
      </c>
      <c r="F4062" s="329">
        <v>416.8183127145162</v>
      </c>
      <c r="G4062" s="1">
        <v>0</v>
      </c>
      <c r="H4062" s="329">
        <v>0</v>
      </c>
      <c r="I4062" s="1">
        <v>17046.502337001959</v>
      </c>
      <c r="J4062" s="329">
        <v>21027.452221791598</v>
      </c>
      <c r="K4062" s="329">
        <f t="shared" si="63"/>
        <v>21444.270534506115</v>
      </c>
    </row>
    <row r="4063" spans="2:11" x14ac:dyDescent="0.2">
      <c r="B4063" s="1">
        <v>153766407</v>
      </c>
      <c r="C4063" s="1">
        <v>2031</v>
      </c>
      <c r="D4063" s="1" t="s">
        <v>296</v>
      </c>
      <c r="E4063" s="1">
        <v>17046.502337001959</v>
      </c>
      <c r="F4063" s="329">
        <v>416.8183127145162</v>
      </c>
      <c r="G4063" s="1">
        <v>0</v>
      </c>
      <c r="H4063" s="329">
        <v>0</v>
      </c>
      <c r="I4063" s="1">
        <v>17046.502337001959</v>
      </c>
      <c r="J4063" s="329">
        <v>21027.452221791598</v>
      </c>
      <c r="K4063" s="329">
        <f t="shared" si="63"/>
        <v>21444.270534506115</v>
      </c>
    </row>
    <row r="4064" spans="2:11" x14ac:dyDescent="0.2">
      <c r="B4064" s="1">
        <v>153766407</v>
      </c>
      <c r="C4064" s="1">
        <v>2032</v>
      </c>
      <c r="D4064" s="1" t="s">
        <v>296</v>
      </c>
      <c r="E4064" s="1">
        <v>17046.502337001959</v>
      </c>
      <c r="F4064" s="329">
        <v>416.8183127145162</v>
      </c>
      <c r="G4064" s="1">
        <v>0</v>
      </c>
      <c r="H4064" s="329">
        <v>0</v>
      </c>
      <c r="I4064" s="1">
        <v>17046.502337001959</v>
      </c>
      <c r="J4064" s="329">
        <v>21027.452221791598</v>
      </c>
      <c r="K4064" s="329">
        <f t="shared" si="63"/>
        <v>21444.270534506115</v>
      </c>
    </row>
    <row r="4065" spans="2:11" x14ac:dyDescent="0.2">
      <c r="B4065" s="1">
        <v>153766407</v>
      </c>
      <c r="C4065" s="1">
        <v>2033</v>
      </c>
      <c r="D4065" s="1" t="s">
        <v>296</v>
      </c>
      <c r="E4065" s="1">
        <v>17046.502337001959</v>
      </c>
      <c r="F4065" s="329">
        <v>416.8183127145162</v>
      </c>
      <c r="G4065" s="1">
        <v>0</v>
      </c>
      <c r="H4065" s="329">
        <v>0</v>
      </c>
      <c r="I4065" s="1">
        <v>17046.502337001959</v>
      </c>
      <c r="J4065" s="329">
        <v>21027.452221791598</v>
      </c>
      <c r="K4065" s="329">
        <f t="shared" si="63"/>
        <v>21444.270534506115</v>
      </c>
    </row>
    <row r="4066" spans="2:11" x14ac:dyDescent="0.2">
      <c r="B4066" s="1">
        <v>153766407</v>
      </c>
      <c r="C4066" s="1">
        <v>2034</v>
      </c>
      <c r="D4066" s="1" t="s">
        <v>296</v>
      </c>
      <c r="E4066" s="1">
        <v>17046.502337001959</v>
      </c>
      <c r="F4066" s="329">
        <v>416.8183127145162</v>
      </c>
      <c r="G4066" s="1">
        <v>0</v>
      </c>
      <c r="H4066" s="329">
        <v>0</v>
      </c>
      <c r="I4066" s="1">
        <v>17046.502337001959</v>
      </c>
      <c r="J4066" s="329">
        <v>21027.452221791598</v>
      </c>
      <c r="K4066" s="329">
        <f t="shared" si="63"/>
        <v>21444.270534506115</v>
      </c>
    </row>
    <row r="4067" spans="2:11" x14ac:dyDescent="0.2">
      <c r="B4067" s="1">
        <v>19969626</v>
      </c>
      <c r="C4067" s="1">
        <v>2023</v>
      </c>
      <c r="D4067" s="1" t="s">
        <v>297</v>
      </c>
      <c r="E4067" s="1">
        <v>0</v>
      </c>
      <c r="F4067" s="329">
        <v>0</v>
      </c>
      <c r="G4067" s="1">
        <v>0</v>
      </c>
      <c r="H4067" s="329">
        <v>0</v>
      </c>
      <c r="I4067" s="1">
        <v>0</v>
      </c>
      <c r="J4067" s="329">
        <v>5726.2610008407019</v>
      </c>
      <c r="K4067" s="329">
        <f t="shared" si="63"/>
        <v>5726.2610008407019</v>
      </c>
    </row>
    <row r="4068" spans="2:11" x14ac:dyDescent="0.2">
      <c r="B4068" s="1">
        <v>19969626</v>
      </c>
      <c r="C4068" s="1">
        <v>2024</v>
      </c>
      <c r="D4068" s="1" t="s">
        <v>297</v>
      </c>
      <c r="E4068" s="1">
        <v>0</v>
      </c>
      <c r="F4068" s="329">
        <v>0</v>
      </c>
      <c r="G4068" s="1">
        <v>0</v>
      </c>
      <c r="H4068" s="329">
        <v>0</v>
      </c>
      <c r="I4068" s="1">
        <v>0</v>
      </c>
      <c r="J4068" s="329">
        <v>5726.2610008407019</v>
      </c>
      <c r="K4068" s="329">
        <f t="shared" si="63"/>
        <v>5726.2610008407019</v>
      </c>
    </row>
    <row r="4069" spans="2:11" x14ac:dyDescent="0.2">
      <c r="B4069" s="1">
        <v>19969626</v>
      </c>
      <c r="C4069" s="1">
        <v>2025</v>
      </c>
      <c r="D4069" s="1" t="s">
        <v>297</v>
      </c>
      <c r="E4069" s="1">
        <v>0</v>
      </c>
      <c r="F4069" s="329">
        <v>0</v>
      </c>
      <c r="G4069" s="1">
        <v>0</v>
      </c>
      <c r="H4069" s="329">
        <v>0</v>
      </c>
      <c r="I4069" s="1">
        <v>0</v>
      </c>
      <c r="J4069" s="329">
        <v>5726.2610008407019</v>
      </c>
      <c r="K4069" s="329">
        <f t="shared" si="63"/>
        <v>5726.2610008407019</v>
      </c>
    </row>
    <row r="4070" spans="2:11" x14ac:dyDescent="0.2">
      <c r="B4070" s="1">
        <v>19969626</v>
      </c>
      <c r="C4070" s="1">
        <v>2026</v>
      </c>
      <c r="D4070" s="1" t="s">
        <v>297</v>
      </c>
      <c r="E4070" s="1">
        <v>0</v>
      </c>
      <c r="F4070" s="329">
        <v>0</v>
      </c>
      <c r="G4070" s="1">
        <v>0</v>
      </c>
      <c r="H4070" s="329">
        <v>0</v>
      </c>
      <c r="I4070" s="1">
        <v>0</v>
      </c>
      <c r="J4070" s="329">
        <v>5726.2610008407019</v>
      </c>
      <c r="K4070" s="329">
        <f t="shared" si="63"/>
        <v>5726.2610008407019</v>
      </c>
    </row>
    <row r="4071" spans="2:11" x14ac:dyDescent="0.2">
      <c r="B4071" s="1">
        <v>19969626</v>
      </c>
      <c r="C4071" s="1">
        <v>2027</v>
      </c>
      <c r="D4071" s="1" t="s">
        <v>297</v>
      </c>
      <c r="E4071" s="1">
        <v>0</v>
      </c>
      <c r="F4071" s="329">
        <v>0</v>
      </c>
      <c r="G4071" s="1">
        <v>0</v>
      </c>
      <c r="H4071" s="329">
        <v>0</v>
      </c>
      <c r="I4071" s="1">
        <v>0</v>
      </c>
      <c r="J4071" s="329">
        <v>5726.2610008407019</v>
      </c>
      <c r="K4071" s="329">
        <f t="shared" si="63"/>
        <v>5726.2610008407019</v>
      </c>
    </row>
    <row r="4072" spans="2:11" x14ac:dyDescent="0.2">
      <c r="B4072" s="1">
        <v>19969626</v>
      </c>
      <c r="C4072" s="1">
        <v>2028</v>
      </c>
      <c r="D4072" s="1" t="s">
        <v>297</v>
      </c>
      <c r="E4072" s="1">
        <v>0</v>
      </c>
      <c r="F4072" s="329">
        <v>0</v>
      </c>
      <c r="G4072" s="1">
        <v>0</v>
      </c>
      <c r="H4072" s="329">
        <v>0</v>
      </c>
      <c r="I4072" s="1">
        <v>0</v>
      </c>
      <c r="J4072" s="329">
        <v>5726.2610008407019</v>
      </c>
      <c r="K4072" s="329">
        <f t="shared" si="63"/>
        <v>5726.2610008407019</v>
      </c>
    </row>
    <row r="4073" spans="2:11" x14ac:dyDescent="0.2">
      <c r="B4073" s="1">
        <v>19969626</v>
      </c>
      <c r="C4073" s="1">
        <v>2029</v>
      </c>
      <c r="D4073" s="1" t="s">
        <v>297</v>
      </c>
      <c r="E4073" s="1">
        <v>0</v>
      </c>
      <c r="F4073" s="329">
        <v>0</v>
      </c>
      <c r="G4073" s="1">
        <v>0</v>
      </c>
      <c r="H4073" s="329">
        <v>0</v>
      </c>
      <c r="I4073" s="1">
        <v>0</v>
      </c>
      <c r="J4073" s="329">
        <v>5726.2610008407019</v>
      </c>
      <c r="K4073" s="329">
        <f t="shared" si="63"/>
        <v>5726.2610008407019</v>
      </c>
    </row>
    <row r="4074" spans="2:11" x14ac:dyDescent="0.2">
      <c r="B4074" s="1">
        <v>19969626</v>
      </c>
      <c r="C4074" s="1">
        <v>2030</v>
      </c>
      <c r="D4074" s="1" t="s">
        <v>297</v>
      </c>
      <c r="E4074" s="1">
        <v>0</v>
      </c>
      <c r="F4074" s="329">
        <v>0</v>
      </c>
      <c r="G4074" s="1">
        <v>0</v>
      </c>
      <c r="H4074" s="329">
        <v>0</v>
      </c>
      <c r="I4074" s="1">
        <v>0</v>
      </c>
      <c r="J4074" s="329">
        <v>5726.2610008407019</v>
      </c>
      <c r="K4074" s="329">
        <f t="shared" si="63"/>
        <v>5726.2610008407019</v>
      </c>
    </row>
    <row r="4075" spans="2:11" x14ac:dyDescent="0.2">
      <c r="B4075" s="1">
        <v>19969626</v>
      </c>
      <c r="C4075" s="1">
        <v>2031</v>
      </c>
      <c r="D4075" s="1" t="s">
        <v>297</v>
      </c>
      <c r="E4075" s="1">
        <v>0</v>
      </c>
      <c r="F4075" s="329">
        <v>0</v>
      </c>
      <c r="G4075" s="1">
        <v>0</v>
      </c>
      <c r="H4075" s="329">
        <v>0</v>
      </c>
      <c r="I4075" s="1">
        <v>0</v>
      </c>
      <c r="J4075" s="329">
        <v>5726.2610008407019</v>
      </c>
      <c r="K4075" s="329">
        <f t="shared" si="63"/>
        <v>5726.2610008407019</v>
      </c>
    </row>
    <row r="4076" spans="2:11" x14ac:dyDescent="0.2">
      <c r="B4076" s="1">
        <v>19969626</v>
      </c>
      <c r="C4076" s="1">
        <v>2032</v>
      </c>
      <c r="D4076" s="1" t="s">
        <v>297</v>
      </c>
      <c r="E4076" s="1">
        <v>0</v>
      </c>
      <c r="F4076" s="329">
        <v>0</v>
      </c>
      <c r="G4076" s="1">
        <v>0</v>
      </c>
      <c r="H4076" s="329">
        <v>0</v>
      </c>
      <c r="I4076" s="1">
        <v>0</v>
      </c>
      <c r="J4076" s="329">
        <v>5726.2610008407019</v>
      </c>
      <c r="K4076" s="329">
        <f t="shared" si="63"/>
        <v>5726.2610008407019</v>
      </c>
    </row>
    <row r="4077" spans="2:11" x14ac:dyDescent="0.2">
      <c r="B4077" s="1">
        <v>19969626</v>
      </c>
      <c r="C4077" s="1">
        <v>2033</v>
      </c>
      <c r="D4077" s="1" t="s">
        <v>297</v>
      </c>
      <c r="E4077" s="1">
        <v>0</v>
      </c>
      <c r="F4077" s="329">
        <v>0</v>
      </c>
      <c r="G4077" s="1">
        <v>0</v>
      </c>
      <c r="H4077" s="329">
        <v>0</v>
      </c>
      <c r="I4077" s="1">
        <v>0</v>
      </c>
      <c r="J4077" s="329">
        <v>5726.2610008407019</v>
      </c>
      <c r="K4077" s="329">
        <f t="shared" si="63"/>
        <v>5726.2610008407019</v>
      </c>
    </row>
    <row r="4078" spans="2:11" x14ac:dyDescent="0.2">
      <c r="B4078" s="1">
        <v>19969626</v>
      </c>
      <c r="C4078" s="1">
        <v>2034</v>
      </c>
      <c r="D4078" s="1" t="s">
        <v>297</v>
      </c>
      <c r="E4078" s="1">
        <v>0</v>
      </c>
      <c r="F4078" s="329">
        <v>0</v>
      </c>
      <c r="G4078" s="1">
        <v>0</v>
      </c>
      <c r="H4078" s="329">
        <v>0</v>
      </c>
      <c r="I4078" s="1">
        <v>0</v>
      </c>
      <c r="J4078" s="329">
        <v>5726.2610008407019</v>
      </c>
      <c r="K4078" s="329">
        <f t="shared" si="63"/>
        <v>5726.2610008407019</v>
      </c>
    </row>
    <row r="4079" spans="2:11" x14ac:dyDescent="0.2">
      <c r="B4079" s="1">
        <v>19970479</v>
      </c>
      <c r="C4079" s="1">
        <v>2023</v>
      </c>
      <c r="D4079" s="1" t="s">
        <v>297</v>
      </c>
      <c r="E4079" s="1">
        <v>0</v>
      </c>
      <c r="F4079" s="329">
        <v>0</v>
      </c>
      <c r="G4079" s="1">
        <v>0</v>
      </c>
      <c r="H4079" s="329">
        <v>0</v>
      </c>
      <c r="I4079" s="1">
        <v>0</v>
      </c>
      <c r="J4079" s="329">
        <v>455.30650509672489</v>
      </c>
      <c r="K4079" s="329">
        <f t="shared" si="63"/>
        <v>455.30650509672489</v>
      </c>
    </row>
    <row r="4080" spans="2:11" x14ac:dyDescent="0.2">
      <c r="B4080" s="1">
        <v>19970479</v>
      </c>
      <c r="C4080" s="1">
        <v>2024</v>
      </c>
      <c r="D4080" s="1" t="s">
        <v>297</v>
      </c>
      <c r="E4080" s="1">
        <v>0</v>
      </c>
      <c r="F4080" s="329">
        <v>0</v>
      </c>
      <c r="G4080" s="1">
        <v>0</v>
      </c>
      <c r="H4080" s="329">
        <v>0</v>
      </c>
      <c r="I4080" s="1">
        <v>0</v>
      </c>
      <c r="J4080" s="329">
        <v>455.30650509672489</v>
      </c>
      <c r="K4080" s="329">
        <f t="shared" si="63"/>
        <v>455.30650509672489</v>
      </c>
    </row>
    <row r="4081" spans="2:11" x14ac:dyDescent="0.2">
      <c r="B4081" s="1">
        <v>19970479</v>
      </c>
      <c r="C4081" s="1">
        <v>2025</v>
      </c>
      <c r="D4081" s="1" t="s">
        <v>297</v>
      </c>
      <c r="E4081" s="1">
        <v>0</v>
      </c>
      <c r="F4081" s="329">
        <v>0</v>
      </c>
      <c r="G4081" s="1">
        <v>0</v>
      </c>
      <c r="H4081" s="329">
        <v>0</v>
      </c>
      <c r="I4081" s="1">
        <v>0</v>
      </c>
      <c r="J4081" s="329">
        <v>455.30650509672489</v>
      </c>
      <c r="K4081" s="329">
        <f t="shared" si="63"/>
        <v>455.30650509672489</v>
      </c>
    </row>
    <row r="4082" spans="2:11" x14ac:dyDescent="0.2">
      <c r="B4082" s="1">
        <v>19970479</v>
      </c>
      <c r="C4082" s="1">
        <v>2026</v>
      </c>
      <c r="D4082" s="1" t="s">
        <v>297</v>
      </c>
      <c r="E4082" s="1">
        <v>0</v>
      </c>
      <c r="F4082" s="329">
        <v>0</v>
      </c>
      <c r="G4082" s="1">
        <v>0</v>
      </c>
      <c r="H4082" s="329">
        <v>0</v>
      </c>
      <c r="I4082" s="1">
        <v>0</v>
      </c>
      <c r="J4082" s="329">
        <v>455.30650509672489</v>
      </c>
      <c r="K4082" s="329">
        <f t="shared" si="63"/>
        <v>455.30650509672489</v>
      </c>
    </row>
    <row r="4083" spans="2:11" x14ac:dyDescent="0.2">
      <c r="B4083" s="1">
        <v>19970479</v>
      </c>
      <c r="C4083" s="1">
        <v>2027</v>
      </c>
      <c r="D4083" s="1" t="s">
        <v>297</v>
      </c>
      <c r="E4083" s="1">
        <v>0</v>
      </c>
      <c r="F4083" s="329">
        <v>0</v>
      </c>
      <c r="G4083" s="1">
        <v>0</v>
      </c>
      <c r="H4083" s="329">
        <v>0</v>
      </c>
      <c r="I4083" s="1">
        <v>0</v>
      </c>
      <c r="J4083" s="329">
        <v>455.30650509672489</v>
      </c>
      <c r="K4083" s="329">
        <f t="shared" si="63"/>
        <v>455.30650509672489</v>
      </c>
    </row>
    <row r="4084" spans="2:11" x14ac:dyDescent="0.2">
      <c r="B4084" s="1">
        <v>19970479</v>
      </c>
      <c r="C4084" s="1">
        <v>2028</v>
      </c>
      <c r="D4084" s="1" t="s">
        <v>297</v>
      </c>
      <c r="E4084" s="1">
        <v>0</v>
      </c>
      <c r="F4084" s="329">
        <v>0</v>
      </c>
      <c r="G4084" s="1">
        <v>0</v>
      </c>
      <c r="H4084" s="329">
        <v>0</v>
      </c>
      <c r="I4084" s="1">
        <v>0</v>
      </c>
      <c r="J4084" s="329">
        <v>455.30650509672489</v>
      </c>
      <c r="K4084" s="329">
        <f t="shared" si="63"/>
        <v>455.30650509672489</v>
      </c>
    </row>
    <row r="4085" spans="2:11" x14ac:dyDescent="0.2">
      <c r="B4085" s="1">
        <v>19970479</v>
      </c>
      <c r="C4085" s="1">
        <v>2029</v>
      </c>
      <c r="D4085" s="1" t="s">
        <v>297</v>
      </c>
      <c r="E4085" s="1">
        <v>0</v>
      </c>
      <c r="F4085" s="329">
        <v>0</v>
      </c>
      <c r="G4085" s="1">
        <v>0</v>
      </c>
      <c r="H4085" s="329">
        <v>0</v>
      </c>
      <c r="I4085" s="1">
        <v>0</v>
      </c>
      <c r="J4085" s="329">
        <v>455.30650509672489</v>
      </c>
      <c r="K4085" s="329">
        <f t="shared" si="63"/>
        <v>455.30650509672489</v>
      </c>
    </row>
    <row r="4086" spans="2:11" x14ac:dyDescent="0.2">
      <c r="B4086" s="1">
        <v>19970479</v>
      </c>
      <c r="C4086" s="1">
        <v>2030</v>
      </c>
      <c r="D4086" s="1" t="s">
        <v>297</v>
      </c>
      <c r="E4086" s="1">
        <v>0</v>
      </c>
      <c r="F4086" s="329">
        <v>0</v>
      </c>
      <c r="G4086" s="1">
        <v>0</v>
      </c>
      <c r="H4086" s="329">
        <v>0</v>
      </c>
      <c r="I4086" s="1">
        <v>0</v>
      </c>
      <c r="J4086" s="329">
        <v>455.30650509672489</v>
      </c>
      <c r="K4086" s="329">
        <f t="shared" si="63"/>
        <v>455.30650509672489</v>
      </c>
    </row>
    <row r="4087" spans="2:11" x14ac:dyDescent="0.2">
      <c r="B4087" s="1">
        <v>19970479</v>
      </c>
      <c r="C4087" s="1">
        <v>2031</v>
      </c>
      <c r="D4087" s="1" t="s">
        <v>297</v>
      </c>
      <c r="E4087" s="1">
        <v>0</v>
      </c>
      <c r="F4087" s="329">
        <v>0</v>
      </c>
      <c r="G4087" s="1">
        <v>0</v>
      </c>
      <c r="H4087" s="329">
        <v>0</v>
      </c>
      <c r="I4087" s="1">
        <v>0</v>
      </c>
      <c r="J4087" s="329">
        <v>455.30650509672489</v>
      </c>
      <c r="K4087" s="329">
        <f t="shared" si="63"/>
        <v>455.30650509672489</v>
      </c>
    </row>
    <row r="4088" spans="2:11" x14ac:dyDescent="0.2">
      <c r="B4088" s="1">
        <v>19970479</v>
      </c>
      <c r="C4088" s="1">
        <v>2032</v>
      </c>
      <c r="D4088" s="1" t="s">
        <v>297</v>
      </c>
      <c r="E4088" s="1">
        <v>0</v>
      </c>
      <c r="F4088" s="329">
        <v>0</v>
      </c>
      <c r="G4088" s="1">
        <v>0</v>
      </c>
      <c r="H4088" s="329">
        <v>0</v>
      </c>
      <c r="I4088" s="1">
        <v>0</v>
      </c>
      <c r="J4088" s="329">
        <v>455.30650509672489</v>
      </c>
      <c r="K4088" s="329">
        <f t="shared" si="63"/>
        <v>455.30650509672489</v>
      </c>
    </row>
    <row r="4089" spans="2:11" x14ac:dyDescent="0.2">
      <c r="B4089" s="1">
        <v>19970479</v>
      </c>
      <c r="C4089" s="1">
        <v>2033</v>
      </c>
      <c r="D4089" s="1" t="s">
        <v>297</v>
      </c>
      <c r="E4089" s="1">
        <v>0</v>
      </c>
      <c r="F4089" s="329">
        <v>0</v>
      </c>
      <c r="G4089" s="1">
        <v>0</v>
      </c>
      <c r="H4089" s="329">
        <v>0</v>
      </c>
      <c r="I4089" s="1">
        <v>0</v>
      </c>
      <c r="J4089" s="329">
        <v>455.30650509672489</v>
      </c>
      <c r="K4089" s="329">
        <f t="shared" si="63"/>
        <v>455.30650509672489</v>
      </c>
    </row>
    <row r="4090" spans="2:11" x14ac:dyDescent="0.2">
      <c r="B4090" s="1">
        <v>19970479</v>
      </c>
      <c r="C4090" s="1">
        <v>2034</v>
      </c>
      <c r="D4090" s="1" t="s">
        <v>297</v>
      </c>
      <c r="E4090" s="1">
        <v>0</v>
      </c>
      <c r="F4090" s="329">
        <v>0</v>
      </c>
      <c r="G4090" s="1">
        <v>0</v>
      </c>
      <c r="H4090" s="329">
        <v>0</v>
      </c>
      <c r="I4090" s="1">
        <v>0</v>
      </c>
      <c r="J4090" s="329">
        <v>455.30650509672489</v>
      </c>
      <c r="K4090" s="329">
        <f t="shared" si="63"/>
        <v>455.30650509672489</v>
      </c>
    </row>
    <row r="4091" spans="2:11" x14ac:dyDescent="0.2">
      <c r="B4091" s="1">
        <v>19971256</v>
      </c>
      <c r="C4091" s="1">
        <v>2023</v>
      </c>
      <c r="D4091" s="1" t="s">
        <v>297</v>
      </c>
      <c r="E4091" s="1">
        <v>0</v>
      </c>
      <c r="F4091" s="329">
        <v>0</v>
      </c>
      <c r="G4091" s="1">
        <v>0</v>
      </c>
      <c r="H4091" s="329">
        <v>0</v>
      </c>
      <c r="I4091" s="1">
        <v>0</v>
      </c>
      <c r="J4091" s="329">
        <v>7137.3890769996724</v>
      </c>
      <c r="K4091" s="329">
        <f t="shared" si="63"/>
        <v>7137.3890769996724</v>
      </c>
    </row>
    <row r="4092" spans="2:11" x14ac:dyDescent="0.2">
      <c r="B4092" s="1">
        <v>19971256</v>
      </c>
      <c r="C4092" s="1">
        <v>2024</v>
      </c>
      <c r="D4092" s="1" t="s">
        <v>297</v>
      </c>
      <c r="E4092" s="1">
        <v>0</v>
      </c>
      <c r="F4092" s="329">
        <v>0</v>
      </c>
      <c r="G4092" s="1">
        <v>0</v>
      </c>
      <c r="H4092" s="329">
        <v>0</v>
      </c>
      <c r="I4092" s="1">
        <v>0</v>
      </c>
      <c r="J4092" s="329">
        <v>7137.3890769996724</v>
      </c>
      <c r="K4092" s="329">
        <f t="shared" si="63"/>
        <v>7137.3890769996724</v>
      </c>
    </row>
    <row r="4093" spans="2:11" x14ac:dyDescent="0.2">
      <c r="B4093" s="1">
        <v>19971256</v>
      </c>
      <c r="C4093" s="1">
        <v>2025</v>
      </c>
      <c r="D4093" s="1" t="s">
        <v>297</v>
      </c>
      <c r="E4093" s="1">
        <v>0</v>
      </c>
      <c r="F4093" s="329">
        <v>0</v>
      </c>
      <c r="G4093" s="1">
        <v>0</v>
      </c>
      <c r="H4093" s="329">
        <v>0</v>
      </c>
      <c r="I4093" s="1">
        <v>0</v>
      </c>
      <c r="J4093" s="329">
        <v>7137.3890769996724</v>
      </c>
      <c r="K4093" s="329">
        <f t="shared" si="63"/>
        <v>7137.3890769996724</v>
      </c>
    </row>
    <row r="4094" spans="2:11" x14ac:dyDescent="0.2">
      <c r="B4094" s="1">
        <v>19971256</v>
      </c>
      <c r="C4094" s="1">
        <v>2026</v>
      </c>
      <c r="D4094" s="1" t="s">
        <v>297</v>
      </c>
      <c r="E4094" s="1">
        <v>0</v>
      </c>
      <c r="F4094" s="329">
        <v>0</v>
      </c>
      <c r="G4094" s="1">
        <v>0</v>
      </c>
      <c r="H4094" s="329">
        <v>0</v>
      </c>
      <c r="I4094" s="1">
        <v>0</v>
      </c>
      <c r="J4094" s="329">
        <v>7137.3890769996724</v>
      </c>
      <c r="K4094" s="329">
        <f t="shared" si="63"/>
        <v>7137.3890769996724</v>
      </c>
    </row>
    <row r="4095" spans="2:11" x14ac:dyDescent="0.2">
      <c r="B4095" s="1">
        <v>19971256</v>
      </c>
      <c r="C4095" s="1">
        <v>2027</v>
      </c>
      <c r="D4095" s="1" t="s">
        <v>297</v>
      </c>
      <c r="E4095" s="1">
        <v>0</v>
      </c>
      <c r="F4095" s="329">
        <v>0</v>
      </c>
      <c r="G4095" s="1">
        <v>0</v>
      </c>
      <c r="H4095" s="329">
        <v>0</v>
      </c>
      <c r="I4095" s="1">
        <v>0</v>
      </c>
      <c r="J4095" s="329">
        <v>7137.3890769996724</v>
      </c>
      <c r="K4095" s="329">
        <f t="shared" si="63"/>
        <v>7137.3890769996724</v>
      </c>
    </row>
    <row r="4096" spans="2:11" x14ac:dyDescent="0.2">
      <c r="B4096" s="1">
        <v>19971256</v>
      </c>
      <c r="C4096" s="1">
        <v>2028</v>
      </c>
      <c r="D4096" s="1" t="s">
        <v>297</v>
      </c>
      <c r="E4096" s="1">
        <v>0</v>
      </c>
      <c r="F4096" s="329">
        <v>0</v>
      </c>
      <c r="G4096" s="1">
        <v>0</v>
      </c>
      <c r="H4096" s="329">
        <v>0</v>
      </c>
      <c r="I4096" s="1">
        <v>0</v>
      </c>
      <c r="J4096" s="329">
        <v>7137.3890769996724</v>
      </c>
      <c r="K4096" s="329">
        <f t="shared" si="63"/>
        <v>7137.3890769996724</v>
      </c>
    </row>
    <row r="4097" spans="2:11" x14ac:dyDescent="0.2">
      <c r="B4097" s="1">
        <v>19971256</v>
      </c>
      <c r="C4097" s="1">
        <v>2029</v>
      </c>
      <c r="D4097" s="1" t="s">
        <v>297</v>
      </c>
      <c r="E4097" s="1">
        <v>0</v>
      </c>
      <c r="F4097" s="329">
        <v>0</v>
      </c>
      <c r="G4097" s="1">
        <v>0</v>
      </c>
      <c r="H4097" s="329">
        <v>0</v>
      </c>
      <c r="I4097" s="1">
        <v>0</v>
      </c>
      <c r="J4097" s="329">
        <v>7137.3890769996724</v>
      </c>
      <c r="K4097" s="329">
        <f t="shared" si="63"/>
        <v>7137.3890769996724</v>
      </c>
    </row>
    <row r="4098" spans="2:11" x14ac:dyDescent="0.2">
      <c r="B4098" s="1">
        <v>19971256</v>
      </c>
      <c r="C4098" s="1">
        <v>2030</v>
      </c>
      <c r="D4098" s="1" t="s">
        <v>297</v>
      </c>
      <c r="E4098" s="1">
        <v>0</v>
      </c>
      <c r="F4098" s="329">
        <v>0</v>
      </c>
      <c r="G4098" s="1">
        <v>0</v>
      </c>
      <c r="H4098" s="329">
        <v>0</v>
      </c>
      <c r="I4098" s="1">
        <v>0</v>
      </c>
      <c r="J4098" s="329">
        <v>7137.3890769996724</v>
      </c>
      <c r="K4098" s="329">
        <f t="shared" si="63"/>
        <v>7137.3890769996724</v>
      </c>
    </row>
    <row r="4099" spans="2:11" x14ac:dyDescent="0.2">
      <c r="B4099" s="1">
        <v>19971256</v>
      </c>
      <c r="C4099" s="1">
        <v>2031</v>
      </c>
      <c r="D4099" s="1" t="s">
        <v>297</v>
      </c>
      <c r="E4099" s="1">
        <v>0</v>
      </c>
      <c r="F4099" s="329">
        <v>0</v>
      </c>
      <c r="G4099" s="1">
        <v>0</v>
      </c>
      <c r="H4099" s="329">
        <v>0</v>
      </c>
      <c r="I4099" s="1">
        <v>0</v>
      </c>
      <c r="J4099" s="329">
        <v>7137.3890769996724</v>
      </c>
      <c r="K4099" s="329">
        <f t="shared" si="63"/>
        <v>7137.3890769996724</v>
      </c>
    </row>
    <row r="4100" spans="2:11" x14ac:dyDescent="0.2">
      <c r="B4100" s="1">
        <v>19971256</v>
      </c>
      <c r="C4100" s="1">
        <v>2032</v>
      </c>
      <c r="D4100" s="1" t="s">
        <v>297</v>
      </c>
      <c r="E4100" s="1">
        <v>0</v>
      </c>
      <c r="F4100" s="329">
        <v>0</v>
      </c>
      <c r="G4100" s="1">
        <v>0</v>
      </c>
      <c r="H4100" s="329">
        <v>0</v>
      </c>
      <c r="I4100" s="1">
        <v>0</v>
      </c>
      <c r="J4100" s="329">
        <v>7137.3890769996724</v>
      </c>
      <c r="K4100" s="329">
        <f t="shared" si="63"/>
        <v>7137.3890769996724</v>
      </c>
    </row>
    <row r="4101" spans="2:11" x14ac:dyDescent="0.2">
      <c r="B4101" s="1">
        <v>19971256</v>
      </c>
      <c r="C4101" s="1">
        <v>2033</v>
      </c>
      <c r="D4101" s="1" t="s">
        <v>297</v>
      </c>
      <c r="E4101" s="1">
        <v>0</v>
      </c>
      <c r="F4101" s="329">
        <v>0</v>
      </c>
      <c r="G4101" s="1">
        <v>0</v>
      </c>
      <c r="H4101" s="329">
        <v>0</v>
      </c>
      <c r="I4101" s="1">
        <v>0</v>
      </c>
      <c r="J4101" s="329">
        <v>7137.3890769996724</v>
      </c>
      <c r="K4101" s="329">
        <f t="shared" si="63"/>
        <v>7137.3890769996724</v>
      </c>
    </row>
    <row r="4102" spans="2:11" x14ac:dyDescent="0.2">
      <c r="B4102" s="1">
        <v>19971256</v>
      </c>
      <c r="C4102" s="1">
        <v>2034</v>
      </c>
      <c r="D4102" s="1" t="s">
        <v>297</v>
      </c>
      <c r="E4102" s="1">
        <v>0</v>
      </c>
      <c r="F4102" s="329">
        <v>0</v>
      </c>
      <c r="G4102" s="1">
        <v>0</v>
      </c>
      <c r="H4102" s="329">
        <v>0</v>
      </c>
      <c r="I4102" s="1">
        <v>0</v>
      </c>
      <c r="J4102" s="329">
        <v>7137.3890769996724</v>
      </c>
      <c r="K4102" s="329">
        <f t="shared" si="63"/>
        <v>7137.3890769996724</v>
      </c>
    </row>
    <row r="4103" spans="2:11" x14ac:dyDescent="0.2">
      <c r="B4103" s="1">
        <v>19971615</v>
      </c>
      <c r="C4103" s="1">
        <v>2023</v>
      </c>
      <c r="D4103" s="1" t="s">
        <v>297</v>
      </c>
      <c r="E4103" s="1">
        <v>0</v>
      </c>
      <c r="F4103" s="329">
        <v>0</v>
      </c>
      <c r="G4103" s="1">
        <v>0</v>
      </c>
      <c r="H4103" s="329">
        <v>0</v>
      </c>
      <c r="I4103" s="1">
        <v>0</v>
      </c>
      <c r="J4103" s="329">
        <v>7959.0362739439533</v>
      </c>
      <c r="K4103" s="329">
        <f t="shared" ref="K4103:K4166" si="64">J4103+H4103+F4103</f>
        <v>7959.0362739439533</v>
      </c>
    </row>
    <row r="4104" spans="2:11" x14ac:dyDescent="0.2">
      <c r="B4104" s="1">
        <v>19971615</v>
      </c>
      <c r="C4104" s="1">
        <v>2024</v>
      </c>
      <c r="D4104" s="1" t="s">
        <v>297</v>
      </c>
      <c r="E4104" s="1">
        <v>0</v>
      </c>
      <c r="F4104" s="329">
        <v>0</v>
      </c>
      <c r="G4104" s="1">
        <v>0</v>
      </c>
      <c r="H4104" s="329">
        <v>0</v>
      </c>
      <c r="I4104" s="1">
        <v>0</v>
      </c>
      <c r="J4104" s="329">
        <v>7959.0362739439533</v>
      </c>
      <c r="K4104" s="329">
        <f t="shared" si="64"/>
        <v>7959.0362739439533</v>
      </c>
    </row>
    <row r="4105" spans="2:11" x14ac:dyDescent="0.2">
      <c r="B4105" s="1">
        <v>19971615</v>
      </c>
      <c r="C4105" s="1">
        <v>2025</v>
      </c>
      <c r="D4105" s="1" t="s">
        <v>297</v>
      </c>
      <c r="E4105" s="1">
        <v>0</v>
      </c>
      <c r="F4105" s="329">
        <v>0</v>
      </c>
      <c r="G4105" s="1">
        <v>0</v>
      </c>
      <c r="H4105" s="329">
        <v>0</v>
      </c>
      <c r="I4105" s="1">
        <v>0</v>
      </c>
      <c r="J4105" s="329">
        <v>7959.0362739439533</v>
      </c>
      <c r="K4105" s="329">
        <f t="shared" si="64"/>
        <v>7959.0362739439533</v>
      </c>
    </row>
    <row r="4106" spans="2:11" x14ac:dyDescent="0.2">
      <c r="B4106" s="1">
        <v>19971615</v>
      </c>
      <c r="C4106" s="1">
        <v>2026</v>
      </c>
      <c r="D4106" s="1" t="s">
        <v>297</v>
      </c>
      <c r="E4106" s="1">
        <v>0</v>
      </c>
      <c r="F4106" s="329">
        <v>0</v>
      </c>
      <c r="G4106" s="1">
        <v>0</v>
      </c>
      <c r="H4106" s="329">
        <v>0</v>
      </c>
      <c r="I4106" s="1">
        <v>0</v>
      </c>
      <c r="J4106" s="329">
        <v>7959.0362739439533</v>
      </c>
      <c r="K4106" s="329">
        <f t="shared" si="64"/>
        <v>7959.0362739439533</v>
      </c>
    </row>
    <row r="4107" spans="2:11" x14ac:dyDescent="0.2">
      <c r="B4107" s="1">
        <v>19971615</v>
      </c>
      <c r="C4107" s="1">
        <v>2027</v>
      </c>
      <c r="D4107" s="1" t="s">
        <v>297</v>
      </c>
      <c r="E4107" s="1">
        <v>0</v>
      </c>
      <c r="F4107" s="329">
        <v>0</v>
      </c>
      <c r="G4107" s="1">
        <v>0</v>
      </c>
      <c r="H4107" s="329">
        <v>0</v>
      </c>
      <c r="I4107" s="1">
        <v>0</v>
      </c>
      <c r="J4107" s="329">
        <v>7959.0362739439533</v>
      </c>
      <c r="K4107" s="329">
        <f t="shared" si="64"/>
        <v>7959.0362739439533</v>
      </c>
    </row>
    <row r="4108" spans="2:11" x14ac:dyDescent="0.2">
      <c r="B4108" s="1">
        <v>19971615</v>
      </c>
      <c r="C4108" s="1">
        <v>2028</v>
      </c>
      <c r="D4108" s="1" t="s">
        <v>297</v>
      </c>
      <c r="E4108" s="1">
        <v>0</v>
      </c>
      <c r="F4108" s="329">
        <v>0</v>
      </c>
      <c r="G4108" s="1">
        <v>0</v>
      </c>
      <c r="H4108" s="329">
        <v>0</v>
      </c>
      <c r="I4108" s="1">
        <v>0</v>
      </c>
      <c r="J4108" s="329">
        <v>7959.0362739439533</v>
      </c>
      <c r="K4108" s="329">
        <f t="shared" si="64"/>
        <v>7959.0362739439533</v>
      </c>
    </row>
    <row r="4109" spans="2:11" x14ac:dyDescent="0.2">
      <c r="B4109" s="1">
        <v>19971615</v>
      </c>
      <c r="C4109" s="1">
        <v>2029</v>
      </c>
      <c r="D4109" s="1" t="s">
        <v>297</v>
      </c>
      <c r="E4109" s="1">
        <v>0</v>
      </c>
      <c r="F4109" s="329">
        <v>0</v>
      </c>
      <c r="G4109" s="1">
        <v>0</v>
      </c>
      <c r="H4109" s="329">
        <v>0</v>
      </c>
      <c r="I4109" s="1">
        <v>0</v>
      </c>
      <c r="J4109" s="329">
        <v>7959.0362739439533</v>
      </c>
      <c r="K4109" s="329">
        <f t="shared" si="64"/>
        <v>7959.0362739439533</v>
      </c>
    </row>
    <row r="4110" spans="2:11" x14ac:dyDescent="0.2">
      <c r="B4110" s="1">
        <v>19971615</v>
      </c>
      <c r="C4110" s="1">
        <v>2030</v>
      </c>
      <c r="D4110" s="1" t="s">
        <v>297</v>
      </c>
      <c r="E4110" s="1">
        <v>0</v>
      </c>
      <c r="F4110" s="329">
        <v>0</v>
      </c>
      <c r="G4110" s="1">
        <v>0</v>
      </c>
      <c r="H4110" s="329">
        <v>0</v>
      </c>
      <c r="I4110" s="1">
        <v>0</v>
      </c>
      <c r="J4110" s="329">
        <v>7959.0362739439533</v>
      </c>
      <c r="K4110" s="329">
        <f t="shared" si="64"/>
        <v>7959.0362739439533</v>
      </c>
    </row>
    <row r="4111" spans="2:11" x14ac:dyDescent="0.2">
      <c r="B4111" s="1">
        <v>19971615</v>
      </c>
      <c r="C4111" s="1">
        <v>2031</v>
      </c>
      <c r="D4111" s="1" t="s">
        <v>297</v>
      </c>
      <c r="E4111" s="1">
        <v>0</v>
      </c>
      <c r="F4111" s="329">
        <v>0</v>
      </c>
      <c r="G4111" s="1">
        <v>0</v>
      </c>
      <c r="H4111" s="329">
        <v>0</v>
      </c>
      <c r="I4111" s="1">
        <v>0</v>
      </c>
      <c r="J4111" s="329">
        <v>7959.0362739439533</v>
      </c>
      <c r="K4111" s="329">
        <f t="shared" si="64"/>
        <v>7959.0362739439533</v>
      </c>
    </row>
    <row r="4112" spans="2:11" x14ac:dyDescent="0.2">
      <c r="B4112" s="1">
        <v>19971615</v>
      </c>
      <c r="C4112" s="1">
        <v>2032</v>
      </c>
      <c r="D4112" s="1" t="s">
        <v>297</v>
      </c>
      <c r="E4112" s="1">
        <v>0</v>
      </c>
      <c r="F4112" s="329">
        <v>0</v>
      </c>
      <c r="G4112" s="1">
        <v>0</v>
      </c>
      <c r="H4112" s="329">
        <v>0</v>
      </c>
      <c r="I4112" s="1">
        <v>0</v>
      </c>
      <c r="J4112" s="329">
        <v>7959.0362739439533</v>
      </c>
      <c r="K4112" s="329">
        <f t="shared" si="64"/>
        <v>7959.0362739439533</v>
      </c>
    </row>
    <row r="4113" spans="2:11" x14ac:dyDescent="0.2">
      <c r="B4113" s="1">
        <v>19971615</v>
      </c>
      <c r="C4113" s="1">
        <v>2033</v>
      </c>
      <c r="D4113" s="1" t="s">
        <v>297</v>
      </c>
      <c r="E4113" s="1">
        <v>0</v>
      </c>
      <c r="F4113" s="329">
        <v>0</v>
      </c>
      <c r="G4113" s="1">
        <v>0</v>
      </c>
      <c r="H4113" s="329">
        <v>0</v>
      </c>
      <c r="I4113" s="1">
        <v>0</v>
      </c>
      <c r="J4113" s="329">
        <v>7959.0362739439533</v>
      </c>
      <c r="K4113" s="329">
        <f t="shared" si="64"/>
        <v>7959.0362739439533</v>
      </c>
    </row>
    <row r="4114" spans="2:11" x14ac:dyDescent="0.2">
      <c r="B4114" s="1">
        <v>19971615</v>
      </c>
      <c r="C4114" s="1">
        <v>2034</v>
      </c>
      <c r="D4114" s="1" t="s">
        <v>297</v>
      </c>
      <c r="E4114" s="1">
        <v>0</v>
      </c>
      <c r="F4114" s="329">
        <v>0</v>
      </c>
      <c r="G4114" s="1">
        <v>0</v>
      </c>
      <c r="H4114" s="329">
        <v>0</v>
      </c>
      <c r="I4114" s="1">
        <v>0</v>
      </c>
      <c r="J4114" s="329">
        <v>7959.0362739439533</v>
      </c>
      <c r="K4114" s="329">
        <f t="shared" si="64"/>
        <v>7959.0362739439533</v>
      </c>
    </row>
    <row r="4115" spans="2:11" x14ac:dyDescent="0.2">
      <c r="B4115" s="1">
        <v>19971809</v>
      </c>
      <c r="C4115" s="1">
        <v>2023</v>
      </c>
      <c r="D4115" s="1" t="s">
        <v>297</v>
      </c>
      <c r="E4115" s="1">
        <v>0</v>
      </c>
      <c r="F4115" s="329">
        <v>0</v>
      </c>
      <c r="G4115" s="1">
        <v>0</v>
      </c>
      <c r="H4115" s="329">
        <v>0</v>
      </c>
      <c r="I4115" s="1">
        <v>0</v>
      </c>
      <c r="J4115" s="329">
        <v>8971.4269095915879</v>
      </c>
      <c r="K4115" s="329">
        <f t="shared" si="64"/>
        <v>8971.4269095915879</v>
      </c>
    </row>
    <row r="4116" spans="2:11" x14ac:dyDescent="0.2">
      <c r="B4116" s="1">
        <v>19971809</v>
      </c>
      <c r="C4116" s="1">
        <v>2024</v>
      </c>
      <c r="D4116" s="1" t="s">
        <v>297</v>
      </c>
      <c r="E4116" s="1">
        <v>0</v>
      </c>
      <c r="F4116" s="329">
        <v>0</v>
      </c>
      <c r="G4116" s="1">
        <v>0</v>
      </c>
      <c r="H4116" s="329">
        <v>0</v>
      </c>
      <c r="I4116" s="1">
        <v>0</v>
      </c>
      <c r="J4116" s="329">
        <v>8971.4269095915879</v>
      </c>
      <c r="K4116" s="329">
        <f t="shared" si="64"/>
        <v>8971.4269095915879</v>
      </c>
    </row>
    <row r="4117" spans="2:11" x14ac:dyDescent="0.2">
      <c r="B4117" s="1">
        <v>19971809</v>
      </c>
      <c r="C4117" s="1">
        <v>2025</v>
      </c>
      <c r="D4117" s="1" t="s">
        <v>297</v>
      </c>
      <c r="E4117" s="1">
        <v>0</v>
      </c>
      <c r="F4117" s="329">
        <v>0</v>
      </c>
      <c r="G4117" s="1">
        <v>0</v>
      </c>
      <c r="H4117" s="329">
        <v>0</v>
      </c>
      <c r="I4117" s="1">
        <v>0</v>
      </c>
      <c r="J4117" s="329">
        <v>8971.4269095915879</v>
      </c>
      <c r="K4117" s="329">
        <f t="shared" si="64"/>
        <v>8971.4269095915879</v>
      </c>
    </row>
    <row r="4118" spans="2:11" x14ac:dyDescent="0.2">
      <c r="B4118" s="1">
        <v>19971809</v>
      </c>
      <c r="C4118" s="1">
        <v>2026</v>
      </c>
      <c r="D4118" s="1" t="s">
        <v>297</v>
      </c>
      <c r="E4118" s="1">
        <v>0</v>
      </c>
      <c r="F4118" s="329">
        <v>0</v>
      </c>
      <c r="G4118" s="1">
        <v>0</v>
      </c>
      <c r="H4118" s="329">
        <v>0</v>
      </c>
      <c r="I4118" s="1">
        <v>0</v>
      </c>
      <c r="J4118" s="329">
        <v>8971.4269095915879</v>
      </c>
      <c r="K4118" s="329">
        <f t="shared" si="64"/>
        <v>8971.4269095915879</v>
      </c>
    </row>
    <row r="4119" spans="2:11" x14ac:dyDescent="0.2">
      <c r="B4119" s="1">
        <v>19971809</v>
      </c>
      <c r="C4119" s="1">
        <v>2027</v>
      </c>
      <c r="D4119" s="1" t="s">
        <v>297</v>
      </c>
      <c r="E4119" s="1">
        <v>0</v>
      </c>
      <c r="F4119" s="329">
        <v>0</v>
      </c>
      <c r="G4119" s="1">
        <v>0</v>
      </c>
      <c r="H4119" s="329">
        <v>0</v>
      </c>
      <c r="I4119" s="1">
        <v>0</v>
      </c>
      <c r="J4119" s="329">
        <v>8971.4269095915879</v>
      </c>
      <c r="K4119" s="329">
        <f t="shared" si="64"/>
        <v>8971.4269095915879</v>
      </c>
    </row>
    <row r="4120" spans="2:11" x14ac:dyDescent="0.2">
      <c r="B4120" s="1">
        <v>19971809</v>
      </c>
      <c r="C4120" s="1">
        <v>2028</v>
      </c>
      <c r="D4120" s="1" t="s">
        <v>297</v>
      </c>
      <c r="E4120" s="1">
        <v>0</v>
      </c>
      <c r="F4120" s="329">
        <v>0</v>
      </c>
      <c r="G4120" s="1">
        <v>0</v>
      </c>
      <c r="H4120" s="329">
        <v>0</v>
      </c>
      <c r="I4120" s="1">
        <v>0</v>
      </c>
      <c r="J4120" s="329">
        <v>8971.4269095915879</v>
      </c>
      <c r="K4120" s="329">
        <f t="shared" si="64"/>
        <v>8971.4269095915879</v>
      </c>
    </row>
    <row r="4121" spans="2:11" x14ac:dyDescent="0.2">
      <c r="B4121" s="1">
        <v>19971809</v>
      </c>
      <c r="C4121" s="1">
        <v>2029</v>
      </c>
      <c r="D4121" s="1" t="s">
        <v>297</v>
      </c>
      <c r="E4121" s="1">
        <v>0</v>
      </c>
      <c r="F4121" s="329">
        <v>0</v>
      </c>
      <c r="G4121" s="1">
        <v>0</v>
      </c>
      <c r="H4121" s="329">
        <v>0</v>
      </c>
      <c r="I4121" s="1">
        <v>0</v>
      </c>
      <c r="J4121" s="329">
        <v>8971.4269095915879</v>
      </c>
      <c r="K4121" s="329">
        <f t="shared" si="64"/>
        <v>8971.4269095915879</v>
      </c>
    </row>
    <row r="4122" spans="2:11" x14ac:dyDescent="0.2">
      <c r="B4122" s="1">
        <v>19971809</v>
      </c>
      <c r="C4122" s="1">
        <v>2030</v>
      </c>
      <c r="D4122" s="1" t="s">
        <v>297</v>
      </c>
      <c r="E4122" s="1">
        <v>0</v>
      </c>
      <c r="F4122" s="329">
        <v>0</v>
      </c>
      <c r="G4122" s="1">
        <v>0</v>
      </c>
      <c r="H4122" s="329">
        <v>0</v>
      </c>
      <c r="I4122" s="1">
        <v>0</v>
      </c>
      <c r="J4122" s="329">
        <v>8971.4269095915879</v>
      </c>
      <c r="K4122" s="329">
        <f t="shared" si="64"/>
        <v>8971.4269095915879</v>
      </c>
    </row>
    <row r="4123" spans="2:11" x14ac:dyDescent="0.2">
      <c r="B4123" s="1">
        <v>19971809</v>
      </c>
      <c r="C4123" s="1">
        <v>2031</v>
      </c>
      <c r="D4123" s="1" t="s">
        <v>297</v>
      </c>
      <c r="E4123" s="1">
        <v>0</v>
      </c>
      <c r="F4123" s="329">
        <v>0</v>
      </c>
      <c r="G4123" s="1">
        <v>0</v>
      </c>
      <c r="H4123" s="329">
        <v>0</v>
      </c>
      <c r="I4123" s="1">
        <v>0</v>
      </c>
      <c r="J4123" s="329">
        <v>8971.4269095915879</v>
      </c>
      <c r="K4123" s="329">
        <f t="shared" si="64"/>
        <v>8971.4269095915879</v>
      </c>
    </row>
    <row r="4124" spans="2:11" x14ac:dyDescent="0.2">
      <c r="B4124" s="1">
        <v>19971809</v>
      </c>
      <c r="C4124" s="1">
        <v>2032</v>
      </c>
      <c r="D4124" s="1" t="s">
        <v>297</v>
      </c>
      <c r="E4124" s="1">
        <v>0</v>
      </c>
      <c r="F4124" s="329">
        <v>0</v>
      </c>
      <c r="G4124" s="1">
        <v>0</v>
      </c>
      <c r="H4124" s="329">
        <v>0</v>
      </c>
      <c r="I4124" s="1">
        <v>0</v>
      </c>
      <c r="J4124" s="329">
        <v>8971.4269095915879</v>
      </c>
      <c r="K4124" s="329">
        <f t="shared" si="64"/>
        <v>8971.4269095915879</v>
      </c>
    </row>
    <row r="4125" spans="2:11" x14ac:dyDescent="0.2">
      <c r="B4125" s="1">
        <v>19971809</v>
      </c>
      <c r="C4125" s="1">
        <v>2033</v>
      </c>
      <c r="D4125" s="1" t="s">
        <v>297</v>
      </c>
      <c r="E4125" s="1">
        <v>0</v>
      </c>
      <c r="F4125" s="329">
        <v>0</v>
      </c>
      <c r="G4125" s="1">
        <v>0</v>
      </c>
      <c r="H4125" s="329">
        <v>0</v>
      </c>
      <c r="I4125" s="1">
        <v>0</v>
      </c>
      <c r="J4125" s="329">
        <v>8971.4269095915879</v>
      </c>
      <c r="K4125" s="329">
        <f t="shared" si="64"/>
        <v>8971.4269095915879</v>
      </c>
    </row>
    <row r="4126" spans="2:11" x14ac:dyDescent="0.2">
      <c r="B4126" s="1">
        <v>19971809</v>
      </c>
      <c r="C4126" s="1">
        <v>2034</v>
      </c>
      <c r="D4126" s="1" t="s">
        <v>297</v>
      </c>
      <c r="E4126" s="1">
        <v>0</v>
      </c>
      <c r="F4126" s="329">
        <v>0</v>
      </c>
      <c r="G4126" s="1">
        <v>0</v>
      </c>
      <c r="H4126" s="329">
        <v>0</v>
      </c>
      <c r="I4126" s="1">
        <v>0</v>
      </c>
      <c r="J4126" s="329">
        <v>8971.4269095915879</v>
      </c>
      <c r="K4126" s="329">
        <f t="shared" si="64"/>
        <v>8971.4269095915879</v>
      </c>
    </row>
    <row r="4127" spans="2:11" x14ac:dyDescent="0.2">
      <c r="B4127" s="1">
        <v>19977196</v>
      </c>
      <c r="C4127" s="1">
        <v>2023</v>
      </c>
      <c r="D4127" s="1" t="s">
        <v>297</v>
      </c>
      <c r="E4127" s="1">
        <v>0</v>
      </c>
      <c r="F4127" s="329">
        <v>0</v>
      </c>
      <c r="G4127" s="1">
        <v>0</v>
      </c>
      <c r="H4127" s="329">
        <v>0</v>
      </c>
      <c r="I4127" s="1">
        <v>0</v>
      </c>
      <c r="J4127" s="329">
        <v>5206.3358804014424</v>
      </c>
      <c r="K4127" s="329">
        <f t="shared" si="64"/>
        <v>5206.3358804014424</v>
      </c>
    </row>
    <row r="4128" spans="2:11" x14ac:dyDescent="0.2">
      <c r="B4128" s="1">
        <v>19977196</v>
      </c>
      <c r="C4128" s="1">
        <v>2024</v>
      </c>
      <c r="D4128" s="1" t="s">
        <v>297</v>
      </c>
      <c r="E4128" s="1">
        <v>0</v>
      </c>
      <c r="F4128" s="329">
        <v>0</v>
      </c>
      <c r="G4128" s="1">
        <v>0</v>
      </c>
      <c r="H4128" s="329">
        <v>0</v>
      </c>
      <c r="I4128" s="1">
        <v>0</v>
      </c>
      <c r="J4128" s="329">
        <v>5206.3358804014424</v>
      </c>
      <c r="K4128" s="329">
        <f t="shared" si="64"/>
        <v>5206.3358804014424</v>
      </c>
    </row>
    <row r="4129" spans="2:11" x14ac:dyDescent="0.2">
      <c r="B4129" s="1">
        <v>19977196</v>
      </c>
      <c r="C4129" s="1">
        <v>2025</v>
      </c>
      <c r="D4129" s="1" t="s">
        <v>297</v>
      </c>
      <c r="E4129" s="1">
        <v>0</v>
      </c>
      <c r="F4129" s="329">
        <v>0</v>
      </c>
      <c r="G4129" s="1">
        <v>0</v>
      </c>
      <c r="H4129" s="329">
        <v>0</v>
      </c>
      <c r="I4129" s="1">
        <v>0</v>
      </c>
      <c r="J4129" s="329">
        <v>5206.3358804014424</v>
      </c>
      <c r="K4129" s="329">
        <f t="shared" si="64"/>
        <v>5206.3358804014424</v>
      </c>
    </row>
    <row r="4130" spans="2:11" x14ac:dyDescent="0.2">
      <c r="B4130" s="1">
        <v>19977196</v>
      </c>
      <c r="C4130" s="1">
        <v>2026</v>
      </c>
      <c r="D4130" s="1" t="s">
        <v>297</v>
      </c>
      <c r="E4130" s="1">
        <v>0</v>
      </c>
      <c r="F4130" s="329">
        <v>0</v>
      </c>
      <c r="G4130" s="1">
        <v>0</v>
      </c>
      <c r="H4130" s="329">
        <v>0</v>
      </c>
      <c r="I4130" s="1">
        <v>0</v>
      </c>
      <c r="J4130" s="329">
        <v>5206.3358804014424</v>
      </c>
      <c r="K4130" s="329">
        <f t="shared" si="64"/>
        <v>5206.3358804014424</v>
      </c>
    </row>
    <row r="4131" spans="2:11" x14ac:dyDescent="0.2">
      <c r="B4131" s="1">
        <v>19977196</v>
      </c>
      <c r="C4131" s="1">
        <v>2027</v>
      </c>
      <c r="D4131" s="1" t="s">
        <v>297</v>
      </c>
      <c r="E4131" s="1">
        <v>0</v>
      </c>
      <c r="F4131" s="329">
        <v>0</v>
      </c>
      <c r="G4131" s="1">
        <v>0</v>
      </c>
      <c r="H4131" s="329">
        <v>0</v>
      </c>
      <c r="I4131" s="1">
        <v>0</v>
      </c>
      <c r="J4131" s="329">
        <v>5206.3358804014424</v>
      </c>
      <c r="K4131" s="329">
        <f t="shared" si="64"/>
        <v>5206.3358804014424</v>
      </c>
    </row>
    <row r="4132" spans="2:11" x14ac:dyDescent="0.2">
      <c r="B4132" s="1">
        <v>19977196</v>
      </c>
      <c r="C4132" s="1">
        <v>2028</v>
      </c>
      <c r="D4132" s="1" t="s">
        <v>297</v>
      </c>
      <c r="E4132" s="1">
        <v>0</v>
      </c>
      <c r="F4132" s="329">
        <v>0</v>
      </c>
      <c r="G4132" s="1">
        <v>0</v>
      </c>
      <c r="H4132" s="329">
        <v>0</v>
      </c>
      <c r="I4132" s="1">
        <v>0</v>
      </c>
      <c r="J4132" s="329">
        <v>5206.3358804014424</v>
      </c>
      <c r="K4132" s="329">
        <f t="shared" si="64"/>
        <v>5206.3358804014424</v>
      </c>
    </row>
    <row r="4133" spans="2:11" x14ac:dyDescent="0.2">
      <c r="B4133" s="1">
        <v>19977196</v>
      </c>
      <c r="C4133" s="1">
        <v>2029</v>
      </c>
      <c r="D4133" s="1" t="s">
        <v>297</v>
      </c>
      <c r="E4133" s="1">
        <v>0</v>
      </c>
      <c r="F4133" s="329">
        <v>0</v>
      </c>
      <c r="G4133" s="1">
        <v>0</v>
      </c>
      <c r="H4133" s="329">
        <v>0</v>
      </c>
      <c r="I4133" s="1">
        <v>0</v>
      </c>
      <c r="J4133" s="329">
        <v>5206.3358804014424</v>
      </c>
      <c r="K4133" s="329">
        <f t="shared" si="64"/>
        <v>5206.3358804014424</v>
      </c>
    </row>
    <row r="4134" spans="2:11" x14ac:dyDescent="0.2">
      <c r="B4134" s="1">
        <v>19977196</v>
      </c>
      <c r="C4134" s="1">
        <v>2030</v>
      </c>
      <c r="D4134" s="1" t="s">
        <v>297</v>
      </c>
      <c r="E4134" s="1">
        <v>0</v>
      </c>
      <c r="F4134" s="329">
        <v>0</v>
      </c>
      <c r="G4134" s="1">
        <v>0</v>
      </c>
      <c r="H4134" s="329">
        <v>0</v>
      </c>
      <c r="I4134" s="1">
        <v>0</v>
      </c>
      <c r="J4134" s="329">
        <v>5206.3358804014424</v>
      </c>
      <c r="K4134" s="329">
        <f t="shared" si="64"/>
        <v>5206.3358804014424</v>
      </c>
    </row>
    <row r="4135" spans="2:11" x14ac:dyDescent="0.2">
      <c r="B4135" s="1">
        <v>19977196</v>
      </c>
      <c r="C4135" s="1">
        <v>2031</v>
      </c>
      <c r="D4135" s="1" t="s">
        <v>297</v>
      </c>
      <c r="E4135" s="1">
        <v>0</v>
      </c>
      <c r="F4135" s="329">
        <v>0</v>
      </c>
      <c r="G4135" s="1">
        <v>0</v>
      </c>
      <c r="H4135" s="329">
        <v>0</v>
      </c>
      <c r="I4135" s="1">
        <v>0</v>
      </c>
      <c r="J4135" s="329">
        <v>5206.3358804014424</v>
      </c>
      <c r="K4135" s="329">
        <f t="shared" si="64"/>
        <v>5206.3358804014424</v>
      </c>
    </row>
    <row r="4136" spans="2:11" x14ac:dyDescent="0.2">
      <c r="B4136" s="1">
        <v>19977196</v>
      </c>
      <c r="C4136" s="1">
        <v>2032</v>
      </c>
      <c r="D4136" s="1" t="s">
        <v>297</v>
      </c>
      <c r="E4136" s="1">
        <v>0</v>
      </c>
      <c r="F4136" s="329">
        <v>0</v>
      </c>
      <c r="G4136" s="1">
        <v>0</v>
      </c>
      <c r="H4136" s="329">
        <v>0</v>
      </c>
      <c r="I4136" s="1">
        <v>0</v>
      </c>
      <c r="J4136" s="329">
        <v>5206.3358804014424</v>
      </c>
      <c r="K4136" s="329">
        <f t="shared" si="64"/>
        <v>5206.3358804014424</v>
      </c>
    </row>
    <row r="4137" spans="2:11" x14ac:dyDescent="0.2">
      <c r="B4137" s="1">
        <v>19977196</v>
      </c>
      <c r="C4137" s="1">
        <v>2033</v>
      </c>
      <c r="D4137" s="1" t="s">
        <v>297</v>
      </c>
      <c r="E4137" s="1">
        <v>0</v>
      </c>
      <c r="F4137" s="329">
        <v>0</v>
      </c>
      <c r="G4137" s="1">
        <v>0</v>
      </c>
      <c r="H4137" s="329">
        <v>0</v>
      </c>
      <c r="I4137" s="1">
        <v>0</v>
      </c>
      <c r="J4137" s="329">
        <v>5206.3358804014424</v>
      </c>
      <c r="K4137" s="329">
        <f t="shared" si="64"/>
        <v>5206.3358804014424</v>
      </c>
    </row>
    <row r="4138" spans="2:11" x14ac:dyDescent="0.2">
      <c r="B4138" s="1">
        <v>19977196</v>
      </c>
      <c r="C4138" s="1">
        <v>2034</v>
      </c>
      <c r="D4138" s="1" t="s">
        <v>297</v>
      </c>
      <c r="E4138" s="1">
        <v>0</v>
      </c>
      <c r="F4138" s="329">
        <v>0</v>
      </c>
      <c r="G4138" s="1">
        <v>0</v>
      </c>
      <c r="H4138" s="329">
        <v>0</v>
      </c>
      <c r="I4138" s="1">
        <v>0</v>
      </c>
      <c r="J4138" s="329">
        <v>5206.3358804014424</v>
      </c>
      <c r="K4138" s="329">
        <f t="shared" si="64"/>
        <v>5206.3358804014424</v>
      </c>
    </row>
    <row r="4139" spans="2:11" x14ac:dyDescent="0.2">
      <c r="B4139" s="1">
        <v>20012130</v>
      </c>
      <c r="C4139" s="1">
        <v>2023</v>
      </c>
      <c r="D4139" s="1" t="s">
        <v>297</v>
      </c>
      <c r="E4139" s="1">
        <v>0</v>
      </c>
      <c r="F4139" s="329">
        <v>0</v>
      </c>
      <c r="G4139" s="1">
        <v>0</v>
      </c>
      <c r="H4139" s="329">
        <v>0</v>
      </c>
      <c r="I4139" s="1">
        <v>0</v>
      </c>
      <c r="J4139" s="329">
        <v>8912.3240265691111</v>
      </c>
      <c r="K4139" s="329">
        <f t="shared" si="64"/>
        <v>8912.3240265691111</v>
      </c>
    </row>
    <row r="4140" spans="2:11" x14ac:dyDescent="0.2">
      <c r="B4140" s="1">
        <v>20012130</v>
      </c>
      <c r="C4140" s="1">
        <v>2024</v>
      </c>
      <c r="D4140" s="1" t="s">
        <v>297</v>
      </c>
      <c r="E4140" s="1">
        <v>0</v>
      </c>
      <c r="F4140" s="329">
        <v>0</v>
      </c>
      <c r="G4140" s="1">
        <v>0</v>
      </c>
      <c r="H4140" s="329">
        <v>0</v>
      </c>
      <c r="I4140" s="1">
        <v>0</v>
      </c>
      <c r="J4140" s="329">
        <v>8912.3240265691111</v>
      </c>
      <c r="K4140" s="329">
        <f t="shared" si="64"/>
        <v>8912.3240265691111</v>
      </c>
    </row>
    <row r="4141" spans="2:11" x14ac:dyDescent="0.2">
      <c r="B4141" s="1">
        <v>20012130</v>
      </c>
      <c r="C4141" s="1">
        <v>2025</v>
      </c>
      <c r="D4141" s="1" t="s">
        <v>297</v>
      </c>
      <c r="E4141" s="1">
        <v>0</v>
      </c>
      <c r="F4141" s="329">
        <v>0</v>
      </c>
      <c r="G4141" s="1">
        <v>0</v>
      </c>
      <c r="H4141" s="329">
        <v>0</v>
      </c>
      <c r="I4141" s="1">
        <v>0</v>
      </c>
      <c r="J4141" s="329">
        <v>8912.3240265691111</v>
      </c>
      <c r="K4141" s="329">
        <f t="shared" si="64"/>
        <v>8912.3240265691111</v>
      </c>
    </row>
    <row r="4142" spans="2:11" x14ac:dyDescent="0.2">
      <c r="B4142" s="1">
        <v>20012130</v>
      </c>
      <c r="C4142" s="1">
        <v>2026</v>
      </c>
      <c r="D4142" s="1" t="s">
        <v>297</v>
      </c>
      <c r="E4142" s="1">
        <v>0</v>
      </c>
      <c r="F4142" s="329">
        <v>0</v>
      </c>
      <c r="G4142" s="1">
        <v>0</v>
      </c>
      <c r="H4142" s="329">
        <v>0</v>
      </c>
      <c r="I4142" s="1">
        <v>0</v>
      </c>
      <c r="J4142" s="329">
        <v>8912.3240265691111</v>
      </c>
      <c r="K4142" s="329">
        <f t="shared" si="64"/>
        <v>8912.3240265691111</v>
      </c>
    </row>
    <row r="4143" spans="2:11" x14ac:dyDescent="0.2">
      <c r="B4143" s="1">
        <v>20012130</v>
      </c>
      <c r="C4143" s="1">
        <v>2027</v>
      </c>
      <c r="D4143" s="1" t="s">
        <v>297</v>
      </c>
      <c r="E4143" s="1">
        <v>0</v>
      </c>
      <c r="F4143" s="329">
        <v>0</v>
      </c>
      <c r="G4143" s="1">
        <v>0</v>
      </c>
      <c r="H4143" s="329">
        <v>0</v>
      </c>
      <c r="I4143" s="1">
        <v>0</v>
      </c>
      <c r="J4143" s="329">
        <v>8912.3240265691111</v>
      </c>
      <c r="K4143" s="329">
        <f t="shared" si="64"/>
        <v>8912.3240265691111</v>
      </c>
    </row>
    <row r="4144" spans="2:11" x14ac:dyDescent="0.2">
      <c r="B4144" s="1">
        <v>20012130</v>
      </c>
      <c r="C4144" s="1">
        <v>2028</v>
      </c>
      <c r="D4144" s="1" t="s">
        <v>297</v>
      </c>
      <c r="E4144" s="1">
        <v>0</v>
      </c>
      <c r="F4144" s="329">
        <v>0</v>
      </c>
      <c r="G4144" s="1">
        <v>0</v>
      </c>
      <c r="H4144" s="329">
        <v>0</v>
      </c>
      <c r="I4144" s="1">
        <v>0</v>
      </c>
      <c r="J4144" s="329">
        <v>8912.3240265691111</v>
      </c>
      <c r="K4144" s="329">
        <f t="shared" si="64"/>
        <v>8912.3240265691111</v>
      </c>
    </row>
    <row r="4145" spans="2:11" x14ac:dyDescent="0.2">
      <c r="B4145" s="1">
        <v>20012130</v>
      </c>
      <c r="C4145" s="1">
        <v>2029</v>
      </c>
      <c r="D4145" s="1" t="s">
        <v>297</v>
      </c>
      <c r="E4145" s="1">
        <v>0</v>
      </c>
      <c r="F4145" s="329">
        <v>0</v>
      </c>
      <c r="G4145" s="1">
        <v>0</v>
      </c>
      <c r="H4145" s="329">
        <v>0</v>
      </c>
      <c r="I4145" s="1">
        <v>0</v>
      </c>
      <c r="J4145" s="329">
        <v>8912.3240265691111</v>
      </c>
      <c r="K4145" s="329">
        <f t="shared" si="64"/>
        <v>8912.3240265691111</v>
      </c>
    </row>
    <row r="4146" spans="2:11" x14ac:dyDescent="0.2">
      <c r="B4146" s="1">
        <v>20012130</v>
      </c>
      <c r="C4146" s="1">
        <v>2030</v>
      </c>
      <c r="D4146" s="1" t="s">
        <v>297</v>
      </c>
      <c r="E4146" s="1">
        <v>0</v>
      </c>
      <c r="F4146" s="329">
        <v>0</v>
      </c>
      <c r="G4146" s="1">
        <v>0</v>
      </c>
      <c r="H4146" s="329">
        <v>0</v>
      </c>
      <c r="I4146" s="1">
        <v>0</v>
      </c>
      <c r="J4146" s="329">
        <v>8912.3240265691111</v>
      </c>
      <c r="K4146" s="329">
        <f t="shared" si="64"/>
        <v>8912.3240265691111</v>
      </c>
    </row>
    <row r="4147" spans="2:11" x14ac:dyDescent="0.2">
      <c r="B4147" s="1">
        <v>20012130</v>
      </c>
      <c r="C4147" s="1">
        <v>2031</v>
      </c>
      <c r="D4147" s="1" t="s">
        <v>297</v>
      </c>
      <c r="E4147" s="1">
        <v>0</v>
      </c>
      <c r="F4147" s="329">
        <v>0</v>
      </c>
      <c r="G4147" s="1">
        <v>0</v>
      </c>
      <c r="H4147" s="329">
        <v>0</v>
      </c>
      <c r="I4147" s="1">
        <v>0</v>
      </c>
      <c r="J4147" s="329">
        <v>8912.3240265691111</v>
      </c>
      <c r="K4147" s="329">
        <f t="shared" si="64"/>
        <v>8912.3240265691111</v>
      </c>
    </row>
    <row r="4148" spans="2:11" x14ac:dyDescent="0.2">
      <c r="B4148" s="1">
        <v>20012130</v>
      </c>
      <c r="C4148" s="1">
        <v>2032</v>
      </c>
      <c r="D4148" s="1" t="s">
        <v>297</v>
      </c>
      <c r="E4148" s="1">
        <v>0</v>
      </c>
      <c r="F4148" s="329">
        <v>0</v>
      </c>
      <c r="G4148" s="1">
        <v>0</v>
      </c>
      <c r="H4148" s="329">
        <v>0</v>
      </c>
      <c r="I4148" s="1">
        <v>0</v>
      </c>
      <c r="J4148" s="329">
        <v>8912.3240265691111</v>
      </c>
      <c r="K4148" s="329">
        <f t="shared" si="64"/>
        <v>8912.3240265691111</v>
      </c>
    </row>
    <row r="4149" spans="2:11" x14ac:dyDescent="0.2">
      <c r="B4149" s="1">
        <v>20012130</v>
      </c>
      <c r="C4149" s="1">
        <v>2033</v>
      </c>
      <c r="D4149" s="1" t="s">
        <v>297</v>
      </c>
      <c r="E4149" s="1">
        <v>0</v>
      </c>
      <c r="F4149" s="329">
        <v>0</v>
      </c>
      <c r="G4149" s="1">
        <v>0</v>
      </c>
      <c r="H4149" s="329">
        <v>0</v>
      </c>
      <c r="I4149" s="1">
        <v>0</v>
      </c>
      <c r="J4149" s="329">
        <v>8912.3240265691111</v>
      </c>
      <c r="K4149" s="329">
        <f t="shared" si="64"/>
        <v>8912.3240265691111</v>
      </c>
    </row>
    <row r="4150" spans="2:11" x14ac:dyDescent="0.2">
      <c r="B4150" s="1">
        <v>20012130</v>
      </c>
      <c r="C4150" s="1">
        <v>2034</v>
      </c>
      <c r="D4150" s="1" t="s">
        <v>297</v>
      </c>
      <c r="E4150" s="1">
        <v>0</v>
      </c>
      <c r="F4150" s="329">
        <v>0</v>
      </c>
      <c r="G4150" s="1">
        <v>0</v>
      </c>
      <c r="H4150" s="329">
        <v>0</v>
      </c>
      <c r="I4150" s="1">
        <v>0</v>
      </c>
      <c r="J4150" s="329">
        <v>8912.3240265691111</v>
      </c>
      <c r="K4150" s="329">
        <f t="shared" si="64"/>
        <v>8912.3240265691111</v>
      </c>
    </row>
    <row r="4151" spans="2:11" x14ac:dyDescent="0.2">
      <c r="B4151" s="1">
        <v>20026976</v>
      </c>
      <c r="C4151" s="1">
        <v>2023</v>
      </c>
      <c r="D4151" s="1" t="s">
        <v>297</v>
      </c>
      <c r="E4151" s="1">
        <v>0</v>
      </c>
      <c r="F4151" s="329">
        <v>0</v>
      </c>
      <c r="G4151" s="1">
        <v>0</v>
      </c>
      <c r="H4151" s="329">
        <v>0</v>
      </c>
      <c r="I4151" s="1">
        <v>0</v>
      </c>
      <c r="J4151" s="329">
        <v>217.14354651071341</v>
      </c>
      <c r="K4151" s="329">
        <f t="shared" si="64"/>
        <v>217.14354651071341</v>
      </c>
    </row>
    <row r="4152" spans="2:11" x14ac:dyDescent="0.2">
      <c r="B4152" s="1">
        <v>20026976</v>
      </c>
      <c r="C4152" s="1">
        <v>2024</v>
      </c>
      <c r="D4152" s="1" t="s">
        <v>297</v>
      </c>
      <c r="E4152" s="1">
        <v>0</v>
      </c>
      <c r="F4152" s="329">
        <v>0</v>
      </c>
      <c r="G4152" s="1">
        <v>0</v>
      </c>
      <c r="H4152" s="329">
        <v>0</v>
      </c>
      <c r="I4152" s="1">
        <v>0</v>
      </c>
      <c r="J4152" s="329">
        <v>217.14354651071341</v>
      </c>
      <c r="K4152" s="329">
        <f t="shared" si="64"/>
        <v>217.14354651071341</v>
      </c>
    </row>
    <row r="4153" spans="2:11" x14ac:dyDescent="0.2">
      <c r="B4153" s="1">
        <v>20026976</v>
      </c>
      <c r="C4153" s="1">
        <v>2025</v>
      </c>
      <c r="D4153" s="1" t="s">
        <v>297</v>
      </c>
      <c r="E4153" s="1">
        <v>0</v>
      </c>
      <c r="F4153" s="329">
        <v>0</v>
      </c>
      <c r="G4153" s="1">
        <v>0</v>
      </c>
      <c r="H4153" s="329">
        <v>0</v>
      </c>
      <c r="I4153" s="1">
        <v>0</v>
      </c>
      <c r="J4153" s="329">
        <v>217.14354651071341</v>
      </c>
      <c r="K4153" s="329">
        <f t="shared" si="64"/>
        <v>217.14354651071341</v>
      </c>
    </row>
    <row r="4154" spans="2:11" x14ac:dyDescent="0.2">
      <c r="B4154" s="1">
        <v>20026976</v>
      </c>
      <c r="C4154" s="1">
        <v>2026</v>
      </c>
      <c r="D4154" s="1" t="s">
        <v>297</v>
      </c>
      <c r="E4154" s="1">
        <v>0</v>
      </c>
      <c r="F4154" s="329">
        <v>0</v>
      </c>
      <c r="G4154" s="1">
        <v>0</v>
      </c>
      <c r="H4154" s="329">
        <v>0</v>
      </c>
      <c r="I4154" s="1">
        <v>0</v>
      </c>
      <c r="J4154" s="329">
        <v>217.14354651071341</v>
      </c>
      <c r="K4154" s="329">
        <f t="shared" si="64"/>
        <v>217.14354651071341</v>
      </c>
    </row>
    <row r="4155" spans="2:11" x14ac:dyDescent="0.2">
      <c r="B4155" s="1">
        <v>20026976</v>
      </c>
      <c r="C4155" s="1">
        <v>2027</v>
      </c>
      <c r="D4155" s="1" t="s">
        <v>297</v>
      </c>
      <c r="E4155" s="1">
        <v>0</v>
      </c>
      <c r="F4155" s="329">
        <v>0</v>
      </c>
      <c r="G4155" s="1">
        <v>0</v>
      </c>
      <c r="H4155" s="329">
        <v>0</v>
      </c>
      <c r="I4155" s="1">
        <v>0</v>
      </c>
      <c r="J4155" s="329">
        <v>217.14354651071341</v>
      </c>
      <c r="K4155" s="329">
        <f t="shared" si="64"/>
        <v>217.14354651071341</v>
      </c>
    </row>
    <row r="4156" spans="2:11" x14ac:dyDescent="0.2">
      <c r="B4156" s="1">
        <v>20026976</v>
      </c>
      <c r="C4156" s="1">
        <v>2028</v>
      </c>
      <c r="D4156" s="1" t="s">
        <v>297</v>
      </c>
      <c r="E4156" s="1">
        <v>0</v>
      </c>
      <c r="F4156" s="329">
        <v>0</v>
      </c>
      <c r="G4156" s="1">
        <v>0</v>
      </c>
      <c r="H4156" s="329">
        <v>0</v>
      </c>
      <c r="I4156" s="1">
        <v>0</v>
      </c>
      <c r="J4156" s="329">
        <v>217.14354651071341</v>
      </c>
      <c r="K4156" s="329">
        <f t="shared" si="64"/>
        <v>217.14354651071341</v>
      </c>
    </row>
    <row r="4157" spans="2:11" x14ac:dyDescent="0.2">
      <c r="B4157" s="1">
        <v>20026976</v>
      </c>
      <c r="C4157" s="1">
        <v>2029</v>
      </c>
      <c r="D4157" s="1" t="s">
        <v>297</v>
      </c>
      <c r="E4157" s="1">
        <v>0</v>
      </c>
      <c r="F4157" s="329">
        <v>0</v>
      </c>
      <c r="G4157" s="1">
        <v>0</v>
      </c>
      <c r="H4157" s="329">
        <v>0</v>
      </c>
      <c r="I4157" s="1">
        <v>0</v>
      </c>
      <c r="J4157" s="329">
        <v>217.14354651071341</v>
      </c>
      <c r="K4157" s="329">
        <f t="shared" si="64"/>
        <v>217.14354651071341</v>
      </c>
    </row>
    <row r="4158" spans="2:11" x14ac:dyDescent="0.2">
      <c r="B4158" s="1">
        <v>20026976</v>
      </c>
      <c r="C4158" s="1">
        <v>2030</v>
      </c>
      <c r="D4158" s="1" t="s">
        <v>297</v>
      </c>
      <c r="E4158" s="1">
        <v>0</v>
      </c>
      <c r="F4158" s="329">
        <v>0</v>
      </c>
      <c r="G4158" s="1">
        <v>0</v>
      </c>
      <c r="H4158" s="329">
        <v>0</v>
      </c>
      <c r="I4158" s="1">
        <v>0</v>
      </c>
      <c r="J4158" s="329">
        <v>217.14354651071341</v>
      </c>
      <c r="K4158" s="329">
        <f t="shared" si="64"/>
        <v>217.14354651071341</v>
      </c>
    </row>
    <row r="4159" spans="2:11" x14ac:dyDescent="0.2">
      <c r="B4159" s="1">
        <v>20026976</v>
      </c>
      <c r="C4159" s="1">
        <v>2031</v>
      </c>
      <c r="D4159" s="1" t="s">
        <v>297</v>
      </c>
      <c r="E4159" s="1">
        <v>0</v>
      </c>
      <c r="F4159" s="329">
        <v>0</v>
      </c>
      <c r="G4159" s="1">
        <v>0</v>
      </c>
      <c r="H4159" s="329">
        <v>0</v>
      </c>
      <c r="I4159" s="1">
        <v>0</v>
      </c>
      <c r="J4159" s="329">
        <v>217.14354651071341</v>
      </c>
      <c r="K4159" s="329">
        <f t="shared" si="64"/>
        <v>217.14354651071341</v>
      </c>
    </row>
    <row r="4160" spans="2:11" x14ac:dyDescent="0.2">
      <c r="B4160" s="1">
        <v>20026976</v>
      </c>
      <c r="C4160" s="1">
        <v>2032</v>
      </c>
      <c r="D4160" s="1" t="s">
        <v>297</v>
      </c>
      <c r="E4160" s="1">
        <v>0</v>
      </c>
      <c r="F4160" s="329">
        <v>0</v>
      </c>
      <c r="G4160" s="1">
        <v>0</v>
      </c>
      <c r="H4160" s="329">
        <v>0</v>
      </c>
      <c r="I4160" s="1">
        <v>0</v>
      </c>
      <c r="J4160" s="329">
        <v>217.14354651071341</v>
      </c>
      <c r="K4160" s="329">
        <f t="shared" si="64"/>
        <v>217.14354651071341</v>
      </c>
    </row>
    <row r="4161" spans="2:11" x14ac:dyDescent="0.2">
      <c r="B4161" s="1">
        <v>20026976</v>
      </c>
      <c r="C4161" s="1">
        <v>2033</v>
      </c>
      <c r="D4161" s="1" t="s">
        <v>297</v>
      </c>
      <c r="E4161" s="1">
        <v>0</v>
      </c>
      <c r="F4161" s="329">
        <v>0</v>
      </c>
      <c r="G4161" s="1">
        <v>0</v>
      </c>
      <c r="H4161" s="329">
        <v>0</v>
      </c>
      <c r="I4161" s="1">
        <v>0</v>
      </c>
      <c r="J4161" s="329">
        <v>217.14354651071341</v>
      </c>
      <c r="K4161" s="329">
        <f t="shared" si="64"/>
        <v>217.14354651071341</v>
      </c>
    </row>
    <row r="4162" spans="2:11" x14ac:dyDescent="0.2">
      <c r="B4162" s="1">
        <v>20026976</v>
      </c>
      <c r="C4162" s="1">
        <v>2034</v>
      </c>
      <c r="D4162" s="1" t="s">
        <v>297</v>
      </c>
      <c r="E4162" s="1">
        <v>0</v>
      </c>
      <c r="F4162" s="329">
        <v>0</v>
      </c>
      <c r="G4162" s="1">
        <v>0</v>
      </c>
      <c r="H4162" s="329">
        <v>0</v>
      </c>
      <c r="I4162" s="1">
        <v>0</v>
      </c>
      <c r="J4162" s="329">
        <v>217.14354651071341</v>
      </c>
      <c r="K4162" s="329">
        <f t="shared" si="64"/>
        <v>217.14354651071341</v>
      </c>
    </row>
    <row r="4163" spans="2:11" x14ac:dyDescent="0.2">
      <c r="B4163" s="1">
        <v>20154781</v>
      </c>
      <c r="C4163" s="1">
        <v>2023</v>
      </c>
      <c r="D4163" s="1" t="s">
        <v>297</v>
      </c>
      <c r="E4163" s="1">
        <v>0</v>
      </c>
      <c r="F4163" s="329">
        <v>0</v>
      </c>
      <c r="G4163" s="1">
        <v>0</v>
      </c>
      <c r="H4163" s="329">
        <v>0</v>
      </c>
      <c r="I4163" s="1">
        <v>0</v>
      </c>
      <c r="J4163" s="329">
        <v>9414.381617095054</v>
      </c>
      <c r="K4163" s="329">
        <f t="shared" si="64"/>
        <v>9414.381617095054</v>
      </c>
    </row>
    <row r="4164" spans="2:11" x14ac:dyDescent="0.2">
      <c r="B4164" s="1">
        <v>20154781</v>
      </c>
      <c r="C4164" s="1">
        <v>2024</v>
      </c>
      <c r="D4164" s="1" t="s">
        <v>297</v>
      </c>
      <c r="E4164" s="1">
        <v>0</v>
      </c>
      <c r="F4164" s="329">
        <v>0</v>
      </c>
      <c r="G4164" s="1">
        <v>0</v>
      </c>
      <c r="H4164" s="329">
        <v>0</v>
      </c>
      <c r="I4164" s="1">
        <v>0</v>
      </c>
      <c r="J4164" s="329">
        <v>9414.381617095054</v>
      </c>
      <c r="K4164" s="329">
        <f t="shared" si="64"/>
        <v>9414.381617095054</v>
      </c>
    </row>
    <row r="4165" spans="2:11" x14ac:dyDescent="0.2">
      <c r="B4165" s="1">
        <v>20154781</v>
      </c>
      <c r="C4165" s="1">
        <v>2025</v>
      </c>
      <c r="D4165" s="1" t="s">
        <v>297</v>
      </c>
      <c r="E4165" s="1">
        <v>0</v>
      </c>
      <c r="F4165" s="329">
        <v>0</v>
      </c>
      <c r="G4165" s="1">
        <v>0</v>
      </c>
      <c r="H4165" s="329">
        <v>0</v>
      </c>
      <c r="I4165" s="1">
        <v>0</v>
      </c>
      <c r="J4165" s="329">
        <v>9414.381617095054</v>
      </c>
      <c r="K4165" s="329">
        <f t="shared" si="64"/>
        <v>9414.381617095054</v>
      </c>
    </row>
    <row r="4166" spans="2:11" x14ac:dyDescent="0.2">
      <c r="B4166" s="1">
        <v>20154781</v>
      </c>
      <c r="C4166" s="1">
        <v>2026</v>
      </c>
      <c r="D4166" s="1" t="s">
        <v>297</v>
      </c>
      <c r="E4166" s="1">
        <v>0</v>
      </c>
      <c r="F4166" s="329">
        <v>0</v>
      </c>
      <c r="G4166" s="1">
        <v>0</v>
      </c>
      <c r="H4166" s="329">
        <v>0</v>
      </c>
      <c r="I4166" s="1">
        <v>0</v>
      </c>
      <c r="J4166" s="329">
        <v>9414.381617095054</v>
      </c>
      <c r="K4166" s="329">
        <f t="shared" si="64"/>
        <v>9414.381617095054</v>
      </c>
    </row>
    <row r="4167" spans="2:11" x14ac:dyDescent="0.2">
      <c r="B4167" s="1">
        <v>20154781</v>
      </c>
      <c r="C4167" s="1">
        <v>2027</v>
      </c>
      <c r="D4167" s="1" t="s">
        <v>297</v>
      </c>
      <c r="E4167" s="1">
        <v>0</v>
      </c>
      <c r="F4167" s="329">
        <v>0</v>
      </c>
      <c r="G4167" s="1">
        <v>0</v>
      </c>
      <c r="H4167" s="329">
        <v>0</v>
      </c>
      <c r="I4167" s="1">
        <v>0</v>
      </c>
      <c r="J4167" s="329">
        <v>9414.381617095054</v>
      </c>
      <c r="K4167" s="329">
        <f t="shared" ref="K4167:K4230" si="65">J4167+H4167+F4167</f>
        <v>9414.381617095054</v>
      </c>
    </row>
    <row r="4168" spans="2:11" x14ac:dyDescent="0.2">
      <c r="B4168" s="1">
        <v>20154781</v>
      </c>
      <c r="C4168" s="1">
        <v>2028</v>
      </c>
      <c r="D4168" s="1" t="s">
        <v>297</v>
      </c>
      <c r="E4168" s="1">
        <v>0</v>
      </c>
      <c r="F4168" s="329">
        <v>0</v>
      </c>
      <c r="G4168" s="1">
        <v>0</v>
      </c>
      <c r="H4168" s="329">
        <v>0</v>
      </c>
      <c r="I4168" s="1">
        <v>0</v>
      </c>
      <c r="J4168" s="329">
        <v>9414.381617095054</v>
      </c>
      <c r="K4168" s="329">
        <f t="shared" si="65"/>
        <v>9414.381617095054</v>
      </c>
    </row>
    <row r="4169" spans="2:11" x14ac:dyDescent="0.2">
      <c r="B4169" s="1">
        <v>20154781</v>
      </c>
      <c r="C4169" s="1">
        <v>2029</v>
      </c>
      <c r="D4169" s="1" t="s">
        <v>297</v>
      </c>
      <c r="E4169" s="1">
        <v>0</v>
      </c>
      <c r="F4169" s="329">
        <v>0</v>
      </c>
      <c r="G4169" s="1">
        <v>0</v>
      </c>
      <c r="H4169" s="329">
        <v>0</v>
      </c>
      <c r="I4169" s="1">
        <v>0</v>
      </c>
      <c r="J4169" s="329">
        <v>9414.381617095054</v>
      </c>
      <c r="K4169" s="329">
        <f t="shared" si="65"/>
        <v>9414.381617095054</v>
      </c>
    </row>
    <row r="4170" spans="2:11" x14ac:dyDescent="0.2">
      <c r="B4170" s="1">
        <v>20154781</v>
      </c>
      <c r="C4170" s="1">
        <v>2030</v>
      </c>
      <c r="D4170" s="1" t="s">
        <v>297</v>
      </c>
      <c r="E4170" s="1">
        <v>0</v>
      </c>
      <c r="F4170" s="329">
        <v>0</v>
      </c>
      <c r="G4170" s="1">
        <v>0</v>
      </c>
      <c r="H4170" s="329">
        <v>0</v>
      </c>
      <c r="I4170" s="1">
        <v>0</v>
      </c>
      <c r="J4170" s="329">
        <v>9414.381617095054</v>
      </c>
      <c r="K4170" s="329">
        <f t="shared" si="65"/>
        <v>9414.381617095054</v>
      </c>
    </row>
    <row r="4171" spans="2:11" x14ac:dyDescent="0.2">
      <c r="B4171" s="1">
        <v>20154781</v>
      </c>
      <c r="C4171" s="1">
        <v>2031</v>
      </c>
      <c r="D4171" s="1" t="s">
        <v>297</v>
      </c>
      <c r="E4171" s="1">
        <v>0</v>
      </c>
      <c r="F4171" s="329">
        <v>0</v>
      </c>
      <c r="G4171" s="1">
        <v>0</v>
      </c>
      <c r="H4171" s="329">
        <v>0</v>
      </c>
      <c r="I4171" s="1">
        <v>0</v>
      </c>
      <c r="J4171" s="329">
        <v>9414.381617095054</v>
      </c>
      <c r="K4171" s="329">
        <f t="shared" si="65"/>
        <v>9414.381617095054</v>
      </c>
    </row>
    <row r="4172" spans="2:11" x14ac:dyDescent="0.2">
      <c r="B4172" s="1">
        <v>20154781</v>
      </c>
      <c r="C4172" s="1">
        <v>2032</v>
      </c>
      <c r="D4172" s="1" t="s">
        <v>297</v>
      </c>
      <c r="E4172" s="1">
        <v>0</v>
      </c>
      <c r="F4172" s="329">
        <v>0</v>
      </c>
      <c r="G4172" s="1">
        <v>0</v>
      </c>
      <c r="H4172" s="329">
        <v>0</v>
      </c>
      <c r="I4172" s="1">
        <v>0</v>
      </c>
      <c r="J4172" s="329">
        <v>9414.381617095054</v>
      </c>
      <c r="K4172" s="329">
        <f t="shared" si="65"/>
        <v>9414.381617095054</v>
      </c>
    </row>
    <row r="4173" spans="2:11" x14ac:dyDescent="0.2">
      <c r="B4173" s="1">
        <v>20154781</v>
      </c>
      <c r="C4173" s="1">
        <v>2033</v>
      </c>
      <c r="D4173" s="1" t="s">
        <v>297</v>
      </c>
      <c r="E4173" s="1">
        <v>0</v>
      </c>
      <c r="F4173" s="329">
        <v>0</v>
      </c>
      <c r="G4173" s="1">
        <v>0</v>
      </c>
      <c r="H4173" s="329">
        <v>0</v>
      </c>
      <c r="I4173" s="1">
        <v>0</v>
      </c>
      <c r="J4173" s="329">
        <v>9414.381617095054</v>
      </c>
      <c r="K4173" s="329">
        <f t="shared" si="65"/>
        <v>9414.381617095054</v>
      </c>
    </row>
    <row r="4174" spans="2:11" x14ac:dyDescent="0.2">
      <c r="B4174" s="1">
        <v>20154781</v>
      </c>
      <c r="C4174" s="1">
        <v>2034</v>
      </c>
      <c r="D4174" s="1" t="s">
        <v>297</v>
      </c>
      <c r="E4174" s="1">
        <v>0</v>
      </c>
      <c r="F4174" s="329">
        <v>0</v>
      </c>
      <c r="G4174" s="1">
        <v>0</v>
      </c>
      <c r="H4174" s="329">
        <v>0</v>
      </c>
      <c r="I4174" s="1">
        <v>0</v>
      </c>
      <c r="J4174" s="329">
        <v>9414.381617095054</v>
      </c>
      <c r="K4174" s="329">
        <f t="shared" si="65"/>
        <v>9414.381617095054</v>
      </c>
    </row>
    <row r="4175" spans="2:11" x14ac:dyDescent="0.2">
      <c r="B4175" s="1">
        <v>74630068</v>
      </c>
      <c r="C4175" s="1">
        <v>2023</v>
      </c>
      <c r="D4175" s="1" t="s">
        <v>297</v>
      </c>
      <c r="E4175" s="1">
        <v>0</v>
      </c>
      <c r="F4175" s="329">
        <v>0</v>
      </c>
      <c r="G4175" s="1">
        <v>0</v>
      </c>
      <c r="H4175" s="329">
        <v>0</v>
      </c>
      <c r="I4175" s="1">
        <v>0</v>
      </c>
      <c r="J4175" s="329">
        <v>1659.7879176007989</v>
      </c>
      <c r="K4175" s="329">
        <f t="shared" si="65"/>
        <v>1659.7879176007989</v>
      </c>
    </row>
    <row r="4176" spans="2:11" x14ac:dyDescent="0.2">
      <c r="B4176" s="1">
        <v>74630068</v>
      </c>
      <c r="C4176" s="1">
        <v>2024</v>
      </c>
      <c r="D4176" s="1" t="s">
        <v>297</v>
      </c>
      <c r="E4176" s="1">
        <v>0</v>
      </c>
      <c r="F4176" s="329">
        <v>0</v>
      </c>
      <c r="G4176" s="1">
        <v>0</v>
      </c>
      <c r="H4176" s="329">
        <v>0</v>
      </c>
      <c r="I4176" s="1">
        <v>0</v>
      </c>
      <c r="J4176" s="329">
        <v>1659.7879176007989</v>
      </c>
      <c r="K4176" s="329">
        <f t="shared" si="65"/>
        <v>1659.7879176007989</v>
      </c>
    </row>
    <row r="4177" spans="2:11" x14ac:dyDescent="0.2">
      <c r="B4177" s="1">
        <v>74630068</v>
      </c>
      <c r="C4177" s="1">
        <v>2025</v>
      </c>
      <c r="D4177" s="1" t="s">
        <v>297</v>
      </c>
      <c r="E4177" s="1">
        <v>0</v>
      </c>
      <c r="F4177" s="329">
        <v>0</v>
      </c>
      <c r="G4177" s="1">
        <v>0</v>
      </c>
      <c r="H4177" s="329">
        <v>0</v>
      </c>
      <c r="I4177" s="1">
        <v>0</v>
      </c>
      <c r="J4177" s="329">
        <v>1659.7879176007989</v>
      </c>
      <c r="K4177" s="329">
        <f t="shared" si="65"/>
        <v>1659.7879176007989</v>
      </c>
    </row>
    <row r="4178" spans="2:11" x14ac:dyDescent="0.2">
      <c r="B4178" s="1">
        <v>74630068</v>
      </c>
      <c r="C4178" s="1">
        <v>2026</v>
      </c>
      <c r="D4178" s="1" t="s">
        <v>297</v>
      </c>
      <c r="E4178" s="1">
        <v>0</v>
      </c>
      <c r="F4178" s="329">
        <v>0</v>
      </c>
      <c r="G4178" s="1">
        <v>0</v>
      </c>
      <c r="H4178" s="329">
        <v>0</v>
      </c>
      <c r="I4178" s="1">
        <v>0</v>
      </c>
      <c r="J4178" s="329">
        <v>1659.7879176007989</v>
      </c>
      <c r="K4178" s="329">
        <f t="shared" si="65"/>
        <v>1659.7879176007989</v>
      </c>
    </row>
    <row r="4179" spans="2:11" x14ac:dyDescent="0.2">
      <c r="B4179" s="1">
        <v>74630068</v>
      </c>
      <c r="C4179" s="1">
        <v>2027</v>
      </c>
      <c r="D4179" s="1" t="s">
        <v>297</v>
      </c>
      <c r="E4179" s="1">
        <v>0</v>
      </c>
      <c r="F4179" s="329">
        <v>0</v>
      </c>
      <c r="G4179" s="1">
        <v>0</v>
      </c>
      <c r="H4179" s="329">
        <v>0</v>
      </c>
      <c r="I4179" s="1">
        <v>0</v>
      </c>
      <c r="J4179" s="329">
        <v>1659.7879176007989</v>
      </c>
      <c r="K4179" s="329">
        <f t="shared" si="65"/>
        <v>1659.7879176007989</v>
      </c>
    </row>
    <row r="4180" spans="2:11" x14ac:dyDescent="0.2">
      <c r="B4180" s="1">
        <v>74630068</v>
      </c>
      <c r="C4180" s="1">
        <v>2028</v>
      </c>
      <c r="D4180" s="1" t="s">
        <v>297</v>
      </c>
      <c r="E4180" s="1">
        <v>0</v>
      </c>
      <c r="F4180" s="329">
        <v>0</v>
      </c>
      <c r="G4180" s="1">
        <v>0</v>
      </c>
      <c r="H4180" s="329">
        <v>0</v>
      </c>
      <c r="I4180" s="1">
        <v>0</v>
      </c>
      <c r="J4180" s="329">
        <v>1659.7879176007989</v>
      </c>
      <c r="K4180" s="329">
        <f t="shared" si="65"/>
        <v>1659.7879176007989</v>
      </c>
    </row>
    <row r="4181" spans="2:11" x14ac:dyDescent="0.2">
      <c r="B4181" s="1">
        <v>74630068</v>
      </c>
      <c r="C4181" s="1">
        <v>2029</v>
      </c>
      <c r="D4181" s="1" t="s">
        <v>297</v>
      </c>
      <c r="E4181" s="1">
        <v>0</v>
      </c>
      <c r="F4181" s="329">
        <v>0</v>
      </c>
      <c r="G4181" s="1">
        <v>0</v>
      </c>
      <c r="H4181" s="329">
        <v>0</v>
      </c>
      <c r="I4181" s="1">
        <v>0</v>
      </c>
      <c r="J4181" s="329">
        <v>1659.7879176007989</v>
      </c>
      <c r="K4181" s="329">
        <f t="shared" si="65"/>
        <v>1659.7879176007989</v>
      </c>
    </row>
    <row r="4182" spans="2:11" x14ac:dyDescent="0.2">
      <c r="B4182" s="1">
        <v>74630068</v>
      </c>
      <c r="C4182" s="1">
        <v>2030</v>
      </c>
      <c r="D4182" s="1" t="s">
        <v>297</v>
      </c>
      <c r="E4182" s="1">
        <v>0</v>
      </c>
      <c r="F4182" s="329">
        <v>0</v>
      </c>
      <c r="G4182" s="1">
        <v>0</v>
      </c>
      <c r="H4182" s="329">
        <v>0</v>
      </c>
      <c r="I4182" s="1">
        <v>0</v>
      </c>
      <c r="J4182" s="329">
        <v>1659.7879176007989</v>
      </c>
      <c r="K4182" s="329">
        <f t="shared" si="65"/>
        <v>1659.7879176007989</v>
      </c>
    </row>
    <row r="4183" spans="2:11" x14ac:dyDescent="0.2">
      <c r="B4183" s="1">
        <v>74630068</v>
      </c>
      <c r="C4183" s="1">
        <v>2031</v>
      </c>
      <c r="D4183" s="1" t="s">
        <v>297</v>
      </c>
      <c r="E4183" s="1">
        <v>0</v>
      </c>
      <c r="F4183" s="329">
        <v>0</v>
      </c>
      <c r="G4183" s="1">
        <v>0</v>
      </c>
      <c r="H4183" s="329">
        <v>0</v>
      </c>
      <c r="I4183" s="1">
        <v>0</v>
      </c>
      <c r="J4183" s="329">
        <v>1659.7879176007989</v>
      </c>
      <c r="K4183" s="329">
        <f t="shared" si="65"/>
        <v>1659.7879176007989</v>
      </c>
    </row>
    <row r="4184" spans="2:11" x14ac:dyDescent="0.2">
      <c r="B4184" s="1">
        <v>74630068</v>
      </c>
      <c r="C4184" s="1">
        <v>2032</v>
      </c>
      <c r="D4184" s="1" t="s">
        <v>297</v>
      </c>
      <c r="E4184" s="1">
        <v>0</v>
      </c>
      <c r="F4184" s="329">
        <v>0</v>
      </c>
      <c r="G4184" s="1">
        <v>0</v>
      </c>
      <c r="H4184" s="329">
        <v>0</v>
      </c>
      <c r="I4184" s="1">
        <v>0</v>
      </c>
      <c r="J4184" s="329">
        <v>1659.7879176007989</v>
      </c>
      <c r="K4184" s="329">
        <f t="shared" si="65"/>
        <v>1659.7879176007989</v>
      </c>
    </row>
    <row r="4185" spans="2:11" x14ac:dyDescent="0.2">
      <c r="B4185" s="1">
        <v>74630068</v>
      </c>
      <c r="C4185" s="1">
        <v>2033</v>
      </c>
      <c r="D4185" s="1" t="s">
        <v>297</v>
      </c>
      <c r="E4185" s="1">
        <v>0</v>
      </c>
      <c r="F4185" s="329">
        <v>0</v>
      </c>
      <c r="G4185" s="1">
        <v>0</v>
      </c>
      <c r="H4185" s="329">
        <v>0</v>
      </c>
      <c r="I4185" s="1">
        <v>0</v>
      </c>
      <c r="J4185" s="329">
        <v>1659.7879176007989</v>
      </c>
      <c r="K4185" s="329">
        <f t="shared" si="65"/>
        <v>1659.7879176007989</v>
      </c>
    </row>
    <row r="4186" spans="2:11" x14ac:dyDescent="0.2">
      <c r="B4186" s="1">
        <v>74630068</v>
      </c>
      <c r="C4186" s="1">
        <v>2034</v>
      </c>
      <c r="D4186" s="1" t="s">
        <v>297</v>
      </c>
      <c r="E4186" s="1">
        <v>0</v>
      </c>
      <c r="F4186" s="329">
        <v>0</v>
      </c>
      <c r="G4186" s="1">
        <v>0</v>
      </c>
      <c r="H4186" s="329">
        <v>0</v>
      </c>
      <c r="I4186" s="1">
        <v>0</v>
      </c>
      <c r="J4186" s="329">
        <v>1659.7879176007989</v>
      </c>
      <c r="K4186" s="329">
        <f t="shared" si="65"/>
        <v>1659.7879176007989</v>
      </c>
    </row>
    <row r="4187" spans="2:11" x14ac:dyDescent="0.2">
      <c r="B4187" s="1">
        <v>161720820</v>
      </c>
      <c r="C4187" s="1">
        <v>2023</v>
      </c>
      <c r="D4187" s="1" t="s">
        <v>297</v>
      </c>
      <c r="E4187" s="1">
        <v>0</v>
      </c>
      <c r="F4187" s="329">
        <v>0</v>
      </c>
      <c r="G4187" s="1">
        <v>0</v>
      </c>
      <c r="H4187" s="329">
        <v>0</v>
      </c>
      <c r="I4187" s="1">
        <v>0</v>
      </c>
      <c r="J4187" s="329">
        <v>2542.9843033291709</v>
      </c>
      <c r="K4187" s="329">
        <f t="shared" si="65"/>
        <v>2542.9843033291709</v>
      </c>
    </row>
    <row r="4188" spans="2:11" x14ac:dyDescent="0.2">
      <c r="B4188" s="1">
        <v>161720820</v>
      </c>
      <c r="C4188" s="1">
        <v>2024</v>
      </c>
      <c r="D4188" s="1" t="s">
        <v>297</v>
      </c>
      <c r="E4188" s="1">
        <v>0</v>
      </c>
      <c r="F4188" s="329">
        <v>0</v>
      </c>
      <c r="G4188" s="1">
        <v>0</v>
      </c>
      <c r="H4188" s="329">
        <v>0</v>
      </c>
      <c r="I4188" s="1">
        <v>0</v>
      </c>
      <c r="J4188" s="329">
        <v>2542.9843033291709</v>
      </c>
      <c r="K4188" s="329">
        <f t="shared" si="65"/>
        <v>2542.9843033291709</v>
      </c>
    </row>
    <row r="4189" spans="2:11" x14ac:dyDescent="0.2">
      <c r="B4189" s="1">
        <v>161720820</v>
      </c>
      <c r="C4189" s="1">
        <v>2025</v>
      </c>
      <c r="D4189" s="1" t="s">
        <v>297</v>
      </c>
      <c r="E4189" s="1">
        <v>0</v>
      </c>
      <c r="F4189" s="329">
        <v>0</v>
      </c>
      <c r="G4189" s="1">
        <v>0</v>
      </c>
      <c r="H4189" s="329">
        <v>0</v>
      </c>
      <c r="I4189" s="1">
        <v>0</v>
      </c>
      <c r="J4189" s="329">
        <v>2542.9843033291709</v>
      </c>
      <c r="K4189" s="329">
        <f t="shared" si="65"/>
        <v>2542.9843033291709</v>
      </c>
    </row>
    <row r="4190" spans="2:11" x14ac:dyDescent="0.2">
      <c r="B4190" s="1">
        <v>161720820</v>
      </c>
      <c r="C4190" s="1">
        <v>2026</v>
      </c>
      <c r="D4190" s="1" t="s">
        <v>297</v>
      </c>
      <c r="E4190" s="1">
        <v>0</v>
      </c>
      <c r="F4190" s="329">
        <v>0</v>
      </c>
      <c r="G4190" s="1">
        <v>0</v>
      </c>
      <c r="H4190" s="329">
        <v>0</v>
      </c>
      <c r="I4190" s="1">
        <v>0</v>
      </c>
      <c r="J4190" s="329">
        <v>2542.9843033291709</v>
      </c>
      <c r="K4190" s="329">
        <f t="shared" si="65"/>
        <v>2542.9843033291709</v>
      </c>
    </row>
    <row r="4191" spans="2:11" x14ac:dyDescent="0.2">
      <c r="B4191" s="1">
        <v>161720820</v>
      </c>
      <c r="C4191" s="1">
        <v>2027</v>
      </c>
      <c r="D4191" s="1" t="s">
        <v>297</v>
      </c>
      <c r="E4191" s="1">
        <v>0</v>
      </c>
      <c r="F4191" s="329">
        <v>0</v>
      </c>
      <c r="G4191" s="1">
        <v>0</v>
      </c>
      <c r="H4191" s="329">
        <v>0</v>
      </c>
      <c r="I4191" s="1">
        <v>0</v>
      </c>
      <c r="J4191" s="329">
        <v>2542.9843033291709</v>
      </c>
      <c r="K4191" s="329">
        <f t="shared" si="65"/>
        <v>2542.9843033291709</v>
      </c>
    </row>
    <row r="4192" spans="2:11" x14ac:dyDescent="0.2">
      <c r="B4192" s="1">
        <v>161720820</v>
      </c>
      <c r="C4192" s="1">
        <v>2028</v>
      </c>
      <c r="D4192" s="1" t="s">
        <v>297</v>
      </c>
      <c r="E4192" s="1">
        <v>0</v>
      </c>
      <c r="F4192" s="329">
        <v>0</v>
      </c>
      <c r="G4192" s="1">
        <v>0</v>
      </c>
      <c r="H4192" s="329">
        <v>0</v>
      </c>
      <c r="I4192" s="1">
        <v>0</v>
      </c>
      <c r="J4192" s="329">
        <v>2542.9843033291709</v>
      </c>
      <c r="K4192" s="329">
        <f t="shared" si="65"/>
        <v>2542.9843033291709</v>
      </c>
    </row>
    <row r="4193" spans="2:11" x14ac:dyDescent="0.2">
      <c r="B4193" s="1">
        <v>161720820</v>
      </c>
      <c r="C4193" s="1">
        <v>2029</v>
      </c>
      <c r="D4193" s="1" t="s">
        <v>297</v>
      </c>
      <c r="E4193" s="1">
        <v>0</v>
      </c>
      <c r="F4193" s="329">
        <v>0</v>
      </c>
      <c r="G4193" s="1">
        <v>0</v>
      </c>
      <c r="H4193" s="329">
        <v>0</v>
      </c>
      <c r="I4193" s="1">
        <v>0</v>
      </c>
      <c r="J4193" s="329">
        <v>2542.9843033291709</v>
      </c>
      <c r="K4193" s="329">
        <f t="shared" si="65"/>
        <v>2542.9843033291709</v>
      </c>
    </row>
    <row r="4194" spans="2:11" x14ac:dyDescent="0.2">
      <c r="B4194" s="1">
        <v>161720820</v>
      </c>
      <c r="C4194" s="1">
        <v>2030</v>
      </c>
      <c r="D4194" s="1" t="s">
        <v>297</v>
      </c>
      <c r="E4194" s="1">
        <v>0</v>
      </c>
      <c r="F4194" s="329">
        <v>0</v>
      </c>
      <c r="G4194" s="1">
        <v>0</v>
      </c>
      <c r="H4194" s="329">
        <v>0</v>
      </c>
      <c r="I4194" s="1">
        <v>0</v>
      </c>
      <c r="J4194" s="329">
        <v>2542.9843033291709</v>
      </c>
      <c r="K4194" s="329">
        <f t="shared" si="65"/>
        <v>2542.9843033291709</v>
      </c>
    </row>
    <row r="4195" spans="2:11" x14ac:dyDescent="0.2">
      <c r="B4195" s="1">
        <v>161720820</v>
      </c>
      <c r="C4195" s="1">
        <v>2031</v>
      </c>
      <c r="D4195" s="1" t="s">
        <v>297</v>
      </c>
      <c r="E4195" s="1">
        <v>0</v>
      </c>
      <c r="F4195" s="329">
        <v>0</v>
      </c>
      <c r="G4195" s="1">
        <v>0</v>
      </c>
      <c r="H4195" s="329">
        <v>0</v>
      </c>
      <c r="I4195" s="1">
        <v>0</v>
      </c>
      <c r="J4195" s="329">
        <v>2542.9843033291709</v>
      </c>
      <c r="K4195" s="329">
        <f t="shared" si="65"/>
        <v>2542.9843033291709</v>
      </c>
    </row>
    <row r="4196" spans="2:11" x14ac:dyDescent="0.2">
      <c r="B4196" s="1">
        <v>161720820</v>
      </c>
      <c r="C4196" s="1">
        <v>2032</v>
      </c>
      <c r="D4196" s="1" t="s">
        <v>297</v>
      </c>
      <c r="E4196" s="1">
        <v>0</v>
      </c>
      <c r="F4196" s="329">
        <v>0</v>
      </c>
      <c r="G4196" s="1">
        <v>0</v>
      </c>
      <c r="H4196" s="329">
        <v>0</v>
      </c>
      <c r="I4196" s="1">
        <v>0</v>
      </c>
      <c r="J4196" s="329">
        <v>2542.9843033291709</v>
      </c>
      <c r="K4196" s="329">
        <f t="shared" si="65"/>
        <v>2542.9843033291709</v>
      </c>
    </row>
    <row r="4197" spans="2:11" x14ac:dyDescent="0.2">
      <c r="B4197" s="1">
        <v>161720820</v>
      </c>
      <c r="C4197" s="1">
        <v>2033</v>
      </c>
      <c r="D4197" s="1" t="s">
        <v>297</v>
      </c>
      <c r="E4197" s="1">
        <v>0</v>
      </c>
      <c r="F4197" s="329">
        <v>0</v>
      </c>
      <c r="G4197" s="1">
        <v>0</v>
      </c>
      <c r="H4197" s="329">
        <v>0</v>
      </c>
      <c r="I4197" s="1">
        <v>0</v>
      </c>
      <c r="J4197" s="329">
        <v>2542.9843033291709</v>
      </c>
      <c r="K4197" s="329">
        <f t="shared" si="65"/>
        <v>2542.9843033291709</v>
      </c>
    </row>
    <row r="4198" spans="2:11" x14ac:dyDescent="0.2">
      <c r="B4198" s="1">
        <v>161720820</v>
      </c>
      <c r="C4198" s="1">
        <v>2034</v>
      </c>
      <c r="D4198" s="1" t="s">
        <v>297</v>
      </c>
      <c r="E4198" s="1">
        <v>0</v>
      </c>
      <c r="F4198" s="329">
        <v>0</v>
      </c>
      <c r="G4198" s="1">
        <v>0</v>
      </c>
      <c r="H4198" s="329">
        <v>0</v>
      </c>
      <c r="I4198" s="1">
        <v>0</v>
      </c>
      <c r="J4198" s="329">
        <v>2542.9843033291709</v>
      </c>
      <c r="K4198" s="329">
        <f t="shared" si="65"/>
        <v>2542.9843033291709</v>
      </c>
    </row>
    <row r="4199" spans="2:11" x14ac:dyDescent="0.2">
      <c r="B4199" s="1">
        <v>44600975</v>
      </c>
      <c r="C4199" s="1">
        <v>2023</v>
      </c>
      <c r="D4199" s="1" t="s">
        <v>298</v>
      </c>
      <c r="E4199" s="1">
        <v>0</v>
      </c>
      <c r="F4199" s="329">
        <v>0</v>
      </c>
      <c r="G4199" s="1">
        <v>0</v>
      </c>
      <c r="H4199" s="329">
        <v>0</v>
      </c>
      <c r="I4199" s="1">
        <v>0</v>
      </c>
      <c r="J4199" s="329">
        <v>913.35909176845678</v>
      </c>
      <c r="K4199" s="329">
        <f t="shared" si="65"/>
        <v>913.35909176845678</v>
      </c>
    </row>
    <row r="4200" spans="2:11" x14ac:dyDescent="0.2">
      <c r="B4200" s="1">
        <v>44600975</v>
      </c>
      <c r="C4200" s="1">
        <v>2024</v>
      </c>
      <c r="D4200" s="1" t="s">
        <v>298</v>
      </c>
      <c r="E4200" s="1">
        <v>0</v>
      </c>
      <c r="F4200" s="329">
        <v>0</v>
      </c>
      <c r="G4200" s="1">
        <v>0</v>
      </c>
      <c r="H4200" s="329">
        <v>0</v>
      </c>
      <c r="I4200" s="1">
        <v>0</v>
      </c>
      <c r="J4200" s="329">
        <v>913.35909176845678</v>
      </c>
      <c r="K4200" s="329">
        <f t="shared" si="65"/>
        <v>913.35909176845678</v>
      </c>
    </row>
    <row r="4201" spans="2:11" x14ac:dyDescent="0.2">
      <c r="B4201" s="1">
        <v>44600975</v>
      </c>
      <c r="C4201" s="1">
        <v>2025</v>
      </c>
      <c r="D4201" s="1" t="s">
        <v>298</v>
      </c>
      <c r="E4201" s="1">
        <v>0</v>
      </c>
      <c r="F4201" s="329">
        <v>0</v>
      </c>
      <c r="G4201" s="1">
        <v>0</v>
      </c>
      <c r="H4201" s="329">
        <v>0</v>
      </c>
      <c r="I4201" s="1">
        <v>0</v>
      </c>
      <c r="J4201" s="329">
        <v>913.35909176845678</v>
      </c>
      <c r="K4201" s="329">
        <f t="shared" si="65"/>
        <v>913.35909176845678</v>
      </c>
    </row>
    <row r="4202" spans="2:11" x14ac:dyDescent="0.2">
      <c r="B4202" s="1">
        <v>44600975</v>
      </c>
      <c r="C4202" s="1">
        <v>2026</v>
      </c>
      <c r="D4202" s="1" t="s">
        <v>298</v>
      </c>
      <c r="E4202" s="1">
        <v>0</v>
      </c>
      <c r="F4202" s="329">
        <v>0</v>
      </c>
      <c r="G4202" s="1">
        <v>0</v>
      </c>
      <c r="H4202" s="329">
        <v>0</v>
      </c>
      <c r="I4202" s="1">
        <v>0</v>
      </c>
      <c r="J4202" s="329">
        <v>913.35909176845678</v>
      </c>
      <c r="K4202" s="329">
        <f t="shared" si="65"/>
        <v>913.35909176845678</v>
      </c>
    </row>
    <row r="4203" spans="2:11" x14ac:dyDescent="0.2">
      <c r="B4203" s="1">
        <v>44600975</v>
      </c>
      <c r="C4203" s="1">
        <v>2027</v>
      </c>
      <c r="D4203" s="1" t="s">
        <v>298</v>
      </c>
      <c r="E4203" s="1">
        <v>0</v>
      </c>
      <c r="F4203" s="329">
        <v>0</v>
      </c>
      <c r="G4203" s="1">
        <v>0</v>
      </c>
      <c r="H4203" s="329">
        <v>0</v>
      </c>
      <c r="I4203" s="1">
        <v>0</v>
      </c>
      <c r="J4203" s="329">
        <v>913.35909176845678</v>
      </c>
      <c r="K4203" s="329">
        <f t="shared" si="65"/>
        <v>913.35909176845678</v>
      </c>
    </row>
    <row r="4204" spans="2:11" x14ac:dyDescent="0.2">
      <c r="B4204" s="1">
        <v>44600975</v>
      </c>
      <c r="C4204" s="1">
        <v>2028</v>
      </c>
      <c r="D4204" s="1" t="s">
        <v>298</v>
      </c>
      <c r="E4204" s="1">
        <v>0</v>
      </c>
      <c r="F4204" s="329">
        <v>0</v>
      </c>
      <c r="G4204" s="1">
        <v>0</v>
      </c>
      <c r="H4204" s="329">
        <v>0</v>
      </c>
      <c r="I4204" s="1">
        <v>0</v>
      </c>
      <c r="J4204" s="329">
        <v>913.35909176845678</v>
      </c>
      <c r="K4204" s="329">
        <f t="shared" si="65"/>
        <v>913.35909176845678</v>
      </c>
    </row>
    <row r="4205" spans="2:11" x14ac:dyDescent="0.2">
      <c r="B4205" s="1">
        <v>44600975</v>
      </c>
      <c r="C4205" s="1">
        <v>2029</v>
      </c>
      <c r="D4205" s="1" t="s">
        <v>298</v>
      </c>
      <c r="E4205" s="1">
        <v>0</v>
      </c>
      <c r="F4205" s="329">
        <v>0</v>
      </c>
      <c r="G4205" s="1">
        <v>0</v>
      </c>
      <c r="H4205" s="329">
        <v>0</v>
      </c>
      <c r="I4205" s="1">
        <v>0</v>
      </c>
      <c r="J4205" s="329">
        <v>913.35909176845678</v>
      </c>
      <c r="K4205" s="329">
        <f t="shared" si="65"/>
        <v>913.35909176845678</v>
      </c>
    </row>
    <row r="4206" spans="2:11" x14ac:dyDescent="0.2">
      <c r="B4206" s="1">
        <v>44600975</v>
      </c>
      <c r="C4206" s="1">
        <v>2030</v>
      </c>
      <c r="D4206" s="1" t="s">
        <v>298</v>
      </c>
      <c r="E4206" s="1">
        <v>0</v>
      </c>
      <c r="F4206" s="329">
        <v>0</v>
      </c>
      <c r="G4206" s="1">
        <v>0</v>
      </c>
      <c r="H4206" s="329">
        <v>0</v>
      </c>
      <c r="I4206" s="1">
        <v>0</v>
      </c>
      <c r="J4206" s="329">
        <v>913.35909176845678</v>
      </c>
      <c r="K4206" s="329">
        <f t="shared" si="65"/>
        <v>913.35909176845678</v>
      </c>
    </row>
    <row r="4207" spans="2:11" x14ac:dyDescent="0.2">
      <c r="B4207" s="1">
        <v>44600975</v>
      </c>
      <c r="C4207" s="1">
        <v>2031</v>
      </c>
      <c r="D4207" s="1" t="s">
        <v>298</v>
      </c>
      <c r="E4207" s="1">
        <v>0</v>
      </c>
      <c r="F4207" s="329">
        <v>0</v>
      </c>
      <c r="G4207" s="1">
        <v>0</v>
      </c>
      <c r="H4207" s="329">
        <v>0</v>
      </c>
      <c r="I4207" s="1">
        <v>0</v>
      </c>
      <c r="J4207" s="329">
        <v>913.35909176845678</v>
      </c>
      <c r="K4207" s="329">
        <f t="shared" si="65"/>
        <v>913.35909176845678</v>
      </c>
    </row>
    <row r="4208" spans="2:11" x14ac:dyDescent="0.2">
      <c r="B4208" s="1">
        <v>44600975</v>
      </c>
      <c r="C4208" s="1">
        <v>2032</v>
      </c>
      <c r="D4208" s="1" t="s">
        <v>298</v>
      </c>
      <c r="E4208" s="1">
        <v>0</v>
      </c>
      <c r="F4208" s="329">
        <v>0</v>
      </c>
      <c r="G4208" s="1">
        <v>0</v>
      </c>
      <c r="H4208" s="329">
        <v>0</v>
      </c>
      <c r="I4208" s="1">
        <v>0</v>
      </c>
      <c r="J4208" s="329">
        <v>913.35909176845678</v>
      </c>
      <c r="K4208" s="329">
        <f t="shared" si="65"/>
        <v>913.35909176845678</v>
      </c>
    </row>
    <row r="4209" spans="2:11" x14ac:dyDescent="0.2">
      <c r="B4209" s="1">
        <v>44600975</v>
      </c>
      <c r="C4209" s="1">
        <v>2033</v>
      </c>
      <c r="D4209" s="1" t="s">
        <v>298</v>
      </c>
      <c r="E4209" s="1">
        <v>0</v>
      </c>
      <c r="F4209" s="329">
        <v>0</v>
      </c>
      <c r="G4209" s="1">
        <v>0</v>
      </c>
      <c r="H4209" s="329">
        <v>0</v>
      </c>
      <c r="I4209" s="1">
        <v>0</v>
      </c>
      <c r="J4209" s="329">
        <v>913.35909176845678</v>
      </c>
      <c r="K4209" s="329">
        <f t="shared" si="65"/>
        <v>913.35909176845678</v>
      </c>
    </row>
    <row r="4210" spans="2:11" x14ac:dyDescent="0.2">
      <c r="B4210" s="1">
        <v>44600975</v>
      </c>
      <c r="C4210" s="1">
        <v>2034</v>
      </c>
      <c r="D4210" s="1" t="s">
        <v>298</v>
      </c>
      <c r="E4210" s="1">
        <v>0</v>
      </c>
      <c r="F4210" s="329">
        <v>0</v>
      </c>
      <c r="G4210" s="1">
        <v>0</v>
      </c>
      <c r="H4210" s="329">
        <v>0</v>
      </c>
      <c r="I4210" s="1">
        <v>0</v>
      </c>
      <c r="J4210" s="329">
        <v>913.35909176845678</v>
      </c>
      <c r="K4210" s="329">
        <f t="shared" si="65"/>
        <v>913.35909176845678</v>
      </c>
    </row>
    <row r="4211" spans="2:11" x14ac:dyDescent="0.2">
      <c r="B4211" s="1">
        <v>54405804</v>
      </c>
      <c r="C4211" s="1">
        <v>2023</v>
      </c>
      <c r="D4211" s="1" t="s">
        <v>298</v>
      </c>
      <c r="E4211" s="1">
        <v>0</v>
      </c>
      <c r="F4211" s="329">
        <v>0</v>
      </c>
      <c r="G4211" s="1">
        <v>0</v>
      </c>
      <c r="H4211" s="329">
        <v>0</v>
      </c>
      <c r="I4211" s="1">
        <v>0</v>
      </c>
      <c r="J4211" s="329">
        <v>448.37925516091332</v>
      </c>
      <c r="K4211" s="329">
        <f t="shared" si="65"/>
        <v>448.37925516091332</v>
      </c>
    </row>
    <row r="4212" spans="2:11" x14ac:dyDescent="0.2">
      <c r="B4212" s="1">
        <v>54405804</v>
      </c>
      <c r="C4212" s="1">
        <v>2024</v>
      </c>
      <c r="D4212" s="1" t="s">
        <v>298</v>
      </c>
      <c r="E4212" s="1">
        <v>0</v>
      </c>
      <c r="F4212" s="329">
        <v>0</v>
      </c>
      <c r="G4212" s="1">
        <v>0</v>
      </c>
      <c r="H4212" s="329">
        <v>0</v>
      </c>
      <c r="I4212" s="1">
        <v>0</v>
      </c>
      <c r="J4212" s="329">
        <v>448.37925516091332</v>
      </c>
      <c r="K4212" s="329">
        <f t="shared" si="65"/>
        <v>448.37925516091332</v>
      </c>
    </row>
    <row r="4213" spans="2:11" x14ac:dyDescent="0.2">
      <c r="B4213" s="1">
        <v>54405804</v>
      </c>
      <c r="C4213" s="1">
        <v>2025</v>
      </c>
      <c r="D4213" s="1" t="s">
        <v>298</v>
      </c>
      <c r="E4213" s="1">
        <v>0</v>
      </c>
      <c r="F4213" s="329">
        <v>0</v>
      </c>
      <c r="G4213" s="1">
        <v>0</v>
      </c>
      <c r="H4213" s="329">
        <v>0</v>
      </c>
      <c r="I4213" s="1">
        <v>0</v>
      </c>
      <c r="J4213" s="329">
        <v>448.37925516091332</v>
      </c>
      <c r="K4213" s="329">
        <f t="shared" si="65"/>
        <v>448.37925516091332</v>
      </c>
    </row>
    <row r="4214" spans="2:11" x14ac:dyDescent="0.2">
      <c r="B4214" s="1">
        <v>54405804</v>
      </c>
      <c r="C4214" s="1">
        <v>2026</v>
      </c>
      <c r="D4214" s="1" t="s">
        <v>298</v>
      </c>
      <c r="E4214" s="1">
        <v>0</v>
      </c>
      <c r="F4214" s="329">
        <v>0</v>
      </c>
      <c r="G4214" s="1">
        <v>0</v>
      </c>
      <c r="H4214" s="329">
        <v>0</v>
      </c>
      <c r="I4214" s="1">
        <v>0</v>
      </c>
      <c r="J4214" s="329">
        <v>448.37925516091332</v>
      </c>
      <c r="K4214" s="329">
        <f t="shared" si="65"/>
        <v>448.37925516091332</v>
      </c>
    </row>
    <row r="4215" spans="2:11" x14ac:dyDescent="0.2">
      <c r="B4215" s="1">
        <v>54405804</v>
      </c>
      <c r="C4215" s="1">
        <v>2027</v>
      </c>
      <c r="D4215" s="1" t="s">
        <v>298</v>
      </c>
      <c r="E4215" s="1">
        <v>0</v>
      </c>
      <c r="F4215" s="329">
        <v>0</v>
      </c>
      <c r="G4215" s="1">
        <v>0</v>
      </c>
      <c r="H4215" s="329">
        <v>0</v>
      </c>
      <c r="I4215" s="1">
        <v>0</v>
      </c>
      <c r="J4215" s="329">
        <v>448.37925516091332</v>
      </c>
      <c r="K4215" s="329">
        <f t="shared" si="65"/>
        <v>448.37925516091332</v>
      </c>
    </row>
    <row r="4216" spans="2:11" x14ac:dyDescent="0.2">
      <c r="B4216" s="1">
        <v>54405804</v>
      </c>
      <c r="C4216" s="1">
        <v>2028</v>
      </c>
      <c r="D4216" s="1" t="s">
        <v>298</v>
      </c>
      <c r="E4216" s="1">
        <v>0</v>
      </c>
      <c r="F4216" s="329">
        <v>0</v>
      </c>
      <c r="G4216" s="1">
        <v>0</v>
      </c>
      <c r="H4216" s="329">
        <v>0</v>
      </c>
      <c r="I4216" s="1">
        <v>0</v>
      </c>
      <c r="J4216" s="329">
        <v>448.37925516091332</v>
      </c>
      <c r="K4216" s="329">
        <f t="shared" si="65"/>
        <v>448.37925516091332</v>
      </c>
    </row>
    <row r="4217" spans="2:11" x14ac:dyDescent="0.2">
      <c r="B4217" s="1">
        <v>54405804</v>
      </c>
      <c r="C4217" s="1">
        <v>2029</v>
      </c>
      <c r="D4217" s="1" t="s">
        <v>298</v>
      </c>
      <c r="E4217" s="1">
        <v>0</v>
      </c>
      <c r="F4217" s="329">
        <v>0</v>
      </c>
      <c r="G4217" s="1">
        <v>0</v>
      </c>
      <c r="H4217" s="329">
        <v>0</v>
      </c>
      <c r="I4217" s="1">
        <v>0</v>
      </c>
      <c r="J4217" s="329">
        <v>448.37925516091332</v>
      </c>
      <c r="K4217" s="329">
        <f t="shared" si="65"/>
        <v>448.37925516091332</v>
      </c>
    </row>
    <row r="4218" spans="2:11" x14ac:dyDescent="0.2">
      <c r="B4218" s="1">
        <v>54405804</v>
      </c>
      <c r="C4218" s="1">
        <v>2030</v>
      </c>
      <c r="D4218" s="1" t="s">
        <v>298</v>
      </c>
      <c r="E4218" s="1">
        <v>0</v>
      </c>
      <c r="F4218" s="329">
        <v>0</v>
      </c>
      <c r="G4218" s="1">
        <v>0</v>
      </c>
      <c r="H4218" s="329">
        <v>0</v>
      </c>
      <c r="I4218" s="1">
        <v>0</v>
      </c>
      <c r="J4218" s="329">
        <v>448.37925516091332</v>
      </c>
      <c r="K4218" s="329">
        <f t="shared" si="65"/>
        <v>448.37925516091332</v>
      </c>
    </row>
    <row r="4219" spans="2:11" x14ac:dyDescent="0.2">
      <c r="B4219" s="1">
        <v>54405804</v>
      </c>
      <c r="C4219" s="1">
        <v>2031</v>
      </c>
      <c r="D4219" s="1" t="s">
        <v>298</v>
      </c>
      <c r="E4219" s="1">
        <v>0</v>
      </c>
      <c r="F4219" s="329">
        <v>0</v>
      </c>
      <c r="G4219" s="1">
        <v>0</v>
      </c>
      <c r="H4219" s="329">
        <v>0</v>
      </c>
      <c r="I4219" s="1">
        <v>0</v>
      </c>
      <c r="J4219" s="329">
        <v>448.37925516091332</v>
      </c>
      <c r="K4219" s="329">
        <f t="shared" si="65"/>
        <v>448.37925516091332</v>
      </c>
    </row>
    <row r="4220" spans="2:11" x14ac:dyDescent="0.2">
      <c r="B4220" s="1">
        <v>54405804</v>
      </c>
      <c r="C4220" s="1">
        <v>2032</v>
      </c>
      <c r="D4220" s="1" t="s">
        <v>298</v>
      </c>
      <c r="E4220" s="1">
        <v>0</v>
      </c>
      <c r="F4220" s="329">
        <v>0</v>
      </c>
      <c r="G4220" s="1">
        <v>0</v>
      </c>
      <c r="H4220" s="329">
        <v>0</v>
      </c>
      <c r="I4220" s="1">
        <v>0</v>
      </c>
      <c r="J4220" s="329">
        <v>448.37925516091332</v>
      </c>
      <c r="K4220" s="329">
        <f t="shared" si="65"/>
        <v>448.37925516091332</v>
      </c>
    </row>
    <row r="4221" spans="2:11" x14ac:dyDescent="0.2">
      <c r="B4221" s="1">
        <v>54405804</v>
      </c>
      <c r="C4221" s="1">
        <v>2033</v>
      </c>
      <c r="D4221" s="1" t="s">
        <v>298</v>
      </c>
      <c r="E4221" s="1">
        <v>0</v>
      </c>
      <c r="F4221" s="329">
        <v>0</v>
      </c>
      <c r="G4221" s="1">
        <v>0</v>
      </c>
      <c r="H4221" s="329">
        <v>0</v>
      </c>
      <c r="I4221" s="1">
        <v>0</v>
      </c>
      <c r="J4221" s="329">
        <v>448.37925516091332</v>
      </c>
      <c r="K4221" s="329">
        <f t="shared" si="65"/>
        <v>448.37925516091332</v>
      </c>
    </row>
    <row r="4222" spans="2:11" x14ac:dyDescent="0.2">
      <c r="B4222" s="1">
        <v>54405804</v>
      </c>
      <c r="C4222" s="1">
        <v>2034</v>
      </c>
      <c r="D4222" s="1" t="s">
        <v>298</v>
      </c>
      <c r="E4222" s="1">
        <v>0</v>
      </c>
      <c r="F4222" s="329">
        <v>0</v>
      </c>
      <c r="G4222" s="1">
        <v>0</v>
      </c>
      <c r="H4222" s="329">
        <v>0</v>
      </c>
      <c r="I4222" s="1">
        <v>0</v>
      </c>
      <c r="J4222" s="329">
        <v>448.37925516091332</v>
      </c>
      <c r="K4222" s="329">
        <f t="shared" si="65"/>
        <v>448.37925516091332</v>
      </c>
    </row>
    <row r="4223" spans="2:11" x14ac:dyDescent="0.2">
      <c r="B4223" s="1">
        <v>54406525</v>
      </c>
      <c r="C4223" s="1">
        <v>2023</v>
      </c>
      <c r="D4223" s="1" t="s">
        <v>298</v>
      </c>
      <c r="E4223" s="1">
        <v>0</v>
      </c>
      <c r="F4223" s="329">
        <v>0</v>
      </c>
      <c r="G4223" s="1">
        <v>0</v>
      </c>
      <c r="H4223" s="329">
        <v>0</v>
      </c>
      <c r="I4223" s="1">
        <v>0</v>
      </c>
      <c r="J4223" s="329">
        <v>277.09596271247761</v>
      </c>
      <c r="K4223" s="329">
        <f t="shared" si="65"/>
        <v>277.09596271247761</v>
      </c>
    </row>
    <row r="4224" spans="2:11" x14ac:dyDescent="0.2">
      <c r="B4224" s="1">
        <v>54406525</v>
      </c>
      <c r="C4224" s="1">
        <v>2024</v>
      </c>
      <c r="D4224" s="1" t="s">
        <v>298</v>
      </c>
      <c r="E4224" s="1">
        <v>0</v>
      </c>
      <c r="F4224" s="329">
        <v>0</v>
      </c>
      <c r="G4224" s="1">
        <v>0</v>
      </c>
      <c r="H4224" s="329">
        <v>0</v>
      </c>
      <c r="I4224" s="1">
        <v>0</v>
      </c>
      <c r="J4224" s="329">
        <v>277.09596271247761</v>
      </c>
      <c r="K4224" s="329">
        <f t="shared" si="65"/>
        <v>277.09596271247761</v>
      </c>
    </row>
    <row r="4225" spans="2:11" x14ac:dyDescent="0.2">
      <c r="B4225" s="1">
        <v>54406525</v>
      </c>
      <c r="C4225" s="1">
        <v>2025</v>
      </c>
      <c r="D4225" s="1" t="s">
        <v>298</v>
      </c>
      <c r="E4225" s="1">
        <v>0</v>
      </c>
      <c r="F4225" s="329">
        <v>0</v>
      </c>
      <c r="G4225" s="1">
        <v>0</v>
      </c>
      <c r="H4225" s="329">
        <v>0</v>
      </c>
      <c r="I4225" s="1">
        <v>0</v>
      </c>
      <c r="J4225" s="329">
        <v>277.09596271247761</v>
      </c>
      <c r="K4225" s="329">
        <f t="shared" si="65"/>
        <v>277.09596271247761</v>
      </c>
    </row>
    <row r="4226" spans="2:11" x14ac:dyDescent="0.2">
      <c r="B4226" s="1">
        <v>54406525</v>
      </c>
      <c r="C4226" s="1">
        <v>2026</v>
      </c>
      <c r="D4226" s="1" t="s">
        <v>298</v>
      </c>
      <c r="E4226" s="1">
        <v>0</v>
      </c>
      <c r="F4226" s="329">
        <v>0</v>
      </c>
      <c r="G4226" s="1">
        <v>0</v>
      </c>
      <c r="H4226" s="329">
        <v>0</v>
      </c>
      <c r="I4226" s="1">
        <v>0</v>
      </c>
      <c r="J4226" s="329">
        <v>277.09596271247761</v>
      </c>
      <c r="K4226" s="329">
        <f t="shared" si="65"/>
        <v>277.09596271247761</v>
      </c>
    </row>
    <row r="4227" spans="2:11" x14ac:dyDescent="0.2">
      <c r="B4227" s="1">
        <v>54406525</v>
      </c>
      <c r="C4227" s="1">
        <v>2027</v>
      </c>
      <c r="D4227" s="1" t="s">
        <v>298</v>
      </c>
      <c r="E4227" s="1">
        <v>0</v>
      </c>
      <c r="F4227" s="329">
        <v>0</v>
      </c>
      <c r="G4227" s="1">
        <v>0</v>
      </c>
      <c r="H4227" s="329">
        <v>0</v>
      </c>
      <c r="I4227" s="1">
        <v>0</v>
      </c>
      <c r="J4227" s="329">
        <v>277.09596271247761</v>
      </c>
      <c r="K4227" s="329">
        <f t="shared" si="65"/>
        <v>277.09596271247761</v>
      </c>
    </row>
    <row r="4228" spans="2:11" x14ac:dyDescent="0.2">
      <c r="B4228" s="1">
        <v>54406525</v>
      </c>
      <c r="C4228" s="1">
        <v>2028</v>
      </c>
      <c r="D4228" s="1" t="s">
        <v>298</v>
      </c>
      <c r="E4228" s="1">
        <v>0</v>
      </c>
      <c r="F4228" s="329">
        <v>0</v>
      </c>
      <c r="G4228" s="1">
        <v>0</v>
      </c>
      <c r="H4228" s="329">
        <v>0</v>
      </c>
      <c r="I4228" s="1">
        <v>0</v>
      </c>
      <c r="J4228" s="329">
        <v>277.09596271247761</v>
      </c>
      <c r="K4228" s="329">
        <f t="shared" si="65"/>
        <v>277.09596271247761</v>
      </c>
    </row>
    <row r="4229" spans="2:11" x14ac:dyDescent="0.2">
      <c r="B4229" s="1">
        <v>54406525</v>
      </c>
      <c r="C4229" s="1">
        <v>2029</v>
      </c>
      <c r="D4229" s="1" t="s">
        <v>298</v>
      </c>
      <c r="E4229" s="1">
        <v>0</v>
      </c>
      <c r="F4229" s="329">
        <v>0</v>
      </c>
      <c r="G4229" s="1">
        <v>0</v>
      </c>
      <c r="H4229" s="329">
        <v>0</v>
      </c>
      <c r="I4229" s="1">
        <v>0</v>
      </c>
      <c r="J4229" s="329">
        <v>277.09596271247761</v>
      </c>
      <c r="K4229" s="329">
        <f t="shared" si="65"/>
        <v>277.09596271247761</v>
      </c>
    </row>
    <row r="4230" spans="2:11" x14ac:dyDescent="0.2">
      <c r="B4230" s="1">
        <v>54406525</v>
      </c>
      <c r="C4230" s="1">
        <v>2030</v>
      </c>
      <c r="D4230" s="1" t="s">
        <v>298</v>
      </c>
      <c r="E4230" s="1">
        <v>0</v>
      </c>
      <c r="F4230" s="329">
        <v>0</v>
      </c>
      <c r="G4230" s="1">
        <v>0</v>
      </c>
      <c r="H4230" s="329">
        <v>0</v>
      </c>
      <c r="I4230" s="1">
        <v>0</v>
      </c>
      <c r="J4230" s="329">
        <v>277.09596271247761</v>
      </c>
      <c r="K4230" s="329">
        <f t="shared" si="65"/>
        <v>277.09596271247761</v>
      </c>
    </row>
    <row r="4231" spans="2:11" x14ac:dyDescent="0.2">
      <c r="B4231" s="1">
        <v>54406525</v>
      </c>
      <c r="C4231" s="1">
        <v>2031</v>
      </c>
      <c r="D4231" s="1" t="s">
        <v>298</v>
      </c>
      <c r="E4231" s="1">
        <v>0</v>
      </c>
      <c r="F4231" s="329">
        <v>0</v>
      </c>
      <c r="G4231" s="1">
        <v>0</v>
      </c>
      <c r="H4231" s="329">
        <v>0</v>
      </c>
      <c r="I4231" s="1">
        <v>0</v>
      </c>
      <c r="J4231" s="329">
        <v>277.09596271247761</v>
      </c>
      <c r="K4231" s="329">
        <f t="shared" ref="K4231:K4294" si="66">J4231+H4231+F4231</f>
        <v>277.09596271247761</v>
      </c>
    </row>
    <row r="4232" spans="2:11" x14ac:dyDescent="0.2">
      <c r="B4232" s="1">
        <v>54406525</v>
      </c>
      <c r="C4232" s="1">
        <v>2032</v>
      </c>
      <c r="D4232" s="1" t="s">
        <v>298</v>
      </c>
      <c r="E4232" s="1">
        <v>0</v>
      </c>
      <c r="F4232" s="329">
        <v>0</v>
      </c>
      <c r="G4232" s="1">
        <v>0</v>
      </c>
      <c r="H4232" s="329">
        <v>0</v>
      </c>
      <c r="I4232" s="1">
        <v>0</v>
      </c>
      <c r="J4232" s="329">
        <v>277.09596271247761</v>
      </c>
      <c r="K4232" s="329">
        <f t="shared" si="66"/>
        <v>277.09596271247761</v>
      </c>
    </row>
    <row r="4233" spans="2:11" x14ac:dyDescent="0.2">
      <c r="B4233" s="1">
        <v>54406525</v>
      </c>
      <c r="C4233" s="1">
        <v>2033</v>
      </c>
      <c r="D4233" s="1" t="s">
        <v>298</v>
      </c>
      <c r="E4233" s="1">
        <v>0</v>
      </c>
      <c r="F4233" s="329">
        <v>0</v>
      </c>
      <c r="G4233" s="1">
        <v>0</v>
      </c>
      <c r="H4233" s="329">
        <v>0</v>
      </c>
      <c r="I4233" s="1">
        <v>0</v>
      </c>
      <c r="J4233" s="329">
        <v>277.09596271247761</v>
      </c>
      <c r="K4233" s="329">
        <f t="shared" si="66"/>
        <v>277.09596271247761</v>
      </c>
    </row>
    <row r="4234" spans="2:11" x14ac:dyDescent="0.2">
      <c r="B4234" s="1">
        <v>54406525</v>
      </c>
      <c r="C4234" s="1">
        <v>2034</v>
      </c>
      <c r="D4234" s="1" t="s">
        <v>298</v>
      </c>
      <c r="E4234" s="1">
        <v>0</v>
      </c>
      <c r="F4234" s="329">
        <v>0</v>
      </c>
      <c r="G4234" s="1">
        <v>0</v>
      </c>
      <c r="H4234" s="329">
        <v>0</v>
      </c>
      <c r="I4234" s="1">
        <v>0</v>
      </c>
      <c r="J4234" s="329">
        <v>277.09596271247761</v>
      </c>
      <c r="K4234" s="329">
        <f t="shared" si="66"/>
        <v>277.09596271247761</v>
      </c>
    </row>
    <row r="4235" spans="2:11" x14ac:dyDescent="0.2">
      <c r="B4235" s="1">
        <v>85341245</v>
      </c>
      <c r="C4235" s="1">
        <v>2023</v>
      </c>
      <c r="D4235" s="1" t="s">
        <v>298</v>
      </c>
      <c r="E4235" s="1">
        <v>0</v>
      </c>
      <c r="F4235" s="329">
        <v>0</v>
      </c>
      <c r="G4235" s="1">
        <v>0</v>
      </c>
      <c r="H4235" s="329">
        <v>0</v>
      </c>
      <c r="I4235" s="1">
        <v>0</v>
      </c>
      <c r="J4235" s="329">
        <v>1500.86723816021</v>
      </c>
      <c r="K4235" s="329">
        <f t="shared" si="66"/>
        <v>1500.86723816021</v>
      </c>
    </row>
    <row r="4236" spans="2:11" x14ac:dyDescent="0.2">
      <c r="B4236" s="1">
        <v>85341245</v>
      </c>
      <c r="C4236" s="1">
        <v>2024</v>
      </c>
      <c r="D4236" s="1" t="s">
        <v>298</v>
      </c>
      <c r="E4236" s="1">
        <v>0</v>
      </c>
      <c r="F4236" s="329">
        <v>0</v>
      </c>
      <c r="G4236" s="1">
        <v>0</v>
      </c>
      <c r="H4236" s="329">
        <v>0</v>
      </c>
      <c r="I4236" s="1">
        <v>0</v>
      </c>
      <c r="J4236" s="329">
        <v>1500.86723816021</v>
      </c>
      <c r="K4236" s="329">
        <f t="shared" si="66"/>
        <v>1500.86723816021</v>
      </c>
    </row>
    <row r="4237" spans="2:11" x14ac:dyDescent="0.2">
      <c r="B4237" s="1">
        <v>85341245</v>
      </c>
      <c r="C4237" s="1">
        <v>2025</v>
      </c>
      <c r="D4237" s="1" t="s">
        <v>298</v>
      </c>
      <c r="E4237" s="1">
        <v>0</v>
      </c>
      <c r="F4237" s="329">
        <v>0</v>
      </c>
      <c r="G4237" s="1">
        <v>0</v>
      </c>
      <c r="H4237" s="329">
        <v>0</v>
      </c>
      <c r="I4237" s="1">
        <v>0</v>
      </c>
      <c r="J4237" s="329">
        <v>1500.86723816021</v>
      </c>
      <c r="K4237" s="329">
        <f t="shared" si="66"/>
        <v>1500.86723816021</v>
      </c>
    </row>
    <row r="4238" spans="2:11" x14ac:dyDescent="0.2">
      <c r="B4238" s="1">
        <v>85341245</v>
      </c>
      <c r="C4238" s="1">
        <v>2026</v>
      </c>
      <c r="D4238" s="1" t="s">
        <v>298</v>
      </c>
      <c r="E4238" s="1">
        <v>0</v>
      </c>
      <c r="F4238" s="329">
        <v>0</v>
      </c>
      <c r="G4238" s="1">
        <v>0</v>
      </c>
      <c r="H4238" s="329">
        <v>0</v>
      </c>
      <c r="I4238" s="1">
        <v>0</v>
      </c>
      <c r="J4238" s="329">
        <v>1500.86723816021</v>
      </c>
      <c r="K4238" s="329">
        <f t="shared" si="66"/>
        <v>1500.86723816021</v>
      </c>
    </row>
    <row r="4239" spans="2:11" x14ac:dyDescent="0.2">
      <c r="B4239" s="1">
        <v>85341245</v>
      </c>
      <c r="C4239" s="1">
        <v>2027</v>
      </c>
      <c r="D4239" s="1" t="s">
        <v>298</v>
      </c>
      <c r="E4239" s="1">
        <v>0</v>
      </c>
      <c r="F4239" s="329">
        <v>0</v>
      </c>
      <c r="G4239" s="1">
        <v>0</v>
      </c>
      <c r="H4239" s="329">
        <v>0</v>
      </c>
      <c r="I4239" s="1">
        <v>0</v>
      </c>
      <c r="J4239" s="329">
        <v>1500.86723816021</v>
      </c>
      <c r="K4239" s="329">
        <f t="shared" si="66"/>
        <v>1500.86723816021</v>
      </c>
    </row>
    <row r="4240" spans="2:11" x14ac:dyDescent="0.2">
      <c r="B4240" s="1">
        <v>85341245</v>
      </c>
      <c r="C4240" s="1">
        <v>2028</v>
      </c>
      <c r="D4240" s="1" t="s">
        <v>298</v>
      </c>
      <c r="E4240" s="1">
        <v>0</v>
      </c>
      <c r="F4240" s="329">
        <v>0</v>
      </c>
      <c r="G4240" s="1">
        <v>0</v>
      </c>
      <c r="H4240" s="329">
        <v>0</v>
      </c>
      <c r="I4240" s="1">
        <v>0</v>
      </c>
      <c r="J4240" s="329">
        <v>1500.86723816021</v>
      </c>
      <c r="K4240" s="329">
        <f t="shared" si="66"/>
        <v>1500.86723816021</v>
      </c>
    </row>
    <row r="4241" spans="2:11" x14ac:dyDescent="0.2">
      <c r="B4241" s="1">
        <v>85341245</v>
      </c>
      <c r="C4241" s="1">
        <v>2029</v>
      </c>
      <c r="D4241" s="1" t="s">
        <v>298</v>
      </c>
      <c r="E4241" s="1">
        <v>0</v>
      </c>
      <c r="F4241" s="329">
        <v>0</v>
      </c>
      <c r="G4241" s="1">
        <v>0</v>
      </c>
      <c r="H4241" s="329">
        <v>0</v>
      </c>
      <c r="I4241" s="1">
        <v>0</v>
      </c>
      <c r="J4241" s="329">
        <v>1500.86723816021</v>
      </c>
      <c r="K4241" s="329">
        <f t="shared" si="66"/>
        <v>1500.86723816021</v>
      </c>
    </row>
    <row r="4242" spans="2:11" x14ac:dyDescent="0.2">
      <c r="B4242" s="1">
        <v>85341245</v>
      </c>
      <c r="C4242" s="1">
        <v>2030</v>
      </c>
      <c r="D4242" s="1" t="s">
        <v>298</v>
      </c>
      <c r="E4242" s="1">
        <v>0</v>
      </c>
      <c r="F4242" s="329">
        <v>0</v>
      </c>
      <c r="G4242" s="1">
        <v>0</v>
      </c>
      <c r="H4242" s="329">
        <v>0</v>
      </c>
      <c r="I4242" s="1">
        <v>0</v>
      </c>
      <c r="J4242" s="329">
        <v>1500.86723816021</v>
      </c>
      <c r="K4242" s="329">
        <f t="shared" si="66"/>
        <v>1500.86723816021</v>
      </c>
    </row>
    <row r="4243" spans="2:11" x14ac:dyDescent="0.2">
      <c r="B4243" s="1">
        <v>85341245</v>
      </c>
      <c r="C4243" s="1">
        <v>2031</v>
      </c>
      <c r="D4243" s="1" t="s">
        <v>298</v>
      </c>
      <c r="E4243" s="1">
        <v>0</v>
      </c>
      <c r="F4243" s="329">
        <v>0</v>
      </c>
      <c r="G4243" s="1">
        <v>0</v>
      </c>
      <c r="H4243" s="329">
        <v>0</v>
      </c>
      <c r="I4243" s="1">
        <v>0</v>
      </c>
      <c r="J4243" s="329">
        <v>1500.86723816021</v>
      </c>
      <c r="K4243" s="329">
        <f t="shared" si="66"/>
        <v>1500.86723816021</v>
      </c>
    </row>
    <row r="4244" spans="2:11" x14ac:dyDescent="0.2">
      <c r="B4244" s="1">
        <v>85341245</v>
      </c>
      <c r="C4244" s="1">
        <v>2032</v>
      </c>
      <c r="D4244" s="1" t="s">
        <v>298</v>
      </c>
      <c r="E4244" s="1">
        <v>0</v>
      </c>
      <c r="F4244" s="329">
        <v>0</v>
      </c>
      <c r="G4244" s="1">
        <v>0</v>
      </c>
      <c r="H4244" s="329">
        <v>0</v>
      </c>
      <c r="I4244" s="1">
        <v>0</v>
      </c>
      <c r="J4244" s="329">
        <v>1500.86723816021</v>
      </c>
      <c r="K4244" s="329">
        <f t="shared" si="66"/>
        <v>1500.86723816021</v>
      </c>
    </row>
    <row r="4245" spans="2:11" x14ac:dyDescent="0.2">
      <c r="B4245" s="1">
        <v>85341245</v>
      </c>
      <c r="C4245" s="1">
        <v>2033</v>
      </c>
      <c r="D4245" s="1" t="s">
        <v>298</v>
      </c>
      <c r="E4245" s="1">
        <v>0</v>
      </c>
      <c r="F4245" s="329">
        <v>0</v>
      </c>
      <c r="G4245" s="1">
        <v>0</v>
      </c>
      <c r="H4245" s="329">
        <v>0</v>
      </c>
      <c r="I4245" s="1">
        <v>0</v>
      </c>
      <c r="J4245" s="329">
        <v>1500.86723816021</v>
      </c>
      <c r="K4245" s="329">
        <f t="shared" si="66"/>
        <v>1500.86723816021</v>
      </c>
    </row>
    <row r="4246" spans="2:11" x14ac:dyDescent="0.2">
      <c r="B4246" s="1">
        <v>85341245</v>
      </c>
      <c r="C4246" s="1">
        <v>2034</v>
      </c>
      <c r="D4246" s="1" t="s">
        <v>298</v>
      </c>
      <c r="E4246" s="1">
        <v>0</v>
      </c>
      <c r="F4246" s="329">
        <v>0</v>
      </c>
      <c r="G4246" s="1">
        <v>0</v>
      </c>
      <c r="H4246" s="329">
        <v>0</v>
      </c>
      <c r="I4246" s="1">
        <v>0</v>
      </c>
      <c r="J4246" s="329">
        <v>1500.86723816021</v>
      </c>
      <c r="K4246" s="329">
        <f t="shared" si="66"/>
        <v>1500.86723816021</v>
      </c>
    </row>
    <row r="4247" spans="2:11" x14ac:dyDescent="0.2">
      <c r="B4247" s="1">
        <v>157998524</v>
      </c>
      <c r="C4247" s="1">
        <v>2023</v>
      </c>
      <c r="D4247" s="1" t="s">
        <v>298</v>
      </c>
      <c r="E4247" s="1">
        <v>0</v>
      </c>
      <c r="F4247" s="329">
        <v>0</v>
      </c>
      <c r="G4247" s="1">
        <v>0</v>
      </c>
      <c r="H4247" s="329">
        <v>0</v>
      </c>
      <c r="I4247" s="1">
        <v>0</v>
      </c>
      <c r="J4247" s="329">
        <v>1328.8950337817159</v>
      </c>
      <c r="K4247" s="329">
        <f t="shared" si="66"/>
        <v>1328.8950337817159</v>
      </c>
    </row>
    <row r="4248" spans="2:11" x14ac:dyDescent="0.2">
      <c r="B4248" s="1">
        <v>157998524</v>
      </c>
      <c r="C4248" s="1">
        <v>2024</v>
      </c>
      <c r="D4248" s="1" t="s">
        <v>298</v>
      </c>
      <c r="E4248" s="1">
        <v>0</v>
      </c>
      <c r="F4248" s="329">
        <v>0</v>
      </c>
      <c r="G4248" s="1">
        <v>0</v>
      </c>
      <c r="H4248" s="329">
        <v>0</v>
      </c>
      <c r="I4248" s="1">
        <v>0</v>
      </c>
      <c r="J4248" s="329">
        <v>1328.8950337817159</v>
      </c>
      <c r="K4248" s="329">
        <f t="shared" si="66"/>
        <v>1328.8950337817159</v>
      </c>
    </row>
    <row r="4249" spans="2:11" x14ac:dyDescent="0.2">
      <c r="B4249" s="1">
        <v>157998524</v>
      </c>
      <c r="C4249" s="1">
        <v>2025</v>
      </c>
      <c r="D4249" s="1" t="s">
        <v>298</v>
      </c>
      <c r="E4249" s="1">
        <v>0</v>
      </c>
      <c r="F4249" s="329">
        <v>0</v>
      </c>
      <c r="G4249" s="1">
        <v>0</v>
      </c>
      <c r="H4249" s="329">
        <v>0</v>
      </c>
      <c r="I4249" s="1">
        <v>0</v>
      </c>
      <c r="J4249" s="329">
        <v>1328.8950337817159</v>
      </c>
      <c r="K4249" s="329">
        <f t="shared" si="66"/>
        <v>1328.8950337817159</v>
      </c>
    </row>
    <row r="4250" spans="2:11" x14ac:dyDescent="0.2">
      <c r="B4250" s="1">
        <v>157998524</v>
      </c>
      <c r="C4250" s="1">
        <v>2026</v>
      </c>
      <c r="D4250" s="1" t="s">
        <v>298</v>
      </c>
      <c r="E4250" s="1">
        <v>0</v>
      </c>
      <c r="F4250" s="329">
        <v>0</v>
      </c>
      <c r="G4250" s="1">
        <v>0</v>
      </c>
      <c r="H4250" s="329">
        <v>0</v>
      </c>
      <c r="I4250" s="1">
        <v>0</v>
      </c>
      <c r="J4250" s="329">
        <v>1328.8950337817159</v>
      </c>
      <c r="K4250" s="329">
        <f t="shared" si="66"/>
        <v>1328.8950337817159</v>
      </c>
    </row>
    <row r="4251" spans="2:11" x14ac:dyDescent="0.2">
      <c r="B4251" s="1">
        <v>157998524</v>
      </c>
      <c r="C4251" s="1">
        <v>2027</v>
      </c>
      <c r="D4251" s="1" t="s">
        <v>298</v>
      </c>
      <c r="E4251" s="1">
        <v>0</v>
      </c>
      <c r="F4251" s="329">
        <v>0</v>
      </c>
      <c r="G4251" s="1">
        <v>0</v>
      </c>
      <c r="H4251" s="329">
        <v>0</v>
      </c>
      <c r="I4251" s="1">
        <v>0</v>
      </c>
      <c r="J4251" s="329">
        <v>1328.8950337817159</v>
      </c>
      <c r="K4251" s="329">
        <f t="shared" si="66"/>
        <v>1328.8950337817159</v>
      </c>
    </row>
    <row r="4252" spans="2:11" x14ac:dyDescent="0.2">
      <c r="B4252" s="1">
        <v>157998524</v>
      </c>
      <c r="C4252" s="1">
        <v>2028</v>
      </c>
      <c r="D4252" s="1" t="s">
        <v>298</v>
      </c>
      <c r="E4252" s="1">
        <v>0</v>
      </c>
      <c r="F4252" s="329">
        <v>0</v>
      </c>
      <c r="G4252" s="1">
        <v>0</v>
      </c>
      <c r="H4252" s="329">
        <v>0</v>
      </c>
      <c r="I4252" s="1">
        <v>0</v>
      </c>
      <c r="J4252" s="329">
        <v>1328.8950337817159</v>
      </c>
      <c r="K4252" s="329">
        <f t="shared" si="66"/>
        <v>1328.8950337817159</v>
      </c>
    </row>
    <row r="4253" spans="2:11" x14ac:dyDescent="0.2">
      <c r="B4253" s="1">
        <v>157998524</v>
      </c>
      <c r="C4253" s="1">
        <v>2029</v>
      </c>
      <c r="D4253" s="1" t="s">
        <v>298</v>
      </c>
      <c r="E4253" s="1">
        <v>0</v>
      </c>
      <c r="F4253" s="329">
        <v>0</v>
      </c>
      <c r="G4253" s="1">
        <v>0</v>
      </c>
      <c r="H4253" s="329">
        <v>0</v>
      </c>
      <c r="I4253" s="1">
        <v>0</v>
      </c>
      <c r="J4253" s="329">
        <v>1328.8950337817159</v>
      </c>
      <c r="K4253" s="329">
        <f t="shared" si="66"/>
        <v>1328.8950337817159</v>
      </c>
    </row>
    <row r="4254" spans="2:11" x14ac:dyDescent="0.2">
      <c r="B4254" s="1">
        <v>157998524</v>
      </c>
      <c r="C4254" s="1">
        <v>2030</v>
      </c>
      <c r="D4254" s="1" t="s">
        <v>298</v>
      </c>
      <c r="E4254" s="1">
        <v>0</v>
      </c>
      <c r="F4254" s="329">
        <v>0</v>
      </c>
      <c r="G4254" s="1">
        <v>0</v>
      </c>
      <c r="H4254" s="329">
        <v>0</v>
      </c>
      <c r="I4254" s="1">
        <v>0</v>
      </c>
      <c r="J4254" s="329">
        <v>1328.8950337817159</v>
      </c>
      <c r="K4254" s="329">
        <f t="shared" si="66"/>
        <v>1328.8950337817159</v>
      </c>
    </row>
    <row r="4255" spans="2:11" x14ac:dyDescent="0.2">
      <c r="B4255" s="1">
        <v>157998524</v>
      </c>
      <c r="C4255" s="1">
        <v>2031</v>
      </c>
      <c r="D4255" s="1" t="s">
        <v>298</v>
      </c>
      <c r="E4255" s="1">
        <v>0</v>
      </c>
      <c r="F4255" s="329">
        <v>0</v>
      </c>
      <c r="G4255" s="1">
        <v>0</v>
      </c>
      <c r="H4255" s="329">
        <v>0</v>
      </c>
      <c r="I4255" s="1">
        <v>0</v>
      </c>
      <c r="J4255" s="329">
        <v>1328.8950337817159</v>
      </c>
      <c r="K4255" s="329">
        <f t="shared" si="66"/>
        <v>1328.8950337817159</v>
      </c>
    </row>
    <row r="4256" spans="2:11" x14ac:dyDescent="0.2">
      <c r="B4256" s="1">
        <v>157998524</v>
      </c>
      <c r="C4256" s="1">
        <v>2032</v>
      </c>
      <c r="D4256" s="1" t="s">
        <v>298</v>
      </c>
      <c r="E4256" s="1">
        <v>0</v>
      </c>
      <c r="F4256" s="329">
        <v>0</v>
      </c>
      <c r="G4256" s="1">
        <v>0</v>
      </c>
      <c r="H4256" s="329">
        <v>0</v>
      </c>
      <c r="I4256" s="1">
        <v>0</v>
      </c>
      <c r="J4256" s="329">
        <v>1328.8950337817159</v>
      </c>
      <c r="K4256" s="329">
        <f t="shared" si="66"/>
        <v>1328.8950337817159</v>
      </c>
    </row>
    <row r="4257" spans="2:11" x14ac:dyDescent="0.2">
      <c r="B4257" s="1">
        <v>157998524</v>
      </c>
      <c r="C4257" s="1">
        <v>2033</v>
      </c>
      <c r="D4257" s="1" t="s">
        <v>298</v>
      </c>
      <c r="E4257" s="1">
        <v>0</v>
      </c>
      <c r="F4257" s="329">
        <v>0</v>
      </c>
      <c r="G4257" s="1">
        <v>0</v>
      </c>
      <c r="H4257" s="329">
        <v>0</v>
      </c>
      <c r="I4257" s="1">
        <v>0</v>
      </c>
      <c r="J4257" s="329">
        <v>1328.8950337817159</v>
      </c>
      <c r="K4257" s="329">
        <f t="shared" si="66"/>
        <v>1328.8950337817159</v>
      </c>
    </row>
    <row r="4258" spans="2:11" x14ac:dyDescent="0.2">
      <c r="B4258" s="1">
        <v>157998524</v>
      </c>
      <c r="C4258" s="1">
        <v>2034</v>
      </c>
      <c r="D4258" s="1" t="s">
        <v>298</v>
      </c>
      <c r="E4258" s="1">
        <v>0</v>
      </c>
      <c r="F4258" s="329">
        <v>0</v>
      </c>
      <c r="G4258" s="1">
        <v>0</v>
      </c>
      <c r="H4258" s="329">
        <v>0</v>
      </c>
      <c r="I4258" s="1">
        <v>0</v>
      </c>
      <c r="J4258" s="329">
        <v>1328.8950337817159</v>
      </c>
      <c r="K4258" s="329">
        <f t="shared" si="66"/>
        <v>1328.8950337817159</v>
      </c>
    </row>
    <row r="4259" spans="2:11" x14ac:dyDescent="0.2">
      <c r="B4259" s="1">
        <v>19937916</v>
      </c>
      <c r="C4259" s="1">
        <v>2023</v>
      </c>
      <c r="D4259" s="1" t="s">
        <v>299</v>
      </c>
      <c r="E4259" s="1">
        <v>4.091959091793008</v>
      </c>
      <c r="F4259" s="329">
        <v>0</v>
      </c>
      <c r="G4259" s="1">
        <v>0</v>
      </c>
      <c r="H4259" s="329">
        <v>0</v>
      </c>
      <c r="I4259" s="1">
        <v>4.091959091793008</v>
      </c>
      <c r="J4259" s="329">
        <v>2685.7644354229442</v>
      </c>
      <c r="K4259" s="329">
        <f t="shared" si="66"/>
        <v>2685.7644354229442</v>
      </c>
    </row>
    <row r="4260" spans="2:11" x14ac:dyDescent="0.2">
      <c r="B4260" s="1">
        <v>19937916</v>
      </c>
      <c r="C4260" s="1">
        <v>2024</v>
      </c>
      <c r="D4260" s="1" t="s">
        <v>299</v>
      </c>
      <c r="E4260" s="1">
        <v>3.5707283869803059</v>
      </c>
      <c r="F4260" s="329">
        <v>8.0214806079976303E-2</v>
      </c>
      <c r="G4260" s="1">
        <v>0</v>
      </c>
      <c r="H4260" s="329">
        <v>0</v>
      </c>
      <c r="I4260" s="1">
        <v>3.5707283869803059</v>
      </c>
      <c r="J4260" s="329">
        <v>2685.7644354229442</v>
      </c>
      <c r="K4260" s="329">
        <f t="shared" si="66"/>
        <v>2685.844650229024</v>
      </c>
    </row>
    <row r="4261" spans="2:11" x14ac:dyDescent="0.2">
      <c r="B4261" s="1">
        <v>19937916</v>
      </c>
      <c r="C4261" s="1">
        <v>2025</v>
      </c>
      <c r="D4261" s="1" t="s">
        <v>299</v>
      </c>
      <c r="E4261" s="1">
        <v>517.40154689116787</v>
      </c>
      <c r="F4261" s="329">
        <v>8.1249962158075597</v>
      </c>
      <c r="G4261" s="1">
        <v>0</v>
      </c>
      <c r="H4261" s="329">
        <v>0</v>
      </c>
      <c r="I4261" s="1">
        <v>517.40154689116787</v>
      </c>
      <c r="J4261" s="329">
        <v>2685.7644354229442</v>
      </c>
      <c r="K4261" s="329">
        <f t="shared" si="66"/>
        <v>2693.8894316387518</v>
      </c>
    </row>
    <row r="4262" spans="2:11" x14ac:dyDescent="0.2">
      <c r="B4262" s="1">
        <v>19937916</v>
      </c>
      <c r="C4262" s="1">
        <v>2026</v>
      </c>
      <c r="D4262" s="1" t="s">
        <v>299</v>
      </c>
      <c r="E4262" s="1">
        <v>4041.6705490929021</v>
      </c>
      <c r="F4262" s="329">
        <v>27.270326631139341</v>
      </c>
      <c r="G4262" s="1">
        <v>0</v>
      </c>
      <c r="H4262" s="329">
        <v>0</v>
      </c>
      <c r="I4262" s="1">
        <v>4041.6705490929021</v>
      </c>
      <c r="J4262" s="329">
        <v>2685.7644354229442</v>
      </c>
      <c r="K4262" s="329">
        <f t="shared" si="66"/>
        <v>2713.0347620540833</v>
      </c>
    </row>
    <row r="4263" spans="2:11" x14ac:dyDescent="0.2">
      <c r="B4263" s="1">
        <v>19937916</v>
      </c>
      <c r="C4263" s="1">
        <v>2027</v>
      </c>
      <c r="D4263" s="1" t="s">
        <v>299</v>
      </c>
      <c r="E4263" s="1">
        <v>7214.1269043831307</v>
      </c>
      <c r="F4263" s="329">
        <v>55.658363764075013</v>
      </c>
      <c r="G4263" s="1">
        <v>0</v>
      </c>
      <c r="H4263" s="329">
        <v>0</v>
      </c>
      <c r="I4263" s="1">
        <v>7214.1269043831307</v>
      </c>
      <c r="J4263" s="329">
        <v>2685.7644354229442</v>
      </c>
      <c r="K4263" s="329">
        <f t="shared" si="66"/>
        <v>2741.4227991870193</v>
      </c>
    </row>
    <row r="4264" spans="2:11" x14ac:dyDescent="0.2">
      <c r="B4264" s="1">
        <v>19937916</v>
      </c>
      <c r="C4264" s="1">
        <v>2028</v>
      </c>
      <c r="D4264" s="1" t="s">
        <v>299</v>
      </c>
      <c r="E4264" s="1">
        <v>7329.7140996411581</v>
      </c>
      <c r="F4264" s="329">
        <v>64.296853741709427</v>
      </c>
      <c r="G4264" s="1">
        <v>0</v>
      </c>
      <c r="H4264" s="329">
        <v>0</v>
      </c>
      <c r="I4264" s="1">
        <v>7329.7140996411581</v>
      </c>
      <c r="J4264" s="329">
        <v>2685.7644354229442</v>
      </c>
      <c r="K4264" s="329">
        <f t="shared" si="66"/>
        <v>2750.0612891646538</v>
      </c>
    </row>
    <row r="4265" spans="2:11" x14ac:dyDescent="0.2">
      <c r="B4265" s="1">
        <v>19937916</v>
      </c>
      <c r="C4265" s="1">
        <v>2029</v>
      </c>
      <c r="D4265" s="1" t="s">
        <v>299</v>
      </c>
      <c r="E4265" s="1">
        <v>7275.7751366005159</v>
      </c>
      <c r="F4265" s="329">
        <v>41.244637029952948</v>
      </c>
      <c r="G4265" s="1">
        <v>0</v>
      </c>
      <c r="H4265" s="329">
        <v>0</v>
      </c>
      <c r="I4265" s="1">
        <v>7275.7751366005159</v>
      </c>
      <c r="J4265" s="329">
        <v>2685.7644354229442</v>
      </c>
      <c r="K4265" s="329">
        <f t="shared" si="66"/>
        <v>2727.0090724528973</v>
      </c>
    </row>
    <row r="4266" spans="2:11" x14ac:dyDescent="0.2">
      <c r="B4266" s="1">
        <v>19937916</v>
      </c>
      <c r="C4266" s="1">
        <v>2030</v>
      </c>
      <c r="D4266" s="1" t="s">
        <v>299</v>
      </c>
      <c r="E4266" s="1">
        <v>7275.7751366005159</v>
      </c>
      <c r="F4266" s="329">
        <v>41.244637029952948</v>
      </c>
      <c r="G4266" s="1">
        <v>0</v>
      </c>
      <c r="H4266" s="329">
        <v>0</v>
      </c>
      <c r="I4266" s="1">
        <v>7275.7751366005159</v>
      </c>
      <c r="J4266" s="329">
        <v>2685.7644354229442</v>
      </c>
      <c r="K4266" s="329">
        <f t="shared" si="66"/>
        <v>2727.0090724528973</v>
      </c>
    </row>
    <row r="4267" spans="2:11" x14ac:dyDescent="0.2">
      <c r="B4267" s="1">
        <v>19937916</v>
      </c>
      <c r="C4267" s="1">
        <v>2031</v>
      </c>
      <c r="D4267" s="1" t="s">
        <v>299</v>
      </c>
      <c r="E4267" s="1">
        <v>7275.7751366005159</v>
      </c>
      <c r="F4267" s="329">
        <v>41.244637029952948</v>
      </c>
      <c r="G4267" s="1">
        <v>0</v>
      </c>
      <c r="H4267" s="329">
        <v>0</v>
      </c>
      <c r="I4267" s="1">
        <v>7275.7751366005159</v>
      </c>
      <c r="J4267" s="329">
        <v>2685.7644354229442</v>
      </c>
      <c r="K4267" s="329">
        <f t="shared" si="66"/>
        <v>2727.0090724528973</v>
      </c>
    </row>
    <row r="4268" spans="2:11" x14ac:dyDescent="0.2">
      <c r="B4268" s="1">
        <v>19937916</v>
      </c>
      <c r="C4268" s="1">
        <v>2032</v>
      </c>
      <c r="D4268" s="1" t="s">
        <v>299</v>
      </c>
      <c r="E4268" s="1">
        <v>7275.7751366005159</v>
      </c>
      <c r="F4268" s="329">
        <v>41.244637029952948</v>
      </c>
      <c r="G4268" s="1">
        <v>0</v>
      </c>
      <c r="H4268" s="329">
        <v>0</v>
      </c>
      <c r="I4268" s="1">
        <v>7275.7751366005159</v>
      </c>
      <c r="J4268" s="329">
        <v>2685.7644354229442</v>
      </c>
      <c r="K4268" s="329">
        <f t="shared" si="66"/>
        <v>2727.0090724528973</v>
      </c>
    </row>
    <row r="4269" spans="2:11" x14ac:dyDescent="0.2">
      <c r="B4269" s="1">
        <v>19937916</v>
      </c>
      <c r="C4269" s="1">
        <v>2033</v>
      </c>
      <c r="D4269" s="1" t="s">
        <v>299</v>
      </c>
      <c r="E4269" s="1">
        <v>6799.2189260259884</v>
      </c>
      <c r="F4269" s="329">
        <v>179.8419306538041</v>
      </c>
      <c r="G4269" s="1">
        <v>0</v>
      </c>
      <c r="H4269" s="329">
        <v>0</v>
      </c>
      <c r="I4269" s="1">
        <v>6799.2189260259884</v>
      </c>
      <c r="J4269" s="329">
        <v>2685.7644354229442</v>
      </c>
      <c r="K4269" s="329">
        <f t="shared" si="66"/>
        <v>2865.6063660767481</v>
      </c>
    </row>
    <row r="4270" spans="2:11" x14ac:dyDescent="0.2">
      <c r="B4270" s="1">
        <v>19937916</v>
      </c>
      <c r="C4270" s="1">
        <v>2034</v>
      </c>
      <c r="D4270" s="1" t="s">
        <v>299</v>
      </c>
      <c r="E4270" s="1">
        <v>6799.2189260259884</v>
      </c>
      <c r="F4270" s="329">
        <v>179.8419306538041</v>
      </c>
      <c r="G4270" s="1">
        <v>0</v>
      </c>
      <c r="H4270" s="329">
        <v>0</v>
      </c>
      <c r="I4270" s="1">
        <v>6799.2189260259884</v>
      </c>
      <c r="J4270" s="329">
        <v>2685.7644354229442</v>
      </c>
      <c r="K4270" s="329">
        <f t="shared" si="66"/>
        <v>2865.6063660767481</v>
      </c>
    </row>
    <row r="4271" spans="2:11" x14ac:dyDescent="0.2">
      <c r="B4271" s="1">
        <v>20014178</v>
      </c>
      <c r="C4271" s="1">
        <v>2023</v>
      </c>
      <c r="D4271" s="1" t="s">
        <v>299</v>
      </c>
      <c r="E4271" s="1">
        <v>0</v>
      </c>
      <c r="F4271" s="329">
        <v>0</v>
      </c>
      <c r="G4271" s="1">
        <v>0</v>
      </c>
      <c r="H4271" s="329">
        <v>0</v>
      </c>
      <c r="I4271" s="1">
        <v>0</v>
      </c>
      <c r="J4271" s="329">
        <v>374.43572300388928</v>
      </c>
      <c r="K4271" s="329">
        <f t="shared" si="66"/>
        <v>374.43572300388928</v>
      </c>
    </row>
    <row r="4272" spans="2:11" x14ac:dyDescent="0.2">
      <c r="B4272" s="1">
        <v>20014178</v>
      </c>
      <c r="C4272" s="1">
        <v>2024</v>
      </c>
      <c r="D4272" s="1" t="s">
        <v>299</v>
      </c>
      <c r="E4272" s="1">
        <v>0</v>
      </c>
      <c r="F4272" s="329">
        <v>0</v>
      </c>
      <c r="G4272" s="1">
        <v>0</v>
      </c>
      <c r="H4272" s="329">
        <v>0</v>
      </c>
      <c r="I4272" s="1">
        <v>0</v>
      </c>
      <c r="J4272" s="329">
        <v>374.43572300388928</v>
      </c>
      <c r="K4272" s="329">
        <f t="shared" si="66"/>
        <v>374.43572300388928</v>
      </c>
    </row>
    <row r="4273" spans="2:11" x14ac:dyDescent="0.2">
      <c r="B4273" s="1">
        <v>20014178</v>
      </c>
      <c r="C4273" s="1">
        <v>2025</v>
      </c>
      <c r="D4273" s="1" t="s">
        <v>299</v>
      </c>
      <c r="E4273" s="1">
        <v>0</v>
      </c>
      <c r="F4273" s="329">
        <v>0</v>
      </c>
      <c r="G4273" s="1">
        <v>0</v>
      </c>
      <c r="H4273" s="329">
        <v>0</v>
      </c>
      <c r="I4273" s="1">
        <v>0</v>
      </c>
      <c r="J4273" s="329">
        <v>374.43572300388928</v>
      </c>
      <c r="K4273" s="329">
        <f t="shared" si="66"/>
        <v>374.43572300388928</v>
      </c>
    </row>
    <row r="4274" spans="2:11" x14ac:dyDescent="0.2">
      <c r="B4274" s="1">
        <v>20014178</v>
      </c>
      <c r="C4274" s="1">
        <v>2026</v>
      </c>
      <c r="D4274" s="1" t="s">
        <v>299</v>
      </c>
      <c r="E4274" s="1">
        <v>19.55511312667344</v>
      </c>
      <c r="F4274" s="329">
        <v>4.6337494610600397E-2</v>
      </c>
      <c r="G4274" s="1">
        <v>0</v>
      </c>
      <c r="H4274" s="329">
        <v>0</v>
      </c>
      <c r="I4274" s="1">
        <v>19.55511312667344</v>
      </c>
      <c r="J4274" s="329">
        <v>374.43572300388928</v>
      </c>
      <c r="K4274" s="329">
        <f t="shared" si="66"/>
        <v>374.48206049849989</v>
      </c>
    </row>
    <row r="4275" spans="2:11" x14ac:dyDescent="0.2">
      <c r="B4275" s="1">
        <v>20014178</v>
      </c>
      <c r="C4275" s="1">
        <v>2027</v>
      </c>
      <c r="D4275" s="1" t="s">
        <v>299</v>
      </c>
      <c r="E4275" s="1">
        <v>6.548780052428901</v>
      </c>
      <c r="F4275" s="329">
        <v>1.7100351303363698E-2</v>
      </c>
      <c r="G4275" s="1">
        <v>0</v>
      </c>
      <c r="H4275" s="329">
        <v>0</v>
      </c>
      <c r="I4275" s="1">
        <v>6.548780052428901</v>
      </c>
      <c r="J4275" s="329">
        <v>374.43572300388928</v>
      </c>
      <c r="K4275" s="329">
        <f t="shared" si="66"/>
        <v>374.45282335519266</v>
      </c>
    </row>
    <row r="4276" spans="2:11" x14ac:dyDescent="0.2">
      <c r="B4276" s="1">
        <v>20014178</v>
      </c>
      <c r="C4276" s="1">
        <v>2028</v>
      </c>
      <c r="D4276" s="1" t="s">
        <v>299</v>
      </c>
      <c r="E4276" s="1">
        <v>5.5138471077622357</v>
      </c>
      <c r="F4276" s="329">
        <v>1.38138962916198E-2</v>
      </c>
      <c r="G4276" s="1">
        <v>0</v>
      </c>
      <c r="H4276" s="329">
        <v>0</v>
      </c>
      <c r="I4276" s="1">
        <v>5.5138471077622357</v>
      </c>
      <c r="J4276" s="329">
        <v>374.43572300388928</v>
      </c>
      <c r="K4276" s="329">
        <f t="shared" si="66"/>
        <v>374.44953690018087</v>
      </c>
    </row>
    <row r="4277" spans="2:11" x14ac:dyDescent="0.2">
      <c r="B4277" s="1">
        <v>20014178</v>
      </c>
      <c r="C4277" s="1">
        <v>2029</v>
      </c>
      <c r="D4277" s="1" t="s">
        <v>299</v>
      </c>
      <c r="E4277" s="1">
        <v>12.63198554433332</v>
      </c>
      <c r="F4277" s="329">
        <v>2.4142992983665599E-2</v>
      </c>
      <c r="G4277" s="1">
        <v>0</v>
      </c>
      <c r="H4277" s="329">
        <v>0</v>
      </c>
      <c r="I4277" s="1">
        <v>12.63198554433332</v>
      </c>
      <c r="J4277" s="329">
        <v>374.43572300388928</v>
      </c>
      <c r="K4277" s="329">
        <f t="shared" si="66"/>
        <v>374.45986599687296</v>
      </c>
    </row>
    <row r="4278" spans="2:11" x14ac:dyDescent="0.2">
      <c r="B4278" s="1">
        <v>20014178</v>
      </c>
      <c r="C4278" s="1">
        <v>2030</v>
      </c>
      <c r="D4278" s="1" t="s">
        <v>299</v>
      </c>
      <c r="E4278" s="1">
        <v>12.63198554433332</v>
      </c>
      <c r="F4278" s="329">
        <v>2.4142992983665599E-2</v>
      </c>
      <c r="G4278" s="1">
        <v>0</v>
      </c>
      <c r="H4278" s="329">
        <v>0</v>
      </c>
      <c r="I4278" s="1">
        <v>12.63198554433332</v>
      </c>
      <c r="J4278" s="329">
        <v>374.43572300388928</v>
      </c>
      <c r="K4278" s="329">
        <f t="shared" si="66"/>
        <v>374.45986599687296</v>
      </c>
    </row>
    <row r="4279" spans="2:11" x14ac:dyDescent="0.2">
      <c r="B4279" s="1">
        <v>20014178</v>
      </c>
      <c r="C4279" s="1">
        <v>2031</v>
      </c>
      <c r="D4279" s="1" t="s">
        <v>299</v>
      </c>
      <c r="E4279" s="1">
        <v>12.63198554433332</v>
      </c>
      <c r="F4279" s="329">
        <v>2.4142992983665599E-2</v>
      </c>
      <c r="G4279" s="1">
        <v>0</v>
      </c>
      <c r="H4279" s="329">
        <v>0</v>
      </c>
      <c r="I4279" s="1">
        <v>12.63198554433332</v>
      </c>
      <c r="J4279" s="329">
        <v>374.43572300388928</v>
      </c>
      <c r="K4279" s="329">
        <f t="shared" si="66"/>
        <v>374.45986599687296</v>
      </c>
    </row>
    <row r="4280" spans="2:11" x14ac:dyDescent="0.2">
      <c r="B4280" s="1">
        <v>20014178</v>
      </c>
      <c r="C4280" s="1">
        <v>2032</v>
      </c>
      <c r="D4280" s="1" t="s">
        <v>299</v>
      </c>
      <c r="E4280" s="1">
        <v>12.63198554433332</v>
      </c>
      <c r="F4280" s="329">
        <v>2.4142992983665599E-2</v>
      </c>
      <c r="G4280" s="1">
        <v>0</v>
      </c>
      <c r="H4280" s="329">
        <v>0</v>
      </c>
      <c r="I4280" s="1">
        <v>12.63198554433332</v>
      </c>
      <c r="J4280" s="329">
        <v>374.43572300388928</v>
      </c>
      <c r="K4280" s="329">
        <f t="shared" si="66"/>
        <v>374.45986599687296</v>
      </c>
    </row>
    <row r="4281" spans="2:11" x14ac:dyDescent="0.2">
      <c r="B4281" s="1">
        <v>20014178</v>
      </c>
      <c r="C4281" s="1">
        <v>2033</v>
      </c>
      <c r="D4281" s="1" t="s">
        <v>299</v>
      </c>
      <c r="E4281" s="1">
        <v>0</v>
      </c>
      <c r="F4281" s="329">
        <v>0</v>
      </c>
      <c r="G4281" s="1">
        <v>2.7864473445692579</v>
      </c>
      <c r="H4281" s="329">
        <v>122.0897463544993</v>
      </c>
      <c r="I4281" s="1">
        <v>2.7864473445692579</v>
      </c>
      <c r="J4281" s="329">
        <v>374.43572300388928</v>
      </c>
      <c r="K4281" s="329">
        <f t="shared" si="66"/>
        <v>496.52546935838859</v>
      </c>
    </row>
    <row r="4282" spans="2:11" x14ac:dyDescent="0.2">
      <c r="B4282" s="1">
        <v>20014178</v>
      </c>
      <c r="C4282" s="1">
        <v>2034</v>
      </c>
      <c r="D4282" s="1" t="s">
        <v>299</v>
      </c>
      <c r="E4282" s="1">
        <v>0</v>
      </c>
      <c r="F4282" s="329">
        <v>0</v>
      </c>
      <c r="G4282" s="1">
        <v>2.7864473445692579</v>
      </c>
      <c r="H4282" s="329">
        <v>122.0897463544993</v>
      </c>
      <c r="I4282" s="1">
        <v>2.7864473445692579</v>
      </c>
      <c r="J4282" s="329">
        <v>374.43572300388928</v>
      </c>
      <c r="K4282" s="329">
        <f t="shared" si="66"/>
        <v>496.52546935838859</v>
      </c>
    </row>
    <row r="4283" spans="2:11" x14ac:dyDescent="0.2">
      <c r="B4283" s="1">
        <v>20014721</v>
      </c>
      <c r="C4283" s="1">
        <v>2023</v>
      </c>
      <c r="D4283" s="1" t="s">
        <v>299</v>
      </c>
      <c r="E4283" s="1">
        <v>0</v>
      </c>
      <c r="F4283" s="329">
        <v>0</v>
      </c>
      <c r="G4283" s="1">
        <v>0</v>
      </c>
      <c r="H4283" s="329">
        <v>0</v>
      </c>
      <c r="I4283" s="1">
        <v>0</v>
      </c>
      <c r="J4283" s="329">
        <v>72.639712348997165</v>
      </c>
      <c r="K4283" s="329">
        <f t="shared" si="66"/>
        <v>72.639712348997165</v>
      </c>
    </row>
    <row r="4284" spans="2:11" x14ac:dyDescent="0.2">
      <c r="B4284" s="1">
        <v>20014721</v>
      </c>
      <c r="C4284" s="1">
        <v>2024</v>
      </c>
      <c r="D4284" s="1" t="s">
        <v>299</v>
      </c>
      <c r="E4284" s="1">
        <v>0</v>
      </c>
      <c r="F4284" s="329">
        <v>0</v>
      </c>
      <c r="G4284" s="1">
        <v>0</v>
      </c>
      <c r="H4284" s="329">
        <v>0</v>
      </c>
      <c r="I4284" s="1">
        <v>0</v>
      </c>
      <c r="J4284" s="329">
        <v>72.639712348997165</v>
      </c>
      <c r="K4284" s="329">
        <f t="shared" si="66"/>
        <v>72.639712348997165</v>
      </c>
    </row>
    <row r="4285" spans="2:11" x14ac:dyDescent="0.2">
      <c r="B4285" s="1">
        <v>20014721</v>
      </c>
      <c r="C4285" s="1">
        <v>2025</v>
      </c>
      <c r="D4285" s="1" t="s">
        <v>299</v>
      </c>
      <c r="E4285" s="1">
        <v>0</v>
      </c>
      <c r="F4285" s="329">
        <v>0</v>
      </c>
      <c r="G4285" s="1">
        <v>0</v>
      </c>
      <c r="H4285" s="329">
        <v>0</v>
      </c>
      <c r="I4285" s="1">
        <v>0</v>
      </c>
      <c r="J4285" s="329">
        <v>72.639712348997165</v>
      </c>
      <c r="K4285" s="329">
        <f t="shared" si="66"/>
        <v>72.639712348997165</v>
      </c>
    </row>
    <row r="4286" spans="2:11" x14ac:dyDescent="0.2">
      <c r="B4286" s="1">
        <v>20014721</v>
      </c>
      <c r="C4286" s="1">
        <v>2026</v>
      </c>
      <c r="D4286" s="1" t="s">
        <v>299</v>
      </c>
      <c r="E4286" s="1">
        <v>9.50439268987075</v>
      </c>
      <c r="F4286" s="329">
        <v>2.0848551311362401E-2</v>
      </c>
      <c r="G4286" s="1">
        <v>0</v>
      </c>
      <c r="H4286" s="329">
        <v>0</v>
      </c>
      <c r="I4286" s="1">
        <v>9.50439268987075</v>
      </c>
      <c r="J4286" s="329">
        <v>72.639712348997165</v>
      </c>
      <c r="K4286" s="329">
        <f t="shared" si="66"/>
        <v>72.660560900308525</v>
      </c>
    </row>
    <row r="4287" spans="2:11" x14ac:dyDescent="0.2">
      <c r="B4287" s="1">
        <v>20014721</v>
      </c>
      <c r="C4287" s="1">
        <v>2027</v>
      </c>
      <c r="D4287" s="1" t="s">
        <v>299</v>
      </c>
      <c r="E4287" s="1">
        <v>21.028897744282119</v>
      </c>
      <c r="F4287" s="329">
        <v>5.0738573516306902E-2</v>
      </c>
      <c r="G4287" s="1">
        <v>0</v>
      </c>
      <c r="H4287" s="329">
        <v>0</v>
      </c>
      <c r="I4287" s="1">
        <v>21.028897744282119</v>
      </c>
      <c r="J4287" s="329">
        <v>72.639712348997165</v>
      </c>
      <c r="K4287" s="329">
        <f t="shared" si="66"/>
        <v>72.690450922513477</v>
      </c>
    </row>
    <row r="4288" spans="2:11" x14ac:dyDescent="0.2">
      <c r="B4288" s="1">
        <v>20014721</v>
      </c>
      <c r="C4288" s="1">
        <v>2028</v>
      </c>
      <c r="D4288" s="1" t="s">
        <v>299</v>
      </c>
      <c r="E4288" s="1">
        <v>10.43902639189491</v>
      </c>
      <c r="F4288" s="329">
        <v>2.5671291103386899E-2</v>
      </c>
      <c r="G4288" s="1">
        <v>0</v>
      </c>
      <c r="H4288" s="329">
        <v>0</v>
      </c>
      <c r="I4288" s="1">
        <v>10.43902639189491</v>
      </c>
      <c r="J4288" s="329">
        <v>72.639712348997165</v>
      </c>
      <c r="K4288" s="329">
        <f t="shared" si="66"/>
        <v>72.665383640100558</v>
      </c>
    </row>
    <row r="4289" spans="2:11" x14ac:dyDescent="0.2">
      <c r="B4289" s="1">
        <v>20014721</v>
      </c>
      <c r="C4289" s="1">
        <v>2029</v>
      </c>
      <c r="D4289" s="1" t="s">
        <v>299</v>
      </c>
      <c r="E4289" s="1">
        <v>7.3296295607743156</v>
      </c>
      <c r="F4289" s="329">
        <v>1.33764717371156E-2</v>
      </c>
      <c r="G4289" s="1">
        <v>0</v>
      </c>
      <c r="H4289" s="329">
        <v>0</v>
      </c>
      <c r="I4289" s="1">
        <v>7.3296295607743156</v>
      </c>
      <c r="J4289" s="329">
        <v>72.639712348997165</v>
      </c>
      <c r="K4289" s="329">
        <f t="shared" si="66"/>
        <v>72.653088820734283</v>
      </c>
    </row>
    <row r="4290" spans="2:11" x14ac:dyDescent="0.2">
      <c r="B4290" s="1">
        <v>20014721</v>
      </c>
      <c r="C4290" s="1">
        <v>2030</v>
      </c>
      <c r="D4290" s="1" t="s">
        <v>299</v>
      </c>
      <c r="E4290" s="1">
        <v>7.3296295607743156</v>
      </c>
      <c r="F4290" s="329">
        <v>1.33764717371156E-2</v>
      </c>
      <c r="G4290" s="1">
        <v>0</v>
      </c>
      <c r="H4290" s="329">
        <v>0</v>
      </c>
      <c r="I4290" s="1">
        <v>7.3296295607743156</v>
      </c>
      <c r="J4290" s="329">
        <v>72.639712348997165</v>
      </c>
      <c r="K4290" s="329">
        <f t="shared" si="66"/>
        <v>72.653088820734283</v>
      </c>
    </row>
    <row r="4291" spans="2:11" x14ac:dyDescent="0.2">
      <c r="B4291" s="1">
        <v>20014721</v>
      </c>
      <c r="C4291" s="1">
        <v>2031</v>
      </c>
      <c r="D4291" s="1" t="s">
        <v>299</v>
      </c>
      <c r="E4291" s="1">
        <v>7.3296295607743156</v>
      </c>
      <c r="F4291" s="329">
        <v>1.33764717371156E-2</v>
      </c>
      <c r="G4291" s="1">
        <v>0</v>
      </c>
      <c r="H4291" s="329">
        <v>0</v>
      </c>
      <c r="I4291" s="1">
        <v>7.3296295607743156</v>
      </c>
      <c r="J4291" s="329">
        <v>72.639712348997165</v>
      </c>
      <c r="K4291" s="329">
        <f t="shared" si="66"/>
        <v>72.653088820734283</v>
      </c>
    </row>
    <row r="4292" spans="2:11" x14ac:dyDescent="0.2">
      <c r="B4292" s="1">
        <v>20014721</v>
      </c>
      <c r="C4292" s="1">
        <v>2032</v>
      </c>
      <c r="D4292" s="1" t="s">
        <v>299</v>
      </c>
      <c r="E4292" s="1">
        <v>7.3296295607743156</v>
      </c>
      <c r="F4292" s="329">
        <v>1.33764717371156E-2</v>
      </c>
      <c r="G4292" s="1">
        <v>0</v>
      </c>
      <c r="H4292" s="329">
        <v>0</v>
      </c>
      <c r="I4292" s="1">
        <v>7.3296295607743156</v>
      </c>
      <c r="J4292" s="329">
        <v>72.639712348997165</v>
      </c>
      <c r="K4292" s="329">
        <f t="shared" si="66"/>
        <v>72.653088820734283</v>
      </c>
    </row>
    <row r="4293" spans="2:11" x14ac:dyDescent="0.2">
      <c r="B4293" s="1">
        <v>20014721</v>
      </c>
      <c r="C4293" s="1">
        <v>2033</v>
      </c>
      <c r="D4293" s="1" t="s">
        <v>299</v>
      </c>
      <c r="E4293" s="1">
        <v>0</v>
      </c>
      <c r="F4293" s="329">
        <v>0</v>
      </c>
      <c r="G4293" s="1">
        <v>0</v>
      </c>
      <c r="H4293" s="329">
        <v>0</v>
      </c>
      <c r="I4293" s="1">
        <v>0</v>
      </c>
      <c r="J4293" s="329">
        <v>72.639712348997165</v>
      </c>
      <c r="K4293" s="329">
        <f t="shared" si="66"/>
        <v>72.639712348997165</v>
      </c>
    </row>
    <row r="4294" spans="2:11" x14ac:dyDescent="0.2">
      <c r="B4294" s="1">
        <v>20014721</v>
      </c>
      <c r="C4294" s="1">
        <v>2034</v>
      </c>
      <c r="D4294" s="1" t="s">
        <v>299</v>
      </c>
      <c r="E4294" s="1">
        <v>0</v>
      </c>
      <c r="F4294" s="329">
        <v>0</v>
      </c>
      <c r="G4294" s="1">
        <v>0</v>
      </c>
      <c r="H4294" s="329">
        <v>0</v>
      </c>
      <c r="I4294" s="1">
        <v>0</v>
      </c>
      <c r="J4294" s="329">
        <v>72.639712348997165</v>
      </c>
      <c r="K4294" s="329">
        <f t="shared" si="66"/>
        <v>72.639712348997165</v>
      </c>
    </row>
    <row r="4295" spans="2:11" x14ac:dyDescent="0.2">
      <c r="B4295" s="1">
        <v>20048858</v>
      </c>
      <c r="C4295" s="1">
        <v>2023</v>
      </c>
      <c r="D4295" s="1" t="s">
        <v>299</v>
      </c>
      <c r="E4295" s="1">
        <v>2916.775932540033</v>
      </c>
      <c r="F4295" s="329">
        <v>0</v>
      </c>
      <c r="G4295" s="1">
        <v>0</v>
      </c>
      <c r="H4295" s="329">
        <v>0</v>
      </c>
      <c r="I4295" s="1">
        <v>2916.775932540033</v>
      </c>
      <c r="J4295" s="329">
        <v>678.1256504651974</v>
      </c>
      <c r="K4295" s="329">
        <f t="shared" ref="K4295:K4358" si="67">J4295+H4295+F4295</f>
        <v>678.1256504651974</v>
      </c>
    </row>
    <row r="4296" spans="2:11" x14ac:dyDescent="0.2">
      <c r="B4296" s="1">
        <v>20048858</v>
      </c>
      <c r="C4296" s="1">
        <v>2024</v>
      </c>
      <c r="D4296" s="1" t="s">
        <v>299</v>
      </c>
      <c r="E4296" s="1">
        <v>2926.3743849192551</v>
      </c>
      <c r="F4296" s="329">
        <v>45.002887585697941</v>
      </c>
      <c r="G4296" s="1">
        <v>0</v>
      </c>
      <c r="H4296" s="329">
        <v>0</v>
      </c>
      <c r="I4296" s="1">
        <v>2926.3743849192551</v>
      </c>
      <c r="J4296" s="329">
        <v>678.1256504651974</v>
      </c>
      <c r="K4296" s="329">
        <f t="shared" si="67"/>
        <v>723.12853805089537</v>
      </c>
    </row>
    <row r="4297" spans="2:11" x14ac:dyDescent="0.2">
      <c r="B4297" s="1">
        <v>20048858</v>
      </c>
      <c r="C4297" s="1">
        <v>2025</v>
      </c>
      <c r="D4297" s="1" t="s">
        <v>299</v>
      </c>
      <c r="E4297" s="1">
        <v>4979.6159756935267</v>
      </c>
      <c r="F4297" s="329">
        <v>65.919270919217141</v>
      </c>
      <c r="G4297" s="1">
        <v>0</v>
      </c>
      <c r="H4297" s="329">
        <v>0</v>
      </c>
      <c r="I4297" s="1">
        <v>4979.6159756935267</v>
      </c>
      <c r="J4297" s="329">
        <v>678.1256504651974</v>
      </c>
      <c r="K4297" s="329">
        <f t="shared" si="67"/>
        <v>744.04492138441458</v>
      </c>
    </row>
    <row r="4298" spans="2:11" x14ac:dyDescent="0.2">
      <c r="B4298" s="1">
        <v>20048858</v>
      </c>
      <c r="C4298" s="1">
        <v>2026</v>
      </c>
      <c r="D4298" s="1" t="s">
        <v>299</v>
      </c>
      <c r="E4298" s="1">
        <v>7712.1850781873127</v>
      </c>
      <c r="F4298" s="329">
        <v>38.016708621372963</v>
      </c>
      <c r="G4298" s="1">
        <v>0</v>
      </c>
      <c r="H4298" s="329">
        <v>0</v>
      </c>
      <c r="I4298" s="1">
        <v>7712.1850781873127</v>
      </c>
      <c r="J4298" s="329">
        <v>678.1256504651974</v>
      </c>
      <c r="K4298" s="329">
        <f t="shared" si="67"/>
        <v>716.14235908657031</v>
      </c>
    </row>
    <row r="4299" spans="2:11" x14ac:dyDescent="0.2">
      <c r="B4299" s="1">
        <v>20048858</v>
      </c>
      <c r="C4299" s="1">
        <v>2027</v>
      </c>
      <c r="D4299" s="1" t="s">
        <v>299</v>
      </c>
      <c r="E4299" s="1">
        <v>7803.6561005231151</v>
      </c>
      <c r="F4299" s="329">
        <v>36.717212758731108</v>
      </c>
      <c r="G4299" s="1">
        <v>0</v>
      </c>
      <c r="H4299" s="329">
        <v>0</v>
      </c>
      <c r="I4299" s="1">
        <v>7803.6561005231151</v>
      </c>
      <c r="J4299" s="329">
        <v>678.1256504651974</v>
      </c>
      <c r="K4299" s="329">
        <f t="shared" si="67"/>
        <v>714.84286322392848</v>
      </c>
    </row>
    <row r="4300" spans="2:11" x14ac:dyDescent="0.2">
      <c r="B4300" s="1">
        <v>20048858</v>
      </c>
      <c r="C4300" s="1">
        <v>2028</v>
      </c>
      <c r="D4300" s="1" t="s">
        <v>299</v>
      </c>
      <c r="E4300" s="1">
        <v>9496.9154406224588</v>
      </c>
      <c r="F4300" s="329">
        <v>55.340790491996543</v>
      </c>
      <c r="G4300" s="1">
        <v>0</v>
      </c>
      <c r="H4300" s="329">
        <v>0</v>
      </c>
      <c r="I4300" s="1">
        <v>9496.9154406224588</v>
      </c>
      <c r="J4300" s="329">
        <v>678.1256504651974</v>
      </c>
      <c r="K4300" s="329">
        <f t="shared" si="67"/>
        <v>733.46644095719398</v>
      </c>
    </row>
    <row r="4301" spans="2:11" x14ac:dyDescent="0.2">
      <c r="B4301" s="1">
        <v>20048858</v>
      </c>
      <c r="C4301" s="1">
        <v>2029</v>
      </c>
      <c r="D4301" s="1" t="s">
        <v>299</v>
      </c>
      <c r="E4301" s="1">
        <v>10817.223466775229</v>
      </c>
      <c r="F4301" s="329">
        <v>36.774458492075773</v>
      </c>
      <c r="G4301" s="1">
        <v>0</v>
      </c>
      <c r="H4301" s="329">
        <v>0</v>
      </c>
      <c r="I4301" s="1">
        <v>10817.223466775229</v>
      </c>
      <c r="J4301" s="329">
        <v>678.1256504651974</v>
      </c>
      <c r="K4301" s="329">
        <f t="shared" si="67"/>
        <v>714.90010895727312</v>
      </c>
    </row>
    <row r="4302" spans="2:11" x14ac:dyDescent="0.2">
      <c r="B4302" s="1">
        <v>20048858</v>
      </c>
      <c r="C4302" s="1">
        <v>2030</v>
      </c>
      <c r="D4302" s="1" t="s">
        <v>299</v>
      </c>
      <c r="E4302" s="1">
        <v>10817.223466775229</v>
      </c>
      <c r="F4302" s="329">
        <v>36.774458492075773</v>
      </c>
      <c r="G4302" s="1">
        <v>0</v>
      </c>
      <c r="H4302" s="329">
        <v>0</v>
      </c>
      <c r="I4302" s="1">
        <v>10817.223466775229</v>
      </c>
      <c r="J4302" s="329">
        <v>678.1256504651974</v>
      </c>
      <c r="K4302" s="329">
        <f t="shared" si="67"/>
        <v>714.90010895727312</v>
      </c>
    </row>
    <row r="4303" spans="2:11" x14ac:dyDescent="0.2">
      <c r="B4303" s="1">
        <v>20048858</v>
      </c>
      <c r="C4303" s="1">
        <v>2031</v>
      </c>
      <c r="D4303" s="1" t="s">
        <v>299</v>
      </c>
      <c r="E4303" s="1">
        <v>10817.223466775229</v>
      </c>
      <c r="F4303" s="329">
        <v>36.774458492075773</v>
      </c>
      <c r="G4303" s="1">
        <v>0</v>
      </c>
      <c r="H4303" s="329">
        <v>0</v>
      </c>
      <c r="I4303" s="1">
        <v>10817.223466775229</v>
      </c>
      <c r="J4303" s="329">
        <v>678.1256504651974</v>
      </c>
      <c r="K4303" s="329">
        <f t="shared" si="67"/>
        <v>714.90010895727312</v>
      </c>
    </row>
    <row r="4304" spans="2:11" x14ac:dyDescent="0.2">
      <c r="B4304" s="1">
        <v>20048858</v>
      </c>
      <c r="C4304" s="1">
        <v>2032</v>
      </c>
      <c r="D4304" s="1" t="s">
        <v>299</v>
      </c>
      <c r="E4304" s="1">
        <v>10817.223466775229</v>
      </c>
      <c r="F4304" s="329">
        <v>36.774458492075773</v>
      </c>
      <c r="G4304" s="1">
        <v>0</v>
      </c>
      <c r="H4304" s="329">
        <v>0</v>
      </c>
      <c r="I4304" s="1">
        <v>10817.223466775229</v>
      </c>
      <c r="J4304" s="329">
        <v>678.1256504651974</v>
      </c>
      <c r="K4304" s="329">
        <f t="shared" si="67"/>
        <v>714.90010895727312</v>
      </c>
    </row>
    <row r="4305" spans="2:11" x14ac:dyDescent="0.2">
      <c r="B4305" s="1">
        <v>20048858</v>
      </c>
      <c r="C4305" s="1">
        <v>2033</v>
      </c>
      <c r="D4305" s="1" t="s">
        <v>299</v>
      </c>
      <c r="E4305" s="1">
        <v>11945.33936995494</v>
      </c>
      <c r="F4305" s="329">
        <v>308.82372603849268</v>
      </c>
      <c r="G4305" s="1">
        <v>0</v>
      </c>
      <c r="H4305" s="329">
        <v>0</v>
      </c>
      <c r="I4305" s="1">
        <v>11945.33936995494</v>
      </c>
      <c r="J4305" s="329">
        <v>678.1256504651974</v>
      </c>
      <c r="K4305" s="329">
        <f t="shared" si="67"/>
        <v>986.94937650369002</v>
      </c>
    </row>
    <row r="4306" spans="2:11" x14ac:dyDescent="0.2">
      <c r="B4306" s="1">
        <v>20048858</v>
      </c>
      <c r="C4306" s="1">
        <v>2034</v>
      </c>
      <c r="D4306" s="1" t="s">
        <v>299</v>
      </c>
      <c r="E4306" s="1">
        <v>11945.33936995494</v>
      </c>
      <c r="F4306" s="329">
        <v>308.82372603849268</v>
      </c>
      <c r="G4306" s="1">
        <v>0</v>
      </c>
      <c r="H4306" s="329">
        <v>0</v>
      </c>
      <c r="I4306" s="1">
        <v>11945.33936995494</v>
      </c>
      <c r="J4306" s="329">
        <v>678.1256504651974</v>
      </c>
      <c r="K4306" s="329">
        <f t="shared" si="67"/>
        <v>986.94937650369002</v>
      </c>
    </row>
    <row r="4307" spans="2:11" x14ac:dyDescent="0.2">
      <c r="B4307" s="1">
        <v>20050369</v>
      </c>
      <c r="C4307" s="1">
        <v>2023</v>
      </c>
      <c r="D4307" s="1" t="s">
        <v>299</v>
      </c>
      <c r="E4307" s="1">
        <v>41.824759795565207</v>
      </c>
      <c r="F4307" s="329">
        <v>0</v>
      </c>
      <c r="G4307" s="1">
        <v>0</v>
      </c>
      <c r="H4307" s="329">
        <v>0</v>
      </c>
      <c r="I4307" s="1">
        <v>41.824759795565207</v>
      </c>
      <c r="J4307" s="329">
        <v>43.740003000061641</v>
      </c>
      <c r="K4307" s="329">
        <f t="shared" si="67"/>
        <v>43.740003000061641</v>
      </c>
    </row>
    <row r="4308" spans="2:11" x14ac:dyDescent="0.2">
      <c r="B4308" s="1">
        <v>20050369</v>
      </c>
      <c r="C4308" s="1">
        <v>2024</v>
      </c>
      <c r="D4308" s="1" t="s">
        <v>299</v>
      </c>
      <c r="E4308" s="1">
        <v>34.489244604817117</v>
      </c>
      <c r="F4308" s="329">
        <v>0.45589004665757998</v>
      </c>
      <c r="G4308" s="1">
        <v>0</v>
      </c>
      <c r="H4308" s="329">
        <v>0</v>
      </c>
      <c r="I4308" s="1">
        <v>34.489244604817117</v>
      </c>
      <c r="J4308" s="329">
        <v>43.740003000061641</v>
      </c>
      <c r="K4308" s="329">
        <f t="shared" si="67"/>
        <v>44.19589304671922</v>
      </c>
    </row>
    <row r="4309" spans="2:11" x14ac:dyDescent="0.2">
      <c r="B4309" s="1">
        <v>20050369</v>
      </c>
      <c r="C4309" s="1">
        <v>2025</v>
      </c>
      <c r="D4309" s="1" t="s">
        <v>299</v>
      </c>
      <c r="E4309" s="1">
        <v>212.83959902087341</v>
      </c>
      <c r="F4309" s="329">
        <v>2.8063336974387849</v>
      </c>
      <c r="G4309" s="1">
        <v>0</v>
      </c>
      <c r="H4309" s="329">
        <v>0</v>
      </c>
      <c r="I4309" s="1">
        <v>212.83959902087341</v>
      </c>
      <c r="J4309" s="329">
        <v>43.740003000061641</v>
      </c>
      <c r="K4309" s="329">
        <f t="shared" si="67"/>
        <v>46.546336697500429</v>
      </c>
    </row>
    <row r="4310" spans="2:11" x14ac:dyDescent="0.2">
      <c r="B4310" s="1">
        <v>20050369</v>
      </c>
      <c r="C4310" s="1">
        <v>2026</v>
      </c>
      <c r="D4310" s="1" t="s">
        <v>299</v>
      </c>
      <c r="E4310" s="1">
        <v>446.57950103870468</v>
      </c>
      <c r="F4310" s="329">
        <v>1.095274526868347</v>
      </c>
      <c r="G4310" s="1">
        <v>0</v>
      </c>
      <c r="H4310" s="329">
        <v>0</v>
      </c>
      <c r="I4310" s="1">
        <v>446.57950103870468</v>
      </c>
      <c r="J4310" s="329">
        <v>43.740003000061641</v>
      </c>
      <c r="K4310" s="329">
        <f t="shared" si="67"/>
        <v>44.835277526929985</v>
      </c>
    </row>
    <row r="4311" spans="2:11" x14ac:dyDescent="0.2">
      <c r="B4311" s="1">
        <v>20050369</v>
      </c>
      <c r="C4311" s="1">
        <v>2027</v>
      </c>
      <c r="D4311" s="1" t="s">
        <v>299</v>
      </c>
      <c r="E4311" s="1">
        <v>745.0004111581087</v>
      </c>
      <c r="F4311" s="329">
        <v>3.0281678063793942</v>
      </c>
      <c r="G4311" s="1">
        <v>0</v>
      </c>
      <c r="H4311" s="329">
        <v>0</v>
      </c>
      <c r="I4311" s="1">
        <v>745.0004111581087</v>
      </c>
      <c r="J4311" s="329">
        <v>43.740003000061641</v>
      </c>
      <c r="K4311" s="329">
        <f t="shared" si="67"/>
        <v>46.768170806441034</v>
      </c>
    </row>
    <row r="4312" spans="2:11" x14ac:dyDescent="0.2">
      <c r="B4312" s="1">
        <v>20050369</v>
      </c>
      <c r="C4312" s="1">
        <v>2028</v>
      </c>
      <c r="D4312" s="1" t="s">
        <v>299</v>
      </c>
      <c r="E4312" s="1">
        <v>1132.7429940262291</v>
      </c>
      <c r="F4312" s="329">
        <v>5.9090688655607337</v>
      </c>
      <c r="G4312" s="1">
        <v>0</v>
      </c>
      <c r="H4312" s="329">
        <v>0</v>
      </c>
      <c r="I4312" s="1">
        <v>1132.7429940262291</v>
      </c>
      <c r="J4312" s="329">
        <v>43.740003000061641</v>
      </c>
      <c r="K4312" s="329">
        <f t="shared" si="67"/>
        <v>49.649071865622375</v>
      </c>
    </row>
    <row r="4313" spans="2:11" x14ac:dyDescent="0.2">
      <c r="B4313" s="1">
        <v>20050369</v>
      </c>
      <c r="C4313" s="1">
        <v>2029</v>
      </c>
      <c r="D4313" s="1" t="s">
        <v>299</v>
      </c>
      <c r="E4313" s="1">
        <v>1439.0530595865359</v>
      </c>
      <c r="F4313" s="329">
        <v>3.8834992813827558</v>
      </c>
      <c r="G4313" s="1">
        <v>0</v>
      </c>
      <c r="H4313" s="329">
        <v>0</v>
      </c>
      <c r="I4313" s="1">
        <v>1439.0530595865359</v>
      </c>
      <c r="J4313" s="329">
        <v>43.740003000061641</v>
      </c>
      <c r="K4313" s="329">
        <f t="shared" si="67"/>
        <v>47.623502281444395</v>
      </c>
    </row>
    <row r="4314" spans="2:11" x14ac:dyDescent="0.2">
      <c r="B4314" s="1">
        <v>20050369</v>
      </c>
      <c r="C4314" s="1">
        <v>2030</v>
      </c>
      <c r="D4314" s="1" t="s">
        <v>299</v>
      </c>
      <c r="E4314" s="1">
        <v>1439.0530595865359</v>
      </c>
      <c r="F4314" s="329">
        <v>3.8834992813827558</v>
      </c>
      <c r="G4314" s="1">
        <v>0</v>
      </c>
      <c r="H4314" s="329">
        <v>0</v>
      </c>
      <c r="I4314" s="1">
        <v>1439.0530595865359</v>
      </c>
      <c r="J4314" s="329">
        <v>43.740003000061641</v>
      </c>
      <c r="K4314" s="329">
        <f t="shared" si="67"/>
        <v>47.623502281444395</v>
      </c>
    </row>
    <row r="4315" spans="2:11" x14ac:dyDescent="0.2">
      <c r="B4315" s="1">
        <v>20050369</v>
      </c>
      <c r="C4315" s="1">
        <v>2031</v>
      </c>
      <c r="D4315" s="1" t="s">
        <v>299</v>
      </c>
      <c r="E4315" s="1">
        <v>1439.0530595865359</v>
      </c>
      <c r="F4315" s="329">
        <v>3.8834992813827558</v>
      </c>
      <c r="G4315" s="1">
        <v>0</v>
      </c>
      <c r="H4315" s="329">
        <v>0</v>
      </c>
      <c r="I4315" s="1">
        <v>1439.0530595865359</v>
      </c>
      <c r="J4315" s="329">
        <v>43.740003000061641</v>
      </c>
      <c r="K4315" s="329">
        <f t="shared" si="67"/>
        <v>47.623502281444395</v>
      </c>
    </row>
    <row r="4316" spans="2:11" x14ac:dyDescent="0.2">
      <c r="B4316" s="1">
        <v>20050369</v>
      </c>
      <c r="C4316" s="1">
        <v>2032</v>
      </c>
      <c r="D4316" s="1" t="s">
        <v>299</v>
      </c>
      <c r="E4316" s="1">
        <v>1439.0530595865359</v>
      </c>
      <c r="F4316" s="329">
        <v>3.8834992813827558</v>
      </c>
      <c r="G4316" s="1">
        <v>0</v>
      </c>
      <c r="H4316" s="329">
        <v>0</v>
      </c>
      <c r="I4316" s="1">
        <v>1439.0530595865359</v>
      </c>
      <c r="J4316" s="329">
        <v>43.740003000061641</v>
      </c>
      <c r="K4316" s="329">
        <f t="shared" si="67"/>
        <v>47.623502281444395</v>
      </c>
    </row>
    <row r="4317" spans="2:11" x14ac:dyDescent="0.2">
      <c r="B4317" s="1">
        <v>20050369</v>
      </c>
      <c r="C4317" s="1">
        <v>2033</v>
      </c>
      <c r="D4317" s="1" t="s">
        <v>299</v>
      </c>
      <c r="E4317" s="1">
        <v>1853.444320596019</v>
      </c>
      <c r="F4317" s="329">
        <v>44.540591637355021</v>
      </c>
      <c r="G4317" s="1">
        <v>0</v>
      </c>
      <c r="H4317" s="329">
        <v>0</v>
      </c>
      <c r="I4317" s="1">
        <v>1853.444320596019</v>
      </c>
      <c r="J4317" s="329">
        <v>43.740003000061641</v>
      </c>
      <c r="K4317" s="329">
        <f t="shared" si="67"/>
        <v>88.280594637416669</v>
      </c>
    </row>
    <row r="4318" spans="2:11" x14ac:dyDescent="0.2">
      <c r="B4318" s="1">
        <v>20050369</v>
      </c>
      <c r="C4318" s="1">
        <v>2034</v>
      </c>
      <c r="D4318" s="1" t="s">
        <v>299</v>
      </c>
      <c r="E4318" s="1">
        <v>1853.444320596019</v>
      </c>
      <c r="F4318" s="329">
        <v>44.540591637355021</v>
      </c>
      <c r="G4318" s="1">
        <v>0</v>
      </c>
      <c r="H4318" s="329">
        <v>0</v>
      </c>
      <c r="I4318" s="1">
        <v>1853.444320596019</v>
      </c>
      <c r="J4318" s="329">
        <v>43.740003000061641</v>
      </c>
      <c r="K4318" s="329">
        <f t="shared" si="67"/>
        <v>88.280594637416669</v>
      </c>
    </row>
    <row r="4319" spans="2:11" x14ac:dyDescent="0.2">
      <c r="B4319" s="1">
        <v>20526231</v>
      </c>
      <c r="C4319" s="1">
        <v>2023</v>
      </c>
      <c r="D4319" s="1" t="s">
        <v>299</v>
      </c>
      <c r="E4319" s="1">
        <v>43.822344056024008</v>
      </c>
      <c r="F4319" s="329">
        <v>0</v>
      </c>
      <c r="G4319" s="1">
        <v>0</v>
      </c>
      <c r="H4319" s="329">
        <v>0</v>
      </c>
      <c r="I4319" s="1">
        <v>43.822344056024008</v>
      </c>
      <c r="J4319" s="329">
        <v>1262.4853246893611</v>
      </c>
      <c r="K4319" s="329">
        <f t="shared" si="67"/>
        <v>1262.4853246893611</v>
      </c>
    </row>
    <row r="4320" spans="2:11" x14ac:dyDescent="0.2">
      <c r="B4320" s="1">
        <v>20526231</v>
      </c>
      <c r="C4320" s="1">
        <v>2024</v>
      </c>
      <c r="D4320" s="1" t="s">
        <v>299</v>
      </c>
      <c r="E4320" s="1">
        <v>300.51435237365212</v>
      </c>
      <c r="F4320" s="329">
        <v>3.7540400315723939</v>
      </c>
      <c r="G4320" s="1">
        <v>0</v>
      </c>
      <c r="H4320" s="329">
        <v>0</v>
      </c>
      <c r="I4320" s="1">
        <v>300.51435237365212</v>
      </c>
      <c r="J4320" s="329">
        <v>1262.4853246893611</v>
      </c>
      <c r="K4320" s="329">
        <f t="shared" si="67"/>
        <v>1266.2393647209335</v>
      </c>
    </row>
    <row r="4321" spans="2:11" x14ac:dyDescent="0.2">
      <c r="B4321" s="1">
        <v>20526231</v>
      </c>
      <c r="C4321" s="1">
        <v>2025</v>
      </c>
      <c r="D4321" s="1" t="s">
        <v>299</v>
      </c>
      <c r="E4321" s="1">
        <v>986.49473519406877</v>
      </c>
      <c r="F4321" s="329">
        <v>11.98481439217761</v>
      </c>
      <c r="G4321" s="1">
        <v>0</v>
      </c>
      <c r="H4321" s="329">
        <v>0</v>
      </c>
      <c r="I4321" s="1">
        <v>986.49473519406877</v>
      </c>
      <c r="J4321" s="329">
        <v>1262.4853246893611</v>
      </c>
      <c r="K4321" s="329">
        <f t="shared" si="67"/>
        <v>1274.4701390815387</v>
      </c>
    </row>
    <row r="4322" spans="2:11" x14ac:dyDescent="0.2">
      <c r="B4322" s="1">
        <v>20526231</v>
      </c>
      <c r="C4322" s="1">
        <v>2026</v>
      </c>
      <c r="D4322" s="1" t="s">
        <v>299</v>
      </c>
      <c r="E4322" s="1">
        <v>3027.0671794620162</v>
      </c>
      <c r="F4322" s="329">
        <v>11.805742562429931</v>
      </c>
      <c r="G4322" s="1">
        <v>0</v>
      </c>
      <c r="H4322" s="329">
        <v>0</v>
      </c>
      <c r="I4322" s="1">
        <v>3027.0671794620162</v>
      </c>
      <c r="J4322" s="329">
        <v>1262.4853246893611</v>
      </c>
      <c r="K4322" s="329">
        <f t="shared" si="67"/>
        <v>1274.291067251791</v>
      </c>
    </row>
    <row r="4323" spans="2:11" x14ac:dyDescent="0.2">
      <c r="B4323" s="1">
        <v>20526231</v>
      </c>
      <c r="C4323" s="1">
        <v>2027</v>
      </c>
      <c r="D4323" s="1" t="s">
        <v>299</v>
      </c>
      <c r="E4323" s="1">
        <v>3611.0868659581088</v>
      </c>
      <c r="F4323" s="329">
        <v>14.92358837508457</v>
      </c>
      <c r="G4323" s="1">
        <v>0</v>
      </c>
      <c r="H4323" s="329">
        <v>0</v>
      </c>
      <c r="I4323" s="1">
        <v>3611.0868659581088</v>
      </c>
      <c r="J4323" s="329">
        <v>1262.4853246893611</v>
      </c>
      <c r="K4323" s="329">
        <f t="shared" si="67"/>
        <v>1277.4089130644456</v>
      </c>
    </row>
    <row r="4324" spans="2:11" x14ac:dyDescent="0.2">
      <c r="B4324" s="1">
        <v>20526231</v>
      </c>
      <c r="C4324" s="1">
        <v>2028</v>
      </c>
      <c r="D4324" s="1" t="s">
        <v>299</v>
      </c>
      <c r="E4324" s="1">
        <v>3272.999186166126</v>
      </c>
      <c r="F4324" s="329">
        <v>14.456206730262091</v>
      </c>
      <c r="G4324" s="1">
        <v>0</v>
      </c>
      <c r="H4324" s="329">
        <v>0</v>
      </c>
      <c r="I4324" s="1">
        <v>3272.999186166126</v>
      </c>
      <c r="J4324" s="329">
        <v>1262.4853246893611</v>
      </c>
      <c r="K4324" s="329">
        <f t="shared" si="67"/>
        <v>1276.9415314196231</v>
      </c>
    </row>
    <row r="4325" spans="2:11" x14ac:dyDescent="0.2">
      <c r="B4325" s="1">
        <v>20526231</v>
      </c>
      <c r="C4325" s="1">
        <v>2029</v>
      </c>
      <c r="D4325" s="1" t="s">
        <v>299</v>
      </c>
      <c r="E4325" s="1">
        <v>3445.1837876500631</v>
      </c>
      <c r="F4325" s="329">
        <v>9.3911498351663454</v>
      </c>
      <c r="G4325" s="1">
        <v>0</v>
      </c>
      <c r="H4325" s="329">
        <v>0</v>
      </c>
      <c r="I4325" s="1">
        <v>3445.1837876500631</v>
      </c>
      <c r="J4325" s="329">
        <v>1262.4853246893611</v>
      </c>
      <c r="K4325" s="329">
        <f t="shared" si="67"/>
        <v>1271.8764745245273</v>
      </c>
    </row>
    <row r="4326" spans="2:11" x14ac:dyDescent="0.2">
      <c r="B4326" s="1">
        <v>20526231</v>
      </c>
      <c r="C4326" s="1">
        <v>2030</v>
      </c>
      <c r="D4326" s="1" t="s">
        <v>299</v>
      </c>
      <c r="E4326" s="1">
        <v>3445.1837876500631</v>
      </c>
      <c r="F4326" s="329">
        <v>9.3911498351663454</v>
      </c>
      <c r="G4326" s="1">
        <v>0</v>
      </c>
      <c r="H4326" s="329">
        <v>0</v>
      </c>
      <c r="I4326" s="1">
        <v>3445.1837876500631</v>
      </c>
      <c r="J4326" s="329">
        <v>1262.4853246893611</v>
      </c>
      <c r="K4326" s="329">
        <f t="shared" si="67"/>
        <v>1271.8764745245273</v>
      </c>
    </row>
    <row r="4327" spans="2:11" x14ac:dyDescent="0.2">
      <c r="B4327" s="1">
        <v>20526231</v>
      </c>
      <c r="C4327" s="1">
        <v>2031</v>
      </c>
      <c r="D4327" s="1" t="s">
        <v>299</v>
      </c>
      <c r="E4327" s="1">
        <v>3445.1837876500631</v>
      </c>
      <c r="F4327" s="329">
        <v>9.3911498351663454</v>
      </c>
      <c r="G4327" s="1">
        <v>0</v>
      </c>
      <c r="H4327" s="329">
        <v>0</v>
      </c>
      <c r="I4327" s="1">
        <v>3445.1837876500631</v>
      </c>
      <c r="J4327" s="329">
        <v>1262.4853246893611</v>
      </c>
      <c r="K4327" s="329">
        <f t="shared" si="67"/>
        <v>1271.8764745245273</v>
      </c>
    </row>
    <row r="4328" spans="2:11" x14ac:dyDescent="0.2">
      <c r="B4328" s="1">
        <v>20526231</v>
      </c>
      <c r="C4328" s="1">
        <v>2032</v>
      </c>
      <c r="D4328" s="1" t="s">
        <v>299</v>
      </c>
      <c r="E4328" s="1">
        <v>3445.1837876500631</v>
      </c>
      <c r="F4328" s="329">
        <v>9.3911498351663454</v>
      </c>
      <c r="G4328" s="1">
        <v>0</v>
      </c>
      <c r="H4328" s="329">
        <v>0</v>
      </c>
      <c r="I4328" s="1">
        <v>3445.1837876500631</v>
      </c>
      <c r="J4328" s="329">
        <v>1262.4853246893611</v>
      </c>
      <c r="K4328" s="329">
        <f t="shared" si="67"/>
        <v>1271.8764745245273</v>
      </c>
    </row>
    <row r="4329" spans="2:11" x14ac:dyDescent="0.2">
      <c r="B4329" s="1">
        <v>20526231</v>
      </c>
      <c r="C4329" s="1">
        <v>2033</v>
      </c>
      <c r="D4329" s="1" t="s">
        <v>299</v>
      </c>
      <c r="E4329" s="1">
        <v>10210.31119541869</v>
      </c>
      <c r="F4329" s="329">
        <v>251.26997320116021</v>
      </c>
      <c r="G4329" s="1">
        <v>0</v>
      </c>
      <c r="H4329" s="329">
        <v>0</v>
      </c>
      <c r="I4329" s="1">
        <v>10210.31119541869</v>
      </c>
      <c r="J4329" s="329">
        <v>1262.4853246893611</v>
      </c>
      <c r="K4329" s="329">
        <f t="shared" si="67"/>
        <v>1513.7552978905212</v>
      </c>
    </row>
    <row r="4330" spans="2:11" x14ac:dyDescent="0.2">
      <c r="B4330" s="1">
        <v>20526231</v>
      </c>
      <c r="C4330" s="1">
        <v>2034</v>
      </c>
      <c r="D4330" s="1" t="s">
        <v>299</v>
      </c>
      <c r="E4330" s="1">
        <v>10210.31119541869</v>
      </c>
      <c r="F4330" s="329">
        <v>251.26997320116021</v>
      </c>
      <c r="G4330" s="1">
        <v>0</v>
      </c>
      <c r="H4330" s="329">
        <v>0</v>
      </c>
      <c r="I4330" s="1">
        <v>10210.31119541869</v>
      </c>
      <c r="J4330" s="329">
        <v>1262.4853246893611</v>
      </c>
      <c r="K4330" s="329">
        <f t="shared" si="67"/>
        <v>1513.7552978905212</v>
      </c>
    </row>
    <row r="4331" spans="2:11" x14ac:dyDescent="0.2">
      <c r="B4331" s="1">
        <v>20560831</v>
      </c>
      <c r="C4331" s="1">
        <v>2023</v>
      </c>
      <c r="D4331" s="1" t="s">
        <v>299</v>
      </c>
      <c r="E4331" s="1">
        <v>2.5479833184386851</v>
      </c>
      <c r="F4331" s="329">
        <v>0</v>
      </c>
      <c r="G4331" s="1">
        <v>0</v>
      </c>
      <c r="H4331" s="329">
        <v>0</v>
      </c>
      <c r="I4331" s="1">
        <v>2.5479833184386851</v>
      </c>
      <c r="J4331" s="329">
        <v>2417.599431871151</v>
      </c>
      <c r="K4331" s="329">
        <f t="shared" si="67"/>
        <v>2417.599431871151</v>
      </c>
    </row>
    <row r="4332" spans="2:11" x14ac:dyDescent="0.2">
      <c r="B4332" s="1">
        <v>20560831</v>
      </c>
      <c r="C4332" s="1">
        <v>2024</v>
      </c>
      <c r="D4332" s="1" t="s">
        <v>299</v>
      </c>
      <c r="E4332" s="1">
        <v>2.5128641275498409</v>
      </c>
      <c r="F4332" s="329">
        <v>3.1321931796950399E-2</v>
      </c>
      <c r="G4332" s="1">
        <v>0</v>
      </c>
      <c r="H4332" s="329">
        <v>0</v>
      </c>
      <c r="I4332" s="1">
        <v>2.5128641275498409</v>
      </c>
      <c r="J4332" s="329">
        <v>2417.599431871151</v>
      </c>
      <c r="K4332" s="329">
        <f t="shared" si="67"/>
        <v>2417.6307538029478</v>
      </c>
    </row>
    <row r="4333" spans="2:11" x14ac:dyDescent="0.2">
      <c r="B4333" s="1">
        <v>20560831</v>
      </c>
      <c r="C4333" s="1">
        <v>2025</v>
      </c>
      <c r="D4333" s="1" t="s">
        <v>299</v>
      </c>
      <c r="E4333" s="1">
        <v>9.5468209477821784</v>
      </c>
      <c r="F4333" s="329">
        <v>0.1293083066966865</v>
      </c>
      <c r="G4333" s="1">
        <v>0</v>
      </c>
      <c r="H4333" s="329">
        <v>0</v>
      </c>
      <c r="I4333" s="1">
        <v>9.5468209477821784</v>
      </c>
      <c r="J4333" s="329">
        <v>2417.599431871151</v>
      </c>
      <c r="K4333" s="329">
        <f t="shared" si="67"/>
        <v>2417.7287401778476</v>
      </c>
    </row>
    <row r="4334" spans="2:11" x14ac:dyDescent="0.2">
      <c r="B4334" s="1">
        <v>20560831</v>
      </c>
      <c r="C4334" s="1">
        <v>2026</v>
      </c>
      <c r="D4334" s="1" t="s">
        <v>299</v>
      </c>
      <c r="E4334" s="1">
        <v>9.8888471261339106</v>
      </c>
      <c r="F4334" s="329">
        <v>6.1790865571284798E-2</v>
      </c>
      <c r="G4334" s="1">
        <v>0</v>
      </c>
      <c r="H4334" s="329">
        <v>0</v>
      </c>
      <c r="I4334" s="1">
        <v>9.8888471261339106</v>
      </c>
      <c r="J4334" s="329">
        <v>2417.599431871151</v>
      </c>
      <c r="K4334" s="329">
        <f t="shared" si="67"/>
        <v>2417.6612227367223</v>
      </c>
    </row>
    <row r="4335" spans="2:11" x14ac:dyDescent="0.2">
      <c r="B4335" s="1">
        <v>20560831</v>
      </c>
      <c r="C4335" s="1">
        <v>2027</v>
      </c>
      <c r="D4335" s="1" t="s">
        <v>299</v>
      </c>
      <c r="E4335" s="1">
        <v>82.776057716028888</v>
      </c>
      <c r="F4335" s="329">
        <v>0.18384551903150939</v>
      </c>
      <c r="G4335" s="1">
        <v>0</v>
      </c>
      <c r="H4335" s="329">
        <v>0</v>
      </c>
      <c r="I4335" s="1">
        <v>82.776057716028888</v>
      </c>
      <c r="J4335" s="329">
        <v>2417.599431871151</v>
      </c>
      <c r="K4335" s="329">
        <f t="shared" si="67"/>
        <v>2417.7832773901823</v>
      </c>
    </row>
    <row r="4336" spans="2:11" x14ac:dyDescent="0.2">
      <c r="B4336" s="1">
        <v>20560831</v>
      </c>
      <c r="C4336" s="1">
        <v>2028</v>
      </c>
      <c r="D4336" s="1" t="s">
        <v>299</v>
      </c>
      <c r="E4336" s="1">
        <v>8.2543434671145235</v>
      </c>
      <c r="F4336" s="329">
        <v>2.08105928542104E-2</v>
      </c>
      <c r="G4336" s="1">
        <v>0</v>
      </c>
      <c r="H4336" s="329">
        <v>0</v>
      </c>
      <c r="I4336" s="1">
        <v>8.2543434671145235</v>
      </c>
      <c r="J4336" s="329">
        <v>2417.599431871151</v>
      </c>
      <c r="K4336" s="329">
        <f t="shared" si="67"/>
        <v>2417.6202424640051</v>
      </c>
    </row>
    <row r="4337" spans="2:11" x14ac:dyDescent="0.2">
      <c r="B4337" s="1">
        <v>20560831</v>
      </c>
      <c r="C4337" s="1">
        <v>2029</v>
      </c>
      <c r="D4337" s="1" t="s">
        <v>299</v>
      </c>
      <c r="E4337" s="1">
        <v>9.2143822993302749</v>
      </c>
      <c r="F4337" s="329">
        <v>1.8298707374037802E-2</v>
      </c>
      <c r="G4337" s="1">
        <v>0</v>
      </c>
      <c r="H4337" s="329">
        <v>0</v>
      </c>
      <c r="I4337" s="1">
        <v>9.2143822993302749</v>
      </c>
      <c r="J4337" s="329">
        <v>2417.599431871151</v>
      </c>
      <c r="K4337" s="329">
        <f t="shared" si="67"/>
        <v>2417.617730578525</v>
      </c>
    </row>
    <row r="4338" spans="2:11" x14ac:dyDescent="0.2">
      <c r="B4338" s="1">
        <v>20560831</v>
      </c>
      <c r="C4338" s="1">
        <v>2030</v>
      </c>
      <c r="D4338" s="1" t="s">
        <v>299</v>
      </c>
      <c r="E4338" s="1">
        <v>9.2143822993302749</v>
      </c>
      <c r="F4338" s="329">
        <v>1.8298707374037802E-2</v>
      </c>
      <c r="G4338" s="1">
        <v>0</v>
      </c>
      <c r="H4338" s="329">
        <v>0</v>
      </c>
      <c r="I4338" s="1">
        <v>9.2143822993302749</v>
      </c>
      <c r="J4338" s="329">
        <v>2417.599431871151</v>
      </c>
      <c r="K4338" s="329">
        <f t="shared" si="67"/>
        <v>2417.617730578525</v>
      </c>
    </row>
    <row r="4339" spans="2:11" x14ac:dyDescent="0.2">
      <c r="B4339" s="1">
        <v>20560831</v>
      </c>
      <c r="C4339" s="1">
        <v>2031</v>
      </c>
      <c r="D4339" s="1" t="s">
        <v>299</v>
      </c>
      <c r="E4339" s="1">
        <v>9.2143822993302749</v>
      </c>
      <c r="F4339" s="329">
        <v>1.8298707374037802E-2</v>
      </c>
      <c r="G4339" s="1">
        <v>0</v>
      </c>
      <c r="H4339" s="329">
        <v>0</v>
      </c>
      <c r="I4339" s="1">
        <v>9.2143822993302749</v>
      </c>
      <c r="J4339" s="329">
        <v>2417.599431871151</v>
      </c>
      <c r="K4339" s="329">
        <f t="shared" si="67"/>
        <v>2417.617730578525</v>
      </c>
    </row>
    <row r="4340" spans="2:11" x14ac:dyDescent="0.2">
      <c r="B4340" s="1">
        <v>20560831</v>
      </c>
      <c r="C4340" s="1">
        <v>2032</v>
      </c>
      <c r="D4340" s="1" t="s">
        <v>299</v>
      </c>
      <c r="E4340" s="1">
        <v>9.2143822993302749</v>
      </c>
      <c r="F4340" s="329">
        <v>1.8298707374037802E-2</v>
      </c>
      <c r="G4340" s="1">
        <v>0</v>
      </c>
      <c r="H4340" s="329">
        <v>0</v>
      </c>
      <c r="I4340" s="1">
        <v>9.2143822993302749</v>
      </c>
      <c r="J4340" s="329">
        <v>2417.599431871151</v>
      </c>
      <c r="K4340" s="329">
        <f t="shared" si="67"/>
        <v>2417.617730578525</v>
      </c>
    </row>
    <row r="4341" spans="2:11" x14ac:dyDescent="0.2">
      <c r="B4341" s="1">
        <v>20560831</v>
      </c>
      <c r="C4341" s="1">
        <v>2033</v>
      </c>
      <c r="D4341" s="1" t="s">
        <v>299</v>
      </c>
      <c r="E4341" s="1">
        <v>0</v>
      </c>
      <c r="F4341" s="329">
        <v>0</v>
      </c>
      <c r="G4341" s="1">
        <v>0</v>
      </c>
      <c r="H4341" s="329">
        <v>0</v>
      </c>
      <c r="I4341" s="1">
        <v>0</v>
      </c>
      <c r="J4341" s="329">
        <v>2417.599431871151</v>
      </c>
      <c r="K4341" s="329">
        <f t="shared" si="67"/>
        <v>2417.599431871151</v>
      </c>
    </row>
    <row r="4342" spans="2:11" x14ac:dyDescent="0.2">
      <c r="B4342" s="1">
        <v>20560831</v>
      </c>
      <c r="C4342" s="1">
        <v>2034</v>
      </c>
      <c r="D4342" s="1" t="s">
        <v>299</v>
      </c>
      <c r="E4342" s="1">
        <v>0</v>
      </c>
      <c r="F4342" s="329">
        <v>0</v>
      </c>
      <c r="G4342" s="1">
        <v>0</v>
      </c>
      <c r="H4342" s="329">
        <v>0</v>
      </c>
      <c r="I4342" s="1">
        <v>0</v>
      </c>
      <c r="J4342" s="329">
        <v>2417.599431871151</v>
      </c>
      <c r="K4342" s="329">
        <f t="shared" si="67"/>
        <v>2417.599431871151</v>
      </c>
    </row>
    <row r="4343" spans="2:11" x14ac:dyDescent="0.2">
      <c r="B4343" s="1">
        <v>20683854</v>
      </c>
      <c r="C4343" s="1">
        <v>2023</v>
      </c>
      <c r="D4343" s="1" t="s">
        <v>299</v>
      </c>
      <c r="E4343" s="1">
        <v>20.4750132629154</v>
      </c>
      <c r="F4343" s="329">
        <v>0</v>
      </c>
      <c r="G4343" s="1">
        <v>0</v>
      </c>
      <c r="H4343" s="329">
        <v>0</v>
      </c>
      <c r="I4343" s="1">
        <v>20.4750132629154</v>
      </c>
      <c r="J4343" s="329">
        <v>1052.0246662846221</v>
      </c>
      <c r="K4343" s="329">
        <f t="shared" si="67"/>
        <v>1052.0246662846221</v>
      </c>
    </row>
    <row r="4344" spans="2:11" x14ac:dyDescent="0.2">
      <c r="B4344" s="1">
        <v>20683854</v>
      </c>
      <c r="C4344" s="1">
        <v>2024</v>
      </c>
      <c r="D4344" s="1" t="s">
        <v>299</v>
      </c>
      <c r="E4344" s="1">
        <v>25.79554060267348</v>
      </c>
      <c r="F4344" s="329">
        <v>0.35750467741463637</v>
      </c>
      <c r="G4344" s="1">
        <v>0</v>
      </c>
      <c r="H4344" s="329">
        <v>0</v>
      </c>
      <c r="I4344" s="1">
        <v>25.79554060267348</v>
      </c>
      <c r="J4344" s="329">
        <v>1052.0246662846221</v>
      </c>
      <c r="K4344" s="329">
        <f t="shared" si="67"/>
        <v>1052.3821709620368</v>
      </c>
    </row>
    <row r="4345" spans="2:11" x14ac:dyDescent="0.2">
      <c r="B4345" s="1">
        <v>20683854</v>
      </c>
      <c r="C4345" s="1">
        <v>2025</v>
      </c>
      <c r="D4345" s="1" t="s">
        <v>299</v>
      </c>
      <c r="E4345" s="1">
        <v>43.434490736913993</v>
      </c>
      <c r="F4345" s="329">
        <v>0.7111483755291057</v>
      </c>
      <c r="G4345" s="1">
        <v>0</v>
      </c>
      <c r="H4345" s="329">
        <v>0</v>
      </c>
      <c r="I4345" s="1">
        <v>43.434490736913993</v>
      </c>
      <c r="J4345" s="329">
        <v>1052.0246662846221</v>
      </c>
      <c r="K4345" s="329">
        <f t="shared" si="67"/>
        <v>1052.7358146601512</v>
      </c>
    </row>
    <row r="4346" spans="2:11" x14ac:dyDescent="0.2">
      <c r="B4346" s="1">
        <v>20683854</v>
      </c>
      <c r="C4346" s="1">
        <v>2026</v>
      </c>
      <c r="D4346" s="1" t="s">
        <v>299</v>
      </c>
      <c r="E4346" s="1">
        <v>84.53746346945799</v>
      </c>
      <c r="F4346" s="329">
        <v>0.63782207327036544</v>
      </c>
      <c r="G4346" s="1">
        <v>0</v>
      </c>
      <c r="H4346" s="329">
        <v>0</v>
      </c>
      <c r="I4346" s="1">
        <v>84.53746346945799</v>
      </c>
      <c r="J4346" s="329">
        <v>1052.0246662846221</v>
      </c>
      <c r="K4346" s="329">
        <f t="shared" si="67"/>
        <v>1052.6624883578925</v>
      </c>
    </row>
    <row r="4347" spans="2:11" x14ac:dyDescent="0.2">
      <c r="B4347" s="1">
        <v>20683854</v>
      </c>
      <c r="C4347" s="1">
        <v>2027</v>
      </c>
      <c r="D4347" s="1" t="s">
        <v>299</v>
      </c>
      <c r="E4347" s="1">
        <v>106.2973267988001</v>
      </c>
      <c r="F4347" s="329">
        <v>0.23839595999881841</v>
      </c>
      <c r="G4347" s="1">
        <v>0</v>
      </c>
      <c r="H4347" s="329">
        <v>0</v>
      </c>
      <c r="I4347" s="1">
        <v>106.2973267988001</v>
      </c>
      <c r="J4347" s="329">
        <v>1052.0246662846221</v>
      </c>
      <c r="K4347" s="329">
        <f t="shared" si="67"/>
        <v>1052.2630622446209</v>
      </c>
    </row>
    <row r="4348" spans="2:11" x14ac:dyDescent="0.2">
      <c r="B4348" s="1">
        <v>20683854</v>
      </c>
      <c r="C4348" s="1">
        <v>2028</v>
      </c>
      <c r="D4348" s="1" t="s">
        <v>299</v>
      </c>
      <c r="E4348" s="1">
        <v>17.025981046093019</v>
      </c>
      <c r="F4348" s="329">
        <v>0.15774031348255249</v>
      </c>
      <c r="G4348" s="1">
        <v>2.6413819704607211</v>
      </c>
      <c r="H4348" s="329">
        <v>115.73362598342879</v>
      </c>
      <c r="I4348" s="1">
        <v>19.66736301655374</v>
      </c>
      <c r="J4348" s="329">
        <v>1052.0246662846221</v>
      </c>
      <c r="K4348" s="329">
        <f t="shared" si="67"/>
        <v>1167.9160325815333</v>
      </c>
    </row>
    <row r="4349" spans="2:11" x14ac:dyDescent="0.2">
      <c r="B4349" s="1">
        <v>20683854</v>
      </c>
      <c r="C4349" s="1">
        <v>2029</v>
      </c>
      <c r="D4349" s="1" t="s">
        <v>299</v>
      </c>
      <c r="E4349" s="1">
        <v>23.684443867923122</v>
      </c>
      <c r="F4349" s="329">
        <v>7.8157134252094002E-2</v>
      </c>
      <c r="G4349" s="1">
        <v>32.061716391852137</v>
      </c>
      <c r="H4349" s="329">
        <v>1404.802006971435</v>
      </c>
      <c r="I4349" s="1">
        <v>55.746160259775273</v>
      </c>
      <c r="J4349" s="329">
        <v>1052.0246662846221</v>
      </c>
      <c r="K4349" s="329">
        <f t="shared" si="67"/>
        <v>2456.9048303903091</v>
      </c>
    </row>
    <row r="4350" spans="2:11" x14ac:dyDescent="0.2">
      <c r="B4350" s="1">
        <v>20683854</v>
      </c>
      <c r="C4350" s="1">
        <v>2030</v>
      </c>
      <c r="D4350" s="1" t="s">
        <v>299</v>
      </c>
      <c r="E4350" s="1">
        <v>23.684443867923122</v>
      </c>
      <c r="F4350" s="329">
        <v>7.8157134252094002E-2</v>
      </c>
      <c r="G4350" s="1">
        <v>32.061716391852137</v>
      </c>
      <c r="H4350" s="329">
        <v>1404.802006971435</v>
      </c>
      <c r="I4350" s="1">
        <v>55.746160259775273</v>
      </c>
      <c r="J4350" s="329">
        <v>1052.0246662846221</v>
      </c>
      <c r="K4350" s="329">
        <f t="shared" si="67"/>
        <v>2456.9048303903091</v>
      </c>
    </row>
    <row r="4351" spans="2:11" x14ac:dyDescent="0.2">
      <c r="B4351" s="1">
        <v>20683854</v>
      </c>
      <c r="C4351" s="1">
        <v>2031</v>
      </c>
      <c r="D4351" s="1" t="s">
        <v>299</v>
      </c>
      <c r="E4351" s="1">
        <v>23.684443867923122</v>
      </c>
      <c r="F4351" s="329">
        <v>7.8157134252094002E-2</v>
      </c>
      <c r="G4351" s="1">
        <v>32.061716391852137</v>
      </c>
      <c r="H4351" s="329">
        <v>1404.802006971435</v>
      </c>
      <c r="I4351" s="1">
        <v>55.746160259775273</v>
      </c>
      <c r="J4351" s="329">
        <v>1052.0246662846221</v>
      </c>
      <c r="K4351" s="329">
        <f t="shared" si="67"/>
        <v>2456.9048303903091</v>
      </c>
    </row>
    <row r="4352" spans="2:11" x14ac:dyDescent="0.2">
      <c r="B4352" s="1">
        <v>20683854</v>
      </c>
      <c r="C4352" s="1">
        <v>2032</v>
      </c>
      <c r="D4352" s="1" t="s">
        <v>299</v>
      </c>
      <c r="E4352" s="1">
        <v>23.684443867923122</v>
      </c>
      <c r="F4352" s="329">
        <v>7.8157134252094002E-2</v>
      </c>
      <c r="G4352" s="1">
        <v>32.061716391852137</v>
      </c>
      <c r="H4352" s="329">
        <v>1404.802006971435</v>
      </c>
      <c r="I4352" s="1">
        <v>55.746160259775273</v>
      </c>
      <c r="J4352" s="329">
        <v>1052.0246662846221</v>
      </c>
      <c r="K4352" s="329">
        <f t="shared" si="67"/>
        <v>2456.9048303903091</v>
      </c>
    </row>
    <row r="4353" spans="2:11" x14ac:dyDescent="0.2">
      <c r="B4353" s="1">
        <v>20683854</v>
      </c>
      <c r="C4353" s="1">
        <v>2033</v>
      </c>
      <c r="D4353" s="1" t="s">
        <v>299</v>
      </c>
      <c r="E4353" s="1">
        <v>0</v>
      </c>
      <c r="F4353" s="329">
        <v>0</v>
      </c>
      <c r="G4353" s="1">
        <v>1633.5517728849061</v>
      </c>
      <c r="H4353" s="329">
        <v>71574.983104262123</v>
      </c>
      <c r="I4353" s="1">
        <v>1633.5517728849061</v>
      </c>
      <c r="J4353" s="329">
        <v>1052.0246662846221</v>
      </c>
      <c r="K4353" s="329">
        <f t="shared" si="67"/>
        <v>72627.007770546741</v>
      </c>
    </row>
    <row r="4354" spans="2:11" x14ac:dyDescent="0.2">
      <c r="B4354" s="1">
        <v>20683854</v>
      </c>
      <c r="C4354" s="1">
        <v>2034</v>
      </c>
      <c r="D4354" s="1" t="s">
        <v>299</v>
      </c>
      <c r="E4354" s="1">
        <v>0</v>
      </c>
      <c r="F4354" s="329">
        <v>0</v>
      </c>
      <c r="G4354" s="1">
        <v>1633.5517728849061</v>
      </c>
      <c r="H4354" s="329">
        <v>71574.983104262123</v>
      </c>
      <c r="I4354" s="1">
        <v>1633.5517728849061</v>
      </c>
      <c r="J4354" s="329">
        <v>1052.0246662846221</v>
      </c>
      <c r="K4354" s="329">
        <f t="shared" si="67"/>
        <v>72627.007770546741</v>
      </c>
    </row>
    <row r="4355" spans="2:11" x14ac:dyDescent="0.2">
      <c r="B4355" s="1">
        <v>155131373</v>
      </c>
      <c r="C4355" s="1">
        <v>2023</v>
      </c>
      <c r="D4355" s="1" t="s">
        <v>299</v>
      </c>
      <c r="E4355" s="1">
        <v>0</v>
      </c>
      <c r="F4355" s="329">
        <v>0</v>
      </c>
      <c r="G4355" s="1">
        <v>0.54476548193564422</v>
      </c>
      <c r="H4355" s="329">
        <v>23.869203788055369</v>
      </c>
      <c r="I4355" s="1">
        <v>0.54476548193564422</v>
      </c>
      <c r="J4355" s="329">
        <v>821.40303447478391</v>
      </c>
      <c r="K4355" s="329">
        <f t="shared" si="67"/>
        <v>845.27223826283932</v>
      </c>
    </row>
    <row r="4356" spans="2:11" x14ac:dyDescent="0.2">
      <c r="B4356" s="1">
        <v>155131373</v>
      </c>
      <c r="C4356" s="1">
        <v>2024</v>
      </c>
      <c r="D4356" s="1" t="s">
        <v>299</v>
      </c>
      <c r="E4356" s="1">
        <v>0</v>
      </c>
      <c r="F4356" s="329">
        <v>0</v>
      </c>
      <c r="G4356" s="1">
        <v>0.41838505366453022</v>
      </c>
      <c r="H4356" s="329">
        <v>18.331774752525359</v>
      </c>
      <c r="I4356" s="1">
        <v>0.41838505366453022</v>
      </c>
      <c r="J4356" s="329">
        <v>821.40303447478391</v>
      </c>
      <c r="K4356" s="329">
        <f t="shared" si="67"/>
        <v>839.73480922730926</v>
      </c>
    </row>
    <row r="4357" spans="2:11" x14ac:dyDescent="0.2">
      <c r="B4357" s="1">
        <v>155131373</v>
      </c>
      <c r="C4357" s="1">
        <v>2025</v>
      </c>
      <c r="D4357" s="1" t="s">
        <v>299</v>
      </c>
      <c r="E4357" s="1">
        <v>0</v>
      </c>
      <c r="F4357" s="329">
        <v>0</v>
      </c>
      <c r="G4357" s="1">
        <v>1.049699809920577</v>
      </c>
      <c r="H4357" s="329">
        <v>45.99318332404394</v>
      </c>
      <c r="I4357" s="1">
        <v>1.049699809920577</v>
      </c>
      <c r="J4357" s="329">
        <v>821.40303447478391</v>
      </c>
      <c r="K4357" s="329">
        <f t="shared" si="67"/>
        <v>867.39621779882782</v>
      </c>
    </row>
    <row r="4358" spans="2:11" x14ac:dyDescent="0.2">
      <c r="B4358" s="1">
        <v>155131373</v>
      </c>
      <c r="C4358" s="1">
        <v>2026</v>
      </c>
      <c r="D4358" s="1" t="s">
        <v>299</v>
      </c>
      <c r="E4358" s="1">
        <v>0</v>
      </c>
      <c r="F4358" s="329">
        <v>0</v>
      </c>
      <c r="G4358" s="1">
        <v>4.0625578646341989</v>
      </c>
      <c r="H4358" s="329">
        <v>178.00324137125909</v>
      </c>
      <c r="I4358" s="1">
        <v>4.0625578646341989</v>
      </c>
      <c r="J4358" s="329">
        <v>821.40303447478391</v>
      </c>
      <c r="K4358" s="329">
        <f t="shared" si="67"/>
        <v>999.40627584604294</v>
      </c>
    </row>
    <row r="4359" spans="2:11" x14ac:dyDescent="0.2">
      <c r="B4359" s="1">
        <v>155131373</v>
      </c>
      <c r="C4359" s="1">
        <v>2027</v>
      </c>
      <c r="D4359" s="1" t="s">
        <v>299</v>
      </c>
      <c r="E4359" s="1">
        <v>0</v>
      </c>
      <c r="F4359" s="329">
        <v>0</v>
      </c>
      <c r="G4359" s="1">
        <v>12.87737560021046</v>
      </c>
      <c r="H4359" s="329">
        <v>564.22940264975637</v>
      </c>
      <c r="I4359" s="1">
        <v>12.87737560021046</v>
      </c>
      <c r="J4359" s="329">
        <v>821.40303447478391</v>
      </c>
      <c r="K4359" s="329">
        <f t="shared" ref="K4359:K4422" si="68">J4359+H4359+F4359</f>
        <v>1385.6324371245403</v>
      </c>
    </row>
    <row r="4360" spans="2:11" x14ac:dyDescent="0.2">
      <c r="B4360" s="1">
        <v>155131373</v>
      </c>
      <c r="C4360" s="1">
        <v>2028</v>
      </c>
      <c r="D4360" s="1" t="s">
        <v>299</v>
      </c>
      <c r="E4360" s="1">
        <v>0</v>
      </c>
      <c r="F4360" s="329">
        <v>0</v>
      </c>
      <c r="G4360" s="1">
        <v>2193.8265861196442</v>
      </c>
      <c r="H4360" s="329">
        <v>96123.736903597863</v>
      </c>
      <c r="I4360" s="1">
        <v>2193.8265861196442</v>
      </c>
      <c r="J4360" s="329">
        <v>821.40303447478391</v>
      </c>
      <c r="K4360" s="329">
        <f t="shared" si="68"/>
        <v>96945.139938072651</v>
      </c>
    </row>
    <row r="4361" spans="2:11" x14ac:dyDescent="0.2">
      <c r="B4361" s="1">
        <v>155131373</v>
      </c>
      <c r="C4361" s="1">
        <v>2029</v>
      </c>
      <c r="D4361" s="1" t="s">
        <v>299</v>
      </c>
      <c r="E4361" s="1">
        <v>0</v>
      </c>
      <c r="F4361" s="329">
        <v>0</v>
      </c>
      <c r="G4361" s="1">
        <v>3356.9915208101502</v>
      </c>
      <c r="H4361" s="329">
        <v>147088.4580283619</v>
      </c>
      <c r="I4361" s="1">
        <v>3356.9915208101502</v>
      </c>
      <c r="J4361" s="329">
        <v>821.40303447478391</v>
      </c>
      <c r="K4361" s="329">
        <f t="shared" si="68"/>
        <v>147909.86106283669</v>
      </c>
    </row>
    <row r="4362" spans="2:11" x14ac:dyDescent="0.2">
      <c r="B4362" s="1">
        <v>155131373</v>
      </c>
      <c r="C4362" s="1">
        <v>2030</v>
      </c>
      <c r="D4362" s="1" t="s">
        <v>299</v>
      </c>
      <c r="E4362" s="1">
        <v>0</v>
      </c>
      <c r="F4362" s="329">
        <v>0</v>
      </c>
      <c r="G4362" s="1">
        <v>3356.9915208101502</v>
      </c>
      <c r="H4362" s="329">
        <v>147088.4580283619</v>
      </c>
      <c r="I4362" s="1">
        <v>3356.9915208101502</v>
      </c>
      <c r="J4362" s="329">
        <v>821.40303447478391</v>
      </c>
      <c r="K4362" s="329">
        <f t="shared" si="68"/>
        <v>147909.86106283669</v>
      </c>
    </row>
    <row r="4363" spans="2:11" x14ac:dyDescent="0.2">
      <c r="B4363" s="1">
        <v>155131373</v>
      </c>
      <c r="C4363" s="1">
        <v>2031</v>
      </c>
      <c r="D4363" s="1" t="s">
        <v>299</v>
      </c>
      <c r="E4363" s="1">
        <v>0</v>
      </c>
      <c r="F4363" s="329">
        <v>0</v>
      </c>
      <c r="G4363" s="1">
        <v>3356.9915208101502</v>
      </c>
      <c r="H4363" s="329">
        <v>147088.4580283619</v>
      </c>
      <c r="I4363" s="1">
        <v>3356.9915208101502</v>
      </c>
      <c r="J4363" s="329">
        <v>821.40303447478391</v>
      </c>
      <c r="K4363" s="329">
        <f t="shared" si="68"/>
        <v>147909.86106283669</v>
      </c>
    </row>
    <row r="4364" spans="2:11" x14ac:dyDescent="0.2">
      <c r="B4364" s="1">
        <v>155131373</v>
      </c>
      <c r="C4364" s="1">
        <v>2032</v>
      </c>
      <c r="D4364" s="1" t="s">
        <v>299</v>
      </c>
      <c r="E4364" s="1">
        <v>0</v>
      </c>
      <c r="F4364" s="329">
        <v>0</v>
      </c>
      <c r="G4364" s="1">
        <v>3356.9915208101502</v>
      </c>
      <c r="H4364" s="329">
        <v>147088.4580283619</v>
      </c>
      <c r="I4364" s="1">
        <v>3356.9915208101502</v>
      </c>
      <c r="J4364" s="329">
        <v>821.40303447478391</v>
      </c>
      <c r="K4364" s="329">
        <f t="shared" si="68"/>
        <v>147909.86106283669</v>
      </c>
    </row>
    <row r="4365" spans="2:11" x14ac:dyDescent="0.2">
      <c r="B4365" s="1">
        <v>155131373</v>
      </c>
      <c r="C4365" s="1">
        <v>2033</v>
      </c>
      <c r="D4365" s="1" t="s">
        <v>299</v>
      </c>
      <c r="E4365" s="1">
        <v>0</v>
      </c>
      <c r="F4365" s="329">
        <v>0</v>
      </c>
      <c r="G4365" s="1">
        <v>13963.856138174</v>
      </c>
      <c r="H4365" s="329">
        <v>611834.15411136136</v>
      </c>
      <c r="I4365" s="1">
        <v>13963.856138174</v>
      </c>
      <c r="J4365" s="329">
        <v>821.40303447478391</v>
      </c>
      <c r="K4365" s="329">
        <f t="shared" si="68"/>
        <v>612655.55714583618</v>
      </c>
    </row>
    <row r="4366" spans="2:11" x14ac:dyDescent="0.2">
      <c r="B4366" s="1">
        <v>155131373</v>
      </c>
      <c r="C4366" s="1">
        <v>2034</v>
      </c>
      <c r="D4366" s="1" t="s">
        <v>299</v>
      </c>
      <c r="E4366" s="1">
        <v>0</v>
      </c>
      <c r="F4366" s="329">
        <v>0</v>
      </c>
      <c r="G4366" s="1">
        <v>13963.856138174</v>
      </c>
      <c r="H4366" s="329">
        <v>611834.15411136136</v>
      </c>
      <c r="I4366" s="1">
        <v>13963.856138174</v>
      </c>
      <c r="J4366" s="329">
        <v>821.40303447478391</v>
      </c>
      <c r="K4366" s="329">
        <f t="shared" si="68"/>
        <v>612655.55714583618</v>
      </c>
    </row>
    <row r="4367" spans="2:11" x14ac:dyDescent="0.2">
      <c r="B4367" s="1">
        <v>190649714</v>
      </c>
      <c r="C4367" s="1">
        <v>2023</v>
      </c>
      <c r="D4367" s="1" t="s">
        <v>299</v>
      </c>
      <c r="E4367" s="1">
        <v>2.44341030917446E-2</v>
      </c>
      <c r="F4367" s="329">
        <v>0</v>
      </c>
      <c r="G4367" s="1">
        <v>0</v>
      </c>
      <c r="H4367" s="329">
        <v>0</v>
      </c>
      <c r="I4367" s="1">
        <v>2.44341030917446E-2</v>
      </c>
      <c r="J4367" s="329">
        <v>374.75350770546811</v>
      </c>
      <c r="K4367" s="329">
        <f t="shared" si="68"/>
        <v>374.75350770546811</v>
      </c>
    </row>
    <row r="4368" spans="2:11" x14ac:dyDescent="0.2">
      <c r="B4368" s="1">
        <v>190649714</v>
      </c>
      <c r="C4368" s="1">
        <v>2024</v>
      </c>
      <c r="D4368" s="1" t="s">
        <v>299</v>
      </c>
      <c r="E4368" s="1">
        <v>0</v>
      </c>
      <c r="F4368" s="329">
        <v>0</v>
      </c>
      <c r="G4368" s="1">
        <v>0</v>
      </c>
      <c r="H4368" s="329">
        <v>0</v>
      </c>
      <c r="I4368" s="1">
        <v>0</v>
      </c>
      <c r="J4368" s="329">
        <v>374.75350770546811</v>
      </c>
      <c r="K4368" s="329">
        <f t="shared" si="68"/>
        <v>374.75350770546811</v>
      </c>
    </row>
    <row r="4369" spans="2:11" x14ac:dyDescent="0.2">
      <c r="B4369" s="1">
        <v>190649714</v>
      </c>
      <c r="C4369" s="1">
        <v>2025</v>
      </c>
      <c r="D4369" s="1" t="s">
        <v>299</v>
      </c>
      <c r="E4369" s="1">
        <v>1530.733156468302</v>
      </c>
      <c r="F4369" s="329">
        <v>43.388920276830227</v>
      </c>
      <c r="G4369" s="1">
        <v>0</v>
      </c>
      <c r="H4369" s="329">
        <v>0</v>
      </c>
      <c r="I4369" s="1">
        <v>1530.733156468302</v>
      </c>
      <c r="J4369" s="329">
        <v>374.75350770546811</v>
      </c>
      <c r="K4369" s="329">
        <f t="shared" si="68"/>
        <v>418.14242798229833</v>
      </c>
    </row>
    <row r="4370" spans="2:11" x14ac:dyDescent="0.2">
      <c r="B4370" s="1">
        <v>190649714</v>
      </c>
      <c r="C4370" s="1">
        <v>2026</v>
      </c>
      <c r="D4370" s="1" t="s">
        <v>299</v>
      </c>
      <c r="E4370" s="1">
        <v>1191.3021852358049</v>
      </c>
      <c r="F4370" s="329">
        <v>23.324670569674531</v>
      </c>
      <c r="G4370" s="1">
        <v>0</v>
      </c>
      <c r="H4370" s="329">
        <v>0</v>
      </c>
      <c r="I4370" s="1">
        <v>1191.3021852358049</v>
      </c>
      <c r="J4370" s="329">
        <v>374.75350770546811</v>
      </c>
      <c r="K4370" s="329">
        <f t="shared" si="68"/>
        <v>398.07817827514265</v>
      </c>
    </row>
    <row r="4371" spans="2:11" x14ac:dyDescent="0.2">
      <c r="B4371" s="1">
        <v>190649714</v>
      </c>
      <c r="C4371" s="1">
        <v>2027</v>
      </c>
      <c r="D4371" s="1" t="s">
        <v>299</v>
      </c>
      <c r="E4371" s="1">
        <v>964.19686694964696</v>
      </c>
      <c r="F4371" s="329">
        <v>14.322450825717249</v>
      </c>
      <c r="G4371" s="1">
        <v>0</v>
      </c>
      <c r="H4371" s="329">
        <v>0</v>
      </c>
      <c r="I4371" s="1">
        <v>964.19686694964696</v>
      </c>
      <c r="J4371" s="329">
        <v>374.75350770546811</v>
      </c>
      <c r="K4371" s="329">
        <f t="shared" si="68"/>
        <v>389.07595853118534</v>
      </c>
    </row>
    <row r="4372" spans="2:11" x14ac:dyDescent="0.2">
      <c r="B4372" s="1">
        <v>190649714</v>
      </c>
      <c r="C4372" s="1">
        <v>2028</v>
      </c>
      <c r="D4372" s="1" t="s">
        <v>299</v>
      </c>
      <c r="E4372" s="1">
        <v>603.46067601444292</v>
      </c>
      <c r="F4372" s="329">
        <v>12.229350453363709</v>
      </c>
      <c r="G4372" s="1">
        <v>0</v>
      </c>
      <c r="H4372" s="329">
        <v>0</v>
      </c>
      <c r="I4372" s="1">
        <v>603.46067601444292</v>
      </c>
      <c r="J4372" s="329">
        <v>374.75350770546811</v>
      </c>
      <c r="K4372" s="329">
        <f t="shared" si="68"/>
        <v>386.98285815883185</v>
      </c>
    </row>
    <row r="4373" spans="2:11" x14ac:dyDescent="0.2">
      <c r="B4373" s="1">
        <v>190649714</v>
      </c>
      <c r="C4373" s="1">
        <v>2029</v>
      </c>
      <c r="D4373" s="1" t="s">
        <v>299</v>
      </c>
      <c r="E4373" s="1">
        <v>421.23081989320838</v>
      </c>
      <c r="F4373" s="329">
        <v>7.0872783617669937</v>
      </c>
      <c r="G4373" s="1">
        <v>0</v>
      </c>
      <c r="H4373" s="329">
        <v>0</v>
      </c>
      <c r="I4373" s="1">
        <v>421.23081989320838</v>
      </c>
      <c r="J4373" s="329">
        <v>374.75350770546811</v>
      </c>
      <c r="K4373" s="329">
        <f t="shared" si="68"/>
        <v>381.84078606723511</v>
      </c>
    </row>
    <row r="4374" spans="2:11" x14ac:dyDescent="0.2">
      <c r="B4374" s="1">
        <v>190649714</v>
      </c>
      <c r="C4374" s="1">
        <v>2030</v>
      </c>
      <c r="D4374" s="1" t="s">
        <v>299</v>
      </c>
      <c r="E4374" s="1">
        <v>421.23081989320838</v>
      </c>
      <c r="F4374" s="329">
        <v>7.0872783617669937</v>
      </c>
      <c r="G4374" s="1">
        <v>0</v>
      </c>
      <c r="H4374" s="329">
        <v>0</v>
      </c>
      <c r="I4374" s="1">
        <v>421.23081989320838</v>
      </c>
      <c r="J4374" s="329">
        <v>374.75350770546811</v>
      </c>
      <c r="K4374" s="329">
        <f t="shared" si="68"/>
        <v>381.84078606723511</v>
      </c>
    </row>
    <row r="4375" spans="2:11" x14ac:dyDescent="0.2">
      <c r="B4375" s="1">
        <v>190649714</v>
      </c>
      <c r="C4375" s="1">
        <v>2031</v>
      </c>
      <c r="D4375" s="1" t="s">
        <v>299</v>
      </c>
      <c r="E4375" s="1">
        <v>421.23081989320838</v>
      </c>
      <c r="F4375" s="329">
        <v>7.0872783617669937</v>
      </c>
      <c r="G4375" s="1">
        <v>0</v>
      </c>
      <c r="H4375" s="329">
        <v>0</v>
      </c>
      <c r="I4375" s="1">
        <v>421.23081989320838</v>
      </c>
      <c r="J4375" s="329">
        <v>374.75350770546811</v>
      </c>
      <c r="K4375" s="329">
        <f t="shared" si="68"/>
        <v>381.84078606723511</v>
      </c>
    </row>
    <row r="4376" spans="2:11" x14ac:dyDescent="0.2">
      <c r="B4376" s="1">
        <v>190649714</v>
      </c>
      <c r="C4376" s="1">
        <v>2032</v>
      </c>
      <c r="D4376" s="1" t="s">
        <v>299</v>
      </c>
      <c r="E4376" s="1">
        <v>421.23081989320838</v>
      </c>
      <c r="F4376" s="329">
        <v>7.0872783617669937</v>
      </c>
      <c r="G4376" s="1">
        <v>0</v>
      </c>
      <c r="H4376" s="329">
        <v>0</v>
      </c>
      <c r="I4376" s="1">
        <v>421.23081989320838</v>
      </c>
      <c r="J4376" s="329">
        <v>374.75350770546811</v>
      </c>
      <c r="K4376" s="329">
        <f t="shared" si="68"/>
        <v>381.84078606723511</v>
      </c>
    </row>
    <row r="4377" spans="2:11" x14ac:dyDescent="0.2">
      <c r="B4377" s="1">
        <v>190649714</v>
      </c>
      <c r="C4377" s="1">
        <v>2033</v>
      </c>
      <c r="D4377" s="1" t="s">
        <v>299</v>
      </c>
      <c r="E4377" s="1">
        <v>178.8481475135261</v>
      </c>
      <c r="F4377" s="329">
        <v>9.1049430838673153</v>
      </c>
      <c r="G4377" s="1">
        <v>0</v>
      </c>
      <c r="H4377" s="329">
        <v>0</v>
      </c>
      <c r="I4377" s="1">
        <v>178.8481475135261</v>
      </c>
      <c r="J4377" s="329">
        <v>374.75350770546811</v>
      </c>
      <c r="K4377" s="329">
        <f t="shared" si="68"/>
        <v>383.85845078933545</v>
      </c>
    </row>
    <row r="4378" spans="2:11" x14ac:dyDescent="0.2">
      <c r="B4378" s="1">
        <v>190649714</v>
      </c>
      <c r="C4378" s="1">
        <v>2034</v>
      </c>
      <c r="D4378" s="1" t="s">
        <v>299</v>
      </c>
      <c r="E4378" s="1">
        <v>178.8481475135261</v>
      </c>
      <c r="F4378" s="329">
        <v>9.1049430838673153</v>
      </c>
      <c r="G4378" s="1">
        <v>0</v>
      </c>
      <c r="H4378" s="329">
        <v>0</v>
      </c>
      <c r="I4378" s="1">
        <v>178.8481475135261</v>
      </c>
      <c r="J4378" s="329">
        <v>374.75350770546811</v>
      </c>
      <c r="K4378" s="329">
        <f t="shared" si="68"/>
        <v>383.85845078933545</v>
      </c>
    </row>
    <row r="4379" spans="2:11" x14ac:dyDescent="0.2">
      <c r="B4379" s="1">
        <v>20038569</v>
      </c>
      <c r="C4379" s="1">
        <v>2023</v>
      </c>
      <c r="D4379" s="1" t="s">
        <v>300</v>
      </c>
      <c r="E4379" s="1">
        <v>0</v>
      </c>
      <c r="F4379" s="329">
        <v>0</v>
      </c>
      <c r="G4379" s="1">
        <v>0.37023585993392027</v>
      </c>
      <c r="H4379" s="329">
        <v>16.222090942708899</v>
      </c>
      <c r="I4379" s="1">
        <v>0.37023585993392027</v>
      </c>
      <c r="J4379" s="329">
        <v>10911.82955120724</v>
      </c>
      <c r="K4379" s="329">
        <f t="shared" si="68"/>
        <v>10928.051642149949</v>
      </c>
    </row>
    <row r="4380" spans="2:11" x14ac:dyDescent="0.2">
      <c r="B4380" s="1">
        <v>20038569</v>
      </c>
      <c r="C4380" s="1">
        <v>2024</v>
      </c>
      <c r="D4380" s="1" t="s">
        <v>300</v>
      </c>
      <c r="E4380" s="1">
        <v>0</v>
      </c>
      <c r="F4380" s="329">
        <v>0</v>
      </c>
      <c r="G4380" s="1">
        <v>0.46086134170620591</v>
      </c>
      <c r="H4380" s="329">
        <v>20.192897031830629</v>
      </c>
      <c r="I4380" s="1">
        <v>0.46086134170620591</v>
      </c>
      <c r="J4380" s="329">
        <v>10911.82955120724</v>
      </c>
      <c r="K4380" s="329">
        <f t="shared" si="68"/>
        <v>10932.022448239071</v>
      </c>
    </row>
    <row r="4381" spans="2:11" x14ac:dyDescent="0.2">
      <c r="B4381" s="1">
        <v>20038569</v>
      </c>
      <c r="C4381" s="1">
        <v>2025</v>
      </c>
      <c r="D4381" s="1" t="s">
        <v>300</v>
      </c>
      <c r="E4381" s="1">
        <v>0</v>
      </c>
      <c r="F4381" s="329">
        <v>0</v>
      </c>
      <c r="G4381" s="1">
        <v>0</v>
      </c>
      <c r="H4381" s="329">
        <v>0</v>
      </c>
      <c r="I4381" s="1">
        <v>0</v>
      </c>
      <c r="J4381" s="329">
        <v>10911.82955120724</v>
      </c>
      <c r="K4381" s="329">
        <f t="shared" si="68"/>
        <v>10911.82955120724</v>
      </c>
    </row>
    <row r="4382" spans="2:11" x14ac:dyDescent="0.2">
      <c r="B4382" s="1">
        <v>20038569</v>
      </c>
      <c r="C4382" s="1">
        <v>2026</v>
      </c>
      <c r="D4382" s="1" t="s">
        <v>300</v>
      </c>
      <c r="E4382" s="1">
        <v>1.5586994882666261</v>
      </c>
      <c r="F4382" s="329">
        <v>1.7934407222891999E-3</v>
      </c>
      <c r="G4382" s="1">
        <v>0</v>
      </c>
      <c r="H4382" s="329">
        <v>0</v>
      </c>
      <c r="I4382" s="1">
        <v>1.5586994882666261</v>
      </c>
      <c r="J4382" s="329">
        <v>10911.82955120724</v>
      </c>
      <c r="K4382" s="329">
        <f t="shared" si="68"/>
        <v>10911.831344647962</v>
      </c>
    </row>
    <row r="4383" spans="2:11" x14ac:dyDescent="0.2">
      <c r="B4383" s="1">
        <v>20038569</v>
      </c>
      <c r="C4383" s="1">
        <v>2027</v>
      </c>
      <c r="D4383" s="1" t="s">
        <v>300</v>
      </c>
      <c r="E4383" s="1">
        <v>377.357587345029</v>
      </c>
      <c r="F4383" s="329">
        <v>3.0649118766233721</v>
      </c>
      <c r="G4383" s="1">
        <v>0</v>
      </c>
      <c r="H4383" s="329">
        <v>0</v>
      </c>
      <c r="I4383" s="1">
        <v>377.357587345029</v>
      </c>
      <c r="J4383" s="329">
        <v>10911.82955120724</v>
      </c>
      <c r="K4383" s="329">
        <f t="shared" si="68"/>
        <v>10914.894463083863</v>
      </c>
    </row>
    <row r="4384" spans="2:11" x14ac:dyDescent="0.2">
      <c r="B4384" s="1">
        <v>20038569</v>
      </c>
      <c r="C4384" s="1">
        <v>2028</v>
      </c>
      <c r="D4384" s="1" t="s">
        <v>300</v>
      </c>
      <c r="E4384" s="1">
        <v>1087.1812948088641</v>
      </c>
      <c r="F4384" s="329">
        <v>4.3027334387329574</v>
      </c>
      <c r="G4384" s="1">
        <v>0</v>
      </c>
      <c r="H4384" s="329">
        <v>0</v>
      </c>
      <c r="I4384" s="1">
        <v>1087.1812948088641</v>
      </c>
      <c r="J4384" s="329">
        <v>10911.82955120724</v>
      </c>
      <c r="K4384" s="329">
        <f t="shared" si="68"/>
        <v>10916.132284645973</v>
      </c>
    </row>
    <row r="4385" spans="2:11" x14ac:dyDescent="0.2">
      <c r="B4385" s="1">
        <v>20038569</v>
      </c>
      <c r="C4385" s="1">
        <v>2029</v>
      </c>
      <c r="D4385" s="1" t="s">
        <v>300</v>
      </c>
      <c r="E4385" s="1">
        <v>1988.6784486307711</v>
      </c>
      <c r="F4385" s="329">
        <v>7.14781207093659</v>
      </c>
      <c r="G4385" s="1">
        <v>0</v>
      </c>
      <c r="H4385" s="329">
        <v>0</v>
      </c>
      <c r="I4385" s="1">
        <v>1988.6784486307711</v>
      </c>
      <c r="J4385" s="329">
        <v>10911.82955120724</v>
      </c>
      <c r="K4385" s="329">
        <f t="shared" si="68"/>
        <v>10918.977363278176</v>
      </c>
    </row>
    <row r="4386" spans="2:11" x14ac:dyDescent="0.2">
      <c r="B4386" s="1">
        <v>20038569</v>
      </c>
      <c r="C4386" s="1">
        <v>2030</v>
      </c>
      <c r="D4386" s="1" t="s">
        <v>300</v>
      </c>
      <c r="E4386" s="1">
        <v>2410.6630558742959</v>
      </c>
      <c r="F4386" s="329">
        <v>9.3408097699382999</v>
      </c>
      <c r="G4386" s="1">
        <v>0</v>
      </c>
      <c r="H4386" s="329">
        <v>0</v>
      </c>
      <c r="I4386" s="1">
        <v>2410.6630558742959</v>
      </c>
      <c r="J4386" s="329">
        <v>10911.82955120724</v>
      </c>
      <c r="K4386" s="329">
        <f t="shared" si="68"/>
        <v>10921.170360977178</v>
      </c>
    </row>
    <row r="4387" spans="2:11" x14ac:dyDescent="0.2">
      <c r="B4387" s="1">
        <v>20038569</v>
      </c>
      <c r="C4387" s="1">
        <v>2031</v>
      </c>
      <c r="D4387" s="1" t="s">
        <v>300</v>
      </c>
      <c r="E4387" s="1">
        <v>2681.8883222027061</v>
      </c>
      <c r="F4387" s="329">
        <v>20.240969688094761</v>
      </c>
      <c r="G4387" s="1">
        <v>0</v>
      </c>
      <c r="H4387" s="329">
        <v>0</v>
      </c>
      <c r="I4387" s="1">
        <v>2681.8883222027061</v>
      </c>
      <c r="J4387" s="329">
        <v>10911.82955120724</v>
      </c>
      <c r="K4387" s="329">
        <f t="shared" si="68"/>
        <v>10932.070520895335</v>
      </c>
    </row>
    <row r="4388" spans="2:11" x14ac:dyDescent="0.2">
      <c r="B4388" s="1">
        <v>20038569</v>
      </c>
      <c r="C4388" s="1">
        <v>2032</v>
      </c>
      <c r="D4388" s="1" t="s">
        <v>300</v>
      </c>
      <c r="E4388" s="1">
        <v>2765.0119939994829</v>
      </c>
      <c r="F4388" s="329">
        <v>34.19828931315994</v>
      </c>
      <c r="G4388" s="1">
        <v>0</v>
      </c>
      <c r="H4388" s="329">
        <v>0</v>
      </c>
      <c r="I4388" s="1">
        <v>2765.0119939994829</v>
      </c>
      <c r="J4388" s="329">
        <v>10911.82955120724</v>
      </c>
      <c r="K4388" s="329">
        <f t="shared" si="68"/>
        <v>10946.027840520401</v>
      </c>
    </row>
    <row r="4389" spans="2:11" x14ac:dyDescent="0.2">
      <c r="B4389" s="1">
        <v>20038569</v>
      </c>
      <c r="C4389" s="1">
        <v>2033</v>
      </c>
      <c r="D4389" s="1" t="s">
        <v>300</v>
      </c>
      <c r="E4389" s="1">
        <v>4178.2255585055491</v>
      </c>
      <c r="F4389" s="329">
        <v>113.5977384003414</v>
      </c>
      <c r="G4389" s="1">
        <v>0</v>
      </c>
      <c r="H4389" s="329">
        <v>0</v>
      </c>
      <c r="I4389" s="1">
        <v>4178.2255585055491</v>
      </c>
      <c r="J4389" s="329">
        <v>10911.82955120724</v>
      </c>
      <c r="K4389" s="329">
        <f t="shared" si="68"/>
        <v>11025.427289607582</v>
      </c>
    </row>
    <row r="4390" spans="2:11" x14ac:dyDescent="0.2">
      <c r="B4390" s="1">
        <v>20038569</v>
      </c>
      <c r="C4390" s="1">
        <v>2034</v>
      </c>
      <c r="D4390" s="1" t="s">
        <v>300</v>
      </c>
      <c r="E4390" s="1">
        <v>4663.5567609331511</v>
      </c>
      <c r="F4390" s="329">
        <v>143.9348507319751</v>
      </c>
      <c r="G4390" s="1">
        <v>0</v>
      </c>
      <c r="H4390" s="329">
        <v>0</v>
      </c>
      <c r="I4390" s="1">
        <v>4663.5567609331511</v>
      </c>
      <c r="J4390" s="329">
        <v>10911.82955120724</v>
      </c>
      <c r="K4390" s="329">
        <f t="shared" si="68"/>
        <v>11055.764401939216</v>
      </c>
    </row>
    <row r="4391" spans="2:11" x14ac:dyDescent="0.2">
      <c r="B4391" s="1">
        <v>20045998</v>
      </c>
      <c r="C4391" s="1">
        <v>2023</v>
      </c>
      <c r="D4391" s="1" t="s">
        <v>300</v>
      </c>
      <c r="E4391" s="1">
        <v>7546.2352625116246</v>
      </c>
      <c r="F4391" s="329">
        <v>0</v>
      </c>
      <c r="G4391" s="1">
        <v>0</v>
      </c>
      <c r="H4391" s="329">
        <v>0</v>
      </c>
      <c r="I4391" s="1">
        <v>7546.2352625116246</v>
      </c>
      <c r="J4391" s="329">
        <v>4649.1583839507857</v>
      </c>
      <c r="K4391" s="329">
        <f t="shared" si="68"/>
        <v>4649.1583839507857</v>
      </c>
    </row>
    <row r="4392" spans="2:11" x14ac:dyDescent="0.2">
      <c r="B4392" s="1">
        <v>20045998</v>
      </c>
      <c r="C4392" s="1">
        <v>2024</v>
      </c>
      <c r="D4392" s="1" t="s">
        <v>300</v>
      </c>
      <c r="E4392" s="1">
        <v>7724.1458685371445</v>
      </c>
      <c r="F4392" s="329">
        <v>171.71412447440261</v>
      </c>
      <c r="G4392" s="1">
        <v>0</v>
      </c>
      <c r="H4392" s="329">
        <v>0</v>
      </c>
      <c r="I4392" s="1">
        <v>7724.1458685371445</v>
      </c>
      <c r="J4392" s="329">
        <v>4649.1583839507857</v>
      </c>
      <c r="K4392" s="329">
        <f t="shared" si="68"/>
        <v>4820.8725084251882</v>
      </c>
    </row>
    <row r="4393" spans="2:11" x14ac:dyDescent="0.2">
      <c r="B4393" s="1">
        <v>20045998</v>
      </c>
      <c r="C4393" s="1">
        <v>2025</v>
      </c>
      <c r="D4393" s="1" t="s">
        <v>300</v>
      </c>
      <c r="E4393" s="1">
        <v>7965.5583595102526</v>
      </c>
      <c r="F4393" s="329">
        <v>151.59452540429871</v>
      </c>
      <c r="G4393" s="1">
        <v>0</v>
      </c>
      <c r="H4393" s="329">
        <v>0</v>
      </c>
      <c r="I4393" s="1">
        <v>7965.5583595102526</v>
      </c>
      <c r="J4393" s="329">
        <v>4649.1583839507857</v>
      </c>
      <c r="K4393" s="329">
        <f t="shared" si="68"/>
        <v>4800.7529093550847</v>
      </c>
    </row>
    <row r="4394" spans="2:11" x14ac:dyDescent="0.2">
      <c r="B4394" s="1">
        <v>20045998</v>
      </c>
      <c r="C4394" s="1">
        <v>2026</v>
      </c>
      <c r="D4394" s="1" t="s">
        <v>300</v>
      </c>
      <c r="E4394" s="1">
        <v>12044.204217997951</v>
      </c>
      <c r="F4394" s="329">
        <v>139.5571993731497</v>
      </c>
      <c r="G4394" s="1">
        <v>0</v>
      </c>
      <c r="H4394" s="329">
        <v>0</v>
      </c>
      <c r="I4394" s="1">
        <v>12044.204217997951</v>
      </c>
      <c r="J4394" s="329">
        <v>4649.1583839507857</v>
      </c>
      <c r="K4394" s="329">
        <f t="shared" si="68"/>
        <v>4788.7155833239358</v>
      </c>
    </row>
    <row r="4395" spans="2:11" x14ac:dyDescent="0.2">
      <c r="B4395" s="1">
        <v>20045998</v>
      </c>
      <c r="C4395" s="1">
        <v>2027</v>
      </c>
      <c r="D4395" s="1" t="s">
        <v>300</v>
      </c>
      <c r="E4395" s="1">
        <v>12526.098907291709</v>
      </c>
      <c r="F4395" s="329">
        <v>138.1850843812947</v>
      </c>
      <c r="G4395" s="1">
        <v>0</v>
      </c>
      <c r="H4395" s="329">
        <v>0</v>
      </c>
      <c r="I4395" s="1">
        <v>12526.098907291709</v>
      </c>
      <c r="J4395" s="329">
        <v>4649.1583839507857</v>
      </c>
      <c r="K4395" s="329">
        <f t="shared" si="68"/>
        <v>4787.3434683320802</v>
      </c>
    </row>
    <row r="4396" spans="2:11" x14ac:dyDescent="0.2">
      <c r="B4396" s="1">
        <v>20045998</v>
      </c>
      <c r="C4396" s="1">
        <v>2028</v>
      </c>
      <c r="D4396" s="1" t="s">
        <v>300</v>
      </c>
      <c r="E4396" s="1">
        <v>17020.05558593832</v>
      </c>
      <c r="F4396" s="329">
        <v>194.7165657067255</v>
      </c>
      <c r="G4396" s="1">
        <v>0</v>
      </c>
      <c r="H4396" s="329">
        <v>0</v>
      </c>
      <c r="I4396" s="1">
        <v>17020.05558593832</v>
      </c>
      <c r="J4396" s="329">
        <v>4649.1583839507857</v>
      </c>
      <c r="K4396" s="329">
        <f t="shared" si="68"/>
        <v>4843.874949657511</v>
      </c>
    </row>
    <row r="4397" spans="2:11" x14ac:dyDescent="0.2">
      <c r="B4397" s="1">
        <v>20045998</v>
      </c>
      <c r="C4397" s="1">
        <v>2029</v>
      </c>
      <c r="D4397" s="1" t="s">
        <v>300</v>
      </c>
      <c r="E4397" s="1">
        <v>16902.750745748101</v>
      </c>
      <c r="F4397" s="329">
        <v>150.6831142809811</v>
      </c>
      <c r="G4397" s="1">
        <v>0</v>
      </c>
      <c r="H4397" s="329">
        <v>0</v>
      </c>
      <c r="I4397" s="1">
        <v>16902.750745748101</v>
      </c>
      <c r="J4397" s="329">
        <v>4649.1583839507857</v>
      </c>
      <c r="K4397" s="329">
        <f t="shared" si="68"/>
        <v>4799.8414982317672</v>
      </c>
    </row>
    <row r="4398" spans="2:11" x14ac:dyDescent="0.2">
      <c r="B4398" s="1">
        <v>20045998</v>
      </c>
      <c r="C4398" s="1">
        <v>2030</v>
      </c>
      <c r="D4398" s="1" t="s">
        <v>300</v>
      </c>
      <c r="E4398" s="1">
        <v>21760.42942250512</v>
      </c>
      <c r="F4398" s="329">
        <v>215.4593312228576</v>
      </c>
      <c r="G4398" s="1">
        <v>0</v>
      </c>
      <c r="H4398" s="329">
        <v>0</v>
      </c>
      <c r="I4398" s="1">
        <v>21760.42942250512</v>
      </c>
      <c r="J4398" s="329">
        <v>4649.1583839507857</v>
      </c>
      <c r="K4398" s="329">
        <f t="shared" si="68"/>
        <v>4864.6177151736429</v>
      </c>
    </row>
    <row r="4399" spans="2:11" x14ac:dyDescent="0.2">
      <c r="B4399" s="1">
        <v>20045998</v>
      </c>
      <c r="C4399" s="1">
        <v>2031</v>
      </c>
      <c r="D4399" s="1" t="s">
        <v>300</v>
      </c>
      <c r="E4399" s="1">
        <v>22571.194448087379</v>
      </c>
      <c r="F4399" s="329">
        <v>313.24221272948978</v>
      </c>
      <c r="G4399" s="1">
        <v>0</v>
      </c>
      <c r="H4399" s="329">
        <v>0</v>
      </c>
      <c r="I4399" s="1">
        <v>22571.194448087379</v>
      </c>
      <c r="J4399" s="329">
        <v>4649.1583839507857</v>
      </c>
      <c r="K4399" s="329">
        <f t="shared" si="68"/>
        <v>4962.4005966802752</v>
      </c>
    </row>
    <row r="4400" spans="2:11" x14ac:dyDescent="0.2">
      <c r="B4400" s="1">
        <v>20045998</v>
      </c>
      <c r="C4400" s="1">
        <v>2032</v>
      </c>
      <c r="D4400" s="1" t="s">
        <v>300</v>
      </c>
      <c r="E4400" s="1">
        <v>27825.718476309339</v>
      </c>
      <c r="F4400" s="329">
        <v>592.70239667673798</v>
      </c>
      <c r="G4400" s="1">
        <v>0</v>
      </c>
      <c r="H4400" s="329">
        <v>0</v>
      </c>
      <c r="I4400" s="1">
        <v>27825.718476309339</v>
      </c>
      <c r="J4400" s="329">
        <v>4649.1583839507857</v>
      </c>
      <c r="K4400" s="329">
        <f t="shared" si="68"/>
        <v>5241.860780627524</v>
      </c>
    </row>
    <row r="4401" spans="2:11" x14ac:dyDescent="0.2">
      <c r="B4401" s="1">
        <v>20045998</v>
      </c>
      <c r="C4401" s="1">
        <v>2033</v>
      </c>
      <c r="D4401" s="1" t="s">
        <v>300</v>
      </c>
      <c r="E4401" s="1">
        <v>31815.42729972766</v>
      </c>
      <c r="F4401" s="329">
        <v>1149.313675073219</v>
      </c>
      <c r="G4401" s="1">
        <v>0</v>
      </c>
      <c r="H4401" s="329">
        <v>0</v>
      </c>
      <c r="I4401" s="1">
        <v>31815.42729972766</v>
      </c>
      <c r="J4401" s="329">
        <v>4649.1583839507857</v>
      </c>
      <c r="K4401" s="329">
        <f t="shared" si="68"/>
        <v>5798.4720590240049</v>
      </c>
    </row>
    <row r="4402" spans="2:11" x14ac:dyDescent="0.2">
      <c r="B4402" s="1">
        <v>20045998</v>
      </c>
      <c r="C4402" s="1">
        <v>2034</v>
      </c>
      <c r="D4402" s="1" t="s">
        <v>300</v>
      </c>
      <c r="E4402" s="1">
        <v>35589.03974533263</v>
      </c>
      <c r="F4402" s="329">
        <v>1520.274189552397</v>
      </c>
      <c r="G4402" s="1">
        <v>0</v>
      </c>
      <c r="H4402" s="329">
        <v>0</v>
      </c>
      <c r="I4402" s="1">
        <v>35589.03974533263</v>
      </c>
      <c r="J4402" s="329">
        <v>4649.1583839507857</v>
      </c>
      <c r="K4402" s="329">
        <f t="shared" si="68"/>
        <v>6169.4325735031825</v>
      </c>
    </row>
    <row r="4403" spans="2:11" x14ac:dyDescent="0.2">
      <c r="B4403" s="1">
        <v>20046375</v>
      </c>
      <c r="C4403" s="1">
        <v>2023</v>
      </c>
      <c r="D4403" s="1" t="s">
        <v>300</v>
      </c>
      <c r="E4403" s="1">
        <v>140.45800745998261</v>
      </c>
      <c r="F4403" s="329">
        <v>0</v>
      </c>
      <c r="G4403" s="1">
        <v>0</v>
      </c>
      <c r="H4403" s="329">
        <v>0</v>
      </c>
      <c r="I4403" s="1">
        <v>140.45800745998261</v>
      </c>
      <c r="J4403" s="329">
        <v>2226.2095135738</v>
      </c>
      <c r="K4403" s="329">
        <f t="shared" si="68"/>
        <v>2226.2095135738</v>
      </c>
    </row>
    <row r="4404" spans="2:11" x14ac:dyDescent="0.2">
      <c r="B4404" s="1">
        <v>20046375</v>
      </c>
      <c r="C4404" s="1">
        <v>2024</v>
      </c>
      <c r="D4404" s="1" t="s">
        <v>300</v>
      </c>
      <c r="E4404" s="1">
        <v>507.90522370027082</v>
      </c>
      <c r="F4404" s="329">
        <v>7.1610013174232101</v>
      </c>
      <c r="G4404" s="1">
        <v>0</v>
      </c>
      <c r="H4404" s="329">
        <v>0</v>
      </c>
      <c r="I4404" s="1">
        <v>507.90522370027082</v>
      </c>
      <c r="J4404" s="329">
        <v>2226.2095135738</v>
      </c>
      <c r="K4404" s="329">
        <f t="shared" si="68"/>
        <v>2233.3705148912231</v>
      </c>
    </row>
    <row r="4405" spans="2:11" x14ac:dyDescent="0.2">
      <c r="B4405" s="1">
        <v>20046375</v>
      </c>
      <c r="C4405" s="1">
        <v>2025</v>
      </c>
      <c r="D4405" s="1" t="s">
        <v>300</v>
      </c>
      <c r="E4405" s="1">
        <v>1025.498012399464</v>
      </c>
      <c r="F4405" s="329">
        <v>15.669561079616329</v>
      </c>
      <c r="G4405" s="1">
        <v>0</v>
      </c>
      <c r="H4405" s="329">
        <v>0</v>
      </c>
      <c r="I4405" s="1">
        <v>1025.498012399464</v>
      </c>
      <c r="J4405" s="329">
        <v>2226.2095135738</v>
      </c>
      <c r="K4405" s="329">
        <f t="shared" si="68"/>
        <v>2241.8790746534164</v>
      </c>
    </row>
    <row r="4406" spans="2:11" x14ac:dyDescent="0.2">
      <c r="B4406" s="1">
        <v>20046375</v>
      </c>
      <c r="C4406" s="1">
        <v>2026</v>
      </c>
      <c r="D4406" s="1" t="s">
        <v>300</v>
      </c>
      <c r="E4406" s="1">
        <v>1625.8434328309991</v>
      </c>
      <c r="F4406" s="329">
        <v>10.445433003680019</v>
      </c>
      <c r="G4406" s="1">
        <v>0</v>
      </c>
      <c r="H4406" s="329">
        <v>0</v>
      </c>
      <c r="I4406" s="1">
        <v>1625.8434328309991</v>
      </c>
      <c r="J4406" s="329">
        <v>2226.2095135738</v>
      </c>
      <c r="K4406" s="329">
        <f t="shared" si="68"/>
        <v>2236.6549465774801</v>
      </c>
    </row>
    <row r="4407" spans="2:11" x14ac:dyDescent="0.2">
      <c r="B4407" s="1">
        <v>20046375</v>
      </c>
      <c r="C4407" s="1">
        <v>2027</v>
      </c>
      <c r="D4407" s="1" t="s">
        <v>300</v>
      </c>
      <c r="E4407" s="1">
        <v>3666.6354933418352</v>
      </c>
      <c r="F4407" s="329">
        <v>26.34620669677544</v>
      </c>
      <c r="G4407" s="1">
        <v>0</v>
      </c>
      <c r="H4407" s="329">
        <v>0</v>
      </c>
      <c r="I4407" s="1">
        <v>3666.6354933418352</v>
      </c>
      <c r="J4407" s="329">
        <v>2226.2095135738</v>
      </c>
      <c r="K4407" s="329">
        <f t="shared" si="68"/>
        <v>2252.5557202705754</v>
      </c>
    </row>
    <row r="4408" spans="2:11" x14ac:dyDescent="0.2">
      <c r="B4408" s="1">
        <v>20046375</v>
      </c>
      <c r="C4408" s="1">
        <v>2028</v>
      </c>
      <c r="D4408" s="1" t="s">
        <v>300</v>
      </c>
      <c r="E4408" s="1">
        <v>5060.6888418427152</v>
      </c>
      <c r="F4408" s="329">
        <v>39.396826574285967</v>
      </c>
      <c r="G4408" s="1">
        <v>0</v>
      </c>
      <c r="H4408" s="329">
        <v>0</v>
      </c>
      <c r="I4408" s="1">
        <v>5060.6888418427152</v>
      </c>
      <c r="J4408" s="329">
        <v>2226.2095135738</v>
      </c>
      <c r="K4408" s="329">
        <f t="shared" si="68"/>
        <v>2265.606340148086</v>
      </c>
    </row>
    <row r="4409" spans="2:11" x14ac:dyDescent="0.2">
      <c r="B4409" s="1">
        <v>20046375</v>
      </c>
      <c r="C4409" s="1">
        <v>2029</v>
      </c>
      <c r="D4409" s="1" t="s">
        <v>300</v>
      </c>
      <c r="E4409" s="1">
        <v>15068.073922195221</v>
      </c>
      <c r="F4409" s="329">
        <v>128.6902444815471</v>
      </c>
      <c r="G4409" s="1">
        <v>0</v>
      </c>
      <c r="H4409" s="329">
        <v>0</v>
      </c>
      <c r="I4409" s="1">
        <v>15068.073922195221</v>
      </c>
      <c r="J4409" s="329">
        <v>2226.2095135738</v>
      </c>
      <c r="K4409" s="329">
        <f t="shared" si="68"/>
        <v>2354.8997580553469</v>
      </c>
    </row>
    <row r="4410" spans="2:11" x14ac:dyDescent="0.2">
      <c r="B4410" s="1">
        <v>20046375</v>
      </c>
      <c r="C4410" s="1">
        <v>2030</v>
      </c>
      <c r="D4410" s="1" t="s">
        <v>300</v>
      </c>
      <c r="E4410" s="1">
        <v>15423.78958198223</v>
      </c>
      <c r="F4410" s="329">
        <v>154.44744730371829</v>
      </c>
      <c r="G4410" s="1">
        <v>0</v>
      </c>
      <c r="H4410" s="329">
        <v>0</v>
      </c>
      <c r="I4410" s="1">
        <v>15423.78958198223</v>
      </c>
      <c r="J4410" s="329">
        <v>2226.2095135738</v>
      </c>
      <c r="K4410" s="329">
        <f t="shared" si="68"/>
        <v>2380.6569608775185</v>
      </c>
    </row>
    <row r="4411" spans="2:11" x14ac:dyDescent="0.2">
      <c r="B4411" s="1">
        <v>20046375</v>
      </c>
      <c r="C4411" s="1">
        <v>2031</v>
      </c>
      <c r="D4411" s="1" t="s">
        <v>300</v>
      </c>
      <c r="E4411" s="1">
        <v>15954.087142471029</v>
      </c>
      <c r="F4411" s="329">
        <v>259.06022644974098</v>
      </c>
      <c r="G4411" s="1">
        <v>0</v>
      </c>
      <c r="H4411" s="329">
        <v>0</v>
      </c>
      <c r="I4411" s="1">
        <v>15954.087142471029</v>
      </c>
      <c r="J4411" s="329">
        <v>2226.2095135738</v>
      </c>
      <c r="K4411" s="329">
        <f t="shared" si="68"/>
        <v>2485.2697400235411</v>
      </c>
    </row>
    <row r="4412" spans="2:11" x14ac:dyDescent="0.2">
      <c r="B4412" s="1">
        <v>20046375</v>
      </c>
      <c r="C4412" s="1">
        <v>2032</v>
      </c>
      <c r="D4412" s="1" t="s">
        <v>300</v>
      </c>
      <c r="E4412" s="1">
        <v>15879.802788888819</v>
      </c>
      <c r="F4412" s="329">
        <v>379.19351611634158</v>
      </c>
      <c r="G4412" s="1">
        <v>0</v>
      </c>
      <c r="H4412" s="329">
        <v>0</v>
      </c>
      <c r="I4412" s="1">
        <v>15879.802788888819</v>
      </c>
      <c r="J4412" s="329">
        <v>2226.2095135738</v>
      </c>
      <c r="K4412" s="329">
        <f t="shared" si="68"/>
        <v>2605.4030296901415</v>
      </c>
    </row>
    <row r="4413" spans="2:11" x14ac:dyDescent="0.2">
      <c r="B4413" s="1">
        <v>20046375</v>
      </c>
      <c r="C4413" s="1">
        <v>2033</v>
      </c>
      <c r="D4413" s="1" t="s">
        <v>300</v>
      </c>
      <c r="E4413" s="1">
        <v>15778.32410240778</v>
      </c>
      <c r="F4413" s="329">
        <v>603.31270974998358</v>
      </c>
      <c r="G4413" s="1">
        <v>0</v>
      </c>
      <c r="H4413" s="329">
        <v>0</v>
      </c>
      <c r="I4413" s="1">
        <v>15778.32410240778</v>
      </c>
      <c r="J4413" s="329">
        <v>2226.2095135738</v>
      </c>
      <c r="K4413" s="329">
        <f t="shared" si="68"/>
        <v>2829.5222233237837</v>
      </c>
    </row>
    <row r="4414" spans="2:11" x14ac:dyDescent="0.2">
      <c r="B4414" s="1">
        <v>20046375</v>
      </c>
      <c r="C4414" s="1">
        <v>2034</v>
      </c>
      <c r="D4414" s="1" t="s">
        <v>300</v>
      </c>
      <c r="E4414" s="1">
        <v>15870.30638322394</v>
      </c>
      <c r="F4414" s="329">
        <v>733.04012996939935</v>
      </c>
      <c r="G4414" s="1">
        <v>0</v>
      </c>
      <c r="H4414" s="329">
        <v>0</v>
      </c>
      <c r="I4414" s="1">
        <v>15870.30638322394</v>
      </c>
      <c r="J4414" s="329">
        <v>2226.2095135738</v>
      </c>
      <c r="K4414" s="329">
        <f t="shared" si="68"/>
        <v>2959.2496435431995</v>
      </c>
    </row>
    <row r="4415" spans="2:11" x14ac:dyDescent="0.2">
      <c r="B4415" s="1">
        <v>20046951</v>
      </c>
      <c r="C4415" s="1">
        <v>2023</v>
      </c>
      <c r="D4415" s="1" t="s">
        <v>300</v>
      </c>
      <c r="E4415" s="1">
        <v>3619.4231606177318</v>
      </c>
      <c r="F4415" s="329">
        <v>0</v>
      </c>
      <c r="G4415" s="1">
        <v>0</v>
      </c>
      <c r="H4415" s="329">
        <v>0</v>
      </c>
      <c r="I4415" s="1">
        <v>3619.4231606177318</v>
      </c>
      <c r="J4415" s="329">
        <v>10376.004267000881</v>
      </c>
      <c r="K4415" s="329">
        <f t="shared" si="68"/>
        <v>10376.004267000881</v>
      </c>
    </row>
    <row r="4416" spans="2:11" x14ac:dyDescent="0.2">
      <c r="B4416" s="1">
        <v>20046951</v>
      </c>
      <c r="C4416" s="1">
        <v>2024</v>
      </c>
      <c r="D4416" s="1" t="s">
        <v>300</v>
      </c>
      <c r="E4416" s="1">
        <v>4028.7088968469229</v>
      </c>
      <c r="F4416" s="329">
        <v>62.852485502558302</v>
      </c>
      <c r="G4416" s="1">
        <v>0</v>
      </c>
      <c r="H4416" s="329">
        <v>0</v>
      </c>
      <c r="I4416" s="1">
        <v>4028.7088968469229</v>
      </c>
      <c r="J4416" s="329">
        <v>10376.004267000881</v>
      </c>
      <c r="K4416" s="329">
        <f t="shared" si="68"/>
        <v>10438.85675250344</v>
      </c>
    </row>
    <row r="4417" spans="2:11" x14ac:dyDescent="0.2">
      <c r="B4417" s="1">
        <v>20046951</v>
      </c>
      <c r="C4417" s="1">
        <v>2025</v>
      </c>
      <c r="D4417" s="1" t="s">
        <v>300</v>
      </c>
      <c r="E4417" s="1">
        <v>6952.66962475943</v>
      </c>
      <c r="F4417" s="329">
        <v>114.27369566648341</v>
      </c>
      <c r="G4417" s="1">
        <v>0</v>
      </c>
      <c r="H4417" s="329">
        <v>0</v>
      </c>
      <c r="I4417" s="1">
        <v>6952.66962475943</v>
      </c>
      <c r="J4417" s="329">
        <v>10376.004267000881</v>
      </c>
      <c r="K4417" s="329">
        <f t="shared" si="68"/>
        <v>10490.277962667364</v>
      </c>
    </row>
    <row r="4418" spans="2:11" x14ac:dyDescent="0.2">
      <c r="B4418" s="1">
        <v>20046951</v>
      </c>
      <c r="C4418" s="1">
        <v>2026</v>
      </c>
      <c r="D4418" s="1" t="s">
        <v>300</v>
      </c>
      <c r="E4418" s="1">
        <v>7761.8699880346612</v>
      </c>
      <c r="F4418" s="329">
        <v>63.164340140441517</v>
      </c>
      <c r="G4418" s="1">
        <v>0</v>
      </c>
      <c r="H4418" s="329">
        <v>0</v>
      </c>
      <c r="I4418" s="1">
        <v>7761.8699880346612</v>
      </c>
      <c r="J4418" s="329">
        <v>10376.004267000881</v>
      </c>
      <c r="K4418" s="329">
        <f t="shared" si="68"/>
        <v>10439.168607141322</v>
      </c>
    </row>
    <row r="4419" spans="2:11" x14ac:dyDescent="0.2">
      <c r="B4419" s="1">
        <v>20046951</v>
      </c>
      <c r="C4419" s="1">
        <v>2027</v>
      </c>
      <c r="D4419" s="1" t="s">
        <v>300</v>
      </c>
      <c r="E4419" s="1">
        <v>10969.077560738649</v>
      </c>
      <c r="F4419" s="329">
        <v>99.386994908281793</v>
      </c>
      <c r="G4419" s="1">
        <v>0</v>
      </c>
      <c r="H4419" s="329">
        <v>0</v>
      </c>
      <c r="I4419" s="1">
        <v>10969.077560738649</v>
      </c>
      <c r="J4419" s="329">
        <v>10376.004267000881</v>
      </c>
      <c r="K4419" s="329">
        <f t="shared" si="68"/>
        <v>10475.391261909162</v>
      </c>
    </row>
    <row r="4420" spans="2:11" x14ac:dyDescent="0.2">
      <c r="B4420" s="1">
        <v>20046951</v>
      </c>
      <c r="C4420" s="1">
        <v>2028</v>
      </c>
      <c r="D4420" s="1" t="s">
        <v>300</v>
      </c>
      <c r="E4420" s="1">
        <v>10600.253549088509</v>
      </c>
      <c r="F4420" s="329">
        <v>111.53226092715209</v>
      </c>
      <c r="G4420" s="1">
        <v>0</v>
      </c>
      <c r="H4420" s="329">
        <v>0</v>
      </c>
      <c r="I4420" s="1">
        <v>10600.253549088509</v>
      </c>
      <c r="J4420" s="329">
        <v>10376.004267000881</v>
      </c>
      <c r="K4420" s="329">
        <f t="shared" si="68"/>
        <v>10487.536527928032</v>
      </c>
    </row>
    <row r="4421" spans="2:11" x14ac:dyDescent="0.2">
      <c r="B4421" s="1">
        <v>20046951</v>
      </c>
      <c r="C4421" s="1">
        <v>2029</v>
      </c>
      <c r="D4421" s="1" t="s">
        <v>300</v>
      </c>
      <c r="E4421" s="1">
        <v>21231.034759222919</v>
      </c>
      <c r="F4421" s="329">
        <v>225.91982585687899</v>
      </c>
      <c r="G4421" s="1">
        <v>0</v>
      </c>
      <c r="H4421" s="329">
        <v>0</v>
      </c>
      <c r="I4421" s="1">
        <v>21231.034759222919</v>
      </c>
      <c r="J4421" s="329">
        <v>10376.004267000881</v>
      </c>
      <c r="K4421" s="329">
        <f t="shared" si="68"/>
        <v>10601.92409285776</v>
      </c>
    </row>
    <row r="4422" spans="2:11" x14ac:dyDescent="0.2">
      <c r="B4422" s="1">
        <v>20046951</v>
      </c>
      <c r="C4422" s="1">
        <v>2030</v>
      </c>
      <c r="D4422" s="1" t="s">
        <v>300</v>
      </c>
      <c r="E4422" s="1">
        <v>28235.96185174763</v>
      </c>
      <c r="F4422" s="329">
        <v>365.07797323489473</v>
      </c>
      <c r="G4422" s="1">
        <v>0</v>
      </c>
      <c r="H4422" s="329">
        <v>0</v>
      </c>
      <c r="I4422" s="1">
        <v>28235.96185174763</v>
      </c>
      <c r="J4422" s="329">
        <v>10376.004267000881</v>
      </c>
      <c r="K4422" s="329">
        <f t="shared" si="68"/>
        <v>10741.082240235775</v>
      </c>
    </row>
    <row r="4423" spans="2:11" x14ac:dyDescent="0.2">
      <c r="B4423" s="1">
        <v>20046951</v>
      </c>
      <c r="C4423" s="1">
        <v>2031</v>
      </c>
      <c r="D4423" s="1" t="s">
        <v>300</v>
      </c>
      <c r="E4423" s="1">
        <v>34924.327637372277</v>
      </c>
      <c r="F4423" s="329">
        <v>584.99360260008734</v>
      </c>
      <c r="G4423" s="1">
        <v>0</v>
      </c>
      <c r="H4423" s="329">
        <v>0</v>
      </c>
      <c r="I4423" s="1">
        <v>34924.327637372277</v>
      </c>
      <c r="J4423" s="329">
        <v>10376.004267000881</v>
      </c>
      <c r="K4423" s="329">
        <f t="shared" ref="K4423:K4486" si="69">J4423+H4423+F4423</f>
        <v>10960.997869600968</v>
      </c>
    </row>
    <row r="4424" spans="2:11" x14ac:dyDescent="0.2">
      <c r="B4424" s="1">
        <v>20046951</v>
      </c>
      <c r="C4424" s="1">
        <v>2032</v>
      </c>
      <c r="D4424" s="1" t="s">
        <v>300</v>
      </c>
      <c r="E4424" s="1">
        <v>35213.255072475949</v>
      </c>
      <c r="F4424" s="329">
        <v>848.80121220685248</v>
      </c>
      <c r="G4424" s="1">
        <v>0</v>
      </c>
      <c r="H4424" s="329">
        <v>0</v>
      </c>
      <c r="I4424" s="1">
        <v>35213.255072475949</v>
      </c>
      <c r="J4424" s="329">
        <v>10376.004267000881</v>
      </c>
      <c r="K4424" s="329">
        <f t="shared" si="69"/>
        <v>11224.805479207733</v>
      </c>
    </row>
    <row r="4425" spans="2:11" x14ac:dyDescent="0.2">
      <c r="B4425" s="1">
        <v>20046951</v>
      </c>
      <c r="C4425" s="1">
        <v>2033</v>
      </c>
      <c r="D4425" s="1" t="s">
        <v>300</v>
      </c>
      <c r="E4425" s="1">
        <v>35836.496219641223</v>
      </c>
      <c r="F4425" s="329">
        <v>1339.816191721678</v>
      </c>
      <c r="G4425" s="1">
        <v>0</v>
      </c>
      <c r="H4425" s="329">
        <v>0</v>
      </c>
      <c r="I4425" s="1">
        <v>35836.496219641223</v>
      </c>
      <c r="J4425" s="329">
        <v>10376.004267000881</v>
      </c>
      <c r="K4425" s="329">
        <f t="shared" si="69"/>
        <v>11715.820458722559</v>
      </c>
    </row>
    <row r="4426" spans="2:11" x14ac:dyDescent="0.2">
      <c r="B4426" s="1">
        <v>20046951</v>
      </c>
      <c r="C4426" s="1">
        <v>2034</v>
      </c>
      <c r="D4426" s="1" t="s">
        <v>300</v>
      </c>
      <c r="E4426" s="1">
        <v>41104.857627067977</v>
      </c>
      <c r="F4426" s="329">
        <v>1800.928426699777</v>
      </c>
      <c r="G4426" s="1">
        <v>0</v>
      </c>
      <c r="H4426" s="329">
        <v>0</v>
      </c>
      <c r="I4426" s="1">
        <v>41104.857627067977</v>
      </c>
      <c r="J4426" s="329">
        <v>10376.004267000881</v>
      </c>
      <c r="K4426" s="329">
        <f t="shared" si="69"/>
        <v>12176.932693700657</v>
      </c>
    </row>
    <row r="4427" spans="2:11" x14ac:dyDescent="0.2">
      <c r="B4427" s="1">
        <v>20608641</v>
      </c>
      <c r="C4427" s="1">
        <v>2023</v>
      </c>
      <c r="D4427" s="1" t="s">
        <v>300</v>
      </c>
      <c r="E4427" s="1">
        <v>0</v>
      </c>
      <c r="F4427" s="329">
        <v>0</v>
      </c>
      <c r="G4427" s="1">
        <v>0</v>
      </c>
      <c r="H4427" s="329">
        <v>0</v>
      </c>
      <c r="I4427" s="1">
        <v>0</v>
      </c>
      <c r="J4427" s="329">
        <v>744.45503118474107</v>
      </c>
      <c r="K4427" s="329">
        <f t="shared" si="69"/>
        <v>744.45503118474107</v>
      </c>
    </row>
    <row r="4428" spans="2:11" x14ac:dyDescent="0.2">
      <c r="B4428" s="1">
        <v>20608641</v>
      </c>
      <c r="C4428" s="1">
        <v>2024</v>
      </c>
      <c r="D4428" s="1" t="s">
        <v>300</v>
      </c>
      <c r="E4428" s="1">
        <v>0</v>
      </c>
      <c r="F4428" s="329">
        <v>0</v>
      </c>
      <c r="G4428" s="1">
        <v>0</v>
      </c>
      <c r="H4428" s="329">
        <v>0</v>
      </c>
      <c r="I4428" s="1">
        <v>0</v>
      </c>
      <c r="J4428" s="329">
        <v>744.45503118474107</v>
      </c>
      <c r="K4428" s="329">
        <f t="shared" si="69"/>
        <v>744.45503118474107</v>
      </c>
    </row>
    <row r="4429" spans="2:11" x14ac:dyDescent="0.2">
      <c r="B4429" s="1">
        <v>20608641</v>
      </c>
      <c r="C4429" s="1">
        <v>2025</v>
      </c>
      <c r="D4429" s="1" t="s">
        <v>300</v>
      </c>
      <c r="E4429" s="1">
        <v>0</v>
      </c>
      <c r="F4429" s="329">
        <v>0</v>
      </c>
      <c r="G4429" s="1">
        <v>0</v>
      </c>
      <c r="H4429" s="329">
        <v>0</v>
      </c>
      <c r="I4429" s="1">
        <v>0</v>
      </c>
      <c r="J4429" s="329">
        <v>744.45503118474107</v>
      </c>
      <c r="K4429" s="329">
        <f t="shared" si="69"/>
        <v>744.45503118474107</v>
      </c>
    </row>
    <row r="4430" spans="2:11" x14ac:dyDescent="0.2">
      <c r="B4430" s="1">
        <v>20608641</v>
      </c>
      <c r="C4430" s="1">
        <v>2026</v>
      </c>
      <c r="D4430" s="1" t="s">
        <v>300</v>
      </c>
      <c r="E4430" s="1">
        <v>0</v>
      </c>
      <c r="F4430" s="329">
        <v>0</v>
      </c>
      <c r="G4430" s="1">
        <v>0</v>
      </c>
      <c r="H4430" s="329">
        <v>0</v>
      </c>
      <c r="I4430" s="1">
        <v>0</v>
      </c>
      <c r="J4430" s="329">
        <v>744.45503118474107</v>
      </c>
      <c r="K4430" s="329">
        <f t="shared" si="69"/>
        <v>744.45503118474107</v>
      </c>
    </row>
    <row r="4431" spans="2:11" x14ac:dyDescent="0.2">
      <c r="B4431" s="1">
        <v>20608641</v>
      </c>
      <c r="C4431" s="1">
        <v>2027</v>
      </c>
      <c r="D4431" s="1" t="s">
        <v>300</v>
      </c>
      <c r="E4431" s="1">
        <v>0</v>
      </c>
      <c r="F4431" s="329">
        <v>0</v>
      </c>
      <c r="G4431" s="1">
        <v>0</v>
      </c>
      <c r="H4431" s="329">
        <v>0</v>
      </c>
      <c r="I4431" s="1">
        <v>0</v>
      </c>
      <c r="J4431" s="329">
        <v>744.45503118474107</v>
      </c>
      <c r="K4431" s="329">
        <f t="shared" si="69"/>
        <v>744.45503118474107</v>
      </c>
    </row>
    <row r="4432" spans="2:11" x14ac:dyDescent="0.2">
      <c r="B4432" s="1">
        <v>20608641</v>
      </c>
      <c r="C4432" s="1">
        <v>2028</v>
      </c>
      <c r="D4432" s="1" t="s">
        <v>300</v>
      </c>
      <c r="E4432" s="1">
        <v>0</v>
      </c>
      <c r="F4432" s="329">
        <v>0</v>
      </c>
      <c r="G4432" s="1">
        <v>0</v>
      </c>
      <c r="H4432" s="329">
        <v>0</v>
      </c>
      <c r="I4432" s="1">
        <v>0</v>
      </c>
      <c r="J4432" s="329">
        <v>744.45503118474107</v>
      </c>
      <c r="K4432" s="329">
        <f t="shared" si="69"/>
        <v>744.45503118474107</v>
      </c>
    </row>
    <row r="4433" spans="2:11" x14ac:dyDescent="0.2">
      <c r="B4433" s="1">
        <v>20608641</v>
      </c>
      <c r="C4433" s="1">
        <v>2029</v>
      </c>
      <c r="D4433" s="1" t="s">
        <v>300</v>
      </c>
      <c r="E4433" s="1">
        <v>0</v>
      </c>
      <c r="F4433" s="329">
        <v>0</v>
      </c>
      <c r="G4433" s="1">
        <v>0</v>
      </c>
      <c r="H4433" s="329">
        <v>0</v>
      </c>
      <c r="I4433" s="1">
        <v>0</v>
      </c>
      <c r="J4433" s="329">
        <v>744.45503118474107</v>
      </c>
      <c r="K4433" s="329">
        <f t="shared" si="69"/>
        <v>744.45503118474107</v>
      </c>
    </row>
    <row r="4434" spans="2:11" x14ac:dyDescent="0.2">
      <c r="B4434" s="1">
        <v>20608641</v>
      </c>
      <c r="C4434" s="1">
        <v>2030</v>
      </c>
      <c r="D4434" s="1" t="s">
        <v>300</v>
      </c>
      <c r="E4434" s="1">
        <v>0</v>
      </c>
      <c r="F4434" s="329">
        <v>0</v>
      </c>
      <c r="G4434" s="1">
        <v>0</v>
      </c>
      <c r="H4434" s="329">
        <v>0</v>
      </c>
      <c r="I4434" s="1">
        <v>0</v>
      </c>
      <c r="J4434" s="329">
        <v>744.45503118474107</v>
      </c>
      <c r="K4434" s="329">
        <f t="shared" si="69"/>
        <v>744.45503118474107</v>
      </c>
    </row>
    <row r="4435" spans="2:11" x14ac:dyDescent="0.2">
      <c r="B4435" s="1">
        <v>20608641</v>
      </c>
      <c r="C4435" s="1">
        <v>2031</v>
      </c>
      <c r="D4435" s="1" t="s">
        <v>300</v>
      </c>
      <c r="E4435" s="1">
        <v>782.37011211031972</v>
      </c>
      <c r="F4435" s="329">
        <v>4.2363361417769374</v>
      </c>
      <c r="G4435" s="1">
        <v>0</v>
      </c>
      <c r="H4435" s="329">
        <v>0</v>
      </c>
      <c r="I4435" s="1">
        <v>782.37011211031972</v>
      </c>
      <c r="J4435" s="329">
        <v>744.45503118474107</v>
      </c>
      <c r="K4435" s="329">
        <f t="shared" si="69"/>
        <v>748.69136732651805</v>
      </c>
    </row>
    <row r="4436" spans="2:11" x14ac:dyDescent="0.2">
      <c r="B4436" s="1">
        <v>20608641</v>
      </c>
      <c r="C4436" s="1">
        <v>2032</v>
      </c>
      <c r="D4436" s="1" t="s">
        <v>300</v>
      </c>
      <c r="E4436" s="1">
        <v>768.59306969787383</v>
      </c>
      <c r="F4436" s="329">
        <v>7.4958125829787079</v>
      </c>
      <c r="G4436" s="1">
        <v>0</v>
      </c>
      <c r="H4436" s="329">
        <v>0</v>
      </c>
      <c r="I4436" s="1">
        <v>768.59306969787383</v>
      </c>
      <c r="J4436" s="329">
        <v>744.45503118474107</v>
      </c>
      <c r="K4436" s="329">
        <f t="shared" si="69"/>
        <v>751.95084376771979</v>
      </c>
    </row>
    <row r="4437" spans="2:11" x14ac:dyDescent="0.2">
      <c r="B4437" s="1">
        <v>20608641</v>
      </c>
      <c r="C4437" s="1">
        <v>2033</v>
      </c>
      <c r="D4437" s="1" t="s">
        <v>300</v>
      </c>
      <c r="E4437" s="1">
        <v>961.85793047002062</v>
      </c>
      <c r="F4437" s="329">
        <v>21.550725567106429</v>
      </c>
      <c r="G4437" s="1">
        <v>0</v>
      </c>
      <c r="H4437" s="329">
        <v>0</v>
      </c>
      <c r="I4437" s="1">
        <v>961.85793047002062</v>
      </c>
      <c r="J4437" s="329">
        <v>744.45503118474107</v>
      </c>
      <c r="K4437" s="329">
        <f t="shared" si="69"/>
        <v>766.00575675184746</v>
      </c>
    </row>
    <row r="4438" spans="2:11" x14ac:dyDescent="0.2">
      <c r="B4438" s="1">
        <v>20608641</v>
      </c>
      <c r="C4438" s="1">
        <v>2034</v>
      </c>
      <c r="D4438" s="1" t="s">
        <v>300</v>
      </c>
      <c r="E4438" s="1">
        <v>1139.602121919399</v>
      </c>
      <c r="F4438" s="329">
        <v>29.262906926077171</v>
      </c>
      <c r="G4438" s="1">
        <v>0</v>
      </c>
      <c r="H4438" s="329">
        <v>0</v>
      </c>
      <c r="I4438" s="1">
        <v>1139.602121919399</v>
      </c>
      <c r="J4438" s="329">
        <v>744.45503118474107</v>
      </c>
      <c r="K4438" s="329">
        <f t="shared" si="69"/>
        <v>773.7179381108183</v>
      </c>
    </row>
    <row r="4439" spans="2:11" x14ac:dyDescent="0.2">
      <c r="B4439" s="1">
        <v>128871345</v>
      </c>
      <c r="C4439" s="1">
        <v>2023</v>
      </c>
      <c r="D4439" s="1" t="s">
        <v>300</v>
      </c>
      <c r="E4439" s="1">
        <v>0</v>
      </c>
      <c r="F4439" s="329">
        <v>0</v>
      </c>
      <c r="G4439" s="1">
        <v>0</v>
      </c>
      <c r="H4439" s="329">
        <v>0</v>
      </c>
      <c r="I4439" s="1">
        <v>0</v>
      </c>
      <c r="J4439" s="329">
        <v>4338.2845505379664</v>
      </c>
      <c r="K4439" s="329">
        <f t="shared" si="69"/>
        <v>4338.2845505379664</v>
      </c>
    </row>
    <row r="4440" spans="2:11" x14ac:dyDescent="0.2">
      <c r="B4440" s="1">
        <v>128871345</v>
      </c>
      <c r="C4440" s="1">
        <v>2024</v>
      </c>
      <c r="D4440" s="1" t="s">
        <v>300</v>
      </c>
      <c r="E4440" s="1">
        <v>0</v>
      </c>
      <c r="F4440" s="329">
        <v>0</v>
      </c>
      <c r="G4440" s="1">
        <v>0</v>
      </c>
      <c r="H4440" s="329">
        <v>0</v>
      </c>
      <c r="I4440" s="1">
        <v>0</v>
      </c>
      <c r="J4440" s="329">
        <v>4338.2845505379664</v>
      </c>
      <c r="K4440" s="329">
        <f t="shared" si="69"/>
        <v>4338.2845505379664</v>
      </c>
    </row>
    <row r="4441" spans="2:11" x14ac:dyDescent="0.2">
      <c r="B4441" s="1">
        <v>128871345</v>
      </c>
      <c r="C4441" s="1">
        <v>2025</v>
      </c>
      <c r="D4441" s="1" t="s">
        <v>300</v>
      </c>
      <c r="E4441" s="1">
        <v>0</v>
      </c>
      <c r="F4441" s="329">
        <v>0</v>
      </c>
      <c r="G4441" s="1">
        <v>0</v>
      </c>
      <c r="H4441" s="329">
        <v>0</v>
      </c>
      <c r="I4441" s="1">
        <v>0</v>
      </c>
      <c r="J4441" s="329">
        <v>4338.2845505379664</v>
      </c>
      <c r="K4441" s="329">
        <f t="shared" si="69"/>
        <v>4338.2845505379664</v>
      </c>
    </row>
    <row r="4442" spans="2:11" x14ac:dyDescent="0.2">
      <c r="B4442" s="1">
        <v>128871345</v>
      </c>
      <c r="C4442" s="1">
        <v>2026</v>
      </c>
      <c r="D4442" s="1" t="s">
        <v>300</v>
      </c>
      <c r="E4442" s="1">
        <v>0</v>
      </c>
      <c r="F4442" s="329">
        <v>0</v>
      </c>
      <c r="G4442" s="1">
        <v>0</v>
      </c>
      <c r="H4442" s="329">
        <v>0</v>
      </c>
      <c r="I4442" s="1">
        <v>0</v>
      </c>
      <c r="J4442" s="329">
        <v>4338.2845505379664</v>
      </c>
      <c r="K4442" s="329">
        <f t="shared" si="69"/>
        <v>4338.2845505379664</v>
      </c>
    </row>
    <row r="4443" spans="2:11" x14ac:dyDescent="0.2">
      <c r="B4443" s="1">
        <v>128871345</v>
      </c>
      <c r="C4443" s="1">
        <v>2027</v>
      </c>
      <c r="D4443" s="1" t="s">
        <v>300</v>
      </c>
      <c r="E4443" s="1">
        <v>0</v>
      </c>
      <c r="F4443" s="329">
        <v>0</v>
      </c>
      <c r="G4443" s="1">
        <v>0</v>
      </c>
      <c r="H4443" s="329">
        <v>0</v>
      </c>
      <c r="I4443" s="1">
        <v>0</v>
      </c>
      <c r="J4443" s="329">
        <v>4338.2845505379664</v>
      </c>
      <c r="K4443" s="329">
        <f t="shared" si="69"/>
        <v>4338.2845505379664</v>
      </c>
    </row>
    <row r="4444" spans="2:11" x14ac:dyDescent="0.2">
      <c r="B4444" s="1">
        <v>128871345</v>
      </c>
      <c r="C4444" s="1">
        <v>2028</v>
      </c>
      <c r="D4444" s="1" t="s">
        <v>300</v>
      </c>
      <c r="E4444" s="1">
        <v>3294.5915610757088</v>
      </c>
      <c r="F4444" s="329">
        <v>21.37030589827409</v>
      </c>
      <c r="G4444" s="1">
        <v>0</v>
      </c>
      <c r="H4444" s="329">
        <v>0</v>
      </c>
      <c r="I4444" s="1">
        <v>3294.5915610757088</v>
      </c>
      <c r="J4444" s="329">
        <v>4338.2845505379664</v>
      </c>
      <c r="K4444" s="329">
        <f t="shared" si="69"/>
        <v>4359.6548564362402</v>
      </c>
    </row>
    <row r="4445" spans="2:11" x14ac:dyDescent="0.2">
      <c r="B4445" s="1">
        <v>128871345</v>
      </c>
      <c r="C4445" s="1">
        <v>2029</v>
      </c>
      <c r="D4445" s="1" t="s">
        <v>300</v>
      </c>
      <c r="E4445" s="1">
        <v>5034.0413622844026</v>
      </c>
      <c r="F4445" s="329">
        <v>25.06701281708153</v>
      </c>
      <c r="G4445" s="1">
        <v>0</v>
      </c>
      <c r="H4445" s="329">
        <v>0</v>
      </c>
      <c r="I4445" s="1">
        <v>5034.0413622844026</v>
      </c>
      <c r="J4445" s="329">
        <v>4338.2845505379664</v>
      </c>
      <c r="K4445" s="329">
        <f t="shared" si="69"/>
        <v>4363.3515633550478</v>
      </c>
    </row>
    <row r="4446" spans="2:11" x14ac:dyDescent="0.2">
      <c r="B4446" s="1">
        <v>128871345</v>
      </c>
      <c r="C4446" s="1">
        <v>2030</v>
      </c>
      <c r="D4446" s="1" t="s">
        <v>300</v>
      </c>
      <c r="E4446" s="1">
        <v>5550.4089060927536</v>
      </c>
      <c r="F4446" s="329">
        <v>32.611531957663203</v>
      </c>
      <c r="G4446" s="1">
        <v>0</v>
      </c>
      <c r="H4446" s="329">
        <v>0</v>
      </c>
      <c r="I4446" s="1">
        <v>5550.4089060927536</v>
      </c>
      <c r="J4446" s="329">
        <v>4338.2845505379664</v>
      </c>
      <c r="K4446" s="329">
        <f t="shared" si="69"/>
        <v>4370.8960824956293</v>
      </c>
    </row>
    <row r="4447" spans="2:11" x14ac:dyDescent="0.2">
      <c r="B4447" s="1">
        <v>128871345</v>
      </c>
      <c r="C4447" s="1">
        <v>2031</v>
      </c>
      <c r="D4447" s="1" t="s">
        <v>300</v>
      </c>
      <c r="E4447" s="1">
        <v>8707.1498992323704</v>
      </c>
      <c r="F4447" s="329">
        <v>94.517742010275285</v>
      </c>
      <c r="G4447" s="1">
        <v>0</v>
      </c>
      <c r="H4447" s="329">
        <v>0</v>
      </c>
      <c r="I4447" s="1">
        <v>8707.1498992323704</v>
      </c>
      <c r="J4447" s="329">
        <v>4338.2845505379664</v>
      </c>
      <c r="K4447" s="329">
        <f t="shared" si="69"/>
        <v>4432.8022925482419</v>
      </c>
    </row>
    <row r="4448" spans="2:11" x14ac:dyDescent="0.2">
      <c r="B4448" s="1">
        <v>128871345</v>
      </c>
      <c r="C4448" s="1">
        <v>2032</v>
      </c>
      <c r="D4448" s="1" t="s">
        <v>300</v>
      </c>
      <c r="E4448" s="1">
        <v>9050.9183612231664</v>
      </c>
      <c r="F4448" s="329">
        <v>155.29012427296061</v>
      </c>
      <c r="G4448" s="1">
        <v>0</v>
      </c>
      <c r="H4448" s="329">
        <v>0</v>
      </c>
      <c r="I4448" s="1">
        <v>9050.9183612231664</v>
      </c>
      <c r="J4448" s="329">
        <v>4338.2845505379664</v>
      </c>
      <c r="K4448" s="329">
        <f t="shared" si="69"/>
        <v>4493.5746748109268</v>
      </c>
    </row>
    <row r="4449" spans="2:11" x14ac:dyDescent="0.2">
      <c r="B4449" s="1">
        <v>128871345</v>
      </c>
      <c r="C4449" s="1">
        <v>2033</v>
      </c>
      <c r="D4449" s="1" t="s">
        <v>300</v>
      </c>
      <c r="E4449" s="1">
        <v>9493.7291261994433</v>
      </c>
      <c r="F4449" s="329">
        <v>298.61040934522362</v>
      </c>
      <c r="G4449" s="1">
        <v>0</v>
      </c>
      <c r="H4449" s="329">
        <v>0</v>
      </c>
      <c r="I4449" s="1">
        <v>9493.7291261994433</v>
      </c>
      <c r="J4449" s="329">
        <v>4338.2845505379664</v>
      </c>
      <c r="K4449" s="329">
        <f t="shared" si="69"/>
        <v>4636.8949598831896</v>
      </c>
    </row>
    <row r="4450" spans="2:11" x14ac:dyDescent="0.2">
      <c r="B4450" s="1">
        <v>128871345</v>
      </c>
      <c r="C4450" s="1">
        <v>2034</v>
      </c>
      <c r="D4450" s="1" t="s">
        <v>300</v>
      </c>
      <c r="E4450" s="1">
        <v>9766.6509133513573</v>
      </c>
      <c r="F4450" s="329">
        <v>360.7523159310108</v>
      </c>
      <c r="G4450" s="1">
        <v>0</v>
      </c>
      <c r="H4450" s="329">
        <v>0</v>
      </c>
      <c r="I4450" s="1">
        <v>9766.6509133513573</v>
      </c>
      <c r="J4450" s="329">
        <v>4338.2845505379664</v>
      </c>
      <c r="K4450" s="329">
        <f t="shared" si="69"/>
        <v>4699.0368664689777</v>
      </c>
    </row>
    <row r="4451" spans="2:11" x14ac:dyDescent="0.2">
      <c r="B4451" s="1">
        <v>154971194</v>
      </c>
      <c r="C4451" s="1">
        <v>2023</v>
      </c>
      <c r="D4451" s="1" t="s">
        <v>300</v>
      </c>
      <c r="E4451" s="1">
        <v>0</v>
      </c>
      <c r="F4451" s="329">
        <v>0</v>
      </c>
      <c r="G4451" s="1">
        <v>0</v>
      </c>
      <c r="H4451" s="329">
        <v>0</v>
      </c>
      <c r="I4451" s="1">
        <v>0</v>
      </c>
      <c r="J4451" s="329">
        <v>669.08276667674022</v>
      </c>
      <c r="K4451" s="329">
        <f t="shared" si="69"/>
        <v>669.08276667674022</v>
      </c>
    </row>
    <row r="4452" spans="2:11" x14ac:dyDescent="0.2">
      <c r="B4452" s="1">
        <v>154971194</v>
      </c>
      <c r="C4452" s="1">
        <v>2024</v>
      </c>
      <c r="D4452" s="1" t="s">
        <v>300</v>
      </c>
      <c r="E4452" s="1">
        <v>0</v>
      </c>
      <c r="F4452" s="329">
        <v>0</v>
      </c>
      <c r="G4452" s="1">
        <v>0</v>
      </c>
      <c r="H4452" s="329">
        <v>0</v>
      </c>
      <c r="I4452" s="1">
        <v>0</v>
      </c>
      <c r="J4452" s="329">
        <v>669.08276667674022</v>
      </c>
      <c r="K4452" s="329">
        <f t="shared" si="69"/>
        <v>669.08276667674022</v>
      </c>
    </row>
    <row r="4453" spans="2:11" x14ac:dyDescent="0.2">
      <c r="B4453" s="1">
        <v>154971194</v>
      </c>
      <c r="C4453" s="1">
        <v>2025</v>
      </c>
      <c r="D4453" s="1" t="s">
        <v>300</v>
      </c>
      <c r="E4453" s="1">
        <v>0</v>
      </c>
      <c r="F4453" s="329">
        <v>0</v>
      </c>
      <c r="G4453" s="1">
        <v>0</v>
      </c>
      <c r="H4453" s="329">
        <v>0</v>
      </c>
      <c r="I4453" s="1">
        <v>0</v>
      </c>
      <c r="J4453" s="329">
        <v>669.08276667674022</v>
      </c>
      <c r="K4453" s="329">
        <f t="shared" si="69"/>
        <v>669.08276667674022</v>
      </c>
    </row>
    <row r="4454" spans="2:11" x14ac:dyDescent="0.2">
      <c r="B4454" s="1">
        <v>154971194</v>
      </c>
      <c r="C4454" s="1">
        <v>2026</v>
      </c>
      <c r="D4454" s="1" t="s">
        <v>300</v>
      </c>
      <c r="E4454" s="1">
        <v>0</v>
      </c>
      <c r="F4454" s="329">
        <v>0</v>
      </c>
      <c r="G4454" s="1">
        <v>0</v>
      </c>
      <c r="H4454" s="329">
        <v>0</v>
      </c>
      <c r="I4454" s="1">
        <v>0</v>
      </c>
      <c r="J4454" s="329">
        <v>669.08276667674022</v>
      </c>
      <c r="K4454" s="329">
        <f t="shared" si="69"/>
        <v>669.08276667674022</v>
      </c>
    </row>
    <row r="4455" spans="2:11" x14ac:dyDescent="0.2">
      <c r="B4455" s="1">
        <v>154971194</v>
      </c>
      <c r="C4455" s="1">
        <v>2027</v>
      </c>
      <c r="D4455" s="1" t="s">
        <v>300</v>
      </c>
      <c r="E4455" s="1">
        <v>0</v>
      </c>
      <c r="F4455" s="329">
        <v>0</v>
      </c>
      <c r="G4455" s="1">
        <v>0</v>
      </c>
      <c r="H4455" s="329">
        <v>0</v>
      </c>
      <c r="I4455" s="1">
        <v>0</v>
      </c>
      <c r="J4455" s="329">
        <v>669.08276667674022</v>
      </c>
      <c r="K4455" s="329">
        <f t="shared" si="69"/>
        <v>669.08276667674022</v>
      </c>
    </row>
    <row r="4456" spans="2:11" x14ac:dyDescent="0.2">
      <c r="B4456" s="1">
        <v>154971194</v>
      </c>
      <c r="C4456" s="1">
        <v>2028</v>
      </c>
      <c r="D4456" s="1" t="s">
        <v>300</v>
      </c>
      <c r="E4456" s="1">
        <v>0</v>
      </c>
      <c r="F4456" s="329">
        <v>0</v>
      </c>
      <c r="G4456" s="1">
        <v>0</v>
      </c>
      <c r="H4456" s="329">
        <v>0</v>
      </c>
      <c r="I4456" s="1">
        <v>0</v>
      </c>
      <c r="J4456" s="329">
        <v>669.08276667674022</v>
      </c>
      <c r="K4456" s="329">
        <f t="shared" si="69"/>
        <v>669.08276667674022</v>
      </c>
    </row>
    <row r="4457" spans="2:11" x14ac:dyDescent="0.2">
      <c r="B4457" s="1">
        <v>154971194</v>
      </c>
      <c r="C4457" s="1">
        <v>2029</v>
      </c>
      <c r="D4457" s="1" t="s">
        <v>300</v>
      </c>
      <c r="E4457" s="1">
        <v>0</v>
      </c>
      <c r="F4457" s="329">
        <v>0</v>
      </c>
      <c r="G4457" s="1">
        <v>0</v>
      </c>
      <c r="H4457" s="329">
        <v>0</v>
      </c>
      <c r="I4457" s="1">
        <v>0</v>
      </c>
      <c r="J4457" s="329">
        <v>669.08276667674022</v>
      </c>
      <c r="K4457" s="329">
        <f t="shared" si="69"/>
        <v>669.08276667674022</v>
      </c>
    </row>
    <row r="4458" spans="2:11" x14ac:dyDescent="0.2">
      <c r="B4458" s="1">
        <v>154971194</v>
      </c>
      <c r="C4458" s="1">
        <v>2030</v>
      </c>
      <c r="D4458" s="1" t="s">
        <v>300</v>
      </c>
      <c r="E4458" s="1">
        <v>0</v>
      </c>
      <c r="F4458" s="329">
        <v>0</v>
      </c>
      <c r="G4458" s="1">
        <v>0</v>
      </c>
      <c r="H4458" s="329">
        <v>0</v>
      </c>
      <c r="I4458" s="1">
        <v>0</v>
      </c>
      <c r="J4458" s="329">
        <v>669.08276667674022</v>
      </c>
      <c r="K4458" s="329">
        <f t="shared" si="69"/>
        <v>669.08276667674022</v>
      </c>
    </row>
    <row r="4459" spans="2:11" x14ac:dyDescent="0.2">
      <c r="B4459" s="1">
        <v>154971194</v>
      </c>
      <c r="C4459" s="1">
        <v>2031</v>
      </c>
      <c r="D4459" s="1" t="s">
        <v>300</v>
      </c>
      <c r="E4459" s="1">
        <v>0</v>
      </c>
      <c r="F4459" s="329">
        <v>0</v>
      </c>
      <c r="G4459" s="1">
        <v>0</v>
      </c>
      <c r="H4459" s="329">
        <v>0</v>
      </c>
      <c r="I4459" s="1">
        <v>0</v>
      </c>
      <c r="J4459" s="329">
        <v>669.08276667674022</v>
      </c>
      <c r="K4459" s="329">
        <f t="shared" si="69"/>
        <v>669.08276667674022</v>
      </c>
    </row>
    <row r="4460" spans="2:11" x14ac:dyDescent="0.2">
      <c r="B4460" s="1">
        <v>154971194</v>
      </c>
      <c r="C4460" s="1">
        <v>2032</v>
      </c>
      <c r="D4460" s="1" t="s">
        <v>300</v>
      </c>
      <c r="E4460" s="1">
        <v>0</v>
      </c>
      <c r="F4460" s="329">
        <v>0</v>
      </c>
      <c r="G4460" s="1">
        <v>0</v>
      </c>
      <c r="H4460" s="329">
        <v>0</v>
      </c>
      <c r="I4460" s="1">
        <v>0</v>
      </c>
      <c r="J4460" s="329">
        <v>669.08276667674022</v>
      </c>
      <c r="K4460" s="329">
        <f t="shared" si="69"/>
        <v>669.08276667674022</v>
      </c>
    </row>
    <row r="4461" spans="2:11" x14ac:dyDescent="0.2">
      <c r="B4461" s="1">
        <v>154971194</v>
      </c>
      <c r="C4461" s="1">
        <v>2033</v>
      </c>
      <c r="D4461" s="1" t="s">
        <v>300</v>
      </c>
      <c r="E4461" s="1">
        <v>0</v>
      </c>
      <c r="F4461" s="329">
        <v>0</v>
      </c>
      <c r="G4461" s="1">
        <v>0</v>
      </c>
      <c r="H4461" s="329">
        <v>0</v>
      </c>
      <c r="I4461" s="1">
        <v>0</v>
      </c>
      <c r="J4461" s="329">
        <v>669.08276667674022</v>
      </c>
      <c r="K4461" s="329">
        <f t="shared" si="69"/>
        <v>669.08276667674022</v>
      </c>
    </row>
    <row r="4462" spans="2:11" x14ac:dyDescent="0.2">
      <c r="B4462" s="1">
        <v>154971194</v>
      </c>
      <c r="C4462" s="1">
        <v>2034</v>
      </c>
      <c r="D4462" s="1" t="s">
        <v>300</v>
      </c>
      <c r="E4462" s="1">
        <v>0</v>
      </c>
      <c r="F4462" s="329">
        <v>0</v>
      </c>
      <c r="G4462" s="1">
        <v>0</v>
      </c>
      <c r="H4462" s="329">
        <v>0</v>
      </c>
      <c r="I4462" s="1">
        <v>0</v>
      </c>
      <c r="J4462" s="329">
        <v>669.08276667674022</v>
      </c>
      <c r="K4462" s="329">
        <f t="shared" si="69"/>
        <v>669.08276667674022</v>
      </c>
    </row>
    <row r="4463" spans="2:11" x14ac:dyDescent="0.2">
      <c r="B4463" s="1">
        <v>161224166</v>
      </c>
      <c r="C4463" s="1">
        <v>2023</v>
      </c>
      <c r="D4463" s="1" t="s">
        <v>300</v>
      </c>
      <c r="E4463" s="1">
        <v>0</v>
      </c>
      <c r="F4463" s="329">
        <v>0</v>
      </c>
      <c r="G4463" s="1">
        <v>0</v>
      </c>
      <c r="H4463" s="329">
        <v>0</v>
      </c>
      <c r="I4463" s="1">
        <v>0</v>
      </c>
      <c r="J4463" s="329">
        <v>7415.1491466468178</v>
      </c>
      <c r="K4463" s="329">
        <f t="shared" si="69"/>
        <v>7415.1491466468178</v>
      </c>
    </row>
    <row r="4464" spans="2:11" x14ac:dyDescent="0.2">
      <c r="B4464" s="1">
        <v>161224166</v>
      </c>
      <c r="C4464" s="1">
        <v>2024</v>
      </c>
      <c r="D4464" s="1" t="s">
        <v>300</v>
      </c>
      <c r="E4464" s="1">
        <v>0</v>
      </c>
      <c r="F4464" s="329">
        <v>0</v>
      </c>
      <c r="G4464" s="1">
        <v>0</v>
      </c>
      <c r="H4464" s="329">
        <v>0</v>
      </c>
      <c r="I4464" s="1">
        <v>0</v>
      </c>
      <c r="J4464" s="329">
        <v>7415.1491466468178</v>
      </c>
      <c r="K4464" s="329">
        <f t="shared" si="69"/>
        <v>7415.1491466468178</v>
      </c>
    </row>
    <row r="4465" spans="2:11" x14ac:dyDescent="0.2">
      <c r="B4465" s="1">
        <v>161224166</v>
      </c>
      <c r="C4465" s="1">
        <v>2025</v>
      </c>
      <c r="D4465" s="1" t="s">
        <v>300</v>
      </c>
      <c r="E4465" s="1">
        <v>0</v>
      </c>
      <c r="F4465" s="329">
        <v>0</v>
      </c>
      <c r="G4465" s="1">
        <v>0</v>
      </c>
      <c r="H4465" s="329">
        <v>0</v>
      </c>
      <c r="I4465" s="1">
        <v>0</v>
      </c>
      <c r="J4465" s="329">
        <v>7415.1491466468178</v>
      </c>
      <c r="K4465" s="329">
        <f t="shared" si="69"/>
        <v>7415.1491466468178</v>
      </c>
    </row>
    <row r="4466" spans="2:11" x14ac:dyDescent="0.2">
      <c r="B4466" s="1">
        <v>161224166</v>
      </c>
      <c r="C4466" s="1">
        <v>2026</v>
      </c>
      <c r="D4466" s="1" t="s">
        <v>300</v>
      </c>
      <c r="E4466" s="1">
        <v>0</v>
      </c>
      <c r="F4466" s="329">
        <v>0</v>
      </c>
      <c r="G4466" s="1">
        <v>0</v>
      </c>
      <c r="H4466" s="329">
        <v>0</v>
      </c>
      <c r="I4466" s="1">
        <v>0</v>
      </c>
      <c r="J4466" s="329">
        <v>7415.1491466468178</v>
      </c>
      <c r="K4466" s="329">
        <f t="shared" si="69"/>
        <v>7415.1491466468178</v>
      </c>
    </row>
    <row r="4467" spans="2:11" x14ac:dyDescent="0.2">
      <c r="B4467" s="1">
        <v>161224166</v>
      </c>
      <c r="C4467" s="1">
        <v>2027</v>
      </c>
      <c r="D4467" s="1" t="s">
        <v>300</v>
      </c>
      <c r="E4467" s="1">
        <v>935.05919300685844</v>
      </c>
      <c r="F4467" s="329">
        <v>6.5434948364551122</v>
      </c>
      <c r="G4467" s="1">
        <v>0</v>
      </c>
      <c r="H4467" s="329">
        <v>0</v>
      </c>
      <c r="I4467" s="1">
        <v>935.05919300685844</v>
      </c>
      <c r="J4467" s="329">
        <v>7415.1491466468178</v>
      </c>
      <c r="K4467" s="329">
        <f t="shared" si="69"/>
        <v>7421.6926414832733</v>
      </c>
    </row>
    <row r="4468" spans="2:11" x14ac:dyDescent="0.2">
      <c r="B4468" s="1">
        <v>161224166</v>
      </c>
      <c r="C4468" s="1">
        <v>2028</v>
      </c>
      <c r="D4468" s="1" t="s">
        <v>300</v>
      </c>
      <c r="E4468" s="1">
        <v>1345.711557248736</v>
      </c>
      <c r="F4468" s="329">
        <v>9.5393405092843153</v>
      </c>
      <c r="G4468" s="1">
        <v>0</v>
      </c>
      <c r="H4468" s="329">
        <v>0</v>
      </c>
      <c r="I4468" s="1">
        <v>1345.711557248736</v>
      </c>
      <c r="J4468" s="329">
        <v>7415.1491466468178</v>
      </c>
      <c r="K4468" s="329">
        <f t="shared" si="69"/>
        <v>7424.6884871561024</v>
      </c>
    </row>
    <row r="4469" spans="2:11" x14ac:dyDescent="0.2">
      <c r="B4469" s="1">
        <v>161224166</v>
      </c>
      <c r="C4469" s="1">
        <v>2029</v>
      </c>
      <c r="D4469" s="1" t="s">
        <v>300</v>
      </c>
      <c r="E4469" s="1">
        <v>4786.5681495013896</v>
      </c>
      <c r="F4469" s="329">
        <v>40.13718024623649</v>
      </c>
      <c r="G4469" s="1">
        <v>0</v>
      </c>
      <c r="H4469" s="329">
        <v>0</v>
      </c>
      <c r="I4469" s="1">
        <v>4786.5681495013896</v>
      </c>
      <c r="J4469" s="329">
        <v>7415.1491466468178</v>
      </c>
      <c r="K4469" s="329">
        <f t="shared" si="69"/>
        <v>7455.2863268930541</v>
      </c>
    </row>
    <row r="4470" spans="2:11" x14ac:dyDescent="0.2">
      <c r="B4470" s="1">
        <v>161224166</v>
      </c>
      <c r="C4470" s="1">
        <v>2030</v>
      </c>
      <c r="D4470" s="1" t="s">
        <v>300</v>
      </c>
      <c r="E4470" s="1">
        <v>5120.6458649184442</v>
      </c>
      <c r="F4470" s="329">
        <v>54.733198175866313</v>
      </c>
      <c r="G4470" s="1">
        <v>0</v>
      </c>
      <c r="H4470" s="329">
        <v>0</v>
      </c>
      <c r="I4470" s="1">
        <v>5120.6458649184442</v>
      </c>
      <c r="J4470" s="329">
        <v>7415.1491466468178</v>
      </c>
      <c r="K4470" s="329">
        <f t="shared" si="69"/>
        <v>7469.882344822684</v>
      </c>
    </row>
    <row r="4471" spans="2:11" x14ac:dyDescent="0.2">
      <c r="B4471" s="1">
        <v>161224166</v>
      </c>
      <c r="C4471" s="1">
        <v>2031</v>
      </c>
      <c r="D4471" s="1" t="s">
        <v>300</v>
      </c>
      <c r="E4471" s="1">
        <v>5256.0330046199124</v>
      </c>
      <c r="F4471" s="329">
        <v>78.608926925066214</v>
      </c>
      <c r="G4471" s="1">
        <v>0</v>
      </c>
      <c r="H4471" s="329">
        <v>0</v>
      </c>
      <c r="I4471" s="1">
        <v>5256.0330046199124</v>
      </c>
      <c r="J4471" s="329">
        <v>7415.1491466468178</v>
      </c>
      <c r="K4471" s="329">
        <f t="shared" si="69"/>
        <v>7493.7580735718839</v>
      </c>
    </row>
    <row r="4472" spans="2:11" x14ac:dyDescent="0.2">
      <c r="B4472" s="1">
        <v>161224166</v>
      </c>
      <c r="C4472" s="1">
        <v>2032</v>
      </c>
      <c r="D4472" s="1" t="s">
        <v>300</v>
      </c>
      <c r="E4472" s="1">
        <v>5268.6469351583664</v>
      </c>
      <c r="F4472" s="329">
        <v>124.55486818405549</v>
      </c>
      <c r="G4472" s="1">
        <v>0</v>
      </c>
      <c r="H4472" s="329">
        <v>0</v>
      </c>
      <c r="I4472" s="1">
        <v>5268.6469351583664</v>
      </c>
      <c r="J4472" s="329">
        <v>7415.1491466468178</v>
      </c>
      <c r="K4472" s="329">
        <f t="shared" si="69"/>
        <v>7539.7040148308733</v>
      </c>
    </row>
    <row r="4473" spans="2:11" x14ac:dyDescent="0.2">
      <c r="B4473" s="1">
        <v>161224166</v>
      </c>
      <c r="C4473" s="1">
        <v>2033</v>
      </c>
      <c r="D4473" s="1" t="s">
        <v>300</v>
      </c>
      <c r="E4473" s="1">
        <v>7503.6085146021805</v>
      </c>
      <c r="F4473" s="329">
        <v>301.45840108753617</v>
      </c>
      <c r="G4473" s="1">
        <v>0</v>
      </c>
      <c r="H4473" s="329">
        <v>0</v>
      </c>
      <c r="I4473" s="1">
        <v>7503.6085146021805</v>
      </c>
      <c r="J4473" s="329">
        <v>7415.1491466468178</v>
      </c>
      <c r="K4473" s="329">
        <f t="shared" si="69"/>
        <v>7716.6075477343538</v>
      </c>
    </row>
    <row r="4474" spans="2:11" x14ac:dyDescent="0.2">
      <c r="B4474" s="1">
        <v>161224166</v>
      </c>
      <c r="C4474" s="1">
        <v>2034</v>
      </c>
      <c r="D4474" s="1" t="s">
        <v>300</v>
      </c>
      <c r="E4474" s="1">
        <v>7712.7147038689454</v>
      </c>
      <c r="F4474" s="329">
        <v>364.92784402104411</v>
      </c>
      <c r="G4474" s="1">
        <v>0</v>
      </c>
      <c r="H4474" s="329">
        <v>0</v>
      </c>
      <c r="I4474" s="1">
        <v>7712.7147038689454</v>
      </c>
      <c r="J4474" s="329">
        <v>7415.1491466468178</v>
      </c>
      <c r="K4474" s="329">
        <f t="shared" si="69"/>
        <v>7780.0769906678615</v>
      </c>
    </row>
    <row r="4475" spans="2:11" x14ac:dyDescent="0.2">
      <c r="B4475" s="1">
        <v>162581581</v>
      </c>
      <c r="C4475" s="1">
        <v>2023</v>
      </c>
      <c r="D4475" s="1" t="s">
        <v>300</v>
      </c>
      <c r="E4475" s="1">
        <v>11.30169893874546</v>
      </c>
      <c r="F4475" s="329">
        <v>0</v>
      </c>
      <c r="G4475" s="1">
        <v>0</v>
      </c>
      <c r="H4475" s="329">
        <v>0</v>
      </c>
      <c r="I4475" s="1">
        <v>11.30169893874546</v>
      </c>
      <c r="J4475" s="329">
        <v>15070.88441860451</v>
      </c>
      <c r="K4475" s="329">
        <f t="shared" si="69"/>
        <v>15070.88441860451</v>
      </c>
    </row>
    <row r="4476" spans="2:11" x14ac:dyDescent="0.2">
      <c r="B4476" s="1">
        <v>162581581</v>
      </c>
      <c r="C4476" s="1">
        <v>2024</v>
      </c>
      <c r="D4476" s="1" t="s">
        <v>300</v>
      </c>
      <c r="E4476" s="1">
        <v>65.520405855777497</v>
      </c>
      <c r="F4476" s="329">
        <v>0.62540951661261446</v>
      </c>
      <c r="G4476" s="1">
        <v>0</v>
      </c>
      <c r="H4476" s="329">
        <v>0</v>
      </c>
      <c r="I4476" s="1">
        <v>65.520405855777497</v>
      </c>
      <c r="J4476" s="329">
        <v>15070.88441860451</v>
      </c>
      <c r="K4476" s="329">
        <f t="shared" si="69"/>
        <v>15071.509828121123</v>
      </c>
    </row>
    <row r="4477" spans="2:11" x14ac:dyDescent="0.2">
      <c r="B4477" s="1">
        <v>162581581</v>
      </c>
      <c r="C4477" s="1">
        <v>2025</v>
      </c>
      <c r="D4477" s="1" t="s">
        <v>300</v>
      </c>
      <c r="E4477" s="1">
        <v>624.16235595497562</v>
      </c>
      <c r="F4477" s="329">
        <v>7.8903004819415363</v>
      </c>
      <c r="G4477" s="1">
        <v>0</v>
      </c>
      <c r="H4477" s="329">
        <v>0</v>
      </c>
      <c r="I4477" s="1">
        <v>624.16235595497562</v>
      </c>
      <c r="J4477" s="329">
        <v>15070.88441860451</v>
      </c>
      <c r="K4477" s="329">
        <f t="shared" si="69"/>
        <v>15078.774719086452</v>
      </c>
    </row>
    <row r="4478" spans="2:11" x14ac:dyDescent="0.2">
      <c r="B4478" s="1">
        <v>162581581</v>
      </c>
      <c r="C4478" s="1">
        <v>2026</v>
      </c>
      <c r="D4478" s="1" t="s">
        <v>300</v>
      </c>
      <c r="E4478" s="1">
        <v>3931.8273800874458</v>
      </c>
      <c r="F4478" s="329">
        <v>20.358336659357398</v>
      </c>
      <c r="G4478" s="1">
        <v>0</v>
      </c>
      <c r="H4478" s="329">
        <v>0</v>
      </c>
      <c r="I4478" s="1">
        <v>3931.8273800874458</v>
      </c>
      <c r="J4478" s="329">
        <v>15070.88441860451</v>
      </c>
      <c r="K4478" s="329">
        <f t="shared" si="69"/>
        <v>15091.242755263867</v>
      </c>
    </row>
    <row r="4479" spans="2:11" x14ac:dyDescent="0.2">
      <c r="B4479" s="1">
        <v>162581581</v>
      </c>
      <c r="C4479" s="1">
        <v>2027</v>
      </c>
      <c r="D4479" s="1" t="s">
        <v>300</v>
      </c>
      <c r="E4479" s="1">
        <v>6709.1860211613903</v>
      </c>
      <c r="F4479" s="329">
        <v>43.610138875875151</v>
      </c>
      <c r="G4479" s="1">
        <v>0</v>
      </c>
      <c r="H4479" s="329">
        <v>0</v>
      </c>
      <c r="I4479" s="1">
        <v>6709.1860211613903</v>
      </c>
      <c r="J4479" s="329">
        <v>15070.88441860451</v>
      </c>
      <c r="K4479" s="329">
        <f t="shared" si="69"/>
        <v>15114.494557480384</v>
      </c>
    </row>
    <row r="4480" spans="2:11" x14ac:dyDescent="0.2">
      <c r="B4480" s="1">
        <v>162581581</v>
      </c>
      <c r="C4480" s="1">
        <v>2028</v>
      </c>
      <c r="D4480" s="1" t="s">
        <v>300</v>
      </c>
      <c r="E4480" s="1">
        <v>10692.51037646198</v>
      </c>
      <c r="F4480" s="329">
        <v>86.217576142149355</v>
      </c>
      <c r="G4480" s="1">
        <v>0</v>
      </c>
      <c r="H4480" s="329">
        <v>0</v>
      </c>
      <c r="I4480" s="1">
        <v>10692.51037646198</v>
      </c>
      <c r="J4480" s="329">
        <v>15070.88441860451</v>
      </c>
      <c r="K4480" s="329">
        <f t="shared" si="69"/>
        <v>15157.101994746659</v>
      </c>
    </row>
    <row r="4481" spans="2:11" x14ac:dyDescent="0.2">
      <c r="B4481" s="1">
        <v>162581581</v>
      </c>
      <c r="C4481" s="1">
        <v>2029</v>
      </c>
      <c r="D4481" s="1" t="s">
        <v>300</v>
      </c>
      <c r="E4481" s="1">
        <v>10901.428114833299</v>
      </c>
      <c r="F4481" s="329">
        <v>58.879190541956874</v>
      </c>
      <c r="G4481" s="1">
        <v>0</v>
      </c>
      <c r="H4481" s="329">
        <v>0</v>
      </c>
      <c r="I4481" s="1">
        <v>10901.428114833299</v>
      </c>
      <c r="J4481" s="329">
        <v>15070.88441860451</v>
      </c>
      <c r="K4481" s="329">
        <f t="shared" si="69"/>
        <v>15129.763609146466</v>
      </c>
    </row>
    <row r="4482" spans="2:11" x14ac:dyDescent="0.2">
      <c r="B4482" s="1">
        <v>162581581</v>
      </c>
      <c r="C4482" s="1">
        <v>2030</v>
      </c>
      <c r="D4482" s="1" t="s">
        <v>300</v>
      </c>
      <c r="E4482" s="1">
        <v>17638.620262219349</v>
      </c>
      <c r="F4482" s="329">
        <v>137.83491899225459</v>
      </c>
      <c r="G4482" s="1">
        <v>0</v>
      </c>
      <c r="H4482" s="329">
        <v>0</v>
      </c>
      <c r="I4482" s="1">
        <v>17638.620262219349</v>
      </c>
      <c r="J4482" s="329">
        <v>15070.88441860451</v>
      </c>
      <c r="K4482" s="329">
        <f t="shared" si="69"/>
        <v>15208.719337596764</v>
      </c>
    </row>
    <row r="4483" spans="2:11" x14ac:dyDescent="0.2">
      <c r="B4483" s="1">
        <v>162581581</v>
      </c>
      <c r="C4483" s="1">
        <v>2031</v>
      </c>
      <c r="D4483" s="1" t="s">
        <v>300</v>
      </c>
      <c r="E4483" s="1">
        <v>27880.248085644838</v>
      </c>
      <c r="F4483" s="329">
        <v>378.30945658249499</v>
      </c>
      <c r="G4483" s="1">
        <v>0</v>
      </c>
      <c r="H4483" s="329">
        <v>0</v>
      </c>
      <c r="I4483" s="1">
        <v>27880.248085644838</v>
      </c>
      <c r="J4483" s="329">
        <v>15070.88441860451</v>
      </c>
      <c r="K4483" s="329">
        <f t="shared" si="69"/>
        <v>15449.193875187006</v>
      </c>
    </row>
    <row r="4484" spans="2:11" x14ac:dyDescent="0.2">
      <c r="B4484" s="1">
        <v>162581581</v>
      </c>
      <c r="C4484" s="1">
        <v>2032</v>
      </c>
      <c r="D4484" s="1" t="s">
        <v>300</v>
      </c>
      <c r="E4484" s="1">
        <v>33647.756509457373</v>
      </c>
      <c r="F4484" s="329">
        <v>727.94723015973648</v>
      </c>
      <c r="G4484" s="1">
        <v>0</v>
      </c>
      <c r="H4484" s="329">
        <v>0</v>
      </c>
      <c r="I4484" s="1">
        <v>33647.756509457373</v>
      </c>
      <c r="J4484" s="329">
        <v>15070.88441860451</v>
      </c>
      <c r="K4484" s="329">
        <f t="shared" si="69"/>
        <v>15798.831648764246</v>
      </c>
    </row>
    <row r="4485" spans="2:11" x14ac:dyDescent="0.2">
      <c r="B4485" s="1">
        <v>162581581</v>
      </c>
      <c r="C4485" s="1">
        <v>2033</v>
      </c>
      <c r="D4485" s="1" t="s">
        <v>300</v>
      </c>
      <c r="E4485" s="1">
        <v>36475.863907474792</v>
      </c>
      <c r="F4485" s="329">
        <v>1337.656479629158</v>
      </c>
      <c r="G4485" s="1">
        <v>0</v>
      </c>
      <c r="H4485" s="329">
        <v>0</v>
      </c>
      <c r="I4485" s="1">
        <v>36475.863907474792</v>
      </c>
      <c r="J4485" s="329">
        <v>15070.88441860451</v>
      </c>
      <c r="K4485" s="329">
        <f t="shared" si="69"/>
        <v>16408.540898233667</v>
      </c>
    </row>
    <row r="4486" spans="2:11" x14ac:dyDescent="0.2">
      <c r="B4486" s="1">
        <v>162581581</v>
      </c>
      <c r="C4486" s="1">
        <v>2034</v>
      </c>
      <c r="D4486" s="1" t="s">
        <v>300</v>
      </c>
      <c r="E4486" s="1">
        <v>38827.429250271343</v>
      </c>
      <c r="F4486" s="329">
        <v>1683.4976838432101</v>
      </c>
      <c r="G4486" s="1">
        <v>0</v>
      </c>
      <c r="H4486" s="329">
        <v>0</v>
      </c>
      <c r="I4486" s="1">
        <v>38827.429250271343</v>
      </c>
      <c r="J4486" s="329">
        <v>15070.88441860451</v>
      </c>
      <c r="K4486" s="329">
        <f t="shared" si="69"/>
        <v>16754.382102447718</v>
      </c>
    </row>
    <row r="4487" spans="2:11" x14ac:dyDescent="0.2">
      <c r="B4487" s="1">
        <v>163034159</v>
      </c>
      <c r="C4487" s="1">
        <v>2023</v>
      </c>
      <c r="D4487" s="1" t="s">
        <v>300</v>
      </c>
      <c r="E4487" s="1">
        <v>2345.8768414823958</v>
      </c>
      <c r="F4487" s="329">
        <v>0</v>
      </c>
      <c r="G4487" s="1">
        <v>0</v>
      </c>
      <c r="H4487" s="329">
        <v>0</v>
      </c>
      <c r="I4487" s="1">
        <v>2345.8768414823958</v>
      </c>
      <c r="J4487" s="329">
        <v>7516.5471383080594</v>
      </c>
      <c r="K4487" s="329">
        <f t="shared" ref="K4487:K4550" si="70">J4487+H4487+F4487</f>
        <v>7516.5471383080594</v>
      </c>
    </row>
    <row r="4488" spans="2:11" x14ac:dyDescent="0.2">
      <c r="B4488" s="1">
        <v>163034159</v>
      </c>
      <c r="C4488" s="1">
        <v>2024</v>
      </c>
      <c r="D4488" s="1" t="s">
        <v>300</v>
      </c>
      <c r="E4488" s="1">
        <v>2484.4958578978458</v>
      </c>
      <c r="F4488" s="329">
        <v>49.314709250686633</v>
      </c>
      <c r="G4488" s="1">
        <v>0</v>
      </c>
      <c r="H4488" s="329">
        <v>0</v>
      </c>
      <c r="I4488" s="1">
        <v>2484.4958578978458</v>
      </c>
      <c r="J4488" s="329">
        <v>7516.5471383080594</v>
      </c>
      <c r="K4488" s="329">
        <f t="shared" si="70"/>
        <v>7565.8618475587464</v>
      </c>
    </row>
    <row r="4489" spans="2:11" x14ac:dyDescent="0.2">
      <c r="B4489" s="1">
        <v>163034159</v>
      </c>
      <c r="C4489" s="1">
        <v>2025</v>
      </c>
      <c r="D4489" s="1" t="s">
        <v>300</v>
      </c>
      <c r="E4489" s="1">
        <v>5502.9458113391283</v>
      </c>
      <c r="F4489" s="329">
        <v>130.88378243158519</v>
      </c>
      <c r="G4489" s="1">
        <v>0</v>
      </c>
      <c r="H4489" s="329">
        <v>0</v>
      </c>
      <c r="I4489" s="1">
        <v>5502.9458113391283</v>
      </c>
      <c r="J4489" s="329">
        <v>7516.5471383080594</v>
      </c>
      <c r="K4489" s="329">
        <f t="shared" si="70"/>
        <v>7647.4309207396445</v>
      </c>
    </row>
    <row r="4490" spans="2:11" x14ac:dyDescent="0.2">
      <c r="B4490" s="1">
        <v>163034159</v>
      </c>
      <c r="C4490" s="1">
        <v>2026</v>
      </c>
      <c r="D4490" s="1" t="s">
        <v>300</v>
      </c>
      <c r="E4490" s="1">
        <v>7469.4191781141462</v>
      </c>
      <c r="F4490" s="329">
        <v>90.201623195896232</v>
      </c>
      <c r="G4490" s="1">
        <v>0</v>
      </c>
      <c r="H4490" s="329">
        <v>0</v>
      </c>
      <c r="I4490" s="1">
        <v>7469.4191781141462</v>
      </c>
      <c r="J4490" s="329">
        <v>7516.5471383080594</v>
      </c>
      <c r="K4490" s="329">
        <f t="shared" si="70"/>
        <v>7606.7487615039554</v>
      </c>
    </row>
    <row r="4491" spans="2:11" x14ac:dyDescent="0.2">
      <c r="B4491" s="1">
        <v>163034159</v>
      </c>
      <c r="C4491" s="1">
        <v>2027</v>
      </c>
      <c r="D4491" s="1" t="s">
        <v>300</v>
      </c>
      <c r="E4491" s="1">
        <v>9444.5116044039223</v>
      </c>
      <c r="F4491" s="329">
        <v>102.96149386888111</v>
      </c>
      <c r="G4491" s="1">
        <v>0</v>
      </c>
      <c r="H4491" s="329">
        <v>0</v>
      </c>
      <c r="I4491" s="1">
        <v>9444.5116044039223</v>
      </c>
      <c r="J4491" s="329">
        <v>7516.5471383080594</v>
      </c>
      <c r="K4491" s="329">
        <f t="shared" si="70"/>
        <v>7619.5086321769404</v>
      </c>
    </row>
    <row r="4492" spans="2:11" x14ac:dyDescent="0.2">
      <c r="B4492" s="1">
        <v>163034159</v>
      </c>
      <c r="C4492" s="1">
        <v>2028</v>
      </c>
      <c r="D4492" s="1" t="s">
        <v>300</v>
      </c>
      <c r="E4492" s="1">
        <v>12752.80344029815</v>
      </c>
      <c r="F4492" s="329">
        <v>147.60865699246619</v>
      </c>
      <c r="G4492" s="1">
        <v>0</v>
      </c>
      <c r="H4492" s="329">
        <v>0</v>
      </c>
      <c r="I4492" s="1">
        <v>12752.80344029815</v>
      </c>
      <c r="J4492" s="329">
        <v>7516.5471383080594</v>
      </c>
      <c r="K4492" s="329">
        <f t="shared" si="70"/>
        <v>7664.1557953005258</v>
      </c>
    </row>
    <row r="4493" spans="2:11" x14ac:dyDescent="0.2">
      <c r="B4493" s="1">
        <v>163034159</v>
      </c>
      <c r="C4493" s="1">
        <v>2029</v>
      </c>
      <c r="D4493" s="1" t="s">
        <v>300</v>
      </c>
      <c r="E4493" s="1">
        <v>12671.764514151269</v>
      </c>
      <c r="F4493" s="329">
        <v>108.0564685860284</v>
      </c>
      <c r="G4493" s="1">
        <v>0</v>
      </c>
      <c r="H4493" s="329">
        <v>0</v>
      </c>
      <c r="I4493" s="1">
        <v>12671.764514151269</v>
      </c>
      <c r="J4493" s="329">
        <v>7516.5471383080594</v>
      </c>
      <c r="K4493" s="329">
        <f t="shared" si="70"/>
        <v>7624.6036068940875</v>
      </c>
    </row>
    <row r="4494" spans="2:11" x14ac:dyDescent="0.2">
      <c r="B4494" s="1">
        <v>163034159</v>
      </c>
      <c r="C4494" s="1">
        <v>2030</v>
      </c>
      <c r="D4494" s="1" t="s">
        <v>300</v>
      </c>
      <c r="E4494" s="1">
        <v>13757.765838652111</v>
      </c>
      <c r="F4494" s="329">
        <v>134.2572668508904</v>
      </c>
      <c r="G4494" s="1">
        <v>0</v>
      </c>
      <c r="H4494" s="329">
        <v>0</v>
      </c>
      <c r="I4494" s="1">
        <v>13757.765838652111</v>
      </c>
      <c r="J4494" s="329">
        <v>7516.5471383080594</v>
      </c>
      <c r="K4494" s="329">
        <f t="shared" si="70"/>
        <v>7650.8044051589495</v>
      </c>
    </row>
    <row r="4495" spans="2:11" x14ac:dyDescent="0.2">
      <c r="B4495" s="1">
        <v>163034159</v>
      </c>
      <c r="C4495" s="1">
        <v>2031</v>
      </c>
      <c r="D4495" s="1" t="s">
        <v>300</v>
      </c>
      <c r="E4495" s="1">
        <v>16779.560998516659</v>
      </c>
      <c r="F4495" s="329">
        <v>219.05351250154621</v>
      </c>
      <c r="G4495" s="1">
        <v>0</v>
      </c>
      <c r="H4495" s="329">
        <v>0</v>
      </c>
      <c r="I4495" s="1">
        <v>16779.560998516659</v>
      </c>
      <c r="J4495" s="329">
        <v>7516.5471383080594</v>
      </c>
      <c r="K4495" s="329">
        <f t="shared" si="70"/>
        <v>7735.6006508096052</v>
      </c>
    </row>
    <row r="4496" spans="2:11" x14ac:dyDescent="0.2">
      <c r="B4496" s="1">
        <v>163034159</v>
      </c>
      <c r="C4496" s="1">
        <v>2032</v>
      </c>
      <c r="D4496" s="1" t="s">
        <v>300</v>
      </c>
      <c r="E4496" s="1">
        <v>24395.306283679161</v>
      </c>
      <c r="F4496" s="329">
        <v>492.44131131742643</v>
      </c>
      <c r="G4496" s="1">
        <v>0</v>
      </c>
      <c r="H4496" s="329">
        <v>0</v>
      </c>
      <c r="I4496" s="1">
        <v>24395.306283679161</v>
      </c>
      <c r="J4496" s="329">
        <v>7516.5471383080594</v>
      </c>
      <c r="K4496" s="329">
        <f t="shared" si="70"/>
        <v>8008.9884496254854</v>
      </c>
    </row>
    <row r="4497" spans="2:11" x14ac:dyDescent="0.2">
      <c r="B4497" s="1">
        <v>163034159</v>
      </c>
      <c r="C4497" s="1">
        <v>2033</v>
      </c>
      <c r="D4497" s="1" t="s">
        <v>300</v>
      </c>
      <c r="E4497" s="1">
        <v>28279.76605618664</v>
      </c>
      <c r="F4497" s="329">
        <v>948.8290176452349</v>
      </c>
      <c r="G4497" s="1">
        <v>0</v>
      </c>
      <c r="H4497" s="329">
        <v>0</v>
      </c>
      <c r="I4497" s="1">
        <v>28279.76605618664</v>
      </c>
      <c r="J4497" s="329">
        <v>7516.5471383080594</v>
      </c>
      <c r="K4497" s="329">
        <f t="shared" si="70"/>
        <v>8465.3761559532941</v>
      </c>
    </row>
    <row r="4498" spans="2:11" x14ac:dyDescent="0.2">
      <c r="B4498" s="1">
        <v>163034159</v>
      </c>
      <c r="C4498" s="1">
        <v>2034</v>
      </c>
      <c r="D4498" s="1" t="s">
        <v>300</v>
      </c>
      <c r="E4498" s="1">
        <v>28810.65198321658</v>
      </c>
      <c r="F4498" s="329">
        <v>1122.07246145361</v>
      </c>
      <c r="G4498" s="1">
        <v>0</v>
      </c>
      <c r="H4498" s="329">
        <v>0</v>
      </c>
      <c r="I4498" s="1">
        <v>28810.65198321658</v>
      </c>
      <c r="J4498" s="329">
        <v>7516.5471383080594</v>
      </c>
      <c r="K4498" s="329">
        <f t="shared" si="70"/>
        <v>8638.6195997616687</v>
      </c>
    </row>
    <row r="4499" spans="2:11" x14ac:dyDescent="0.2">
      <c r="B4499" s="1">
        <v>19827189</v>
      </c>
      <c r="C4499" s="1">
        <v>2023</v>
      </c>
      <c r="D4499" s="1" t="s">
        <v>301</v>
      </c>
      <c r="E4499" s="1">
        <v>0</v>
      </c>
      <c r="F4499" s="329">
        <v>0</v>
      </c>
      <c r="G4499" s="1">
        <v>251.26421498514739</v>
      </c>
      <c r="H4499" s="329">
        <v>11822.72069769341</v>
      </c>
      <c r="I4499" s="1">
        <v>251.26421498514739</v>
      </c>
      <c r="J4499" s="329">
        <v>2740.5875505558311</v>
      </c>
      <c r="K4499" s="329">
        <f t="shared" si="70"/>
        <v>14563.308248249241</v>
      </c>
    </row>
    <row r="4500" spans="2:11" x14ac:dyDescent="0.2">
      <c r="B4500" s="1">
        <v>19827189</v>
      </c>
      <c r="C4500" s="1">
        <v>2024</v>
      </c>
      <c r="D4500" s="1" t="s">
        <v>301</v>
      </c>
      <c r="E4500" s="1">
        <v>0</v>
      </c>
      <c r="F4500" s="329">
        <v>0</v>
      </c>
      <c r="G4500" s="1">
        <v>294.7233102070885</v>
      </c>
      <c r="H4500" s="329">
        <v>13867.599012792291</v>
      </c>
      <c r="I4500" s="1">
        <v>294.7233102070885</v>
      </c>
      <c r="J4500" s="329">
        <v>2740.5875505558311</v>
      </c>
      <c r="K4500" s="329">
        <f t="shared" si="70"/>
        <v>16608.186563348121</v>
      </c>
    </row>
    <row r="4501" spans="2:11" x14ac:dyDescent="0.2">
      <c r="B4501" s="1">
        <v>19827189</v>
      </c>
      <c r="C4501" s="1">
        <v>2025</v>
      </c>
      <c r="D4501" s="1" t="s">
        <v>301</v>
      </c>
      <c r="E4501" s="1">
        <v>0</v>
      </c>
      <c r="F4501" s="329">
        <v>0</v>
      </c>
      <c r="G4501" s="1">
        <v>315.59544812694531</v>
      </c>
      <c r="H4501" s="329">
        <v>14849.694521318201</v>
      </c>
      <c r="I4501" s="1">
        <v>315.59544812694531</v>
      </c>
      <c r="J4501" s="329">
        <v>2740.5875505558311</v>
      </c>
      <c r="K4501" s="329">
        <f t="shared" si="70"/>
        <v>17590.282071874033</v>
      </c>
    </row>
    <row r="4502" spans="2:11" x14ac:dyDescent="0.2">
      <c r="B4502" s="1">
        <v>19827189</v>
      </c>
      <c r="C4502" s="1">
        <v>2026</v>
      </c>
      <c r="D4502" s="1" t="s">
        <v>301</v>
      </c>
      <c r="E4502" s="1">
        <v>0</v>
      </c>
      <c r="F4502" s="329">
        <v>0</v>
      </c>
      <c r="G4502" s="1">
        <v>403.78323975425559</v>
      </c>
      <c r="H4502" s="329">
        <v>18999.189623188191</v>
      </c>
      <c r="I4502" s="1">
        <v>403.78323975425559</v>
      </c>
      <c r="J4502" s="329">
        <v>2740.5875505558311</v>
      </c>
      <c r="K4502" s="329">
        <f t="shared" si="70"/>
        <v>21739.777173744023</v>
      </c>
    </row>
    <row r="4503" spans="2:11" x14ac:dyDescent="0.2">
      <c r="B4503" s="1">
        <v>19827189</v>
      </c>
      <c r="C4503" s="1">
        <v>2027</v>
      </c>
      <c r="D4503" s="1" t="s">
        <v>301</v>
      </c>
      <c r="E4503" s="1">
        <v>0</v>
      </c>
      <c r="F4503" s="329">
        <v>0</v>
      </c>
      <c r="G4503" s="1">
        <v>431.45171001335387</v>
      </c>
      <c r="H4503" s="329">
        <v>20301.072567502772</v>
      </c>
      <c r="I4503" s="1">
        <v>431.45171001335387</v>
      </c>
      <c r="J4503" s="329">
        <v>2740.5875505558311</v>
      </c>
      <c r="K4503" s="329">
        <f t="shared" si="70"/>
        <v>23041.660118058604</v>
      </c>
    </row>
    <row r="4504" spans="2:11" x14ac:dyDescent="0.2">
      <c r="B4504" s="1">
        <v>19827189</v>
      </c>
      <c r="C4504" s="1">
        <v>2028</v>
      </c>
      <c r="D4504" s="1" t="s">
        <v>301</v>
      </c>
      <c r="E4504" s="1">
        <v>0</v>
      </c>
      <c r="F4504" s="329">
        <v>0</v>
      </c>
      <c r="G4504" s="1">
        <v>499.00032825304868</v>
      </c>
      <c r="H4504" s="329">
        <v>23479.43382762188</v>
      </c>
      <c r="I4504" s="1">
        <v>499.00032825304868</v>
      </c>
      <c r="J4504" s="329">
        <v>2740.5875505558311</v>
      </c>
      <c r="K4504" s="329">
        <f t="shared" si="70"/>
        <v>26220.021378177713</v>
      </c>
    </row>
    <row r="4505" spans="2:11" x14ac:dyDescent="0.2">
      <c r="B4505" s="1">
        <v>19827189</v>
      </c>
      <c r="C4505" s="1">
        <v>2029</v>
      </c>
      <c r="D4505" s="1" t="s">
        <v>301</v>
      </c>
      <c r="E4505" s="1">
        <v>0</v>
      </c>
      <c r="F4505" s="329">
        <v>0</v>
      </c>
      <c r="G4505" s="1">
        <v>556.55536484656068</v>
      </c>
      <c r="H4505" s="329">
        <v>26187.56766367504</v>
      </c>
      <c r="I4505" s="1">
        <v>556.55536484656068</v>
      </c>
      <c r="J4505" s="329">
        <v>2740.5875505558311</v>
      </c>
      <c r="K4505" s="329">
        <f t="shared" si="70"/>
        <v>28928.155214230872</v>
      </c>
    </row>
    <row r="4506" spans="2:11" x14ac:dyDescent="0.2">
      <c r="B4506" s="1">
        <v>19827189</v>
      </c>
      <c r="C4506" s="1">
        <v>2030</v>
      </c>
      <c r="D4506" s="1" t="s">
        <v>301</v>
      </c>
      <c r="E4506" s="1">
        <v>0</v>
      </c>
      <c r="F4506" s="329">
        <v>0</v>
      </c>
      <c r="G4506" s="1">
        <v>559.27136265303022</v>
      </c>
      <c r="H4506" s="329">
        <v>26315.36335270038</v>
      </c>
      <c r="I4506" s="1">
        <v>559.27136265303022</v>
      </c>
      <c r="J4506" s="329">
        <v>2740.5875505558311</v>
      </c>
      <c r="K4506" s="329">
        <f t="shared" si="70"/>
        <v>29055.950903256213</v>
      </c>
    </row>
    <row r="4507" spans="2:11" x14ac:dyDescent="0.2">
      <c r="B4507" s="1">
        <v>19827189</v>
      </c>
      <c r="C4507" s="1">
        <v>2031</v>
      </c>
      <c r="D4507" s="1" t="s">
        <v>301</v>
      </c>
      <c r="E4507" s="1">
        <v>0</v>
      </c>
      <c r="F4507" s="329">
        <v>0</v>
      </c>
      <c r="G4507" s="1">
        <v>723.43227689198807</v>
      </c>
      <c r="H4507" s="329">
        <v>34039.617435757638</v>
      </c>
      <c r="I4507" s="1">
        <v>723.43227689198807</v>
      </c>
      <c r="J4507" s="329">
        <v>2740.5875505558311</v>
      </c>
      <c r="K4507" s="329">
        <f t="shared" si="70"/>
        <v>36780.204986313467</v>
      </c>
    </row>
    <row r="4508" spans="2:11" x14ac:dyDescent="0.2">
      <c r="B4508" s="1">
        <v>19827189</v>
      </c>
      <c r="C4508" s="1">
        <v>2032</v>
      </c>
      <c r="D4508" s="1" t="s">
        <v>301</v>
      </c>
      <c r="E4508" s="1">
        <v>0</v>
      </c>
      <c r="F4508" s="329">
        <v>0</v>
      </c>
      <c r="G4508" s="1">
        <v>849.01497394466128</v>
      </c>
      <c r="H4508" s="329">
        <v>39948.652878009387</v>
      </c>
      <c r="I4508" s="1">
        <v>849.01497394466128</v>
      </c>
      <c r="J4508" s="329">
        <v>2740.5875505558311</v>
      </c>
      <c r="K4508" s="329">
        <f t="shared" si="70"/>
        <v>42689.240428565216</v>
      </c>
    </row>
    <row r="4509" spans="2:11" x14ac:dyDescent="0.2">
      <c r="B4509" s="1">
        <v>19827189</v>
      </c>
      <c r="C4509" s="1">
        <v>2033</v>
      </c>
      <c r="D4509" s="1" t="s">
        <v>301</v>
      </c>
      <c r="E4509" s="1">
        <v>0</v>
      </c>
      <c r="F4509" s="329">
        <v>0</v>
      </c>
      <c r="G4509" s="1">
        <v>1068.2176515031269</v>
      </c>
      <c r="H4509" s="329">
        <v>50262.783893894339</v>
      </c>
      <c r="I4509" s="1">
        <v>1068.2176515031269</v>
      </c>
      <c r="J4509" s="329">
        <v>2740.5875505558311</v>
      </c>
      <c r="K4509" s="329">
        <f t="shared" si="70"/>
        <v>53003.371444450167</v>
      </c>
    </row>
    <row r="4510" spans="2:11" x14ac:dyDescent="0.2">
      <c r="B4510" s="1">
        <v>19827189</v>
      </c>
      <c r="C4510" s="1">
        <v>2034</v>
      </c>
      <c r="D4510" s="1" t="s">
        <v>301</v>
      </c>
      <c r="E4510" s="1">
        <v>0</v>
      </c>
      <c r="F4510" s="329">
        <v>0</v>
      </c>
      <c r="G4510" s="1">
        <v>1060.691004685214</v>
      </c>
      <c r="H4510" s="329">
        <v>49908.633012824263</v>
      </c>
      <c r="I4510" s="1">
        <v>1060.691004685214</v>
      </c>
      <c r="J4510" s="329">
        <v>2740.5875505558311</v>
      </c>
      <c r="K4510" s="329">
        <f t="shared" si="70"/>
        <v>52649.220563380091</v>
      </c>
    </row>
    <row r="4511" spans="2:11" x14ac:dyDescent="0.2">
      <c r="B4511" s="1">
        <v>19829689</v>
      </c>
      <c r="C4511" s="1">
        <v>2023</v>
      </c>
      <c r="D4511" s="1" t="s">
        <v>301</v>
      </c>
      <c r="E4511" s="1">
        <v>0</v>
      </c>
      <c r="F4511" s="329">
        <v>0</v>
      </c>
      <c r="G4511" s="1">
        <v>10.008943356061859</v>
      </c>
      <c r="H4511" s="329">
        <v>470.95023771987712</v>
      </c>
      <c r="I4511" s="1">
        <v>10.008943356061859</v>
      </c>
      <c r="J4511" s="329">
        <v>1734.069947114875</v>
      </c>
      <c r="K4511" s="329">
        <f t="shared" si="70"/>
        <v>2205.0201848347524</v>
      </c>
    </row>
    <row r="4512" spans="2:11" x14ac:dyDescent="0.2">
      <c r="B4512" s="1">
        <v>19829689</v>
      </c>
      <c r="C4512" s="1">
        <v>2024</v>
      </c>
      <c r="D4512" s="1" t="s">
        <v>301</v>
      </c>
      <c r="E4512" s="1">
        <v>0</v>
      </c>
      <c r="F4512" s="329">
        <v>0</v>
      </c>
      <c r="G4512" s="1">
        <v>16.358902231114872</v>
      </c>
      <c r="H4512" s="329">
        <v>769.73448849760496</v>
      </c>
      <c r="I4512" s="1">
        <v>16.358902231114872</v>
      </c>
      <c r="J4512" s="329">
        <v>1734.069947114875</v>
      </c>
      <c r="K4512" s="329">
        <f t="shared" si="70"/>
        <v>2503.8044356124801</v>
      </c>
    </row>
    <row r="4513" spans="2:11" x14ac:dyDescent="0.2">
      <c r="B4513" s="1">
        <v>19829689</v>
      </c>
      <c r="C4513" s="1">
        <v>2025</v>
      </c>
      <c r="D4513" s="1" t="s">
        <v>301</v>
      </c>
      <c r="E4513" s="1">
        <v>0</v>
      </c>
      <c r="F4513" s="329">
        <v>0</v>
      </c>
      <c r="G4513" s="1">
        <v>23.023656622999919</v>
      </c>
      <c r="H4513" s="329">
        <v>1083.330794675308</v>
      </c>
      <c r="I4513" s="1">
        <v>23.023656622999919</v>
      </c>
      <c r="J4513" s="329">
        <v>1734.069947114875</v>
      </c>
      <c r="K4513" s="329">
        <f t="shared" si="70"/>
        <v>2817.400741790183</v>
      </c>
    </row>
    <row r="4514" spans="2:11" x14ac:dyDescent="0.2">
      <c r="B4514" s="1">
        <v>19829689</v>
      </c>
      <c r="C4514" s="1">
        <v>2026</v>
      </c>
      <c r="D4514" s="1" t="s">
        <v>301</v>
      </c>
      <c r="E4514" s="1">
        <v>0</v>
      </c>
      <c r="F4514" s="329">
        <v>0</v>
      </c>
      <c r="G4514" s="1">
        <v>24.675099463431071</v>
      </c>
      <c r="H4514" s="329">
        <v>1161.0360399358681</v>
      </c>
      <c r="I4514" s="1">
        <v>24.675099463431071</v>
      </c>
      <c r="J4514" s="329">
        <v>1734.069947114875</v>
      </c>
      <c r="K4514" s="329">
        <f t="shared" si="70"/>
        <v>2895.1059870507434</v>
      </c>
    </row>
    <row r="4515" spans="2:11" x14ac:dyDescent="0.2">
      <c r="B4515" s="1">
        <v>19829689</v>
      </c>
      <c r="C4515" s="1">
        <v>2027</v>
      </c>
      <c r="D4515" s="1" t="s">
        <v>301</v>
      </c>
      <c r="E4515" s="1">
        <v>0</v>
      </c>
      <c r="F4515" s="329">
        <v>0</v>
      </c>
      <c r="G4515" s="1">
        <v>30.742486811919399</v>
      </c>
      <c r="H4515" s="329">
        <v>1446.5244688796249</v>
      </c>
      <c r="I4515" s="1">
        <v>30.742486811919399</v>
      </c>
      <c r="J4515" s="329">
        <v>1734.069947114875</v>
      </c>
      <c r="K4515" s="329">
        <f t="shared" si="70"/>
        <v>3180.5944159945002</v>
      </c>
    </row>
    <row r="4516" spans="2:11" x14ac:dyDescent="0.2">
      <c r="B4516" s="1">
        <v>19829689</v>
      </c>
      <c r="C4516" s="1">
        <v>2028</v>
      </c>
      <c r="D4516" s="1" t="s">
        <v>301</v>
      </c>
      <c r="E4516" s="1">
        <v>0</v>
      </c>
      <c r="F4516" s="329">
        <v>0</v>
      </c>
      <c r="G4516" s="1">
        <v>46.480909003762953</v>
      </c>
      <c r="H4516" s="329">
        <v>2187.063545673926</v>
      </c>
      <c r="I4516" s="1">
        <v>46.480909003762953</v>
      </c>
      <c r="J4516" s="329">
        <v>1734.069947114875</v>
      </c>
      <c r="K4516" s="329">
        <f t="shared" si="70"/>
        <v>3921.133492788801</v>
      </c>
    </row>
    <row r="4517" spans="2:11" x14ac:dyDescent="0.2">
      <c r="B4517" s="1">
        <v>19829689</v>
      </c>
      <c r="C4517" s="1">
        <v>2029</v>
      </c>
      <c r="D4517" s="1" t="s">
        <v>301</v>
      </c>
      <c r="E4517" s="1">
        <v>0</v>
      </c>
      <c r="F4517" s="329">
        <v>0</v>
      </c>
      <c r="G4517" s="1">
        <v>64.497979323607993</v>
      </c>
      <c r="H4517" s="329">
        <v>3034.819722154612</v>
      </c>
      <c r="I4517" s="1">
        <v>64.497979323607993</v>
      </c>
      <c r="J4517" s="329">
        <v>1734.069947114875</v>
      </c>
      <c r="K4517" s="329">
        <f t="shared" si="70"/>
        <v>4768.8896692694871</v>
      </c>
    </row>
    <row r="4518" spans="2:11" x14ac:dyDescent="0.2">
      <c r="B4518" s="1">
        <v>19829689</v>
      </c>
      <c r="C4518" s="1">
        <v>2030</v>
      </c>
      <c r="D4518" s="1" t="s">
        <v>301</v>
      </c>
      <c r="E4518" s="1">
        <v>0</v>
      </c>
      <c r="F4518" s="329">
        <v>0</v>
      </c>
      <c r="G4518" s="1">
        <v>69.179150413118066</v>
      </c>
      <c r="H4518" s="329">
        <v>3255.0825969641678</v>
      </c>
      <c r="I4518" s="1">
        <v>69.179150413118066</v>
      </c>
      <c r="J4518" s="329">
        <v>1734.069947114875</v>
      </c>
      <c r="K4518" s="329">
        <f t="shared" si="70"/>
        <v>4989.1525440790429</v>
      </c>
    </row>
    <row r="4519" spans="2:11" x14ac:dyDescent="0.2">
      <c r="B4519" s="1">
        <v>19829689</v>
      </c>
      <c r="C4519" s="1">
        <v>2031</v>
      </c>
      <c r="D4519" s="1" t="s">
        <v>301</v>
      </c>
      <c r="E4519" s="1">
        <v>0</v>
      </c>
      <c r="F4519" s="329">
        <v>0</v>
      </c>
      <c r="G4519" s="1">
        <v>77.523810717037847</v>
      </c>
      <c r="H4519" s="329">
        <v>3647.723419678237</v>
      </c>
      <c r="I4519" s="1">
        <v>77.523810717037847</v>
      </c>
      <c r="J4519" s="329">
        <v>1734.069947114875</v>
      </c>
      <c r="K4519" s="329">
        <f t="shared" si="70"/>
        <v>5381.793366793112</v>
      </c>
    </row>
    <row r="4520" spans="2:11" x14ac:dyDescent="0.2">
      <c r="B4520" s="1">
        <v>19829689</v>
      </c>
      <c r="C4520" s="1">
        <v>2032</v>
      </c>
      <c r="D4520" s="1" t="s">
        <v>301</v>
      </c>
      <c r="E4520" s="1">
        <v>0</v>
      </c>
      <c r="F4520" s="329">
        <v>0</v>
      </c>
      <c r="G4520" s="1">
        <v>97.94153303867391</v>
      </c>
      <c r="H4520" s="329">
        <v>4608.4373371218026</v>
      </c>
      <c r="I4520" s="1">
        <v>97.94153303867391</v>
      </c>
      <c r="J4520" s="329">
        <v>1734.069947114875</v>
      </c>
      <c r="K4520" s="329">
        <f t="shared" si="70"/>
        <v>6342.5072842366772</v>
      </c>
    </row>
    <row r="4521" spans="2:11" x14ac:dyDescent="0.2">
      <c r="B4521" s="1">
        <v>19829689</v>
      </c>
      <c r="C4521" s="1">
        <v>2033</v>
      </c>
      <c r="D4521" s="1" t="s">
        <v>301</v>
      </c>
      <c r="E4521" s="1">
        <v>0</v>
      </c>
      <c r="F4521" s="329">
        <v>0</v>
      </c>
      <c r="G4521" s="1">
        <v>135.43894129508249</v>
      </c>
      <c r="H4521" s="329">
        <v>6372.8007373342316</v>
      </c>
      <c r="I4521" s="1">
        <v>135.43894129508249</v>
      </c>
      <c r="J4521" s="329">
        <v>1734.069947114875</v>
      </c>
      <c r="K4521" s="329">
        <f t="shared" si="70"/>
        <v>8106.8706844491062</v>
      </c>
    </row>
    <row r="4522" spans="2:11" x14ac:dyDescent="0.2">
      <c r="B4522" s="1">
        <v>19829689</v>
      </c>
      <c r="C4522" s="1">
        <v>2034</v>
      </c>
      <c r="D4522" s="1" t="s">
        <v>301</v>
      </c>
      <c r="E4522" s="1">
        <v>0</v>
      </c>
      <c r="F4522" s="329">
        <v>0</v>
      </c>
      <c r="G4522" s="1">
        <v>147.50196961698131</v>
      </c>
      <c r="H4522" s="329">
        <v>6940.4017171498645</v>
      </c>
      <c r="I4522" s="1">
        <v>147.50196961698131</v>
      </c>
      <c r="J4522" s="329">
        <v>1734.069947114875</v>
      </c>
      <c r="K4522" s="329">
        <f t="shared" si="70"/>
        <v>8674.47166426474</v>
      </c>
    </row>
    <row r="4523" spans="2:11" x14ac:dyDescent="0.2">
      <c r="B4523" s="1">
        <v>20490218</v>
      </c>
      <c r="C4523" s="1">
        <v>2023</v>
      </c>
      <c r="D4523" s="1" t="s">
        <v>301</v>
      </c>
      <c r="E4523" s="1">
        <v>0</v>
      </c>
      <c r="F4523" s="329">
        <v>0</v>
      </c>
      <c r="G4523" s="1">
        <v>0</v>
      </c>
      <c r="H4523" s="329">
        <v>0</v>
      </c>
      <c r="I4523" s="1">
        <v>0</v>
      </c>
      <c r="J4523" s="329">
        <v>5826.500514578609</v>
      </c>
      <c r="K4523" s="329">
        <f t="shared" si="70"/>
        <v>5826.500514578609</v>
      </c>
    </row>
    <row r="4524" spans="2:11" x14ac:dyDescent="0.2">
      <c r="B4524" s="1">
        <v>20490218</v>
      </c>
      <c r="C4524" s="1">
        <v>2024</v>
      </c>
      <c r="D4524" s="1" t="s">
        <v>301</v>
      </c>
      <c r="E4524" s="1">
        <v>293.59878319849832</v>
      </c>
      <c r="F4524" s="329">
        <v>4.737750177018869</v>
      </c>
      <c r="G4524" s="1">
        <v>0</v>
      </c>
      <c r="H4524" s="329">
        <v>0</v>
      </c>
      <c r="I4524" s="1">
        <v>293.59878319849832</v>
      </c>
      <c r="J4524" s="329">
        <v>5826.500514578609</v>
      </c>
      <c r="K4524" s="329">
        <f t="shared" si="70"/>
        <v>5831.2382647556278</v>
      </c>
    </row>
    <row r="4525" spans="2:11" x14ac:dyDescent="0.2">
      <c r="B4525" s="1">
        <v>20490218</v>
      </c>
      <c r="C4525" s="1">
        <v>2025</v>
      </c>
      <c r="D4525" s="1" t="s">
        <v>301</v>
      </c>
      <c r="E4525" s="1">
        <v>278.43025135689231</v>
      </c>
      <c r="F4525" s="329">
        <v>4.958152270806707</v>
      </c>
      <c r="G4525" s="1">
        <v>0</v>
      </c>
      <c r="H4525" s="329">
        <v>0</v>
      </c>
      <c r="I4525" s="1">
        <v>278.43025135689231</v>
      </c>
      <c r="J4525" s="329">
        <v>5826.500514578609</v>
      </c>
      <c r="K4525" s="329">
        <f t="shared" si="70"/>
        <v>5831.4586668494157</v>
      </c>
    </row>
    <row r="4526" spans="2:11" x14ac:dyDescent="0.2">
      <c r="B4526" s="1">
        <v>20490218</v>
      </c>
      <c r="C4526" s="1">
        <v>2026</v>
      </c>
      <c r="D4526" s="1" t="s">
        <v>301</v>
      </c>
      <c r="E4526" s="1">
        <v>984.56854661811553</v>
      </c>
      <c r="F4526" s="329">
        <v>7.7121166220431832</v>
      </c>
      <c r="G4526" s="1">
        <v>0</v>
      </c>
      <c r="H4526" s="329">
        <v>0</v>
      </c>
      <c r="I4526" s="1">
        <v>984.56854661811553</v>
      </c>
      <c r="J4526" s="329">
        <v>5826.500514578609</v>
      </c>
      <c r="K4526" s="329">
        <f t="shared" si="70"/>
        <v>5834.2126312006521</v>
      </c>
    </row>
    <row r="4527" spans="2:11" x14ac:dyDescent="0.2">
      <c r="B4527" s="1">
        <v>20490218</v>
      </c>
      <c r="C4527" s="1">
        <v>2027</v>
      </c>
      <c r="D4527" s="1" t="s">
        <v>301</v>
      </c>
      <c r="E4527" s="1">
        <v>1737.5028378237421</v>
      </c>
      <c r="F4527" s="329">
        <v>10.33971034133593</v>
      </c>
      <c r="G4527" s="1">
        <v>0</v>
      </c>
      <c r="H4527" s="329">
        <v>0</v>
      </c>
      <c r="I4527" s="1">
        <v>1737.5028378237421</v>
      </c>
      <c r="J4527" s="329">
        <v>5826.500514578609</v>
      </c>
      <c r="K4527" s="329">
        <f t="shared" si="70"/>
        <v>5836.8402249199453</v>
      </c>
    </row>
    <row r="4528" spans="2:11" x14ac:dyDescent="0.2">
      <c r="B4528" s="1">
        <v>20490218</v>
      </c>
      <c r="C4528" s="1">
        <v>2028</v>
      </c>
      <c r="D4528" s="1" t="s">
        <v>301</v>
      </c>
      <c r="E4528" s="1">
        <v>2705.8793087515128</v>
      </c>
      <c r="F4528" s="329">
        <v>15.09217836457764</v>
      </c>
      <c r="G4528" s="1">
        <v>0</v>
      </c>
      <c r="H4528" s="329">
        <v>0</v>
      </c>
      <c r="I4528" s="1">
        <v>2705.8793087515128</v>
      </c>
      <c r="J4528" s="329">
        <v>5826.500514578609</v>
      </c>
      <c r="K4528" s="329">
        <f t="shared" si="70"/>
        <v>5841.5926929431862</v>
      </c>
    </row>
    <row r="4529" spans="2:11" x14ac:dyDescent="0.2">
      <c r="B4529" s="1">
        <v>20490218</v>
      </c>
      <c r="C4529" s="1">
        <v>2029</v>
      </c>
      <c r="D4529" s="1" t="s">
        <v>301</v>
      </c>
      <c r="E4529" s="1">
        <v>2776.9329317140418</v>
      </c>
      <c r="F4529" s="329">
        <v>12.689728410186619</v>
      </c>
      <c r="G4529" s="1">
        <v>0</v>
      </c>
      <c r="H4529" s="329">
        <v>0</v>
      </c>
      <c r="I4529" s="1">
        <v>2776.9329317140418</v>
      </c>
      <c r="J4529" s="329">
        <v>5826.500514578609</v>
      </c>
      <c r="K4529" s="329">
        <f t="shared" si="70"/>
        <v>5839.1902429887959</v>
      </c>
    </row>
    <row r="4530" spans="2:11" x14ac:dyDescent="0.2">
      <c r="B4530" s="1">
        <v>20490218</v>
      </c>
      <c r="C4530" s="1">
        <v>2030</v>
      </c>
      <c r="D4530" s="1" t="s">
        <v>301</v>
      </c>
      <c r="E4530" s="1">
        <v>3562.0281373741059</v>
      </c>
      <c r="F4530" s="329">
        <v>17.947352684089861</v>
      </c>
      <c r="G4530" s="1">
        <v>0</v>
      </c>
      <c r="H4530" s="329">
        <v>0</v>
      </c>
      <c r="I4530" s="1">
        <v>3562.0281373741059</v>
      </c>
      <c r="J4530" s="329">
        <v>5826.500514578609</v>
      </c>
      <c r="K4530" s="329">
        <f t="shared" si="70"/>
        <v>5844.4478672626992</v>
      </c>
    </row>
    <row r="4531" spans="2:11" x14ac:dyDescent="0.2">
      <c r="B4531" s="1">
        <v>20490218</v>
      </c>
      <c r="C4531" s="1">
        <v>2031</v>
      </c>
      <c r="D4531" s="1" t="s">
        <v>301</v>
      </c>
      <c r="E4531" s="1">
        <v>5772.7978857124253</v>
      </c>
      <c r="F4531" s="329">
        <v>51.063763384148388</v>
      </c>
      <c r="G4531" s="1">
        <v>0</v>
      </c>
      <c r="H4531" s="329">
        <v>0</v>
      </c>
      <c r="I4531" s="1">
        <v>5772.7978857124253</v>
      </c>
      <c r="J4531" s="329">
        <v>5826.500514578609</v>
      </c>
      <c r="K4531" s="329">
        <f t="shared" si="70"/>
        <v>5877.5642779627578</v>
      </c>
    </row>
    <row r="4532" spans="2:11" x14ac:dyDescent="0.2">
      <c r="B4532" s="1">
        <v>20490218</v>
      </c>
      <c r="C4532" s="1">
        <v>2032</v>
      </c>
      <c r="D4532" s="1" t="s">
        <v>301</v>
      </c>
      <c r="E4532" s="1">
        <v>8910.4708094555426</v>
      </c>
      <c r="F4532" s="329">
        <v>104.2715819132269</v>
      </c>
      <c r="G4532" s="1">
        <v>0</v>
      </c>
      <c r="H4532" s="329">
        <v>0</v>
      </c>
      <c r="I4532" s="1">
        <v>8910.4708094555426</v>
      </c>
      <c r="J4532" s="329">
        <v>5826.500514578609</v>
      </c>
      <c r="K4532" s="329">
        <f t="shared" si="70"/>
        <v>5930.7720964918362</v>
      </c>
    </row>
    <row r="4533" spans="2:11" x14ac:dyDescent="0.2">
      <c r="B4533" s="1">
        <v>20490218</v>
      </c>
      <c r="C4533" s="1">
        <v>2033</v>
      </c>
      <c r="D4533" s="1" t="s">
        <v>301</v>
      </c>
      <c r="E4533" s="1">
        <v>10854.060732097339</v>
      </c>
      <c r="F4533" s="329">
        <v>279.49569930534938</v>
      </c>
      <c r="G4533" s="1">
        <v>9.1997189432357445</v>
      </c>
      <c r="H4533" s="329">
        <v>432.87384783219011</v>
      </c>
      <c r="I4533" s="1">
        <v>10863.260451040571</v>
      </c>
      <c r="J4533" s="329">
        <v>5826.500514578609</v>
      </c>
      <c r="K4533" s="329">
        <f t="shared" si="70"/>
        <v>6538.8700617161485</v>
      </c>
    </row>
    <row r="4534" spans="2:11" x14ac:dyDescent="0.2">
      <c r="B4534" s="1">
        <v>20490218</v>
      </c>
      <c r="C4534" s="1">
        <v>2034</v>
      </c>
      <c r="D4534" s="1" t="s">
        <v>301</v>
      </c>
      <c r="E4534" s="1">
        <v>18844.9964230726</v>
      </c>
      <c r="F4534" s="329">
        <v>602.54656045368642</v>
      </c>
      <c r="G4534" s="1">
        <v>14.231790510890461</v>
      </c>
      <c r="H4534" s="329">
        <v>669.64762271574273</v>
      </c>
      <c r="I4534" s="1">
        <v>18859.22821358349</v>
      </c>
      <c r="J4534" s="329">
        <v>5826.500514578609</v>
      </c>
      <c r="K4534" s="329">
        <f t="shared" si="70"/>
        <v>7098.6946977480384</v>
      </c>
    </row>
    <row r="4535" spans="2:11" x14ac:dyDescent="0.2">
      <c r="B4535" s="1">
        <v>20490229</v>
      </c>
      <c r="C4535" s="1">
        <v>2023</v>
      </c>
      <c r="D4535" s="1" t="s">
        <v>301</v>
      </c>
      <c r="E4535" s="1">
        <v>12.735668791392349</v>
      </c>
      <c r="F4535" s="329">
        <v>0</v>
      </c>
      <c r="G4535" s="1">
        <v>0</v>
      </c>
      <c r="H4535" s="329">
        <v>0</v>
      </c>
      <c r="I4535" s="1">
        <v>12.735668791392349</v>
      </c>
      <c r="J4535" s="329">
        <v>1659.9233782732099</v>
      </c>
      <c r="K4535" s="329">
        <f t="shared" si="70"/>
        <v>1659.9233782732099</v>
      </c>
    </row>
    <row r="4536" spans="2:11" x14ac:dyDescent="0.2">
      <c r="B4536" s="1">
        <v>20490229</v>
      </c>
      <c r="C4536" s="1">
        <v>2024</v>
      </c>
      <c r="D4536" s="1" t="s">
        <v>301</v>
      </c>
      <c r="E4536" s="1">
        <v>447.45207060892881</v>
      </c>
      <c r="F4536" s="329">
        <v>6.4309092814227613</v>
      </c>
      <c r="G4536" s="1">
        <v>0</v>
      </c>
      <c r="H4536" s="329">
        <v>0</v>
      </c>
      <c r="I4536" s="1">
        <v>447.45207060892881</v>
      </c>
      <c r="J4536" s="329">
        <v>1659.9233782732099</v>
      </c>
      <c r="K4536" s="329">
        <f t="shared" si="70"/>
        <v>1666.3542875546327</v>
      </c>
    </row>
    <row r="4537" spans="2:11" x14ac:dyDescent="0.2">
      <c r="B4537" s="1">
        <v>20490229</v>
      </c>
      <c r="C4537" s="1">
        <v>2025</v>
      </c>
      <c r="D4537" s="1" t="s">
        <v>301</v>
      </c>
      <c r="E4537" s="1">
        <v>382.45330225934151</v>
      </c>
      <c r="F4537" s="329">
        <v>6.07467088593949</v>
      </c>
      <c r="G4537" s="1">
        <v>0</v>
      </c>
      <c r="H4537" s="329">
        <v>0</v>
      </c>
      <c r="I4537" s="1">
        <v>382.45330225934151</v>
      </c>
      <c r="J4537" s="329">
        <v>1659.9233782732099</v>
      </c>
      <c r="K4537" s="329">
        <f t="shared" si="70"/>
        <v>1665.9980491591493</v>
      </c>
    </row>
    <row r="4538" spans="2:11" x14ac:dyDescent="0.2">
      <c r="B4538" s="1">
        <v>20490229</v>
      </c>
      <c r="C4538" s="1">
        <v>2026</v>
      </c>
      <c r="D4538" s="1" t="s">
        <v>301</v>
      </c>
      <c r="E4538" s="1">
        <v>1919.903244612357</v>
      </c>
      <c r="F4538" s="329">
        <v>13.700437535997381</v>
      </c>
      <c r="G4538" s="1">
        <v>0</v>
      </c>
      <c r="H4538" s="329">
        <v>0</v>
      </c>
      <c r="I4538" s="1">
        <v>1919.903244612357</v>
      </c>
      <c r="J4538" s="329">
        <v>1659.9233782732099</v>
      </c>
      <c r="K4538" s="329">
        <f t="shared" si="70"/>
        <v>1673.6238158092074</v>
      </c>
    </row>
    <row r="4539" spans="2:11" x14ac:dyDescent="0.2">
      <c r="B4539" s="1">
        <v>20490229</v>
      </c>
      <c r="C4539" s="1">
        <v>2027</v>
      </c>
      <c r="D4539" s="1" t="s">
        <v>301</v>
      </c>
      <c r="E4539" s="1">
        <v>2137.6417334347739</v>
      </c>
      <c r="F4539" s="329">
        <v>12.275397432302441</v>
      </c>
      <c r="G4539" s="1">
        <v>0</v>
      </c>
      <c r="H4539" s="329">
        <v>0</v>
      </c>
      <c r="I4539" s="1">
        <v>2137.6417334347739</v>
      </c>
      <c r="J4539" s="329">
        <v>1659.9233782732099</v>
      </c>
      <c r="K4539" s="329">
        <f t="shared" si="70"/>
        <v>1672.1987757055124</v>
      </c>
    </row>
    <row r="4540" spans="2:11" x14ac:dyDescent="0.2">
      <c r="B4540" s="1">
        <v>20490229</v>
      </c>
      <c r="C4540" s="1">
        <v>2028</v>
      </c>
      <c r="D4540" s="1" t="s">
        <v>301</v>
      </c>
      <c r="E4540" s="1">
        <v>2426.8508721110679</v>
      </c>
      <c r="F4540" s="329">
        <v>14.78755321573454</v>
      </c>
      <c r="G4540" s="1">
        <v>0</v>
      </c>
      <c r="H4540" s="329">
        <v>0</v>
      </c>
      <c r="I4540" s="1">
        <v>2426.8508721110679</v>
      </c>
      <c r="J4540" s="329">
        <v>1659.9233782732099</v>
      </c>
      <c r="K4540" s="329">
        <f t="shared" si="70"/>
        <v>1674.7109314889444</v>
      </c>
    </row>
    <row r="4541" spans="2:11" x14ac:dyDescent="0.2">
      <c r="B4541" s="1">
        <v>20490229</v>
      </c>
      <c r="C4541" s="1">
        <v>2029</v>
      </c>
      <c r="D4541" s="1" t="s">
        <v>301</v>
      </c>
      <c r="E4541" s="1">
        <v>2453.7589544781749</v>
      </c>
      <c r="F4541" s="329">
        <v>12.7891752198465</v>
      </c>
      <c r="G4541" s="1">
        <v>0</v>
      </c>
      <c r="H4541" s="329">
        <v>0</v>
      </c>
      <c r="I4541" s="1">
        <v>2453.7589544781749</v>
      </c>
      <c r="J4541" s="329">
        <v>1659.9233782732099</v>
      </c>
      <c r="K4541" s="329">
        <f t="shared" si="70"/>
        <v>1672.7125534930565</v>
      </c>
    </row>
    <row r="4542" spans="2:11" x14ac:dyDescent="0.2">
      <c r="B4542" s="1">
        <v>20490229</v>
      </c>
      <c r="C4542" s="1">
        <v>2030</v>
      </c>
      <c r="D4542" s="1" t="s">
        <v>301</v>
      </c>
      <c r="E4542" s="1">
        <v>2599.753063677977</v>
      </c>
      <c r="F4542" s="329">
        <v>14.04994645805731</v>
      </c>
      <c r="G4542" s="1">
        <v>0</v>
      </c>
      <c r="H4542" s="329">
        <v>0</v>
      </c>
      <c r="I4542" s="1">
        <v>2599.753063677977</v>
      </c>
      <c r="J4542" s="329">
        <v>1659.9233782732099</v>
      </c>
      <c r="K4542" s="329">
        <f t="shared" si="70"/>
        <v>1673.9733247312672</v>
      </c>
    </row>
    <row r="4543" spans="2:11" x14ac:dyDescent="0.2">
      <c r="B4543" s="1">
        <v>20490229</v>
      </c>
      <c r="C4543" s="1">
        <v>2031</v>
      </c>
      <c r="D4543" s="1" t="s">
        <v>301</v>
      </c>
      <c r="E4543" s="1">
        <v>2866.177198525631</v>
      </c>
      <c r="F4543" s="329">
        <v>25.44237984437083</v>
      </c>
      <c r="G4543" s="1">
        <v>0</v>
      </c>
      <c r="H4543" s="329">
        <v>0</v>
      </c>
      <c r="I4543" s="1">
        <v>2866.177198525631</v>
      </c>
      <c r="J4543" s="329">
        <v>1659.9233782732099</v>
      </c>
      <c r="K4543" s="329">
        <f t="shared" si="70"/>
        <v>1685.3657581175808</v>
      </c>
    </row>
    <row r="4544" spans="2:11" x14ac:dyDescent="0.2">
      <c r="B4544" s="1">
        <v>20490229</v>
      </c>
      <c r="C4544" s="1">
        <v>2032</v>
      </c>
      <c r="D4544" s="1" t="s">
        <v>301</v>
      </c>
      <c r="E4544" s="1">
        <v>8921.9949199042894</v>
      </c>
      <c r="F4544" s="329">
        <v>135.7132010039771</v>
      </c>
      <c r="G4544" s="1">
        <v>0</v>
      </c>
      <c r="H4544" s="329">
        <v>0</v>
      </c>
      <c r="I4544" s="1">
        <v>8921.9949199042894</v>
      </c>
      <c r="J4544" s="329">
        <v>1659.9233782732099</v>
      </c>
      <c r="K4544" s="329">
        <f t="shared" si="70"/>
        <v>1795.6365792771869</v>
      </c>
    </row>
    <row r="4545" spans="2:11" x14ac:dyDescent="0.2">
      <c r="B4545" s="1">
        <v>20490229</v>
      </c>
      <c r="C4545" s="1">
        <v>2033</v>
      </c>
      <c r="D4545" s="1" t="s">
        <v>301</v>
      </c>
      <c r="E4545" s="1">
        <v>9760.15986150561</v>
      </c>
      <c r="F4545" s="329">
        <v>272.64555950755869</v>
      </c>
      <c r="G4545" s="1">
        <v>0</v>
      </c>
      <c r="H4545" s="329">
        <v>0</v>
      </c>
      <c r="I4545" s="1">
        <v>9760.15986150561</v>
      </c>
      <c r="J4545" s="329">
        <v>1659.9233782732099</v>
      </c>
      <c r="K4545" s="329">
        <f t="shared" si="70"/>
        <v>1932.5689377807685</v>
      </c>
    </row>
    <row r="4546" spans="2:11" x14ac:dyDescent="0.2">
      <c r="B4546" s="1">
        <v>20490229</v>
      </c>
      <c r="C4546" s="1">
        <v>2034</v>
      </c>
      <c r="D4546" s="1" t="s">
        <v>301</v>
      </c>
      <c r="E4546" s="1">
        <v>10955.295883335169</v>
      </c>
      <c r="F4546" s="329">
        <v>384.45465284704682</v>
      </c>
      <c r="G4546" s="1">
        <v>0</v>
      </c>
      <c r="H4546" s="329">
        <v>0</v>
      </c>
      <c r="I4546" s="1">
        <v>10955.295883335169</v>
      </c>
      <c r="J4546" s="329">
        <v>1659.9233782732099</v>
      </c>
      <c r="K4546" s="329">
        <f t="shared" si="70"/>
        <v>2044.3780311202568</v>
      </c>
    </row>
    <row r="4547" spans="2:11" x14ac:dyDescent="0.2">
      <c r="B4547" s="1">
        <v>20490297</v>
      </c>
      <c r="C4547" s="1">
        <v>2023</v>
      </c>
      <c r="D4547" s="1" t="s">
        <v>301</v>
      </c>
      <c r="E4547" s="1">
        <v>0</v>
      </c>
      <c r="F4547" s="329">
        <v>0</v>
      </c>
      <c r="G4547" s="1">
        <v>0</v>
      </c>
      <c r="H4547" s="329">
        <v>0</v>
      </c>
      <c r="I4547" s="1">
        <v>0</v>
      </c>
      <c r="J4547" s="329">
        <v>1266.0795260196501</v>
      </c>
      <c r="K4547" s="329">
        <f t="shared" si="70"/>
        <v>1266.0795260196501</v>
      </c>
    </row>
    <row r="4548" spans="2:11" x14ac:dyDescent="0.2">
      <c r="B4548" s="1">
        <v>20490297</v>
      </c>
      <c r="C4548" s="1">
        <v>2024</v>
      </c>
      <c r="D4548" s="1" t="s">
        <v>301</v>
      </c>
      <c r="E4548" s="1">
        <v>0</v>
      </c>
      <c r="F4548" s="329">
        <v>0</v>
      </c>
      <c r="G4548" s="1">
        <v>0</v>
      </c>
      <c r="H4548" s="329">
        <v>0</v>
      </c>
      <c r="I4548" s="1">
        <v>0</v>
      </c>
      <c r="J4548" s="329">
        <v>1266.0795260196501</v>
      </c>
      <c r="K4548" s="329">
        <f t="shared" si="70"/>
        <v>1266.0795260196501</v>
      </c>
    </row>
    <row r="4549" spans="2:11" x14ac:dyDescent="0.2">
      <c r="B4549" s="1">
        <v>20490297</v>
      </c>
      <c r="C4549" s="1">
        <v>2025</v>
      </c>
      <c r="D4549" s="1" t="s">
        <v>301</v>
      </c>
      <c r="E4549" s="1">
        <v>0</v>
      </c>
      <c r="F4549" s="329">
        <v>0</v>
      </c>
      <c r="G4549" s="1">
        <v>0</v>
      </c>
      <c r="H4549" s="329">
        <v>0</v>
      </c>
      <c r="I4549" s="1">
        <v>0</v>
      </c>
      <c r="J4549" s="329">
        <v>1266.0795260196501</v>
      </c>
      <c r="K4549" s="329">
        <f t="shared" si="70"/>
        <v>1266.0795260196501</v>
      </c>
    </row>
    <row r="4550" spans="2:11" x14ac:dyDescent="0.2">
      <c r="B4550" s="1">
        <v>20490297</v>
      </c>
      <c r="C4550" s="1">
        <v>2026</v>
      </c>
      <c r="D4550" s="1" t="s">
        <v>301</v>
      </c>
      <c r="E4550" s="1">
        <v>0</v>
      </c>
      <c r="F4550" s="329">
        <v>0</v>
      </c>
      <c r="G4550" s="1">
        <v>0</v>
      </c>
      <c r="H4550" s="329">
        <v>0</v>
      </c>
      <c r="I4550" s="1">
        <v>0</v>
      </c>
      <c r="J4550" s="329">
        <v>1266.0795260196501</v>
      </c>
      <c r="K4550" s="329">
        <f t="shared" si="70"/>
        <v>1266.0795260196501</v>
      </c>
    </row>
    <row r="4551" spans="2:11" x14ac:dyDescent="0.2">
      <c r="B4551" s="1">
        <v>20490297</v>
      </c>
      <c r="C4551" s="1">
        <v>2027</v>
      </c>
      <c r="D4551" s="1" t="s">
        <v>301</v>
      </c>
      <c r="E4551" s="1">
        <v>0</v>
      </c>
      <c r="F4551" s="329">
        <v>0</v>
      </c>
      <c r="G4551" s="1">
        <v>0</v>
      </c>
      <c r="H4551" s="329">
        <v>0</v>
      </c>
      <c r="I4551" s="1">
        <v>0</v>
      </c>
      <c r="J4551" s="329">
        <v>1266.0795260196501</v>
      </c>
      <c r="K4551" s="329">
        <f t="shared" ref="K4551:K4614" si="71">J4551+H4551+F4551</f>
        <v>1266.0795260196501</v>
      </c>
    </row>
    <row r="4552" spans="2:11" x14ac:dyDescent="0.2">
      <c r="B4552" s="1">
        <v>20490297</v>
      </c>
      <c r="C4552" s="1">
        <v>2028</v>
      </c>
      <c r="D4552" s="1" t="s">
        <v>301</v>
      </c>
      <c r="E4552" s="1">
        <v>0</v>
      </c>
      <c r="F4552" s="329">
        <v>0</v>
      </c>
      <c r="G4552" s="1">
        <v>0</v>
      </c>
      <c r="H4552" s="329">
        <v>0</v>
      </c>
      <c r="I4552" s="1">
        <v>0</v>
      </c>
      <c r="J4552" s="329">
        <v>1266.0795260196501</v>
      </c>
      <c r="K4552" s="329">
        <f t="shared" si="71"/>
        <v>1266.0795260196501</v>
      </c>
    </row>
    <row r="4553" spans="2:11" x14ac:dyDescent="0.2">
      <c r="B4553" s="1">
        <v>20490297</v>
      </c>
      <c r="C4553" s="1">
        <v>2029</v>
      </c>
      <c r="D4553" s="1" t="s">
        <v>301</v>
      </c>
      <c r="E4553" s="1">
        <v>0</v>
      </c>
      <c r="F4553" s="329">
        <v>0</v>
      </c>
      <c r="G4553" s="1">
        <v>0</v>
      </c>
      <c r="H4553" s="329">
        <v>0</v>
      </c>
      <c r="I4553" s="1">
        <v>0</v>
      </c>
      <c r="J4553" s="329">
        <v>1266.0795260196501</v>
      </c>
      <c r="K4553" s="329">
        <f t="shared" si="71"/>
        <v>1266.0795260196501</v>
      </c>
    </row>
    <row r="4554" spans="2:11" x14ac:dyDescent="0.2">
      <c r="B4554" s="1">
        <v>20490297</v>
      </c>
      <c r="C4554" s="1">
        <v>2030</v>
      </c>
      <c r="D4554" s="1" t="s">
        <v>301</v>
      </c>
      <c r="E4554" s="1">
        <v>0</v>
      </c>
      <c r="F4554" s="329">
        <v>0</v>
      </c>
      <c r="G4554" s="1">
        <v>0</v>
      </c>
      <c r="H4554" s="329">
        <v>0</v>
      </c>
      <c r="I4554" s="1">
        <v>0</v>
      </c>
      <c r="J4554" s="329">
        <v>1266.0795260196501</v>
      </c>
      <c r="K4554" s="329">
        <f t="shared" si="71"/>
        <v>1266.0795260196501</v>
      </c>
    </row>
    <row r="4555" spans="2:11" x14ac:dyDescent="0.2">
      <c r="B4555" s="1">
        <v>20490297</v>
      </c>
      <c r="C4555" s="1">
        <v>2031</v>
      </c>
      <c r="D4555" s="1" t="s">
        <v>301</v>
      </c>
      <c r="E4555" s="1">
        <v>0</v>
      </c>
      <c r="F4555" s="329">
        <v>0</v>
      </c>
      <c r="G4555" s="1">
        <v>0</v>
      </c>
      <c r="H4555" s="329">
        <v>0</v>
      </c>
      <c r="I4555" s="1">
        <v>0</v>
      </c>
      <c r="J4555" s="329">
        <v>1266.0795260196501</v>
      </c>
      <c r="K4555" s="329">
        <f t="shared" si="71"/>
        <v>1266.0795260196501</v>
      </c>
    </row>
    <row r="4556" spans="2:11" x14ac:dyDescent="0.2">
      <c r="B4556" s="1">
        <v>20490297</v>
      </c>
      <c r="C4556" s="1">
        <v>2032</v>
      </c>
      <c r="D4556" s="1" t="s">
        <v>301</v>
      </c>
      <c r="E4556" s="1">
        <v>0</v>
      </c>
      <c r="F4556" s="329">
        <v>0</v>
      </c>
      <c r="G4556" s="1">
        <v>0</v>
      </c>
      <c r="H4556" s="329">
        <v>0</v>
      </c>
      <c r="I4556" s="1">
        <v>0</v>
      </c>
      <c r="J4556" s="329">
        <v>1266.0795260196501</v>
      </c>
      <c r="K4556" s="329">
        <f t="shared" si="71"/>
        <v>1266.0795260196501</v>
      </c>
    </row>
    <row r="4557" spans="2:11" x14ac:dyDescent="0.2">
      <c r="B4557" s="1">
        <v>20490297</v>
      </c>
      <c r="C4557" s="1">
        <v>2033</v>
      </c>
      <c r="D4557" s="1" t="s">
        <v>301</v>
      </c>
      <c r="E4557" s="1">
        <v>0</v>
      </c>
      <c r="F4557" s="329">
        <v>0</v>
      </c>
      <c r="G4557" s="1">
        <v>0</v>
      </c>
      <c r="H4557" s="329">
        <v>0</v>
      </c>
      <c r="I4557" s="1">
        <v>0</v>
      </c>
      <c r="J4557" s="329">
        <v>1266.0795260196501</v>
      </c>
      <c r="K4557" s="329">
        <f t="shared" si="71"/>
        <v>1266.0795260196501</v>
      </c>
    </row>
    <row r="4558" spans="2:11" x14ac:dyDescent="0.2">
      <c r="B4558" s="1">
        <v>20490297</v>
      </c>
      <c r="C4558" s="1">
        <v>2034</v>
      </c>
      <c r="D4558" s="1" t="s">
        <v>301</v>
      </c>
      <c r="E4558" s="1">
        <v>0</v>
      </c>
      <c r="F4558" s="329">
        <v>0</v>
      </c>
      <c r="G4558" s="1">
        <v>0</v>
      </c>
      <c r="H4558" s="329">
        <v>0</v>
      </c>
      <c r="I4558" s="1">
        <v>0</v>
      </c>
      <c r="J4558" s="329">
        <v>1266.0795260196501</v>
      </c>
      <c r="K4558" s="329">
        <f t="shared" si="71"/>
        <v>1266.0795260196501</v>
      </c>
    </row>
    <row r="4559" spans="2:11" x14ac:dyDescent="0.2">
      <c r="B4559" s="1">
        <v>20583843</v>
      </c>
      <c r="C4559" s="1">
        <v>2023</v>
      </c>
      <c r="D4559" s="1" t="s">
        <v>301</v>
      </c>
      <c r="E4559" s="1">
        <v>0</v>
      </c>
      <c r="F4559" s="329">
        <v>0</v>
      </c>
      <c r="G4559" s="1">
        <v>0</v>
      </c>
      <c r="H4559" s="329">
        <v>0</v>
      </c>
      <c r="I4559" s="1">
        <v>0</v>
      </c>
      <c r="J4559" s="329">
        <v>6797.7272877383884</v>
      </c>
      <c r="K4559" s="329">
        <f t="shared" si="71"/>
        <v>6797.7272877383884</v>
      </c>
    </row>
    <row r="4560" spans="2:11" x14ac:dyDescent="0.2">
      <c r="B4560" s="1">
        <v>20583843</v>
      </c>
      <c r="C4560" s="1">
        <v>2024</v>
      </c>
      <c r="D4560" s="1" t="s">
        <v>301</v>
      </c>
      <c r="E4560" s="1">
        <v>0</v>
      </c>
      <c r="F4560" s="329">
        <v>0</v>
      </c>
      <c r="G4560" s="1">
        <v>0</v>
      </c>
      <c r="H4560" s="329">
        <v>0</v>
      </c>
      <c r="I4560" s="1">
        <v>0</v>
      </c>
      <c r="J4560" s="329">
        <v>6797.7272877383884</v>
      </c>
      <c r="K4560" s="329">
        <f t="shared" si="71"/>
        <v>6797.7272877383884</v>
      </c>
    </row>
    <row r="4561" spans="2:11" x14ac:dyDescent="0.2">
      <c r="B4561" s="1">
        <v>20583843</v>
      </c>
      <c r="C4561" s="1">
        <v>2025</v>
      </c>
      <c r="D4561" s="1" t="s">
        <v>301</v>
      </c>
      <c r="E4561" s="1">
        <v>0</v>
      </c>
      <c r="F4561" s="329">
        <v>0</v>
      </c>
      <c r="G4561" s="1">
        <v>0</v>
      </c>
      <c r="H4561" s="329">
        <v>0</v>
      </c>
      <c r="I4561" s="1">
        <v>0</v>
      </c>
      <c r="J4561" s="329">
        <v>6797.7272877383884</v>
      </c>
      <c r="K4561" s="329">
        <f t="shared" si="71"/>
        <v>6797.7272877383884</v>
      </c>
    </row>
    <row r="4562" spans="2:11" x14ac:dyDescent="0.2">
      <c r="B4562" s="1">
        <v>20583843</v>
      </c>
      <c r="C4562" s="1">
        <v>2026</v>
      </c>
      <c r="D4562" s="1" t="s">
        <v>301</v>
      </c>
      <c r="E4562" s="1">
        <v>0</v>
      </c>
      <c r="F4562" s="329">
        <v>0</v>
      </c>
      <c r="G4562" s="1">
        <v>0</v>
      </c>
      <c r="H4562" s="329">
        <v>0</v>
      </c>
      <c r="I4562" s="1">
        <v>0</v>
      </c>
      <c r="J4562" s="329">
        <v>6797.7272877383884</v>
      </c>
      <c r="K4562" s="329">
        <f t="shared" si="71"/>
        <v>6797.7272877383884</v>
      </c>
    </row>
    <row r="4563" spans="2:11" x14ac:dyDescent="0.2">
      <c r="B4563" s="1">
        <v>20583843</v>
      </c>
      <c r="C4563" s="1">
        <v>2027</v>
      </c>
      <c r="D4563" s="1" t="s">
        <v>301</v>
      </c>
      <c r="E4563" s="1">
        <v>0</v>
      </c>
      <c r="F4563" s="329">
        <v>0</v>
      </c>
      <c r="G4563" s="1">
        <v>0</v>
      </c>
      <c r="H4563" s="329">
        <v>0</v>
      </c>
      <c r="I4563" s="1">
        <v>0</v>
      </c>
      <c r="J4563" s="329">
        <v>6797.7272877383884</v>
      </c>
      <c r="K4563" s="329">
        <f t="shared" si="71"/>
        <v>6797.7272877383884</v>
      </c>
    </row>
    <row r="4564" spans="2:11" x14ac:dyDescent="0.2">
      <c r="B4564" s="1">
        <v>20583843</v>
      </c>
      <c r="C4564" s="1">
        <v>2028</v>
      </c>
      <c r="D4564" s="1" t="s">
        <v>301</v>
      </c>
      <c r="E4564" s="1">
        <v>0</v>
      </c>
      <c r="F4564" s="329">
        <v>0</v>
      </c>
      <c r="G4564" s="1">
        <v>0</v>
      </c>
      <c r="H4564" s="329">
        <v>0</v>
      </c>
      <c r="I4564" s="1">
        <v>0</v>
      </c>
      <c r="J4564" s="329">
        <v>6797.7272877383884</v>
      </c>
      <c r="K4564" s="329">
        <f t="shared" si="71"/>
        <v>6797.7272877383884</v>
      </c>
    </row>
    <row r="4565" spans="2:11" x14ac:dyDescent="0.2">
      <c r="B4565" s="1">
        <v>20583843</v>
      </c>
      <c r="C4565" s="1">
        <v>2029</v>
      </c>
      <c r="D4565" s="1" t="s">
        <v>301</v>
      </c>
      <c r="E4565" s="1">
        <v>0</v>
      </c>
      <c r="F4565" s="329">
        <v>0</v>
      </c>
      <c r="G4565" s="1">
        <v>0</v>
      </c>
      <c r="H4565" s="329">
        <v>0</v>
      </c>
      <c r="I4565" s="1">
        <v>0</v>
      </c>
      <c r="J4565" s="329">
        <v>6797.7272877383884</v>
      </c>
      <c r="K4565" s="329">
        <f t="shared" si="71"/>
        <v>6797.7272877383884</v>
      </c>
    </row>
    <row r="4566" spans="2:11" x14ac:dyDescent="0.2">
      <c r="B4566" s="1">
        <v>20583843</v>
      </c>
      <c r="C4566" s="1">
        <v>2030</v>
      </c>
      <c r="D4566" s="1" t="s">
        <v>301</v>
      </c>
      <c r="E4566" s="1">
        <v>0</v>
      </c>
      <c r="F4566" s="329">
        <v>0</v>
      </c>
      <c r="G4566" s="1">
        <v>0</v>
      </c>
      <c r="H4566" s="329">
        <v>0</v>
      </c>
      <c r="I4566" s="1">
        <v>0</v>
      </c>
      <c r="J4566" s="329">
        <v>6797.7272877383884</v>
      </c>
      <c r="K4566" s="329">
        <f t="shared" si="71"/>
        <v>6797.7272877383884</v>
      </c>
    </row>
    <row r="4567" spans="2:11" x14ac:dyDescent="0.2">
      <c r="B4567" s="1">
        <v>20583843</v>
      </c>
      <c r="C4567" s="1">
        <v>2031</v>
      </c>
      <c r="D4567" s="1" t="s">
        <v>301</v>
      </c>
      <c r="E4567" s="1">
        <v>0</v>
      </c>
      <c r="F4567" s="329">
        <v>0</v>
      </c>
      <c r="G4567" s="1">
        <v>0</v>
      </c>
      <c r="H4567" s="329">
        <v>0</v>
      </c>
      <c r="I4567" s="1">
        <v>0</v>
      </c>
      <c r="J4567" s="329">
        <v>6797.7272877383884</v>
      </c>
      <c r="K4567" s="329">
        <f t="shared" si="71"/>
        <v>6797.7272877383884</v>
      </c>
    </row>
    <row r="4568" spans="2:11" x14ac:dyDescent="0.2">
      <c r="B4568" s="1">
        <v>20583843</v>
      </c>
      <c r="C4568" s="1">
        <v>2032</v>
      </c>
      <c r="D4568" s="1" t="s">
        <v>301</v>
      </c>
      <c r="E4568" s="1">
        <v>0</v>
      </c>
      <c r="F4568" s="329">
        <v>0</v>
      </c>
      <c r="G4568" s="1">
        <v>0</v>
      </c>
      <c r="H4568" s="329">
        <v>0</v>
      </c>
      <c r="I4568" s="1">
        <v>0</v>
      </c>
      <c r="J4568" s="329">
        <v>6797.7272877383884</v>
      </c>
      <c r="K4568" s="329">
        <f t="shared" si="71"/>
        <v>6797.7272877383884</v>
      </c>
    </row>
    <row r="4569" spans="2:11" x14ac:dyDescent="0.2">
      <c r="B4569" s="1">
        <v>20583843</v>
      </c>
      <c r="C4569" s="1">
        <v>2033</v>
      </c>
      <c r="D4569" s="1" t="s">
        <v>301</v>
      </c>
      <c r="E4569" s="1">
        <v>0</v>
      </c>
      <c r="F4569" s="329">
        <v>0</v>
      </c>
      <c r="G4569" s="1">
        <v>0</v>
      </c>
      <c r="H4569" s="329">
        <v>0</v>
      </c>
      <c r="I4569" s="1">
        <v>0</v>
      </c>
      <c r="J4569" s="329">
        <v>6797.7272877383884</v>
      </c>
      <c r="K4569" s="329">
        <f t="shared" si="71"/>
        <v>6797.7272877383884</v>
      </c>
    </row>
    <row r="4570" spans="2:11" x14ac:dyDescent="0.2">
      <c r="B4570" s="1">
        <v>20583843</v>
      </c>
      <c r="C4570" s="1">
        <v>2034</v>
      </c>
      <c r="D4570" s="1" t="s">
        <v>301</v>
      </c>
      <c r="E4570" s="1">
        <v>0</v>
      </c>
      <c r="F4570" s="329">
        <v>0</v>
      </c>
      <c r="G4570" s="1">
        <v>0</v>
      </c>
      <c r="H4570" s="329">
        <v>0</v>
      </c>
      <c r="I4570" s="1">
        <v>0</v>
      </c>
      <c r="J4570" s="329">
        <v>6797.7272877383884</v>
      </c>
      <c r="K4570" s="329">
        <f t="shared" si="71"/>
        <v>6797.7272877383884</v>
      </c>
    </row>
    <row r="4571" spans="2:11" x14ac:dyDescent="0.2">
      <c r="B4571" s="1">
        <v>118960938</v>
      </c>
      <c r="C4571" s="1">
        <v>2023</v>
      </c>
      <c r="D4571" s="1" t="s">
        <v>301</v>
      </c>
      <c r="E4571" s="1">
        <v>0</v>
      </c>
      <c r="F4571" s="329">
        <v>0</v>
      </c>
      <c r="G4571" s="1">
        <v>821.83013892235715</v>
      </c>
      <c r="H4571" s="329">
        <v>38669.526394755201</v>
      </c>
      <c r="I4571" s="1">
        <v>821.83013892235715</v>
      </c>
      <c r="J4571" s="329">
        <v>3960.7382362322101</v>
      </c>
      <c r="K4571" s="329">
        <f t="shared" si="71"/>
        <v>42630.264630987411</v>
      </c>
    </row>
    <row r="4572" spans="2:11" x14ac:dyDescent="0.2">
      <c r="B4572" s="1">
        <v>118960938</v>
      </c>
      <c r="C4572" s="1">
        <v>2024</v>
      </c>
      <c r="D4572" s="1" t="s">
        <v>301</v>
      </c>
      <c r="E4572" s="1">
        <v>0</v>
      </c>
      <c r="F4572" s="329">
        <v>0</v>
      </c>
      <c r="G4572" s="1">
        <v>945.81317981425639</v>
      </c>
      <c r="H4572" s="329">
        <v>44503.293307414337</v>
      </c>
      <c r="I4572" s="1">
        <v>945.81317981425639</v>
      </c>
      <c r="J4572" s="329">
        <v>3960.7382362322101</v>
      </c>
      <c r="K4572" s="329">
        <f t="shared" si="71"/>
        <v>48464.031543646546</v>
      </c>
    </row>
    <row r="4573" spans="2:11" x14ac:dyDescent="0.2">
      <c r="B4573" s="1">
        <v>118960938</v>
      </c>
      <c r="C4573" s="1">
        <v>2025</v>
      </c>
      <c r="D4573" s="1" t="s">
        <v>301</v>
      </c>
      <c r="E4573" s="1">
        <v>0</v>
      </c>
      <c r="F4573" s="329">
        <v>0</v>
      </c>
      <c r="G4573" s="1">
        <v>1022.250644910265</v>
      </c>
      <c r="H4573" s="329">
        <v>48099.9009688882</v>
      </c>
      <c r="I4573" s="1">
        <v>1022.250644910265</v>
      </c>
      <c r="J4573" s="329">
        <v>3960.7382362322101</v>
      </c>
      <c r="K4573" s="329">
        <f t="shared" si="71"/>
        <v>52060.639205120409</v>
      </c>
    </row>
    <row r="4574" spans="2:11" x14ac:dyDescent="0.2">
      <c r="B4574" s="1">
        <v>118960938</v>
      </c>
      <c r="C4574" s="1">
        <v>2026</v>
      </c>
      <c r="D4574" s="1" t="s">
        <v>301</v>
      </c>
      <c r="E4574" s="1">
        <v>0</v>
      </c>
      <c r="F4574" s="329">
        <v>0</v>
      </c>
      <c r="G4574" s="1">
        <v>1024.707266155659</v>
      </c>
      <c r="H4574" s="329">
        <v>48215.49222746052</v>
      </c>
      <c r="I4574" s="1">
        <v>1024.707266155659</v>
      </c>
      <c r="J4574" s="329">
        <v>3960.7382362322101</v>
      </c>
      <c r="K4574" s="329">
        <f t="shared" si="71"/>
        <v>52176.230463692729</v>
      </c>
    </row>
    <row r="4575" spans="2:11" x14ac:dyDescent="0.2">
      <c r="B4575" s="1">
        <v>118960938</v>
      </c>
      <c r="C4575" s="1">
        <v>2027</v>
      </c>
      <c r="D4575" s="1" t="s">
        <v>301</v>
      </c>
      <c r="E4575" s="1">
        <v>0</v>
      </c>
      <c r="F4575" s="329">
        <v>0</v>
      </c>
      <c r="G4575" s="1">
        <v>1067.1076929321951</v>
      </c>
      <c r="H4575" s="329">
        <v>50210.557076912402</v>
      </c>
      <c r="I4575" s="1">
        <v>1067.1076929321951</v>
      </c>
      <c r="J4575" s="329">
        <v>3960.7382362322101</v>
      </c>
      <c r="K4575" s="329">
        <f t="shared" si="71"/>
        <v>54171.295313144612</v>
      </c>
    </row>
    <row r="4576" spans="2:11" x14ac:dyDescent="0.2">
      <c r="B4576" s="1">
        <v>118960938</v>
      </c>
      <c r="C4576" s="1">
        <v>2028</v>
      </c>
      <c r="D4576" s="1" t="s">
        <v>301</v>
      </c>
      <c r="E4576" s="1">
        <v>0</v>
      </c>
      <c r="F4576" s="329">
        <v>0</v>
      </c>
      <c r="G4576" s="1">
        <v>1155.9661141164661</v>
      </c>
      <c r="H4576" s="329">
        <v>54391.60727286544</v>
      </c>
      <c r="I4576" s="1">
        <v>1155.9661141164661</v>
      </c>
      <c r="J4576" s="329">
        <v>3960.7382362322101</v>
      </c>
      <c r="K4576" s="329">
        <f t="shared" si="71"/>
        <v>58352.345509097649</v>
      </c>
    </row>
    <row r="4577" spans="2:11" x14ac:dyDescent="0.2">
      <c r="B4577" s="1">
        <v>118960938</v>
      </c>
      <c r="C4577" s="1">
        <v>2029</v>
      </c>
      <c r="D4577" s="1" t="s">
        <v>301</v>
      </c>
      <c r="E4577" s="1">
        <v>0</v>
      </c>
      <c r="F4577" s="329">
        <v>0</v>
      </c>
      <c r="G4577" s="1">
        <v>1281.1864392712989</v>
      </c>
      <c r="H4577" s="329">
        <v>60283.592050990163</v>
      </c>
      <c r="I4577" s="1">
        <v>1281.1864392712989</v>
      </c>
      <c r="J4577" s="329">
        <v>3960.7382362322101</v>
      </c>
      <c r="K4577" s="329">
        <f t="shared" si="71"/>
        <v>64244.330287222372</v>
      </c>
    </row>
    <row r="4578" spans="2:11" x14ac:dyDescent="0.2">
      <c r="B4578" s="1">
        <v>118960938</v>
      </c>
      <c r="C4578" s="1">
        <v>2030</v>
      </c>
      <c r="D4578" s="1" t="s">
        <v>301</v>
      </c>
      <c r="E4578" s="1">
        <v>0</v>
      </c>
      <c r="F4578" s="329">
        <v>0</v>
      </c>
      <c r="G4578" s="1">
        <v>1257.4383775169299</v>
      </c>
      <c r="H4578" s="329">
        <v>59166.175863213153</v>
      </c>
      <c r="I4578" s="1">
        <v>1257.4383775169299</v>
      </c>
      <c r="J4578" s="329">
        <v>3960.7382362322101</v>
      </c>
      <c r="K4578" s="329">
        <f t="shared" si="71"/>
        <v>63126.914099445363</v>
      </c>
    </row>
    <row r="4579" spans="2:11" x14ac:dyDescent="0.2">
      <c r="B4579" s="1">
        <v>118960938</v>
      </c>
      <c r="C4579" s="1">
        <v>2031</v>
      </c>
      <c r="D4579" s="1" t="s">
        <v>301</v>
      </c>
      <c r="E4579" s="1">
        <v>0</v>
      </c>
      <c r="F4579" s="329">
        <v>0</v>
      </c>
      <c r="G4579" s="1">
        <v>1307.337669580884</v>
      </c>
      <c r="H4579" s="329">
        <v>61514.084390973963</v>
      </c>
      <c r="I4579" s="1">
        <v>1307.337669580884</v>
      </c>
      <c r="J4579" s="329">
        <v>3960.7382362322101</v>
      </c>
      <c r="K4579" s="329">
        <f t="shared" si="71"/>
        <v>65474.822627206173</v>
      </c>
    </row>
    <row r="4580" spans="2:11" x14ac:dyDescent="0.2">
      <c r="B4580" s="1">
        <v>118960938</v>
      </c>
      <c r="C4580" s="1">
        <v>2032</v>
      </c>
      <c r="D4580" s="1" t="s">
        <v>301</v>
      </c>
      <c r="E4580" s="1">
        <v>0</v>
      </c>
      <c r="F4580" s="329">
        <v>0</v>
      </c>
      <c r="G4580" s="1">
        <v>1466.0990073492519</v>
      </c>
      <c r="H4580" s="329">
        <v>68984.272512026277</v>
      </c>
      <c r="I4580" s="1">
        <v>1466.0990073492519</v>
      </c>
      <c r="J4580" s="329">
        <v>3960.7382362322101</v>
      </c>
      <c r="K4580" s="329">
        <f t="shared" si="71"/>
        <v>72945.010748258486</v>
      </c>
    </row>
    <row r="4581" spans="2:11" x14ac:dyDescent="0.2">
      <c r="B4581" s="1">
        <v>118960938</v>
      </c>
      <c r="C4581" s="1">
        <v>2033</v>
      </c>
      <c r="D4581" s="1" t="s">
        <v>301</v>
      </c>
      <c r="E4581" s="1">
        <v>0</v>
      </c>
      <c r="F4581" s="329">
        <v>0</v>
      </c>
      <c r="G4581" s="1">
        <v>1651.691672425254</v>
      </c>
      <c r="H4581" s="329">
        <v>77716.953538108035</v>
      </c>
      <c r="I4581" s="1">
        <v>1651.691672425254</v>
      </c>
      <c r="J4581" s="329">
        <v>3960.7382362322101</v>
      </c>
      <c r="K4581" s="329">
        <f t="shared" si="71"/>
        <v>81677.691774340245</v>
      </c>
    </row>
    <row r="4582" spans="2:11" x14ac:dyDescent="0.2">
      <c r="B4582" s="1">
        <v>118960938</v>
      </c>
      <c r="C4582" s="1">
        <v>2034</v>
      </c>
      <c r="D4582" s="1" t="s">
        <v>301</v>
      </c>
      <c r="E4582" s="1">
        <v>0</v>
      </c>
      <c r="F4582" s="329">
        <v>0</v>
      </c>
      <c r="G4582" s="1">
        <v>1714.904379426976</v>
      </c>
      <c r="H4582" s="329">
        <v>80691.297415411362</v>
      </c>
      <c r="I4582" s="1">
        <v>1714.904379426976</v>
      </c>
      <c r="J4582" s="329">
        <v>3960.7382362322101</v>
      </c>
      <c r="K4582" s="329">
        <f t="shared" si="71"/>
        <v>84652.035651643571</v>
      </c>
    </row>
    <row r="4583" spans="2:11" x14ac:dyDescent="0.2">
      <c r="B4583" s="1">
        <v>163198819</v>
      </c>
      <c r="C4583" s="1">
        <v>2023</v>
      </c>
      <c r="D4583" s="1" t="s">
        <v>301</v>
      </c>
      <c r="E4583" s="1">
        <v>0</v>
      </c>
      <c r="F4583" s="329">
        <v>0</v>
      </c>
      <c r="G4583" s="1">
        <v>0.10380726613770649</v>
      </c>
      <c r="H4583" s="329">
        <v>4.8844373402307903</v>
      </c>
      <c r="I4583" s="1">
        <v>0.10380726613770649</v>
      </c>
      <c r="J4583" s="329">
        <v>4480.6525347526058</v>
      </c>
      <c r="K4583" s="329">
        <f t="shared" si="71"/>
        <v>4485.5369720928365</v>
      </c>
    </row>
    <row r="4584" spans="2:11" x14ac:dyDescent="0.2">
      <c r="B4584" s="1">
        <v>163198819</v>
      </c>
      <c r="C4584" s="1">
        <v>2024</v>
      </c>
      <c r="D4584" s="1" t="s">
        <v>301</v>
      </c>
      <c r="E4584" s="1">
        <v>0</v>
      </c>
      <c r="F4584" s="329">
        <v>0</v>
      </c>
      <c r="G4584" s="1">
        <v>0.59476783915769316</v>
      </c>
      <c r="H4584" s="329">
        <v>27.985577025951361</v>
      </c>
      <c r="I4584" s="1">
        <v>0.59476783915769316</v>
      </c>
      <c r="J4584" s="329">
        <v>4480.6525347526058</v>
      </c>
      <c r="K4584" s="329">
        <f t="shared" si="71"/>
        <v>4508.6381117785568</v>
      </c>
    </row>
    <row r="4585" spans="2:11" x14ac:dyDescent="0.2">
      <c r="B4585" s="1">
        <v>163198819</v>
      </c>
      <c r="C4585" s="1">
        <v>2025</v>
      </c>
      <c r="D4585" s="1" t="s">
        <v>301</v>
      </c>
      <c r="E4585" s="1">
        <v>0</v>
      </c>
      <c r="F4585" s="329">
        <v>0</v>
      </c>
      <c r="G4585" s="1">
        <v>0.82441455644050687</v>
      </c>
      <c r="H4585" s="329">
        <v>38.791130844020358</v>
      </c>
      <c r="I4585" s="1">
        <v>0.82441455644050687</v>
      </c>
      <c r="J4585" s="329">
        <v>4480.6525347526058</v>
      </c>
      <c r="K4585" s="329">
        <f t="shared" si="71"/>
        <v>4519.4436655966265</v>
      </c>
    </row>
    <row r="4586" spans="2:11" x14ac:dyDescent="0.2">
      <c r="B4586" s="1">
        <v>163198819</v>
      </c>
      <c r="C4586" s="1">
        <v>2026</v>
      </c>
      <c r="D4586" s="1" t="s">
        <v>301</v>
      </c>
      <c r="E4586" s="1">
        <v>0</v>
      </c>
      <c r="F4586" s="329">
        <v>0</v>
      </c>
      <c r="G4586" s="1">
        <v>0.95752295567850898</v>
      </c>
      <c r="H4586" s="329">
        <v>45.054272719599368</v>
      </c>
      <c r="I4586" s="1">
        <v>0.95752295567850898</v>
      </c>
      <c r="J4586" s="329">
        <v>4480.6525347526058</v>
      </c>
      <c r="K4586" s="329">
        <f t="shared" si="71"/>
        <v>4525.7068074722056</v>
      </c>
    </row>
    <row r="4587" spans="2:11" x14ac:dyDescent="0.2">
      <c r="B4587" s="1">
        <v>163198819</v>
      </c>
      <c r="C4587" s="1">
        <v>2027</v>
      </c>
      <c r="D4587" s="1" t="s">
        <v>301</v>
      </c>
      <c r="E4587" s="1">
        <v>0</v>
      </c>
      <c r="F4587" s="329">
        <v>0</v>
      </c>
      <c r="G4587" s="1">
        <v>1.448756518441046</v>
      </c>
      <c r="H4587" s="329">
        <v>68.168257376020222</v>
      </c>
      <c r="I4587" s="1">
        <v>1.448756518441046</v>
      </c>
      <c r="J4587" s="329">
        <v>4480.6525347526058</v>
      </c>
      <c r="K4587" s="329">
        <f t="shared" si="71"/>
        <v>4548.8207921286257</v>
      </c>
    </row>
    <row r="4588" spans="2:11" x14ac:dyDescent="0.2">
      <c r="B4588" s="1">
        <v>163198819</v>
      </c>
      <c r="C4588" s="1">
        <v>2028</v>
      </c>
      <c r="D4588" s="1" t="s">
        <v>301</v>
      </c>
      <c r="E4588" s="1">
        <v>0</v>
      </c>
      <c r="F4588" s="329">
        <v>0</v>
      </c>
      <c r="G4588" s="1">
        <v>2.3065691629041432</v>
      </c>
      <c r="H4588" s="329">
        <v>108.53086654038719</v>
      </c>
      <c r="I4588" s="1">
        <v>2.3065691629041432</v>
      </c>
      <c r="J4588" s="329">
        <v>4480.6525347526058</v>
      </c>
      <c r="K4588" s="329">
        <f t="shared" si="71"/>
        <v>4589.183401292993</v>
      </c>
    </row>
    <row r="4589" spans="2:11" x14ac:dyDescent="0.2">
      <c r="B4589" s="1">
        <v>163198819</v>
      </c>
      <c r="C4589" s="1">
        <v>2029</v>
      </c>
      <c r="D4589" s="1" t="s">
        <v>301</v>
      </c>
      <c r="E4589" s="1">
        <v>18.69159580771294</v>
      </c>
      <c r="F4589" s="329">
        <v>3.8433078161374597E-2</v>
      </c>
      <c r="G4589" s="1">
        <v>2.7169837527866672</v>
      </c>
      <c r="H4589" s="329">
        <v>127.8420807008528</v>
      </c>
      <c r="I4589" s="1">
        <v>21.408579560499611</v>
      </c>
      <c r="J4589" s="329">
        <v>4480.6525347526058</v>
      </c>
      <c r="K4589" s="329">
        <f t="shared" si="71"/>
        <v>4608.5330485316199</v>
      </c>
    </row>
    <row r="4590" spans="2:11" x14ac:dyDescent="0.2">
      <c r="B4590" s="1">
        <v>163198819</v>
      </c>
      <c r="C4590" s="1">
        <v>2030</v>
      </c>
      <c r="D4590" s="1" t="s">
        <v>301</v>
      </c>
      <c r="E4590" s="1">
        <v>7.6625085648437974</v>
      </c>
      <c r="F4590" s="329">
        <v>1.9871596221139001E-2</v>
      </c>
      <c r="G4590" s="1">
        <v>3.668245261627638</v>
      </c>
      <c r="H4590" s="329">
        <v>172.60173392149949</v>
      </c>
      <c r="I4590" s="1">
        <v>11.33075382647143</v>
      </c>
      <c r="J4590" s="329">
        <v>4480.6525347526058</v>
      </c>
      <c r="K4590" s="329">
        <f t="shared" si="71"/>
        <v>4653.2741402703268</v>
      </c>
    </row>
    <row r="4591" spans="2:11" x14ac:dyDescent="0.2">
      <c r="B4591" s="1">
        <v>163198819</v>
      </c>
      <c r="C4591" s="1">
        <v>2031</v>
      </c>
      <c r="D4591" s="1" t="s">
        <v>301</v>
      </c>
      <c r="E4591" s="1">
        <v>78.884394077365229</v>
      </c>
      <c r="F4591" s="329">
        <v>0.4894319147457204</v>
      </c>
      <c r="G4591" s="1">
        <v>3.721093330446795</v>
      </c>
      <c r="H4591" s="329">
        <v>175.08839107281059</v>
      </c>
      <c r="I4591" s="1">
        <v>82.605487407812035</v>
      </c>
      <c r="J4591" s="329">
        <v>4480.6525347526058</v>
      </c>
      <c r="K4591" s="329">
        <f t="shared" si="71"/>
        <v>4656.2303577401626</v>
      </c>
    </row>
    <row r="4592" spans="2:11" x14ac:dyDescent="0.2">
      <c r="B4592" s="1">
        <v>163198819</v>
      </c>
      <c r="C4592" s="1">
        <v>2032</v>
      </c>
      <c r="D4592" s="1" t="s">
        <v>301</v>
      </c>
      <c r="E4592" s="1">
        <v>305.3730319531133</v>
      </c>
      <c r="F4592" s="329">
        <v>2.832736938913154</v>
      </c>
      <c r="G4592" s="1">
        <v>5.7171039292470702</v>
      </c>
      <c r="H4592" s="329">
        <v>269.00656330695199</v>
      </c>
      <c r="I4592" s="1">
        <v>311.09013588236041</v>
      </c>
      <c r="J4592" s="329">
        <v>4480.6525347526058</v>
      </c>
      <c r="K4592" s="329">
        <f t="shared" si="71"/>
        <v>4752.4918349984709</v>
      </c>
    </row>
    <row r="4593" spans="2:11" x14ac:dyDescent="0.2">
      <c r="B4593" s="1">
        <v>163198819</v>
      </c>
      <c r="C4593" s="1">
        <v>2033</v>
      </c>
      <c r="D4593" s="1" t="s">
        <v>301</v>
      </c>
      <c r="E4593" s="1">
        <v>502.02044513711502</v>
      </c>
      <c r="F4593" s="329">
        <v>12.848994614942679</v>
      </c>
      <c r="G4593" s="1">
        <v>8.9585803463754843</v>
      </c>
      <c r="H4593" s="329">
        <v>421.52756726342278</v>
      </c>
      <c r="I4593" s="1">
        <v>510.97902548349037</v>
      </c>
      <c r="J4593" s="329">
        <v>4480.6525347526058</v>
      </c>
      <c r="K4593" s="329">
        <f t="shared" si="71"/>
        <v>4915.0290966309713</v>
      </c>
    </row>
    <row r="4594" spans="2:11" x14ac:dyDescent="0.2">
      <c r="B4594" s="1">
        <v>163198819</v>
      </c>
      <c r="C4594" s="1">
        <v>2034</v>
      </c>
      <c r="D4594" s="1" t="s">
        <v>301</v>
      </c>
      <c r="E4594" s="1">
        <v>415.41670817825252</v>
      </c>
      <c r="F4594" s="329">
        <v>12.40002462662218</v>
      </c>
      <c r="G4594" s="1">
        <v>16.67853872336612</v>
      </c>
      <c r="H4594" s="329">
        <v>784.77432603635032</v>
      </c>
      <c r="I4594" s="1">
        <v>432.09524690161862</v>
      </c>
      <c r="J4594" s="329">
        <v>4480.6525347526058</v>
      </c>
      <c r="K4594" s="329">
        <f t="shared" si="71"/>
        <v>5277.8268854155785</v>
      </c>
    </row>
    <row r="4595" spans="2:11" x14ac:dyDescent="0.2">
      <c r="B4595" s="1">
        <v>171338632</v>
      </c>
      <c r="C4595" s="1">
        <v>2023</v>
      </c>
      <c r="D4595" s="1" t="s">
        <v>301</v>
      </c>
      <c r="E4595" s="1">
        <v>0</v>
      </c>
      <c r="F4595" s="329">
        <v>0</v>
      </c>
      <c r="G4595" s="1">
        <v>0</v>
      </c>
      <c r="H4595" s="329">
        <v>0</v>
      </c>
      <c r="I4595" s="1">
        <v>0</v>
      </c>
      <c r="J4595" s="329">
        <v>102.09648128889739</v>
      </c>
      <c r="K4595" s="329">
        <f t="shared" si="71"/>
        <v>102.09648128889739</v>
      </c>
    </row>
    <row r="4596" spans="2:11" x14ac:dyDescent="0.2">
      <c r="B4596" s="1">
        <v>171338632</v>
      </c>
      <c r="C4596" s="1">
        <v>2024</v>
      </c>
      <c r="D4596" s="1" t="s">
        <v>301</v>
      </c>
      <c r="E4596" s="1">
        <v>0</v>
      </c>
      <c r="F4596" s="329">
        <v>0</v>
      </c>
      <c r="G4596" s="1">
        <v>0</v>
      </c>
      <c r="H4596" s="329">
        <v>0</v>
      </c>
      <c r="I4596" s="1">
        <v>0</v>
      </c>
      <c r="J4596" s="329">
        <v>102.09648128889739</v>
      </c>
      <c r="K4596" s="329">
        <f t="shared" si="71"/>
        <v>102.09648128889739</v>
      </c>
    </row>
    <row r="4597" spans="2:11" x14ac:dyDescent="0.2">
      <c r="B4597" s="1">
        <v>171338632</v>
      </c>
      <c r="C4597" s="1">
        <v>2025</v>
      </c>
      <c r="D4597" s="1" t="s">
        <v>301</v>
      </c>
      <c r="E4597" s="1">
        <v>0</v>
      </c>
      <c r="F4597" s="329">
        <v>0</v>
      </c>
      <c r="G4597" s="1">
        <v>0</v>
      </c>
      <c r="H4597" s="329">
        <v>0</v>
      </c>
      <c r="I4597" s="1">
        <v>0</v>
      </c>
      <c r="J4597" s="329">
        <v>102.09648128889739</v>
      </c>
      <c r="K4597" s="329">
        <f t="shared" si="71"/>
        <v>102.09648128889739</v>
      </c>
    </row>
    <row r="4598" spans="2:11" x14ac:dyDescent="0.2">
      <c r="B4598" s="1">
        <v>171338632</v>
      </c>
      <c r="C4598" s="1">
        <v>2026</v>
      </c>
      <c r="D4598" s="1" t="s">
        <v>301</v>
      </c>
      <c r="E4598" s="1">
        <v>0</v>
      </c>
      <c r="F4598" s="329">
        <v>0</v>
      </c>
      <c r="G4598" s="1">
        <v>0</v>
      </c>
      <c r="H4598" s="329">
        <v>0</v>
      </c>
      <c r="I4598" s="1">
        <v>0</v>
      </c>
      <c r="J4598" s="329">
        <v>102.09648128889739</v>
      </c>
      <c r="K4598" s="329">
        <f t="shared" si="71"/>
        <v>102.09648128889739</v>
      </c>
    </row>
    <row r="4599" spans="2:11" x14ac:dyDescent="0.2">
      <c r="B4599" s="1">
        <v>171338632</v>
      </c>
      <c r="C4599" s="1">
        <v>2027</v>
      </c>
      <c r="D4599" s="1" t="s">
        <v>301</v>
      </c>
      <c r="E4599" s="1">
        <v>0</v>
      </c>
      <c r="F4599" s="329">
        <v>0</v>
      </c>
      <c r="G4599" s="1">
        <v>0</v>
      </c>
      <c r="H4599" s="329">
        <v>0</v>
      </c>
      <c r="I4599" s="1">
        <v>0</v>
      </c>
      <c r="J4599" s="329">
        <v>102.09648128889739</v>
      </c>
      <c r="K4599" s="329">
        <f t="shared" si="71"/>
        <v>102.09648128889739</v>
      </c>
    </row>
    <row r="4600" spans="2:11" x14ac:dyDescent="0.2">
      <c r="B4600" s="1">
        <v>171338632</v>
      </c>
      <c r="C4600" s="1">
        <v>2028</v>
      </c>
      <c r="D4600" s="1" t="s">
        <v>301</v>
      </c>
      <c r="E4600" s="1">
        <v>0</v>
      </c>
      <c r="F4600" s="329">
        <v>0</v>
      </c>
      <c r="G4600" s="1">
        <v>0</v>
      </c>
      <c r="H4600" s="329">
        <v>0</v>
      </c>
      <c r="I4600" s="1">
        <v>0</v>
      </c>
      <c r="J4600" s="329">
        <v>102.09648128889739</v>
      </c>
      <c r="K4600" s="329">
        <f t="shared" si="71"/>
        <v>102.09648128889739</v>
      </c>
    </row>
    <row r="4601" spans="2:11" x14ac:dyDescent="0.2">
      <c r="B4601" s="1">
        <v>171338632</v>
      </c>
      <c r="C4601" s="1">
        <v>2029</v>
      </c>
      <c r="D4601" s="1" t="s">
        <v>301</v>
      </c>
      <c r="E4601" s="1">
        <v>0</v>
      </c>
      <c r="F4601" s="329">
        <v>0</v>
      </c>
      <c r="G4601" s="1">
        <v>0</v>
      </c>
      <c r="H4601" s="329">
        <v>0</v>
      </c>
      <c r="I4601" s="1">
        <v>0</v>
      </c>
      <c r="J4601" s="329">
        <v>102.09648128889739</v>
      </c>
      <c r="K4601" s="329">
        <f t="shared" si="71"/>
        <v>102.09648128889739</v>
      </c>
    </row>
    <row r="4602" spans="2:11" x14ac:dyDescent="0.2">
      <c r="B4602" s="1">
        <v>171338632</v>
      </c>
      <c r="C4602" s="1">
        <v>2030</v>
      </c>
      <c r="D4602" s="1" t="s">
        <v>301</v>
      </c>
      <c r="E4602" s="1">
        <v>0</v>
      </c>
      <c r="F4602" s="329">
        <v>0</v>
      </c>
      <c r="G4602" s="1">
        <v>0</v>
      </c>
      <c r="H4602" s="329">
        <v>0</v>
      </c>
      <c r="I4602" s="1">
        <v>0</v>
      </c>
      <c r="J4602" s="329">
        <v>102.09648128889739</v>
      </c>
      <c r="K4602" s="329">
        <f t="shared" si="71"/>
        <v>102.09648128889739</v>
      </c>
    </row>
    <row r="4603" spans="2:11" x14ac:dyDescent="0.2">
      <c r="B4603" s="1">
        <v>171338632</v>
      </c>
      <c r="C4603" s="1">
        <v>2031</v>
      </c>
      <c r="D4603" s="1" t="s">
        <v>301</v>
      </c>
      <c r="E4603" s="1">
        <v>0</v>
      </c>
      <c r="F4603" s="329">
        <v>0</v>
      </c>
      <c r="G4603" s="1">
        <v>0</v>
      </c>
      <c r="H4603" s="329">
        <v>0</v>
      </c>
      <c r="I4603" s="1">
        <v>0</v>
      </c>
      <c r="J4603" s="329">
        <v>102.09648128889739</v>
      </c>
      <c r="K4603" s="329">
        <f t="shared" si="71"/>
        <v>102.09648128889739</v>
      </c>
    </row>
    <row r="4604" spans="2:11" x14ac:dyDescent="0.2">
      <c r="B4604" s="1">
        <v>171338632</v>
      </c>
      <c r="C4604" s="1">
        <v>2032</v>
      </c>
      <c r="D4604" s="1" t="s">
        <v>301</v>
      </c>
      <c r="E4604" s="1">
        <v>0</v>
      </c>
      <c r="F4604" s="329">
        <v>0</v>
      </c>
      <c r="G4604" s="1">
        <v>0</v>
      </c>
      <c r="H4604" s="329">
        <v>0</v>
      </c>
      <c r="I4604" s="1">
        <v>0</v>
      </c>
      <c r="J4604" s="329">
        <v>102.09648128889739</v>
      </c>
      <c r="K4604" s="329">
        <f t="shared" si="71"/>
        <v>102.09648128889739</v>
      </c>
    </row>
    <row r="4605" spans="2:11" x14ac:dyDescent="0.2">
      <c r="B4605" s="1">
        <v>171338632</v>
      </c>
      <c r="C4605" s="1">
        <v>2033</v>
      </c>
      <c r="D4605" s="1" t="s">
        <v>301</v>
      </c>
      <c r="E4605" s="1">
        <v>0</v>
      </c>
      <c r="F4605" s="329">
        <v>0</v>
      </c>
      <c r="G4605" s="1">
        <v>0</v>
      </c>
      <c r="H4605" s="329">
        <v>0</v>
      </c>
      <c r="I4605" s="1">
        <v>0</v>
      </c>
      <c r="J4605" s="329">
        <v>102.09648128889739</v>
      </c>
      <c r="K4605" s="329">
        <f t="shared" si="71"/>
        <v>102.09648128889739</v>
      </c>
    </row>
    <row r="4606" spans="2:11" x14ac:dyDescent="0.2">
      <c r="B4606" s="1">
        <v>171338632</v>
      </c>
      <c r="C4606" s="1">
        <v>2034</v>
      </c>
      <c r="D4606" s="1" t="s">
        <v>301</v>
      </c>
      <c r="E4606" s="1">
        <v>0</v>
      </c>
      <c r="F4606" s="329">
        <v>0</v>
      </c>
      <c r="G4606" s="1">
        <v>0</v>
      </c>
      <c r="H4606" s="329">
        <v>0</v>
      </c>
      <c r="I4606" s="1">
        <v>0</v>
      </c>
      <c r="J4606" s="329">
        <v>102.09648128889739</v>
      </c>
      <c r="K4606" s="329">
        <f t="shared" si="71"/>
        <v>102.09648128889739</v>
      </c>
    </row>
    <row r="4607" spans="2:11" x14ac:dyDescent="0.2">
      <c r="B4607" s="1">
        <v>19843062</v>
      </c>
      <c r="C4607" s="1">
        <v>2023</v>
      </c>
      <c r="D4607" s="1" t="s">
        <v>302</v>
      </c>
      <c r="E4607" s="1">
        <v>0</v>
      </c>
      <c r="F4607" s="329">
        <v>0</v>
      </c>
      <c r="G4607" s="1">
        <v>0</v>
      </c>
      <c r="H4607" s="329">
        <v>0</v>
      </c>
      <c r="I4607" s="1">
        <v>0</v>
      </c>
      <c r="J4607" s="329">
        <v>40.696674852297008</v>
      </c>
      <c r="K4607" s="329">
        <f t="shared" si="71"/>
        <v>40.696674852297008</v>
      </c>
    </row>
    <row r="4608" spans="2:11" x14ac:dyDescent="0.2">
      <c r="B4608" s="1">
        <v>19843062</v>
      </c>
      <c r="C4608" s="1">
        <v>2024</v>
      </c>
      <c r="D4608" s="1" t="s">
        <v>302</v>
      </c>
      <c r="E4608" s="1">
        <v>0</v>
      </c>
      <c r="F4608" s="329">
        <v>0</v>
      </c>
      <c r="G4608" s="1">
        <v>0</v>
      </c>
      <c r="H4608" s="329">
        <v>0</v>
      </c>
      <c r="I4608" s="1">
        <v>0</v>
      </c>
      <c r="J4608" s="329">
        <v>40.696674852297008</v>
      </c>
      <c r="K4608" s="329">
        <f t="shared" si="71"/>
        <v>40.696674852297008</v>
      </c>
    </row>
    <row r="4609" spans="2:11" x14ac:dyDescent="0.2">
      <c r="B4609" s="1">
        <v>19843062</v>
      </c>
      <c r="C4609" s="1">
        <v>2025</v>
      </c>
      <c r="D4609" s="1" t="s">
        <v>302</v>
      </c>
      <c r="E4609" s="1">
        <v>0</v>
      </c>
      <c r="F4609" s="329">
        <v>0</v>
      </c>
      <c r="G4609" s="1">
        <v>0</v>
      </c>
      <c r="H4609" s="329">
        <v>0</v>
      </c>
      <c r="I4609" s="1">
        <v>0</v>
      </c>
      <c r="J4609" s="329">
        <v>40.696674852297008</v>
      </c>
      <c r="K4609" s="329">
        <f t="shared" si="71"/>
        <v>40.696674852297008</v>
      </c>
    </row>
    <row r="4610" spans="2:11" x14ac:dyDescent="0.2">
      <c r="B4610" s="1">
        <v>19843062</v>
      </c>
      <c r="C4610" s="1">
        <v>2026</v>
      </c>
      <c r="D4610" s="1" t="s">
        <v>302</v>
      </c>
      <c r="E4610" s="1">
        <v>0</v>
      </c>
      <c r="F4610" s="329">
        <v>0</v>
      </c>
      <c r="G4610" s="1">
        <v>0</v>
      </c>
      <c r="H4610" s="329">
        <v>0</v>
      </c>
      <c r="I4610" s="1">
        <v>0</v>
      </c>
      <c r="J4610" s="329">
        <v>40.696674852297008</v>
      </c>
      <c r="K4610" s="329">
        <f t="shared" si="71"/>
        <v>40.696674852297008</v>
      </c>
    </row>
    <row r="4611" spans="2:11" x14ac:dyDescent="0.2">
      <c r="B4611" s="1">
        <v>19843062</v>
      </c>
      <c r="C4611" s="1">
        <v>2027</v>
      </c>
      <c r="D4611" s="1" t="s">
        <v>302</v>
      </c>
      <c r="E4611" s="1">
        <v>0</v>
      </c>
      <c r="F4611" s="329">
        <v>0</v>
      </c>
      <c r="G4611" s="1">
        <v>52.390704115031163</v>
      </c>
      <c r="H4611" s="329">
        <v>2465.1367961176802</v>
      </c>
      <c r="I4611" s="1">
        <v>52.390704115031163</v>
      </c>
      <c r="J4611" s="329">
        <v>40.696674852297008</v>
      </c>
      <c r="K4611" s="329">
        <f t="shared" si="71"/>
        <v>2505.833470969977</v>
      </c>
    </row>
    <row r="4612" spans="2:11" x14ac:dyDescent="0.2">
      <c r="B4612" s="1">
        <v>19843062</v>
      </c>
      <c r="C4612" s="1">
        <v>2028</v>
      </c>
      <c r="D4612" s="1" t="s">
        <v>302</v>
      </c>
      <c r="E4612" s="1">
        <v>0</v>
      </c>
      <c r="F4612" s="329">
        <v>0</v>
      </c>
      <c r="G4612" s="1">
        <v>47.070053220419581</v>
      </c>
      <c r="H4612" s="329">
        <v>2214.784514712851</v>
      </c>
      <c r="I4612" s="1">
        <v>47.070053220419581</v>
      </c>
      <c r="J4612" s="329">
        <v>40.696674852297008</v>
      </c>
      <c r="K4612" s="329">
        <f t="shared" si="71"/>
        <v>2255.4811895651478</v>
      </c>
    </row>
    <row r="4613" spans="2:11" x14ac:dyDescent="0.2">
      <c r="B4613" s="1">
        <v>19843062</v>
      </c>
      <c r="C4613" s="1">
        <v>2029</v>
      </c>
      <c r="D4613" s="1" t="s">
        <v>302</v>
      </c>
      <c r="E4613" s="1">
        <v>0</v>
      </c>
      <c r="F4613" s="329">
        <v>0</v>
      </c>
      <c r="G4613" s="1">
        <v>3399.715261343521</v>
      </c>
      <c r="H4613" s="329">
        <v>159966.60721832651</v>
      </c>
      <c r="I4613" s="1">
        <v>3399.715261343521</v>
      </c>
      <c r="J4613" s="329">
        <v>40.696674852297008</v>
      </c>
      <c r="K4613" s="329">
        <f t="shared" si="71"/>
        <v>160007.30389317879</v>
      </c>
    </row>
    <row r="4614" spans="2:11" x14ac:dyDescent="0.2">
      <c r="B4614" s="1">
        <v>19843062</v>
      </c>
      <c r="C4614" s="1">
        <v>2030</v>
      </c>
      <c r="D4614" s="1" t="s">
        <v>302</v>
      </c>
      <c r="E4614" s="1">
        <v>0</v>
      </c>
      <c r="F4614" s="329">
        <v>0</v>
      </c>
      <c r="G4614" s="1">
        <v>1466.959947468278</v>
      </c>
      <c r="H4614" s="329">
        <v>69024.7822780719</v>
      </c>
      <c r="I4614" s="1">
        <v>1466.959947468278</v>
      </c>
      <c r="J4614" s="329">
        <v>40.696674852297008</v>
      </c>
      <c r="K4614" s="329">
        <f t="shared" si="71"/>
        <v>69065.478952924197</v>
      </c>
    </row>
    <row r="4615" spans="2:11" x14ac:dyDescent="0.2">
      <c r="B4615" s="1">
        <v>19843062</v>
      </c>
      <c r="C4615" s="1">
        <v>2031</v>
      </c>
      <c r="D4615" s="1" t="s">
        <v>302</v>
      </c>
      <c r="E4615" s="1">
        <v>0</v>
      </c>
      <c r="F4615" s="329">
        <v>0</v>
      </c>
      <c r="G4615" s="1">
        <v>1466.959947468278</v>
      </c>
      <c r="H4615" s="329">
        <v>69024.7822780719</v>
      </c>
      <c r="I4615" s="1">
        <v>1466.959947468278</v>
      </c>
      <c r="J4615" s="329">
        <v>40.696674852297008</v>
      </c>
      <c r="K4615" s="329">
        <f t="shared" ref="K4615:K4678" si="72">J4615+H4615+F4615</f>
        <v>69065.478952924197</v>
      </c>
    </row>
    <row r="4616" spans="2:11" x14ac:dyDescent="0.2">
      <c r="B4616" s="1">
        <v>19843062</v>
      </c>
      <c r="C4616" s="1">
        <v>2032</v>
      </c>
      <c r="D4616" s="1" t="s">
        <v>302</v>
      </c>
      <c r="E4616" s="1">
        <v>0</v>
      </c>
      <c r="F4616" s="329">
        <v>0</v>
      </c>
      <c r="G4616" s="1">
        <v>1466.959947468278</v>
      </c>
      <c r="H4616" s="329">
        <v>69024.7822780719</v>
      </c>
      <c r="I4616" s="1">
        <v>1466.959947468278</v>
      </c>
      <c r="J4616" s="329">
        <v>40.696674852297008</v>
      </c>
      <c r="K4616" s="329">
        <f t="shared" si="72"/>
        <v>69065.478952924197</v>
      </c>
    </row>
    <row r="4617" spans="2:11" x14ac:dyDescent="0.2">
      <c r="B4617" s="1">
        <v>19843062</v>
      </c>
      <c r="C4617" s="1">
        <v>2033</v>
      </c>
      <c r="D4617" s="1" t="s">
        <v>302</v>
      </c>
      <c r="E4617" s="1">
        <v>0</v>
      </c>
      <c r="F4617" s="329">
        <v>0</v>
      </c>
      <c r="G4617" s="1">
        <v>1466.959947468278</v>
      </c>
      <c r="H4617" s="329">
        <v>69024.7822780719</v>
      </c>
      <c r="I4617" s="1">
        <v>1466.959947468278</v>
      </c>
      <c r="J4617" s="329">
        <v>40.696674852297008</v>
      </c>
      <c r="K4617" s="329">
        <f t="shared" si="72"/>
        <v>69065.478952924197</v>
      </c>
    </row>
    <row r="4618" spans="2:11" x14ac:dyDescent="0.2">
      <c r="B4618" s="1">
        <v>19843062</v>
      </c>
      <c r="C4618" s="1">
        <v>2034</v>
      </c>
      <c r="D4618" s="1" t="s">
        <v>302</v>
      </c>
      <c r="E4618" s="1">
        <v>0</v>
      </c>
      <c r="F4618" s="329">
        <v>0</v>
      </c>
      <c r="G4618" s="1">
        <v>1466.959947468278</v>
      </c>
      <c r="H4618" s="329">
        <v>69024.7822780719</v>
      </c>
      <c r="I4618" s="1">
        <v>1466.959947468278</v>
      </c>
      <c r="J4618" s="329">
        <v>40.696674852297008</v>
      </c>
      <c r="K4618" s="329">
        <f t="shared" si="72"/>
        <v>69065.478952924197</v>
      </c>
    </row>
    <row r="4619" spans="2:11" x14ac:dyDescent="0.2">
      <c r="B4619" s="1">
        <v>19843553</v>
      </c>
      <c r="C4619" s="1">
        <v>2023</v>
      </c>
      <c r="D4619" s="1" t="s">
        <v>302</v>
      </c>
      <c r="E4619" s="1">
        <v>1.040134935368809</v>
      </c>
      <c r="F4619" s="329">
        <v>0</v>
      </c>
      <c r="G4619" s="1">
        <v>0</v>
      </c>
      <c r="H4619" s="329">
        <v>0</v>
      </c>
      <c r="I4619" s="1">
        <v>1.040134935368809</v>
      </c>
      <c r="J4619" s="329">
        <v>1158.8053466708011</v>
      </c>
      <c r="K4619" s="329">
        <f t="shared" si="72"/>
        <v>1158.8053466708011</v>
      </c>
    </row>
    <row r="4620" spans="2:11" x14ac:dyDescent="0.2">
      <c r="B4620" s="1">
        <v>19843553</v>
      </c>
      <c r="C4620" s="1">
        <v>2024</v>
      </c>
      <c r="D4620" s="1" t="s">
        <v>302</v>
      </c>
      <c r="E4620" s="1">
        <v>1034.536471064547</v>
      </c>
      <c r="F4620" s="329">
        <v>33.129006308733501</v>
      </c>
      <c r="G4620" s="1">
        <v>0</v>
      </c>
      <c r="H4620" s="329">
        <v>0</v>
      </c>
      <c r="I4620" s="1">
        <v>1034.536471064547</v>
      </c>
      <c r="J4620" s="329">
        <v>1158.8053466708011</v>
      </c>
      <c r="K4620" s="329">
        <f t="shared" si="72"/>
        <v>1191.9343529795347</v>
      </c>
    </row>
    <row r="4621" spans="2:11" x14ac:dyDescent="0.2">
      <c r="B4621" s="1">
        <v>19843553</v>
      </c>
      <c r="C4621" s="1">
        <v>2025</v>
      </c>
      <c r="D4621" s="1" t="s">
        <v>302</v>
      </c>
      <c r="E4621" s="1">
        <v>907.72934793243599</v>
      </c>
      <c r="F4621" s="329">
        <v>25.175725740565799</v>
      </c>
      <c r="G4621" s="1">
        <v>0</v>
      </c>
      <c r="H4621" s="329">
        <v>0</v>
      </c>
      <c r="I4621" s="1">
        <v>907.72934793243599</v>
      </c>
      <c r="J4621" s="329">
        <v>1158.8053466708011</v>
      </c>
      <c r="K4621" s="329">
        <f t="shared" si="72"/>
        <v>1183.981072411367</v>
      </c>
    </row>
    <row r="4622" spans="2:11" x14ac:dyDescent="0.2">
      <c r="B4622" s="1">
        <v>19843553</v>
      </c>
      <c r="C4622" s="1">
        <v>2026</v>
      </c>
      <c r="D4622" s="1" t="s">
        <v>302</v>
      </c>
      <c r="E4622" s="1">
        <v>825.23560788107704</v>
      </c>
      <c r="F4622" s="329">
        <v>12.982454265813489</v>
      </c>
      <c r="G4622" s="1">
        <v>0</v>
      </c>
      <c r="H4622" s="329">
        <v>0</v>
      </c>
      <c r="I4622" s="1">
        <v>825.23560788107704</v>
      </c>
      <c r="J4622" s="329">
        <v>1158.8053466708011</v>
      </c>
      <c r="K4622" s="329">
        <f t="shared" si="72"/>
        <v>1171.7878009366145</v>
      </c>
    </row>
    <row r="4623" spans="2:11" x14ac:dyDescent="0.2">
      <c r="B4623" s="1">
        <v>19843553</v>
      </c>
      <c r="C4623" s="1">
        <v>2027</v>
      </c>
      <c r="D4623" s="1" t="s">
        <v>302</v>
      </c>
      <c r="E4623" s="1">
        <v>553.46281276710874</v>
      </c>
      <c r="F4623" s="329">
        <v>5.4972059180156938</v>
      </c>
      <c r="G4623" s="1">
        <v>1.383838898557594</v>
      </c>
      <c r="H4623" s="329">
        <v>65.113692330669622</v>
      </c>
      <c r="I4623" s="1">
        <v>554.8466516656664</v>
      </c>
      <c r="J4623" s="329">
        <v>1158.8053466708011</v>
      </c>
      <c r="K4623" s="329">
        <f t="shared" si="72"/>
        <v>1229.4162449194864</v>
      </c>
    </row>
    <row r="4624" spans="2:11" x14ac:dyDescent="0.2">
      <c r="B4624" s="1">
        <v>19843553</v>
      </c>
      <c r="C4624" s="1">
        <v>2028</v>
      </c>
      <c r="D4624" s="1" t="s">
        <v>302</v>
      </c>
      <c r="E4624" s="1">
        <v>505.4748811240359</v>
      </c>
      <c r="F4624" s="329">
        <v>4.3189846573213693</v>
      </c>
      <c r="G4624" s="1">
        <v>0.14915035575729921</v>
      </c>
      <c r="H4624" s="329">
        <v>7.0179631356752967</v>
      </c>
      <c r="I4624" s="1">
        <v>505.62403147979319</v>
      </c>
      <c r="J4624" s="329">
        <v>1158.8053466708011</v>
      </c>
      <c r="K4624" s="329">
        <f t="shared" si="72"/>
        <v>1170.1422944637977</v>
      </c>
    </row>
    <row r="4625" spans="2:11" x14ac:dyDescent="0.2">
      <c r="B4625" s="1">
        <v>19843553</v>
      </c>
      <c r="C4625" s="1">
        <v>2029</v>
      </c>
      <c r="D4625" s="1" t="s">
        <v>302</v>
      </c>
      <c r="E4625" s="1">
        <v>49.691852422533657</v>
      </c>
      <c r="F4625" s="329">
        <v>0.75384076740026451</v>
      </c>
      <c r="G4625" s="1">
        <v>166.33886155288661</v>
      </c>
      <c r="H4625" s="329">
        <v>7826.7329131142633</v>
      </c>
      <c r="I4625" s="1">
        <v>216.0307139754203</v>
      </c>
      <c r="J4625" s="329">
        <v>1158.8053466708011</v>
      </c>
      <c r="K4625" s="329">
        <f t="shared" si="72"/>
        <v>8986.292100552464</v>
      </c>
    </row>
    <row r="4626" spans="2:11" x14ac:dyDescent="0.2">
      <c r="B4626" s="1">
        <v>19843553</v>
      </c>
      <c r="C4626" s="1">
        <v>2030</v>
      </c>
      <c r="D4626" s="1" t="s">
        <v>302</v>
      </c>
      <c r="E4626" s="1">
        <v>419.14981436805601</v>
      </c>
      <c r="F4626" s="329">
        <v>4.3120995314908166</v>
      </c>
      <c r="G4626" s="1">
        <v>67.668561208750432</v>
      </c>
      <c r="H4626" s="329">
        <v>3184.0049297633491</v>
      </c>
      <c r="I4626" s="1">
        <v>486.81837557680637</v>
      </c>
      <c r="J4626" s="329">
        <v>1158.8053466708011</v>
      </c>
      <c r="K4626" s="329">
        <f t="shared" si="72"/>
        <v>4347.1223759656414</v>
      </c>
    </row>
    <row r="4627" spans="2:11" x14ac:dyDescent="0.2">
      <c r="B4627" s="1">
        <v>19843553</v>
      </c>
      <c r="C4627" s="1">
        <v>2031</v>
      </c>
      <c r="D4627" s="1" t="s">
        <v>302</v>
      </c>
      <c r="E4627" s="1">
        <v>419.14981436805601</v>
      </c>
      <c r="F4627" s="329">
        <v>4.3120995314908166</v>
      </c>
      <c r="G4627" s="1">
        <v>67.668561208750432</v>
      </c>
      <c r="H4627" s="329">
        <v>3184.0049297633491</v>
      </c>
      <c r="I4627" s="1">
        <v>486.81837557680637</v>
      </c>
      <c r="J4627" s="329">
        <v>1158.8053466708011</v>
      </c>
      <c r="K4627" s="329">
        <f t="shared" si="72"/>
        <v>4347.1223759656414</v>
      </c>
    </row>
    <row r="4628" spans="2:11" x14ac:dyDescent="0.2">
      <c r="B4628" s="1">
        <v>19843553</v>
      </c>
      <c r="C4628" s="1">
        <v>2032</v>
      </c>
      <c r="D4628" s="1" t="s">
        <v>302</v>
      </c>
      <c r="E4628" s="1">
        <v>419.14981436805601</v>
      </c>
      <c r="F4628" s="329">
        <v>4.3120995314908166</v>
      </c>
      <c r="G4628" s="1">
        <v>67.668561208750432</v>
      </c>
      <c r="H4628" s="329">
        <v>3184.0049297633491</v>
      </c>
      <c r="I4628" s="1">
        <v>486.81837557680637</v>
      </c>
      <c r="J4628" s="329">
        <v>1158.8053466708011</v>
      </c>
      <c r="K4628" s="329">
        <f t="shared" si="72"/>
        <v>4347.1223759656414</v>
      </c>
    </row>
    <row r="4629" spans="2:11" x14ac:dyDescent="0.2">
      <c r="B4629" s="1">
        <v>19843553</v>
      </c>
      <c r="C4629" s="1">
        <v>2033</v>
      </c>
      <c r="D4629" s="1" t="s">
        <v>302</v>
      </c>
      <c r="E4629" s="1">
        <v>419.14981436805601</v>
      </c>
      <c r="F4629" s="329">
        <v>4.3120995314908166</v>
      </c>
      <c r="G4629" s="1">
        <v>67.668561208750432</v>
      </c>
      <c r="H4629" s="329">
        <v>3184.0049297633491</v>
      </c>
      <c r="I4629" s="1">
        <v>486.81837557680637</v>
      </c>
      <c r="J4629" s="329">
        <v>1158.8053466708011</v>
      </c>
      <c r="K4629" s="329">
        <f t="shared" si="72"/>
        <v>4347.1223759656414</v>
      </c>
    </row>
    <row r="4630" spans="2:11" x14ac:dyDescent="0.2">
      <c r="B4630" s="1">
        <v>19843553</v>
      </c>
      <c r="C4630" s="1">
        <v>2034</v>
      </c>
      <c r="D4630" s="1" t="s">
        <v>302</v>
      </c>
      <c r="E4630" s="1">
        <v>419.14981436805601</v>
      </c>
      <c r="F4630" s="329">
        <v>4.3120995314908166</v>
      </c>
      <c r="G4630" s="1">
        <v>67.668561208750432</v>
      </c>
      <c r="H4630" s="329">
        <v>3184.0049297633491</v>
      </c>
      <c r="I4630" s="1">
        <v>486.81837557680637</v>
      </c>
      <c r="J4630" s="329">
        <v>1158.8053466708011</v>
      </c>
      <c r="K4630" s="329">
        <f t="shared" si="72"/>
        <v>4347.1223759656414</v>
      </c>
    </row>
    <row r="4631" spans="2:11" x14ac:dyDescent="0.2">
      <c r="B4631" s="1">
        <v>19844220</v>
      </c>
      <c r="C4631" s="1">
        <v>2023</v>
      </c>
      <c r="D4631" s="1" t="s">
        <v>302</v>
      </c>
      <c r="E4631" s="1">
        <v>0</v>
      </c>
      <c r="F4631" s="329">
        <v>0</v>
      </c>
      <c r="G4631" s="1">
        <v>5.7079804434197108</v>
      </c>
      <c r="H4631" s="329">
        <v>268.57727645154921</v>
      </c>
      <c r="I4631" s="1">
        <v>5.7079804434197108</v>
      </c>
      <c r="J4631" s="329">
        <v>1329.8618302649029</v>
      </c>
      <c r="K4631" s="329">
        <f t="shared" si="72"/>
        <v>1598.439106716452</v>
      </c>
    </row>
    <row r="4632" spans="2:11" x14ac:dyDescent="0.2">
      <c r="B4632" s="1">
        <v>19844220</v>
      </c>
      <c r="C4632" s="1">
        <v>2024</v>
      </c>
      <c r="D4632" s="1" t="s">
        <v>302</v>
      </c>
      <c r="E4632" s="1">
        <v>0</v>
      </c>
      <c r="F4632" s="329">
        <v>0</v>
      </c>
      <c r="G4632" s="1">
        <v>11.450869373921471</v>
      </c>
      <c r="H4632" s="329">
        <v>538.79709994376822</v>
      </c>
      <c r="I4632" s="1">
        <v>11.450869373921471</v>
      </c>
      <c r="J4632" s="329">
        <v>1329.8618302649029</v>
      </c>
      <c r="K4632" s="329">
        <f t="shared" si="72"/>
        <v>1868.6589302086711</v>
      </c>
    </row>
    <row r="4633" spans="2:11" x14ac:dyDescent="0.2">
      <c r="B4633" s="1">
        <v>19844220</v>
      </c>
      <c r="C4633" s="1">
        <v>2025</v>
      </c>
      <c r="D4633" s="1" t="s">
        <v>302</v>
      </c>
      <c r="E4633" s="1">
        <v>0</v>
      </c>
      <c r="F4633" s="329">
        <v>0</v>
      </c>
      <c r="G4633" s="1">
        <v>13.730399587336491</v>
      </c>
      <c r="H4633" s="329">
        <v>646.05570434452773</v>
      </c>
      <c r="I4633" s="1">
        <v>13.730399587336491</v>
      </c>
      <c r="J4633" s="329">
        <v>1329.8618302649029</v>
      </c>
      <c r="K4633" s="329">
        <f t="shared" si="72"/>
        <v>1975.9175346094307</v>
      </c>
    </row>
    <row r="4634" spans="2:11" x14ac:dyDescent="0.2">
      <c r="B4634" s="1">
        <v>19844220</v>
      </c>
      <c r="C4634" s="1">
        <v>2026</v>
      </c>
      <c r="D4634" s="1" t="s">
        <v>302</v>
      </c>
      <c r="E4634" s="1">
        <v>0</v>
      </c>
      <c r="F4634" s="329">
        <v>0</v>
      </c>
      <c r="G4634" s="1">
        <v>16.38243993568646</v>
      </c>
      <c r="H4634" s="329">
        <v>770.84200676092485</v>
      </c>
      <c r="I4634" s="1">
        <v>16.38243993568646</v>
      </c>
      <c r="J4634" s="329">
        <v>1329.8618302649029</v>
      </c>
      <c r="K4634" s="329">
        <f t="shared" si="72"/>
        <v>2100.7038370258279</v>
      </c>
    </row>
    <row r="4635" spans="2:11" x14ac:dyDescent="0.2">
      <c r="B4635" s="1">
        <v>19844220</v>
      </c>
      <c r="C4635" s="1">
        <v>2027</v>
      </c>
      <c r="D4635" s="1" t="s">
        <v>302</v>
      </c>
      <c r="E4635" s="1">
        <v>0</v>
      </c>
      <c r="F4635" s="329">
        <v>0</v>
      </c>
      <c r="G4635" s="1">
        <v>363.42291295080872</v>
      </c>
      <c r="H4635" s="329">
        <v>17100.117480770339</v>
      </c>
      <c r="I4635" s="1">
        <v>363.42291295080872</v>
      </c>
      <c r="J4635" s="329">
        <v>1329.8618302649029</v>
      </c>
      <c r="K4635" s="329">
        <f t="shared" si="72"/>
        <v>18429.97931103524</v>
      </c>
    </row>
    <row r="4636" spans="2:11" x14ac:dyDescent="0.2">
      <c r="B4636" s="1">
        <v>19844220</v>
      </c>
      <c r="C4636" s="1">
        <v>2028</v>
      </c>
      <c r="D4636" s="1" t="s">
        <v>302</v>
      </c>
      <c r="E4636" s="1">
        <v>0</v>
      </c>
      <c r="F4636" s="329">
        <v>0</v>
      </c>
      <c r="G4636" s="1">
        <v>296.26387881123537</v>
      </c>
      <c r="H4636" s="329">
        <v>13940.08729897161</v>
      </c>
      <c r="I4636" s="1">
        <v>296.26387881123537</v>
      </c>
      <c r="J4636" s="329">
        <v>1329.8618302649029</v>
      </c>
      <c r="K4636" s="329">
        <f t="shared" si="72"/>
        <v>15269.949129236513</v>
      </c>
    </row>
    <row r="4637" spans="2:11" x14ac:dyDescent="0.2">
      <c r="B4637" s="1">
        <v>19844220</v>
      </c>
      <c r="C4637" s="1">
        <v>2029</v>
      </c>
      <c r="D4637" s="1" t="s">
        <v>302</v>
      </c>
      <c r="E4637" s="1">
        <v>0</v>
      </c>
      <c r="F4637" s="329">
        <v>0</v>
      </c>
      <c r="G4637" s="1">
        <v>2043.5759028114351</v>
      </c>
      <c r="H4637" s="329">
        <v>96156.259755908424</v>
      </c>
      <c r="I4637" s="1">
        <v>2043.5759028114351</v>
      </c>
      <c r="J4637" s="329">
        <v>1329.8618302649029</v>
      </c>
      <c r="K4637" s="329">
        <f t="shared" si="72"/>
        <v>97486.121586173322</v>
      </c>
    </row>
    <row r="4638" spans="2:11" x14ac:dyDescent="0.2">
      <c r="B4638" s="1">
        <v>19844220</v>
      </c>
      <c r="C4638" s="1">
        <v>2030</v>
      </c>
      <c r="D4638" s="1" t="s">
        <v>302</v>
      </c>
      <c r="E4638" s="1">
        <v>0</v>
      </c>
      <c r="F4638" s="329">
        <v>0</v>
      </c>
      <c r="G4638" s="1">
        <v>1284.6649148752949</v>
      </c>
      <c r="H4638" s="329">
        <v>60447.264564094388</v>
      </c>
      <c r="I4638" s="1">
        <v>1284.6649148752949</v>
      </c>
      <c r="J4638" s="329">
        <v>1329.8618302649029</v>
      </c>
      <c r="K4638" s="329">
        <f t="shared" si="72"/>
        <v>61777.126394359293</v>
      </c>
    </row>
    <row r="4639" spans="2:11" x14ac:dyDescent="0.2">
      <c r="B4639" s="1">
        <v>19844220</v>
      </c>
      <c r="C4639" s="1">
        <v>2031</v>
      </c>
      <c r="D4639" s="1" t="s">
        <v>302</v>
      </c>
      <c r="E4639" s="1">
        <v>0</v>
      </c>
      <c r="F4639" s="329">
        <v>0</v>
      </c>
      <c r="G4639" s="1">
        <v>1284.6649148752949</v>
      </c>
      <c r="H4639" s="329">
        <v>60447.264564094388</v>
      </c>
      <c r="I4639" s="1">
        <v>1284.6649148752949</v>
      </c>
      <c r="J4639" s="329">
        <v>1329.8618302649029</v>
      </c>
      <c r="K4639" s="329">
        <f t="shared" si="72"/>
        <v>61777.126394359293</v>
      </c>
    </row>
    <row r="4640" spans="2:11" x14ac:dyDescent="0.2">
      <c r="B4640" s="1">
        <v>19844220</v>
      </c>
      <c r="C4640" s="1">
        <v>2032</v>
      </c>
      <c r="D4640" s="1" t="s">
        <v>302</v>
      </c>
      <c r="E4640" s="1">
        <v>0</v>
      </c>
      <c r="F4640" s="329">
        <v>0</v>
      </c>
      <c r="G4640" s="1">
        <v>1284.6649148752949</v>
      </c>
      <c r="H4640" s="329">
        <v>60447.264564094388</v>
      </c>
      <c r="I4640" s="1">
        <v>1284.6649148752949</v>
      </c>
      <c r="J4640" s="329">
        <v>1329.8618302649029</v>
      </c>
      <c r="K4640" s="329">
        <f t="shared" si="72"/>
        <v>61777.126394359293</v>
      </c>
    </row>
    <row r="4641" spans="2:11" x14ac:dyDescent="0.2">
      <c r="B4641" s="1">
        <v>19844220</v>
      </c>
      <c r="C4641" s="1">
        <v>2033</v>
      </c>
      <c r="D4641" s="1" t="s">
        <v>302</v>
      </c>
      <c r="E4641" s="1">
        <v>0</v>
      </c>
      <c r="F4641" s="329">
        <v>0</v>
      </c>
      <c r="G4641" s="1">
        <v>1284.6649148752949</v>
      </c>
      <c r="H4641" s="329">
        <v>60447.264564094388</v>
      </c>
      <c r="I4641" s="1">
        <v>1284.6649148752949</v>
      </c>
      <c r="J4641" s="329">
        <v>1329.8618302649029</v>
      </c>
      <c r="K4641" s="329">
        <f t="shared" si="72"/>
        <v>61777.126394359293</v>
      </c>
    </row>
    <row r="4642" spans="2:11" x14ac:dyDescent="0.2">
      <c r="B4642" s="1">
        <v>19844220</v>
      </c>
      <c r="C4642" s="1">
        <v>2034</v>
      </c>
      <c r="D4642" s="1" t="s">
        <v>302</v>
      </c>
      <c r="E4642" s="1">
        <v>0</v>
      </c>
      <c r="F4642" s="329">
        <v>0</v>
      </c>
      <c r="G4642" s="1">
        <v>1284.6649148752949</v>
      </c>
      <c r="H4642" s="329">
        <v>60447.264564094388</v>
      </c>
      <c r="I4642" s="1">
        <v>1284.6649148752949</v>
      </c>
      <c r="J4642" s="329">
        <v>1329.8618302649029</v>
      </c>
      <c r="K4642" s="329">
        <f t="shared" si="72"/>
        <v>61777.126394359293</v>
      </c>
    </row>
    <row r="4643" spans="2:11" x14ac:dyDescent="0.2">
      <c r="B4643" s="1">
        <v>19845774</v>
      </c>
      <c r="C4643" s="1">
        <v>2023</v>
      </c>
      <c r="D4643" s="1" t="s">
        <v>302</v>
      </c>
      <c r="E4643" s="1">
        <v>0</v>
      </c>
      <c r="F4643" s="329">
        <v>0</v>
      </c>
      <c r="G4643" s="1">
        <v>7.1444597406400288</v>
      </c>
      <c r="H4643" s="329">
        <v>336.16785444156909</v>
      </c>
      <c r="I4643" s="1">
        <v>7.1444597406400288</v>
      </c>
      <c r="J4643" s="329">
        <v>2096.5362774796631</v>
      </c>
      <c r="K4643" s="329">
        <f t="shared" si="72"/>
        <v>2432.7041319212321</v>
      </c>
    </row>
    <row r="4644" spans="2:11" x14ac:dyDescent="0.2">
      <c r="B4644" s="1">
        <v>19845774</v>
      </c>
      <c r="C4644" s="1">
        <v>2024</v>
      </c>
      <c r="D4644" s="1" t="s">
        <v>302</v>
      </c>
      <c r="E4644" s="1">
        <v>0</v>
      </c>
      <c r="F4644" s="329">
        <v>0</v>
      </c>
      <c r="G4644" s="1">
        <v>13.8730523876525</v>
      </c>
      <c r="H4644" s="329">
        <v>652.76793837665866</v>
      </c>
      <c r="I4644" s="1">
        <v>13.8730523876525</v>
      </c>
      <c r="J4644" s="329">
        <v>2096.5362774796631</v>
      </c>
      <c r="K4644" s="329">
        <f t="shared" si="72"/>
        <v>2749.3042158563217</v>
      </c>
    </row>
    <row r="4645" spans="2:11" x14ac:dyDescent="0.2">
      <c r="B4645" s="1">
        <v>19845774</v>
      </c>
      <c r="C4645" s="1">
        <v>2025</v>
      </c>
      <c r="D4645" s="1" t="s">
        <v>302</v>
      </c>
      <c r="E4645" s="1">
        <v>0</v>
      </c>
      <c r="F4645" s="329">
        <v>0</v>
      </c>
      <c r="G4645" s="1">
        <v>29.094099438598079</v>
      </c>
      <c r="H4645" s="329">
        <v>1368.9629923377529</v>
      </c>
      <c r="I4645" s="1">
        <v>29.094099438598079</v>
      </c>
      <c r="J4645" s="329">
        <v>2096.5362774796631</v>
      </c>
      <c r="K4645" s="329">
        <f t="shared" si="72"/>
        <v>3465.499269817416</v>
      </c>
    </row>
    <row r="4646" spans="2:11" x14ac:dyDescent="0.2">
      <c r="B4646" s="1">
        <v>19845774</v>
      </c>
      <c r="C4646" s="1">
        <v>2026</v>
      </c>
      <c r="D4646" s="1" t="s">
        <v>302</v>
      </c>
      <c r="E4646" s="1">
        <v>0</v>
      </c>
      <c r="F4646" s="329">
        <v>0</v>
      </c>
      <c r="G4646" s="1">
        <v>34.917401390821411</v>
      </c>
      <c r="H4646" s="329">
        <v>1642.9664851293501</v>
      </c>
      <c r="I4646" s="1">
        <v>34.917401390821411</v>
      </c>
      <c r="J4646" s="329">
        <v>2096.5362774796631</v>
      </c>
      <c r="K4646" s="329">
        <f t="shared" si="72"/>
        <v>3739.5027626090132</v>
      </c>
    </row>
    <row r="4647" spans="2:11" x14ac:dyDescent="0.2">
      <c r="B4647" s="1">
        <v>19845774</v>
      </c>
      <c r="C4647" s="1">
        <v>2027</v>
      </c>
      <c r="D4647" s="1" t="s">
        <v>302</v>
      </c>
      <c r="E4647" s="1">
        <v>879.99695598917879</v>
      </c>
      <c r="F4647" s="329">
        <v>6.4394315014307546</v>
      </c>
      <c r="G4647" s="1">
        <v>49.858276519095099</v>
      </c>
      <c r="H4647" s="329">
        <v>2345.9786256808238</v>
      </c>
      <c r="I4647" s="1">
        <v>929.85523250827384</v>
      </c>
      <c r="J4647" s="329">
        <v>2096.5362774796631</v>
      </c>
      <c r="K4647" s="329">
        <f t="shared" si="72"/>
        <v>4448.9543346619175</v>
      </c>
    </row>
    <row r="4648" spans="2:11" x14ac:dyDescent="0.2">
      <c r="B4648" s="1">
        <v>19845774</v>
      </c>
      <c r="C4648" s="1">
        <v>2028</v>
      </c>
      <c r="D4648" s="1" t="s">
        <v>302</v>
      </c>
      <c r="E4648" s="1">
        <v>1057.8105651605069</v>
      </c>
      <c r="F4648" s="329">
        <v>7.2940136612020696</v>
      </c>
      <c r="G4648" s="1">
        <v>82.426995448092967</v>
      </c>
      <c r="H4648" s="329">
        <v>3878.432689630929</v>
      </c>
      <c r="I4648" s="1">
        <v>1140.2375606086</v>
      </c>
      <c r="J4648" s="329">
        <v>2096.5362774796631</v>
      </c>
      <c r="K4648" s="329">
        <f t="shared" si="72"/>
        <v>5982.262980771794</v>
      </c>
    </row>
    <row r="4649" spans="2:11" x14ac:dyDescent="0.2">
      <c r="B4649" s="1">
        <v>19845774</v>
      </c>
      <c r="C4649" s="1">
        <v>2029</v>
      </c>
      <c r="D4649" s="1" t="s">
        <v>302</v>
      </c>
      <c r="E4649" s="1">
        <v>704.47174172166592</v>
      </c>
      <c r="F4649" s="329">
        <v>3.27993971535708</v>
      </c>
      <c r="G4649" s="1">
        <v>188.20440179820341</v>
      </c>
      <c r="H4649" s="329">
        <v>8855.5709242884222</v>
      </c>
      <c r="I4649" s="1">
        <v>892.67614351986936</v>
      </c>
      <c r="J4649" s="329">
        <v>2096.5362774796631</v>
      </c>
      <c r="K4649" s="329">
        <f t="shared" si="72"/>
        <v>10955.387141483443</v>
      </c>
    </row>
    <row r="4650" spans="2:11" x14ac:dyDescent="0.2">
      <c r="B4650" s="1">
        <v>19845774</v>
      </c>
      <c r="C4650" s="1">
        <v>2030</v>
      </c>
      <c r="D4650" s="1" t="s">
        <v>302</v>
      </c>
      <c r="E4650" s="1">
        <v>1050.8375289135899</v>
      </c>
      <c r="F4650" s="329">
        <v>7.1113891367838944</v>
      </c>
      <c r="G4650" s="1">
        <v>223.06973213000981</v>
      </c>
      <c r="H4650" s="329">
        <v>10496.087312864211</v>
      </c>
      <c r="I4650" s="1">
        <v>1273.9072610436001</v>
      </c>
      <c r="J4650" s="329">
        <v>2096.5362774796631</v>
      </c>
      <c r="K4650" s="329">
        <f t="shared" si="72"/>
        <v>12599.734979480658</v>
      </c>
    </row>
    <row r="4651" spans="2:11" x14ac:dyDescent="0.2">
      <c r="B4651" s="1">
        <v>19845774</v>
      </c>
      <c r="C4651" s="1">
        <v>2031</v>
      </c>
      <c r="D4651" s="1" t="s">
        <v>302</v>
      </c>
      <c r="E4651" s="1">
        <v>1050.8375289135899</v>
      </c>
      <c r="F4651" s="329">
        <v>7.1113891367838944</v>
      </c>
      <c r="G4651" s="1">
        <v>223.06973213000981</v>
      </c>
      <c r="H4651" s="329">
        <v>10496.087312864211</v>
      </c>
      <c r="I4651" s="1">
        <v>1273.9072610436001</v>
      </c>
      <c r="J4651" s="329">
        <v>2096.5362774796631</v>
      </c>
      <c r="K4651" s="329">
        <f t="shared" si="72"/>
        <v>12599.734979480658</v>
      </c>
    </row>
    <row r="4652" spans="2:11" x14ac:dyDescent="0.2">
      <c r="B4652" s="1">
        <v>19845774</v>
      </c>
      <c r="C4652" s="1">
        <v>2032</v>
      </c>
      <c r="D4652" s="1" t="s">
        <v>302</v>
      </c>
      <c r="E4652" s="1">
        <v>1050.8375289135899</v>
      </c>
      <c r="F4652" s="329">
        <v>7.1113891367838944</v>
      </c>
      <c r="G4652" s="1">
        <v>223.06973213000981</v>
      </c>
      <c r="H4652" s="329">
        <v>10496.087312864211</v>
      </c>
      <c r="I4652" s="1">
        <v>1273.9072610436001</v>
      </c>
      <c r="J4652" s="329">
        <v>2096.5362774796631</v>
      </c>
      <c r="K4652" s="329">
        <f t="shared" si="72"/>
        <v>12599.734979480658</v>
      </c>
    </row>
    <row r="4653" spans="2:11" x14ac:dyDescent="0.2">
      <c r="B4653" s="1">
        <v>19845774</v>
      </c>
      <c r="C4653" s="1">
        <v>2033</v>
      </c>
      <c r="D4653" s="1" t="s">
        <v>302</v>
      </c>
      <c r="E4653" s="1">
        <v>1050.8375289135899</v>
      </c>
      <c r="F4653" s="329">
        <v>7.1113891367838944</v>
      </c>
      <c r="G4653" s="1">
        <v>223.06973213000981</v>
      </c>
      <c r="H4653" s="329">
        <v>10496.087312864211</v>
      </c>
      <c r="I4653" s="1">
        <v>1273.9072610436001</v>
      </c>
      <c r="J4653" s="329">
        <v>2096.5362774796631</v>
      </c>
      <c r="K4653" s="329">
        <f t="shared" si="72"/>
        <v>12599.734979480658</v>
      </c>
    </row>
    <row r="4654" spans="2:11" x14ac:dyDescent="0.2">
      <c r="B4654" s="1">
        <v>19845774</v>
      </c>
      <c r="C4654" s="1">
        <v>2034</v>
      </c>
      <c r="D4654" s="1" t="s">
        <v>302</v>
      </c>
      <c r="E4654" s="1">
        <v>1050.8375289135899</v>
      </c>
      <c r="F4654" s="329">
        <v>7.1113891367838944</v>
      </c>
      <c r="G4654" s="1">
        <v>223.06973213000981</v>
      </c>
      <c r="H4654" s="329">
        <v>10496.087312864211</v>
      </c>
      <c r="I4654" s="1">
        <v>1273.9072610436001</v>
      </c>
      <c r="J4654" s="329">
        <v>2096.5362774796631</v>
      </c>
      <c r="K4654" s="329">
        <f t="shared" si="72"/>
        <v>12599.734979480658</v>
      </c>
    </row>
    <row r="4655" spans="2:11" x14ac:dyDescent="0.2">
      <c r="B4655" s="1">
        <v>19849367</v>
      </c>
      <c r="C4655" s="1">
        <v>2023</v>
      </c>
      <c r="D4655" s="1" t="s">
        <v>302</v>
      </c>
      <c r="E4655" s="1">
        <v>0</v>
      </c>
      <c r="F4655" s="329">
        <v>0</v>
      </c>
      <c r="G4655" s="1">
        <v>0</v>
      </c>
      <c r="H4655" s="329">
        <v>0</v>
      </c>
      <c r="I4655" s="1">
        <v>0</v>
      </c>
      <c r="J4655" s="329">
        <v>330.40273479235287</v>
      </c>
      <c r="K4655" s="329">
        <f t="shared" si="72"/>
        <v>330.40273479235287</v>
      </c>
    </row>
    <row r="4656" spans="2:11" x14ac:dyDescent="0.2">
      <c r="B4656" s="1">
        <v>19849367</v>
      </c>
      <c r="C4656" s="1">
        <v>2024</v>
      </c>
      <c r="D4656" s="1" t="s">
        <v>302</v>
      </c>
      <c r="E4656" s="1">
        <v>0</v>
      </c>
      <c r="F4656" s="329">
        <v>0</v>
      </c>
      <c r="G4656" s="1">
        <v>0</v>
      </c>
      <c r="H4656" s="329">
        <v>0</v>
      </c>
      <c r="I4656" s="1">
        <v>0</v>
      </c>
      <c r="J4656" s="329">
        <v>330.40273479235287</v>
      </c>
      <c r="K4656" s="329">
        <f t="shared" si="72"/>
        <v>330.40273479235287</v>
      </c>
    </row>
    <row r="4657" spans="2:11" x14ac:dyDescent="0.2">
      <c r="B4657" s="1">
        <v>19849367</v>
      </c>
      <c r="C4657" s="1">
        <v>2025</v>
      </c>
      <c r="D4657" s="1" t="s">
        <v>302</v>
      </c>
      <c r="E4657" s="1">
        <v>0</v>
      </c>
      <c r="F4657" s="329">
        <v>0</v>
      </c>
      <c r="G4657" s="1">
        <v>0</v>
      </c>
      <c r="H4657" s="329">
        <v>0</v>
      </c>
      <c r="I4657" s="1">
        <v>0</v>
      </c>
      <c r="J4657" s="329">
        <v>330.40273479235287</v>
      </c>
      <c r="K4657" s="329">
        <f t="shared" si="72"/>
        <v>330.40273479235287</v>
      </c>
    </row>
    <row r="4658" spans="2:11" x14ac:dyDescent="0.2">
      <c r="B4658" s="1">
        <v>19849367</v>
      </c>
      <c r="C4658" s="1">
        <v>2026</v>
      </c>
      <c r="D4658" s="1" t="s">
        <v>302</v>
      </c>
      <c r="E4658" s="1">
        <v>0</v>
      </c>
      <c r="F4658" s="329">
        <v>0</v>
      </c>
      <c r="G4658" s="1">
        <v>0</v>
      </c>
      <c r="H4658" s="329">
        <v>0</v>
      </c>
      <c r="I4658" s="1">
        <v>0</v>
      </c>
      <c r="J4658" s="329">
        <v>330.40273479235287</v>
      </c>
      <c r="K4658" s="329">
        <f t="shared" si="72"/>
        <v>330.40273479235287</v>
      </c>
    </row>
    <row r="4659" spans="2:11" x14ac:dyDescent="0.2">
      <c r="B4659" s="1">
        <v>19849367</v>
      </c>
      <c r="C4659" s="1">
        <v>2027</v>
      </c>
      <c r="D4659" s="1" t="s">
        <v>302</v>
      </c>
      <c r="E4659" s="1">
        <v>0</v>
      </c>
      <c r="F4659" s="329">
        <v>0</v>
      </c>
      <c r="G4659" s="1">
        <v>0</v>
      </c>
      <c r="H4659" s="329">
        <v>0</v>
      </c>
      <c r="I4659" s="1">
        <v>0</v>
      </c>
      <c r="J4659" s="329">
        <v>330.40273479235287</v>
      </c>
      <c r="K4659" s="329">
        <f t="shared" si="72"/>
        <v>330.40273479235287</v>
      </c>
    </row>
    <row r="4660" spans="2:11" x14ac:dyDescent="0.2">
      <c r="B4660" s="1">
        <v>19849367</v>
      </c>
      <c r="C4660" s="1">
        <v>2028</v>
      </c>
      <c r="D4660" s="1" t="s">
        <v>302</v>
      </c>
      <c r="E4660" s="1">
        <v>0</v>
      </c>
      <c r="F4660" s="329">
        <v>0</v>
      </c>
      <c r="G4660" s="1">
        <v>0</v>
      </c>
      <c r="H4660" s="329">
        <v>0</v>
      </c>
      <c r="I4660" s="1">
        <v>0</v>
      </c>
      <c r="J4660" s="329">
        <v>330.40273479235287</v>
      </c>
      <c r="K4660" s="329">
        <f t="shared" si="72"/>
        <v>330.40273479235287</v>
      </c>
    </row>
    <row r="4661" spans="2:11" x14ac:dyDescent="0.2">
      <c r="B4661" s="1">
        <v>19849367</v>
      </c>
      <c r="C4661" s="1">
        <v>2029</v>
      </c>
      <c r="D4661" s="1" t="s">
        <v>302</v>
      </c>
      <c r="E4661" s="1">
        <v>0</v>
      </c>
      <c r="F4661" s="329">
        <v>0</v>
      </c>
      <c r="G4661" s="1">
        <v>2.5268933287057149</v>
      </c>
      <c r="H4661" s="329">
        <v>118.8977668782576</v>
      </c>
      <c r="I4661" s="1">
        <v>2.5268933287057149</v>
      </c>
      <c r="J4661" s="329">
        <v>330.40273479235287</v>
      </c>
      <c r="K4661" s="329">
        <f t="shared" si="72"/>
        <v>449.30050167061046</v>
      </c>
    </row>
    <row r="4662" spans="2:11" x14ac:dyDescent="0.2">
      <c r="B4662" s="1">
        <v>19849367</v>
      </c>
      <c r="C4662" s="1">
        <v>2030</v>
      </c>
      <c r="D4662" s="1" t="s">
        <v>302</v>
      </c>
      <c r="E4662" s="1">
        <v>0</v>
      </c>
      <c r="F4662" s="329">
        <v>0</v>
      </c>
      <c r="G4662" s="1">
        <v>3.6605692394695382</v>
      </c>
      <c r="H4662" s="329">
        <v>172.2405544911143</v>
      </c>
      <c r="I4662" s="1">
        <v>3.6605692394695382</v>
      </c>
      <c r="J4662" s="329">
        <v>330.40273479235287</v>
      </c>
      <c r="K4662" s="329">
        <f t="shared" si="72"/>
        <v>502.6432892834672</v>
      </c>
    </row>
    <row r="4663" spans="2:11" x14ac:dyDescent="0.2">
      <c r="B4663" s="1">
        <v>19849367</v>
      </c>
      <c r="C4663" s="1">
        <v>2031</v>
      </c>
      <c r="D4663" s="1" t="s">
        <v>302</v>
      </c>
      <c r="E4663" s="1">
        <v>0</v>
      </c>
      <c r="F4663" s="329">
        <v>0</v>
      </c>
      <c r="G4663" s="1">
        <v>3.6605692394695382</v>
      </c>
      <c r="H4663" s="329">
        <v>172.2405544911143</v>
      </c>
      <c r="I4663" s="1">
        <v>3.6605692394695382</v>
      </c>
      <c r="J4663" s="329">
        <v>330.40273479235287</v>
      </c>
      <c r="K4663" s="329">
        <f t="shared" si="72"/>
        <v>502.6432892834672</v>
      </c>
    </row>
    <row r="4664" spans="2:11" x14ac:dyDescent="0.2">
      <c r="B4664" s="1">
        <v>19849367</v>
      </c>
      <c r="C4664" s="1">
        <v>2032</v>
      </c>
      <c r="D4664" s="1" t="s">
        <v>302</v>
      </c>
      <c r="E4664" s="1">
        <v>0</v>
      </c>
      <c r="F4664" s="329">
        <v>0</v>
      </c>
      <c r="G4664" s="1">
        <v>3.6605692394695382</v>
      </c>
      <c r="H4664" s="329">
        <v>172.2405544911143</v>
      </c>
      <c r="I4664" s="1">
        <v>3.6605692394695382</v>
      </c>
      <c r="J4664" s="329">
        <v>330.40273479235287</v>
      </c>
      <c r="K4664" s="329">
        <f t="shared" si="72"/>
        <v>502.6432892834672</v>
      </c>
    </row>
    <row r="4665" spans="2:11" x14ac:dyDescent="0.2">
      <c r="B4665" s="1">
        <v>19849367</v>
      </c>
      <c r="C4665" s="1">
        <v>2033</v>
      </c>
      <c r="D4665" s="1" t="s">
        <v>302</v>
      </c>
      <c r="E4665" s="1">
        <v>0</v>
      </c>
      <c r="F4665" s="329">
        <v>0</v>
      </c>
      <c r="G4665" s="1">
        <v>3.6605692394695382</v>
      </c>
      <c r="H4665" s="329">
        <v>172.2405544911143</v>
      </c>
      <c r="I4665" s="1">
        <v>3.6605692394695382</v>
      </c>
      <c r="J4665" s="329">
        <v>330.40273479235287</v>
      </c>
      <c r="K4665" s="329">
        <f t="shared" si="72"/>
        <v>502.6432892834672</v>
      </c>
    </row>
    <row r="4666" spans="2:11" x14ac:dyDescent="0.2">
      <c r="B4666" s="1">
        <v>19849367</v>
      </c>
      <c r="C4666" s="1">
        <v>2034</v>
      </c>
      <c r="D4666" s="1" t="s">
        <v>302</v>
      </c>
      <c r="E4666" s="1">
        <v>0</v>
      </c>
      <c r="F4666" s="329">
        <v>0</v>
      </c>
      <c r="G4666" s="1">
        <v>3.6605692394695382</v>
      </c>
      <c r="H4666" s="329">
        <v>172.2405544911143</v>
      </c>
      <c r="I4666" s="1">
        <v>3.6605692394695382</v>
      </c>
      <c r="J4666" s="329">
        <v>330.40273479235287</v>
      </c>
      <c r="K4666" s="329">
        <f t="shared" si="72"/>
        <v>502.6432892834672</v>
      </c>
    </row>
    <row r="4667" spans="2:11" x14ac:dyDescent="0.2">
      <c r="B4667" s="1">
        <v>19849385</v>
      </c>
      <c r="C4667" s="1">
        <v>2023</v>
      </c>
      <c r="D4667" s="1" t="s">
        <v>302</v>
      </c>
      <c r="E4667" s="1">
        <v>0.73071278871618373</v>
      </c>
      <c r="F4667" s="329">
        <v>0</v>
      </c>
      <c r="G4667" s="1">
        <v>54.479654558726629</v>
      </c>
      <c r="H4667" s="329">
        <v>2563.428061543575</v>
      </c>
      <c r="I4667" s="1">
        <v>55.210367347442819</v>
      </c>
      <c r="J4667" s="329">
        <v>4186.0952881660896</v>
      </c>
      <c r="K4667" s="329">
        <f t="shared" si="72"/>
        <v>6749.5233497096651</v>
      </c>
    </row>
    <row r="4668" spans="2:11" x14ac:dyDescent="0.2">
      <c r="B4668" s="1">
        <v>19849385</v>
      </c>
      <c r="C4668" s="1">
        <v>2024</v>
      </c>
      <c r="D4668" s="1" t="s">
        <v>302</v>
      </c>
      <c r="E4668" s="1">
        <v>0.36577967107796311</v>
      </c>
      <c r="F4668" s="329">
        <v>1.90100296567479E-2</v>
      </c>
      <c r="G4668" s="1">
        <v>75.133374750052255</v>
      </c>
      <c r="H4668" s="329">
        <v>3535.2463732151659</v>
      </c>
      <c r="I4668" s="1">
        <v>75.499154421130214</v>
      </c>
      <c r="J4668" s="329">
        <v>4186.0952881660896</v>
      </c>
      <c r="K4668" s="329">
        <f t="shared" si="72"/>
        <v>7721.3606714109119</v>
      </c>
    </row>
    <row r="4669" spans="2:11" x14ac:dyDescent="0.2">
      <c r="B4669" s="1">
        <v>19849385</v>
      </c>
      <c r="C4669" s="1">
        <v>2025</v>
      </c>
      <c r="D4669" s="1" t="s">
        <v>302</v>
      </c>
      <c r="E4669" s="1">
        <v>0.9038671405836286</v>
      </c>
      <c r="F4669" s="329">
        <v>1.65039017397502E-2</v>
      </c>
      <c r="G4669" s="1">
        <v>104.95032640525891</v>
      </c>
      <c r="H4669" s="329">
        <v>4938.2216894454277</v>
      </c>
      <c r="I4669" s="1">
        <v>105.85419354584251</v>
      </c>
      <c r="J4669" s="329">
        <v>4186.0952881660896</v>
      </c>
      <c r="K4669" s="329">
        <f t="shared" si="72"/>
        <v>9124.3334815132566</v>
      </c>
    </row>
    <row r="4670" spans="2:11" x14ac:dyDescent="0.2">
      <c r="B4670" s="1">
        <v>19849385</v>
      </c>
      <c r="C4670" s="1">
        <v>2026</v>
      </c>
      <c r="D4670" s="1" t="s">
        <v>302</v>
      </c>
      <c r="E4670" s="1">
        <v>3.4341465600459689</v>
      </c>
      <c r="F4670" s="329">
        <v>3.2523300963116113E-2</v>
      </c>
      <c r="G4670" s="1">
        <v>93.200216274789938</v>
      </c>
      <c r="H4670" s="329">
        <v>4385.3444313452856</v>
      </c>
      <c r="I4670" s="1">
        <v>96.634362834835912</v>
      </c>
      <c r="J4670" s="329">
        <v>4186.0952881660896</v>
      </c>
      <c r="K4670" s="329">
        <f t="shared" si="72"/>
        <v>8571.4722428123368</v>
      </c>
    </row>
    <row r="4671" spans="2:11" x14ac:dyDescent="0.2">
      <c r="B4671" s="1">
        <v>19849385</v>
      </c>
      <c r="C4671" s="1">
        <v>2027</v>
      </c>
      <c r="D4671" s="1" t="s">
        <v>302</v>
      </c>
      <c r="E4671" s="1">
        <v>15.458538726087889</v>
      </c>
      <c r="F4671" s="329">
        <v>5.0492292362594698E-2</v>
      </c>
      <c r="G4671" s="1">
        <v>767.99789078730817</v>
      </c>
      <c r="H4671" s="329">
        <v>36136.560710536178</v>
      </c>
      <c r="I4671" s="1">
        <v>783.45642951339607</v>
      </c>
      <c r="J4671" s="329">
        <v>4186.0952881660896</v>
      </c>
      <c r="K4671" s="329">
        <f t="shared" si="72"/>
        <v>40322.706490994635</v>
      </c>
    </row>
    <row r="4672" spans="2:11" x14ac:dyDescent="0.2">
      <c r="B4672" s="1">
        <v>19849385</v>
      </c>
      <c r="C4672" s="1">
        <v>2028</v>
      </c>
      <c r="D4672" s="1" t="s">
        <v>302</v>
      </c>
      <c r="E4672" s="1">
        <v>9.6015510593439721</v>
      </c>
      <c r="F4672" s="329">
        <v>5.2318866215094399E-2</v>
      </c>
      <c r="G4672" s="1">
        <v>885.94348675400647</v>
      </c>
      <c r="H4672" s="329">
        <v>41686.248073377297</v>
      </c>
      <c r="I4672" s="1">
        <v>895.5450378133504</v>
      </c>
      <c r="J4672" s="329">
        <v>4186.0952881660896</v>
      </c>
      <c r="K4672" s="329">
        <f t="shared" si="72"/>
        <v>45872.395680409601</v>
      </c>
    </row>
    <row r="4673" spans="2:11" x14ac:dyDescent="0.2">
      <c r="B4673" s="1">
        <v>19849385</v>
      </c>
      <c r="C4673" s="1">
        <v>2029</v>
      </c>
      <c r="D4673" s="1" t="s">
        <v>302</v>
      </c>
      <c r="E4673" s="1">
        <v>0</v>
      </c>
      <c r="F4673" s="329">
        <v>0</v>
      </c>
      <c r="G4673" s="1">
        <v>4982.3838127674198</v>
      </c>
      <c r="H4673" s="329">
        <v>234435.81980243369</v>
      </c>
      <c r="I4673" s="1">
        <v>4982.3838127674198</v>
      </c>
      <c r="J4673" s="329">
        <v>4186.0952881660896</v>
      </c>
      <c r="K4673" s="329">
        <f t="shared" si="72"/>
        <v>238621.91509059977</v>
      </c>
    </row>
    <row r="4674" spans="2:11" x14ac:dyDescent="0.2">
      <c r="B4674" s="1">
        <v>19849385</v>
      </c>
      <c r="C4674" s="1">
        <v>2030</v>
      </c>
      <c r="D4674" s="1" t="s">
        <v>302</v>
      </c>
      <c r="E4674" s="1">
        <v>11.213959035423271</v>
      </c>
      <c r="F4674" s="329">
        <v>9.2277091428618299E-2</v>
      </c>
      <c r="G4674" s="1">
        <v>3613.659794425058</v>
      </c>
      <c r="H4674" s="329">
        <v>170033.327063693</v>
      </c>
      <c r="I4674" s="1">
        <v>3624.8737534604811</v>
      </c>
      <c r="J4674" s="329">
        <v>4186.0952881660896</v>
      </c>
      <c r="K4674" s="329">
        <f t="shared" si="72"/>
        <v>174219.51462895051</v>
      </c>
    </row>
    <row r="4675" spans="2:11" x14ac:dyDescent="0.2">
      <c r="B4675" s="1">
        <v>19849385</v>
      </c>
      <c r="C4675" s="1">
        <v>2031</v>
      </c>
      <c r="D4675" s="1" t="s">
        <v>302</v>
      </c>
      <c r="E4675" s="1">
        <v>11.213959035423271</v>
      </c>
      <c r="F4675" s="329">
        <v>9.2277091428618299E-2</v>
      </c>
      <c r="G4675" s="1">
        <v>3613.659794425058</v>
      </c>
      <c r="H4675" s="329">
        <v>170033.327063693</v>
      </c>
      <c r="I4675" s="1">
        <v>3624.8737534604811</v>
      </c>
      <c r="J4675" s="329">
        <v>4186.0952881660896</v>
      </c>
      <c r="K4675" s="329">
        <f t="shared" si="72"/>
        <v>174219.51462895051</v>
      </c>
    </row>
    <row r="4676" spans="2:11" x14ac:dyDescent="0.2">
      <c r="B4676" s="1">
        <v>19849385</v>
      </c>
      <c r="C4676" s="1">
        <v>2032</v>
      </c>
      <c r="D4676" s="1" t="s">
        <v>302</v>
      </c>
      <c r="E4676" s="1">
        <v>11.213959035423271</v>
      </c>
      <c r="F4676" s="329">
        <v>9.2277091428618299E-2</v>
      </c>
      <c r="G4676" s="1">
        <v>3613.659794425058</v>
      </c>
      <c r="H4676" s="329">
        <v>170033.327063693</v>
      </c>
      <c r="I4676" s="1">
        <v>3624.8737534604811</v>
      </c>
      <c r="J4676" s="329">
        <v>4186.0952881660896</v>
      </c>
      <c r="K4676" s="329">
        <f t="shared" si="72"/>
        <v>174219.51462895051</v>
      </c>
    </row>
    <row r="4677" spans="2:11" x14ac:dyDescent="0.2">
      <c r="B4677" s="1">
        <v>19849385</v>
      </c>
      <c r="C4677" s="1">
        <v>2033</v>
      </c>
      <c r="D4677" s="1" t="s">
        <v>302</v>
      </c>
      <c r="E4677" s="1">
        <v>11.213959035423271</v>
      </c>
      <c r="F4677" s="329">
        <v>9.2277091428618299E-2</v>
      </c>
      <c r="G4677" s="1">
        <v>3613.659794425058</v>
      </c>
      <c r="H4677" s="329">
        <v>170033.327063693</v>
      </c>
      <c r="I4677" s="1">
        <v>3624.8737534604811</v>
      </c>
      <c r="J4677" s="329">
        <v>4186.0952881660896</v>
      </c>
      <c r="K4677" s="329">
        <f t="shared" si="72"/>
        <v>174219.51462895051</v>
      </c>
    </row>
    <row r="4678" spans="2:11" x14ac:dyDescent="0.2">
      <c r="B4678" s="1">
        <v>19849385</v>
      </c>
      <c r="C4678" s="1">
        <v>2034</v>
      </c>
      <c r="D4678" s="1" t="s">
        <v>302</v>
      </c>
      <c r="E4678" s="1">
        <v>11.213959035423271</v>
      </c>
      <c r="F4678" s="329">
        <v>9.2277091428618299E-2</v>
      </c>
      <c r="G4678" s="1">
        <v>3613.659794425058</v>
      </c>
      <c r="H4678" s="329">
        <v>170033.327063693</v>
      </c>
      <c r="I4678" s="1">
        <v>3624.8737534604811</v>
      </c>
      <c r="J4678" s="329">
        <v>4186.0952881660896</v>
      </c>
      <c r="K4678" s="329">
        <f t="shared" si="72"/>
        <v>174219.51462895051</v>
      </c>
    </row>
    <row r="4679" spans="2:11" x14ac:dyDescent="0.2">
      <c r="B4679" s="1">
        <v>20490286</v>
      </c>
      <c r="C4679" s="1">
        <v>2023</v>
      </c>
      <c r="D4679" s="1" t="s">
        <v>302</v>
      </c>
      <c r="E4679" s="1">
        <v>0</v>
      </c>
      <c r="F4679" s="329">
        <v>0</v>
      </c>
      <c r="G4679" s="1">
        <v>0</v>
      </c>
      <c r="H4679" s="329">
        <v>0</v>
      </c>
      <c r="I4679" s="1">
        <v>0</v>
      </c>
      <c r="J4679" s="329">
        <v>1590.819225290955</v>
      </c>
      <c r="K4679" s="329">
        <f t="shared" ref="K4679:K4742" si="73">J4679+H4679+F4679</f>
        <v>1590.819225290955</v>
      </c>
    </row>
    <row r="4680" spans="2:11" x14ac:dyDescent="0.2">
      <c r="B4680" s="1">
        <v>20490286</v>
      </c>
      <c r="C4680" s="1">
        <v>2024</v>
      </c>
      <c r="D4680" s="1" t="s">
        <v>302</v>
      </c>
      <c r="E4680" s="1">
        <v>0</v>
      </c>
      <c r="F4680" s="329">
        <v>0</v>
      </c>
      <c r="G4680" s="1">
        <v>0</v>
      </c>
      <c r="H4680" s="329">
        <v>0</v>
      </c>
      <c r="I4680" s="1">
        <v>0</v>
      </c>
      <c r="J4680" s="329">
        <v>1590.819225290955</v>
      </c>
      <c r="K4680" s="329">
        <f t="shared" si="73"/>
        <v>1590.819225290955</v>
      </c>
    </row>
    <row r="4681" spans="2:11" x14ac:dyDescent="0.2">
      <c r="B4681" s="1">
        <v>20490286</v>
      </c>
      <c r="C4681" s="1">
        <v>2025</v>
      </c>
      <c r="D4681" s="1" t="s">
        <v>302</v>
      </c>
      <c r="E4681" s="1">
        <v>0</v>
      </c>
      <c r="F4681" s="329">
        <v>0</v>
      </c>
      <c r="G4681" s="1">
        <v>0</v>
      </c>
      <c r="H4681" s="329">
        <v>0</v>
      </c>
      <c r="I4681" s="1">
        <v>0</v>
      </c>
      <c r="J4681" s="329">
        <v>1590.819225290955</v>
      </c>
      <c r="K4681" s="329">
        <f t="shared" si="73"/>
        <v>1590.819225290955</v>
      </c>
    </row>
    <row r="4682" spans="2:11" x14ac:dyDescent="0.2">
      <c r="B4682" s="1">
        <v>20490286</v>
      </c>
      <c r="C4682" s="1">
        <v>2026</v>
      </c>
      <c r="D4682" s="1" t="s">
        <v>302</v>
      </c>
      <c r="E4682" s="1">
        <v>9.8355425872253406</v>
      </c>
      <c r="F4682" s="329">
        <v>0.10740502917196509</v>
      </c>
      <c r="G4682" s="1">
        <v>0</v>
      </c>
      <c r="H4682" s="329">
        <v>0</v>
      </c>
      <c r="I4682" s="1">
        <v>9.8355425872253406</v>
      </c>
      <c r="J4682" s="329">
        <v>1590.819225290955</v>
      </c>
      <c r="K4682" s="329">
        <f t="shared" si="73"/>
        <v>1590.9266303201271</v>
      </c>
    </row>
    <row r="4683" spans="2:11" x14ac:dyDescent="0.2">
      <c r="B4683" s="1">
        <v>20490286</v>
      </c>
      <c r="C4683" s="1">
        <v>2027</v>
      </c>
      <c r="D4683" s="1" t="s">
        <v>302</v>
      </c>
      <c r="E4683" s="1">
        <v>29.897972971250599</v>
      </c>
      <c r="F4683" s="329">
        <v>6.5776336551224598E-2</v>
      </c>
      <c r="G4683" s="1">
        <v>0</v>
      </c>
      <c r="H4683" s="329">
        <v>0</v>
      </c>
      <c r="I4683" s="1">
        <v>29.897972971250599</v>
      </c>
      <c r="J4683" s="329">
        <v>1590.819225290955</v>
      </c>
      <c r="K4683" s="329">
        <f t="shared" si="73"/>
        <v>1590.8850016275062</v>
      </c>
    </row>
    <row r="4684" spans="2:11" x14ac:dyDescent="0.2">
      <c r="B4684" s="1">
        <v>20490286</v>
      </c>
      <c r="C4684" s="1">
        <v>2028</v>
      </c>
      <c r="D4684" s="1" t="s">
        <v>302</v>
      </c>
      <c r="E4684" s="1">
        <v>12.976162746978529</v>
      </c>
      <c r="F4684" s="329">
        <v>3.7328922945861598E-2</v>
      </c>
      <c r="G4684" s="1">
        <v>0</v>
      </c>
      <c r="H4684" s="329">
        <v>0</v>
      </c>
      <c r="I4684" s="1">
        <v>12.976162746978529</v>
      </c>
      <c r="J4684" s="329">
        <v>1590.819225290955</v>
      </c>
      <c r="K4684" s="329">
        <f t="shared" si="73"/>
        <v>1590.8565542139008</v>
      </c>
    </row>
    <row r="4685" spans="2:11" x14ac:dyDescent="0.2">
      <c r="B4685" s="1">
        <v>20490286</v>
      </c>
      <c r="C4685" s="1">
        <v>2029</v>
      </c>
      <c r="D4685" s="1" t="s">
        <v>302</v>
      </c>
      <c r="E4685" s="1">
        <v>19.3553968055692</v>
      </c>
      <c r="F4685" s="329">
        <v>2.39281812061823E-2</v>
      </c>
      <c r="G4685" s="1">
        <v>0</v>
      </c>
      <c r="H4685" s="329">
        <v>0</v>
      </c>
      <c r="I4685" s="1">
        <v>19.3553968055692</v>
      </c>
      <c r="J4685" s="329">
        <v>1590.819225290955</v>
      </c>
      <c r="K4685" s="329">
        <f t="shared" si="73"/>
        <v>1590.8431534721612</v>
      </c>
    </row>
    <row r="4686" spans="2:11" x14ac:dyDescent="0.2">
      <c r="B4686" s="1">
        <v>20490286</v>
      </c>
      <c r="C4686" s="1">
        <v>2030</v>
      </c>
      <c r="D4686" s="1" t="s">
        <v>302</v>
      </c>
      <c r="E4686" s="1">
        <v>35.968697283678878</v>
      </c>
      <c r="F4686" s="329">
        <v>3.0558453912376101E-2</v>
      </c>
      <c r="G4686" s="1">
        <v>2.3458013591949999E-4</v>
      </c>
      <c r="H4686" s="329">
        <v>1.10376856822494E-2</v>
      </c>
      <c r="I4686" s="1">
        <v>35.968931863814802</v>
      </c>
      <c r="J4686" s="329">
        <v>1590.819225290955</v>
      </c>
      <c r="K4686" s="329">
        <f t="shared" si="73"/>
        <v>1590.8608214305495</v>
      </c>
    </row>
    <row r="4687" spans="2:11" x14ac:dyDescent="0.2">
      <c r="B4687" s="1">
        <v>20490286</v>
      </c>
      <c r="C4687" s="1">
        <v>2031</v>
      </c>
      <c r="D4687" s="1" t="s">
        <v>302</v>
      </c>
      <c r="E4687" s="1">
        <v>35.968697283678878</v>
      </c>
      <c r="F4687" s="329">
        <v>3.0558453912376101E-2</v>
      </c>
      <c r="G4687" s="1">
        <v>2.3458013591949999E-4</v>
      </c>
      <c r="H4687" s="329">
        <v>1.10376856822494E-2</v>
      </c>
      <c r="I4687" s="1">
        <v>35.968931863814802</v>
      </c>
      <c r="J4687" s="329">
        <v>1590.819225290955</v>
      </c>
      <c r="K4687" s="329">
        <f t="shared" si="73"/>
        <v>1590.8608214305495</v>
      </c>
    </row>
    <row r="4688" spans="2:11" x14ac:dyDescent="0.2">
      <c r="B4688" s="1">
        <v>20490286</v>
      </c>
      <c r="C4688" s="1">
        <v>2032</v>
      </c>
      <c r="D4688" s="1" t="s">
        <v>302</v>
      </c>
      <c r="E4688" s="1">
        <v>35.968697283678878</v>
      </c>
      <c r="F4688" s="329">
        <v>3.0558453912376101E-2</v>
      </c>
      <c r="G4688" s="1">
        <v>2.3458013591949999E-4</v>
      </c>
      <c r="H4688" s="329">
        <v>1.10376856822494E-2</v>
      </c>
      <c r="I4688" s="1">
        <v>35.968931863814802</v>
      </c>
      <c r="J4688" s="329">
        <v>1590.819225290955</v>
      </c>
      <c r="K4688" s="329">
        <f t="shared" si="73"/>
        <v>1590.8608214305495</v>
      </c>
    </row>
    <row r="4689" spans="2:11" x14ac:dyDescent="0.2">
      <c r="B4689" s="1">
        <v>20490286</v>
      </c>
      <c r="C4689" s="1">
        <v>2033</v>
      </c>
      <c r="D4689" s="1" t="s">
        <v>302</v>
      </c>
      <c r="E4689" s="1">
        <v>35.968697283678878</v>
      </c>
      <c r="F4689" s="329">
        <v>3.0558453912376101E-2</v>
      </c>
      <c r="G4689" s="1">
        <v>2.3458013591949999E-4</v>
      </c>
      <c r="H4689" s="329">
        <v>1.10376856822494E-2</v>
      </c>
      <c r="I4689" s="1">
        <v>35.968931863814802</v>
      </c>
      <c r="J4689" s="329">
        <v>1590.819225290955</v>
      </c>
      <c r="K4689" s="329">
        <f t="shared" si="73"/>
        <v>1590.8608214305495</v>
      </c>
    </row>
    <row r="4690" spans="2:11" x14ac:dyDescent="0.2">
      <c r="B4690" s="1">
        <v>20490286</v>
      </c>
      <c r="C4690" s="1">
        <v>2034</v>
      </c>
      <c r="D4690" s="1" t="s">
        <v>302</v>
      </c>
      <c r="E4690" s="1">
        <v>35.968697283678878</v>
      </c>
      <c r="F4690" s="329">
        <v>3.0558453912376101E-2</v>
      </c>
      <c r="G4690" s="1">
        <v>2.3458013591949999E-4</v>
      </c>
      <c r="H4690" s="329">
        <v>1.10376856822494E-2</v>
      </c>
      <c r="I4690" s="1">
        <v>35.968931863814802</v>
      </c>
      <c r="J4690" s="329">
        <v>1590.819225290955</v>
      </c>
      <c r="K4690" s="329">
        <f t="shared" si="73"/>
        <v>1590.8608214305495</v>
      </c>
    </row>
    <row r="4691" spans="2:11" x14ac:dyDescent="0.2">
      <c r="B4691" s="1">
        <v>20490968</v>
      </c>
      <c r="C4691" s="1">
        <v>2023</v>
      </c>
      <c r="D4691" s="1" t="s">
        <v>302</v>
      </c>
      <c r="E4691" s="1">
        <v>0</v>
      </c>
      <c r="F4691" s="329">
        <v>0</v>
      </c>
      <c r="G4691" s="1">
        <v>0</v>
      </c>
      <c r="H4691" s="329">
        <v>0</v>
      </c>
      <c r="I4691" s="1">
        <v>0</v>
      </c>
      <c r="J4691" s="329">
        <v>1257.7486837764441</v>
      </c>
      <c r="K4691" s="329">
        <f t="shared" si="73"/>
        <v>1257.7486837764441</v>
      </c>
    </row>
    <row r="4692" spans="2:11" x14ac:dyDescent="0.2">
      <c r="B4692" s="1">
        <v>20490968</v>
      </c>
      <c r="C4692" s="1">
        <v>2024</v>
      </c>
      <c r="D4692" s="1" t="s">
        <v>302</v>
      </c>
      <c r="E4692" s="1">
        <v>0</v>
      </c>
      <c r="F4692" s="329">
        <v>0</v>
      </c>
      <c r="G4692" s="1">
        <v>0</v>
      </c>
      <c r="H4692" s="329">
        <v>0</v>
      </c>
      <c r="I4692" s="1">
        <v>0</v>
      </c>
      <c r="J4692" s="329">
        <v>1257.7486837764441</v>
      </c>
      <c r="K4692" s="329">
        <f t="shared" si="73"/>
        <v>1257.7486837764441</v>
      </c>
    </row>
    <row r="4693" spans="2:11" x14ac:dyDescent="0.2">
      <c r="B4693" s="1">
        <v>20490968</v>
      </c>
      <c r="C4693" s="1">
        <v>2025</v>
      </c>
      <c r="D4693" s="1" t="s">
        <v>302</v>
      </c>
      <c r="E4693" s="1">
        <v>0</v>
      </c>
      <c r="F4693" s="329">
        <v>0</v>
      </c>
      <c r="G4693" s="1">
        <v>3.0275217720139899E-2</v>
      </c>
      <c r="H4693" s="329">
        <v>1.424538083102006</v>
      </c>
      <c r="I4693" s="1">
        <v>3.0275217720139899E-2</v>
      </c>
      <c r="J4693" s="329">
        <v>1257.7486837764441</v>
      </c>
      <c r="K4693" s="329">
        <f t="shared" si="73"/>
        <v>1259.1732218595462</v>
      </c>
    </row>
    <row r="4694" spans="2:11" x14ac:dyDescent="0.2">
      <c r="B4694" s="1">
        <v>20490968</v>
      </c>
      <c r="C4694" s="1">
        <v>2026</v>
      </c>
      <c r="D4694" s="1" t="s">
        <v>302</v>
      </c>
      <c r="E4694" s="1">
        <v>0</v>
      </c>
      <c r="F4694" s="329">
        <v>0</v>
      </c>
      <c r="G4694" s="1">
        <v>3.5507166133149803E-2</v>
      </c>
      <c r="H4694" s="329">
        <v>1.6707166517271199</v>
      </c>
      <c r="I4694" s="1">
        <v>3.5507166133149803E-2</v>
      </c>
      <c r="J4694" s="329">
        <v>1257.7486837764441</v>
      </c>
      <c r="K4694" s="329">
        <f t="shared" si="73"/>
        <v>1259.4194004281712</v>
      </c>
    </row>
    <row r="4695" spans="2:11" x14ac:dyDescent="0.2">
      <c r="B4695" s="1">
        <v>20490968</v>
      </c>
      <c r="C4695" s="1">
        <v>2027</v>
      </c>
      <c r="D4695" s="1" t="s">
        <v>302</v>
      </c>
      <c r="E4695" s="1">
        <v>0</v>
      </c>
      <c r="F4695" s="329">
        <v>0</v>
      </c>
      <c r="G4695" s="1">
        <v>2.625650678576021</v>
      </c>
      <c r="H4695" s="329">
        <v>123.5445907979711</v>
      </c>
      <c r="I4695" s="1">
        <v>2.625650678576021</v>
      </c>
      <c r="J4695" s="329">
        <v>1257.7486837764441</v>
      </c>
      <c r="K4695" s="329">
        <f t="shared" si="73"/>
        <v>1381.2932745744151</v>
      </c>
    </row>
    <row r="4696" spans="2:11" x14ac:dyDescent="0.2">
      <c r="B4696" s="1">
        <v>20490968</v>
      </c>
      <c r="C4696" s="1">
        <v>2028</v>
      </c>
      <c r="D4696" s="1" t="s">
        <v>302</v>
      </c>
      <c r="E4696" s="1">
        <v>0</v>
      </c>
      <c r="F4696" s="329">
        <v>0</v>
      </c>
      <c r="G4696" s="1">
        <v>3.7144258703098401</v>
      </c>
      <c r="H4696" s="329">
        <v>174.7746674533652</v>
      </c>
      <c r="I4696" s="1">
        <v>3.7144258703098401</v>
      </c>
      <c r="J4696" s="329">
        <v>1257.7486837764441</v>
      </c>
      <c r="K4696" s="329">
        <f t="shared" si="73"/>
        <v>1432.5233512298094</v>
      </c>
    </row>
    <row r="4697" spans="2:11" x14ac:dyDescent="0.2">
      <c r="B4697" s="1">
        <v>20490968</v>
      </c>
      <c r="C4697" s="1">
        <v>2029</v>
      </c>
      <c r="D4697" s="1" t="s">
        <v>302</v>
      </c>
      <c r="E4697" s="1">
        <v>0</v>
      </c>
      <c r="F4697" s="329">
        <v>0</v>
      </c>
      <c r="G4697" s="1">
        <v>18.44982936292433</v>
      </c>
      <c r="H4697" s="329">
        <v>868.11876291596457</v>
      </c>
      <c r="I4697" s="1">
        <v>18.44982936292433</v>
      </c>
      <c r="J4697" s="329">
        <v>1257.7486837764441</v>
      </c>
      <c r="K4697" s="329">
        <f t="shared" si="73"/>
        <v>2125.8674466924085</v>
      </c>
    </row>
    <row r="4698" spans="2:11" x14ac:dyDescent="0.2">
      <c r="B4698" s="1">
        <v>20490968</v>
      </c>
      <c r="C4698" s="1">
        <v>2030</v>
      </c>
      <c r="D4698" s="1" t="s">
        <v>302</v>
      </c>
      <c r="E4698" s="1">
        <v>0</v>
      </c>
      <c r="F4698" s="329">
        <v>0</v>
      </c>
      <c r="G4698" s="1">
        <v>25.24064988655433</v>
      </c>
      <c r="H4698" s="329">
        <v>1187.6468515607701</v>
      </c>
      <c r="I4698" s="1">
        <v>25.24064988655433</v>
      </c>
      <c r="J4698" s="329">
        <v>1257.7486837764441</v>
      </c>
      <c r="K4698" s="329">
        <f t="shared" si="73"/>
        <v>2445.3955353372139</v>
      </c>
    </row>
    <row r="4699" spans="2:11" x14ac:dyDescent="0.2">
      <c r="B4699" s="1">
        <v>20490968</v>
      </c>
      <c r="C4699" s="1">
        <v>2031</v>
      </c>
      <c r="D4699" s="1" t="s">
        <v>302</v>
      </c>
      <c r="E4699" s="1">
        <v>0</v>
      </c>
      <c r="F4699" s="329">
        <v>0</v>
      </c>
      <c r="G4699" s="1">
        <v>25.24064988655433</v>
      </c>
      <c r="H4699" s="329">
        <v>1187.6468515607701</v>
      </c>
      <c r="I4699" s="1">
        <v>25.24064988655433</v>
      </c>
      <c r="J4699" s="329">
        <v>1257.7486837764441</v>
      </c>
      <c r="K4699" s="329">
        <f t="shared" si="73"/>
        <v>2445.3955353372139</v>
      </c>
    </row>
    <row r="4700" spans="2:11" x14ac:dyDescent="0.2">
      <c r="B4700" s="1">
        <v>20490968</v>
      </c>
      <c r="C4700" s="1">
        <v>2032</v>
      </c>
      <c r="D4700" s="1" t="s">
        <v>302</v>
      </c>
      <c r="E4700" s="1">
        <v>0</v>
      </c>
      <c r="F4700" s="329">
        <v>0</v>
      </c>
      <c r="G4700" s="1">
        <v>25.24064988655433</v>
      </c>
      <c r="H4700" s="329">
        <v>1187.6468515607701</v>
      </c>
      <c r="I4700" s="1">
        <v>25.24064988655433</v>
      </c>
      <c r="J4700" s="329">
        <v>1257.7486837764441</v>
      </c>
      <c r="K4700" s="329">
        <f t="shared" si="73"/>
        <v>2445.3955353372139</v>
      </c>
    </row>
    <row r="4701" spans="2:11" x14ac:dyDescent="0.2">
      <c r="B4701" s="1">
        <v>20490968</v>
      </c>
      <c r="C4701" s="1">
        <v>2033</v>
      </c>
      <c r="D4701" s="1" t="s">
        <v>302</v>
      </c>
      <c r="E4701" s="1">
        <v>0</v>
      </c>
      <c r="F4701" s="329">
        <v>0</v>
      </c>
      <c r="G4701" s="1">
        <v>25.24064988655433</v>
      </c>
      <c r="H4701" s="329">
        <v>1187.6468515607701</v>
      </c>
      <c r="I4701" s="1">
        <v>25.24064988655433</v>
      </c>
      <c r="J4701" s="329">
        <v>1257.7486837764441</v>
      </c>
      <c r="K4701" s="329">
        <f t="shared" si="73"/>
        <v>2445.3955353372139</v>
      </c>
    </row>
    <row r="4702" spans="2:11" x14ac:dyDescent="0.2">
      <c r="B4702" s="1">
        <v>20490968</v>
      </c>
      <c r="C4702" s="1">
        <v>2034</v>
      </c>
      <c r="D4702" s="1" t="s">
        <v>302</v>
      </c>
      <c r="E4702" s="1">
        <v>0</v>
      </c>
      <c r="F4702" s="329">
        <v>0</v>
      </c>
      <c r="G4702" s="1">
        <v>25.24064988655433</v>
      </c>
      <c r="H4702" s="329">
        <v>1187.6468515607701</v>
      </c>
      <c r="I4702" s="1">
        <v>25.24064988655433</v>
      </c>
      <c r="J4702" s="329">
        <v>1257.7486837764441</v>
      </c>
      <c r="K4702" s="329">
        <f t="shared" si="73"/>
        <v>2445.3955353372139</v>
      </c>
    </row>
    <row r="4703" spans="2:11" x14ac:dyDescent="0.2">
      <c r="B4703" s="1">
        <v>20496348</v>
      </c>
      <c r="C4703" s="1">
        <v>2023</v>
      </c>
      <c r="D4703" s="1" t="s">
        <v>302</v>
      </c>
      <c r="E4703" s="1">
        <v>5.8981389635097514</v>
      </c>
      <c r="F4703" s="329">
        <v>0</v>
      </c>
      <c r="G4703" s="1">
        <v>0</v>
      </c>
      <c r="H4703" s="329">
        <v>0</v>
      </c>
      <c r="I4703" s="1">
        <v>5.8981389635097514</v>
      </c>
      <c r="J4703" s="329">
        <v>546.01378127444264</v>
      </c>
      <c r="K4703" s="329">
        <f t="shared" si="73"/>
        <v>546.01378127444264</v>
      </c>
    </row>
    <row r="4704" spans="2:11" x14ac:dyDescent="0.2">
      <c r="B4704" s="1">
        <v>20496348</v>
      </c>
      <c r="C4704" s="1">
        <v>2024</v>
      </c>
      <c r="D4704" s="1" t="s">
        <v>302</v>
      </c>
      <c r="E4704" s="1">
        <v>2491.586440692533</v>
      </c>
      <c r="F4704" s="329">
        <v>55.705289079372463</v>
      </c>
      <c r="G4704" s="1">
        <v>0</v>
      </c>
      <c r="H4704" s="329">
        <v>0</v>
      </c>
      <c r="I4704" s="1">
        <v>2491.586440692533</v>
      </c>
      <c r="J4704" s="329">
        <v>546.01378127444264</v>
      </c>
      <c r="K4704" s="329">
        <f t="shared" si="73"/>
        <v>601.71907035381514</v>
      </c>
    </row>
    <row r="4705" spans="2:11" x14ac:dyDescent="0.2">
      <c r="B4705" s="1">
        <v>20496348</v>
      </c>
      <c r="C4705" s="1">
        <v>2025</v>
      </c>
      <c r="D4705" s="1" t="s">
        <v>302</v>
      </c>
      <c r="E4705" s="1">
        <v>3788.0183575155302</v>
      </c>
      <c r="F4705" s="329">
        <v>89.595887184539464</v>
      </c>
      <c r="G4705" s="1">
        <v>0</v>
      </c>
      <c r="H4705" s="329">
        <v>0</v>
      </c>
      <c r="I4705" s="1">
        <v>3788.0183575155302</v>
      </c>
      <c r="J4705" s="329">
        <v>546.01378127444264</v>
      </c>
      <c r="K4705" s="329">
        <f t="shared" si="73"/>
        <v>635.60966845898213</v>
      </c>
    </row>
    <row r="4706" spans="2:11" x14ac:dyDescent="0.2">
      <c r="B4706" s="1">
        <v>20496348</v>
      </c>
      <c r="C4706" s="1">
        <v>2026</v>
      </c>
      <c r="D4706" s="1" t="s">
        <v>302</v>
      </c>
      <c r="E4706" s="1">
        <v>3891.7527017911898</v>
      </c>
      <c r="F4706" s="329">
        <v>51.038787009522643</v>
      </c>
      <c r="G4706" s="1">
        <v>0</v>
      </c>
      <c r="H4706" s="329">
        <v>0</v>
      </c>
      <c r="I4706" s="1">
        <v>3891.7527017911898</v>
      </c>
      <c r="J4706" s="329">
        <v>546.01378127444264</v>
      </c>
      <c r="K4706" s="329">
        <f t="shared" si="73"/>
        <v>597.05256828396523</v>
      </c>
    </row>
    <row r="4707" spans="2:11" x14ac:dyDescent="0.2">
      <c r="B4707" s="1">
        <v>20496348</v>
      </c>
      <c r="C4707" s="1">
        <v>2027</v>
      </c>
      <c r="D4707" s="1" t="s">
        <v>302</v>
      </c>
      <c r="E4707" s="1">
        <v>9436.0063946159771</v>
      </c>
      <c r="F4707" s="329">
        <v>104.6186398972348</v>
      </c>
      <c r="G4707" s="1">
        <v>0</v>
      </c>
      <c r="H4707" s="329">
        <v>0</v>
      </c>
      <c r="I4707" s="1">
        <v>9436.0063946159771</v>
      </c>
      <c r="J4707" s="329">
        <v>546.01378127444264</v>
      </c>
      <c r="K4707" s="329">
        <f t="shared" si="73"/>
        <v>650.63242117167738</v>
      </c>
    </row>
    <row r="4708" spans="2:11" x14ac:dyDescent="0.2">
      <c r="B4708" s="1">
        <v>20496348</v>
      </c>
      <c r="C4708" s="1">
        <v>2028</v>
      </c>
      <c r="D4708" s="1" t="s">
        <v>302</v>
      </c>
      <c r="E4708" s="1">
        <v>15107.933569277109</v>
      </c>
      <c r="F4708" s="329">
        <v>208.8514369601061</v>
      </c>
      <c r="G4708" s="1">
        <v>0</v>
      </c>
      <c r="H4708" s="329">
        <v>0</v>
      </c>
      <c r="I4708" s="1">
        <v>15107.933569277109</v>
      </c>
      <c r="J4708" s="329">
        <v>546.01378127444264</v>
      </c>
      <c r="K4708" s="329">
        <f t="shared" si="73"/>
        <v>754.86521823454871</v>
      </c>
    </row>
    <row r="4709" spans="2:11" x14ac:dyDescent="0.2">
      <c r="B4709" s="1">
        <v>20496348</v>
      </c>
      <c r="C4709" s="1">
        <v>2029</v>
      </c>
      <c r="D4709" s="1" t="s">
        <v>302</v>
      </c>
      <c r="E4709" s="1">
        <v>15677.83460398559</v>
      </c>
      <c r="F4709" s="329">
        <v>180.69481681773539</v>
      </c>
      <c r="G4709" s="1">
        <v>0</v>
      </c>
      <c r="H4709" s="329">
        <v>0</v>
      </c>
      <c r="I4709" s="1">
        <v>15677.83460398559</v>
      </c>
      <c r="J4709" s="329">
        <v>546.01378127444264</v>
      </c>
      <c r="K4709" s="329">
        <f t="shared" si="73"/>
        <v>726.70859809217802</v>
      </c>
    </row>
    <row r="4710" spans="2:11" x14ac:dyDescent="0.2">
      <c r="B4710" s="1">
        <v>20496348</v>
      </c>
      <c r="C4710" s="1">
        <v>2030</v>
      </c>
      <c r="D4710" s="1" t="s">
        <v>302</v>
      </c>
      <c r="E4710" s="1">
        <v>19108.742106735619</v>
      </c>
      <c r="F4710" s="329">
        <v>235.18422775548891</v>
      </c>
      <c r="G4710" s="1">
        <v>0</v>
      </c>
      <c r="H4710" s="329">
        <v>0</v>
      </c>
      <c r="I4710" s="1">
        <v>19108.742106735619</v>
      </c>
      <c r="J4710" s="329">
        <v>546.01378127444264</v>
      </c>
      <c r="K4710" s="329">
        <f t="shared" si="73"/>
        <v>781.19800902993154</v>
      </c>
    </row>
    <row r="4711" spans="2:11" x14ac:dyDescent="0.2">
      <c r="B4711" s="1">
        <v>20496348</v>
      </c>
      <c r="C4711" s="1">
        <v>2031</v>
      </c>
      <c r="D4711" s="1" t="s">
        <v>302</v>
      </c>
      <c r="E4711" s="1">
        <v>19108.742106735619</v>
      </c>
      <c r="F4711" s="329">
        <v>235.18422775548891</v>
      </c>
      <c r="G4711" s="1">
        <v>0</v>
      </c>
      <c r="H4711" s="329">
        <v>0</v>
      </c>
      <c r="I4711" s="1">
        <v>19108.742106735619</v>
      </c>
      <c r="J4711" s="329">
        <v>546.01378127444264</v>
      </c>
      <c r="K4711" s="329">
        <f t="shared" si="73"/>
        <v>781.19800902993154</v>
      </c>
    </row>
    <row r="4712" spans="2:11" x14ac:dyDescent="0.2">
      <c r="B4712" s="1">
        <v>20496348</v>
      </c>
      <c r="C4712" s="1">
        <v>2032</v>
      </c>
      <c r="D4712" s="1" t="s">
        <v>302</v>
      </c>
      <c r="E4712" s="1">
        <v>19108.742106735619</v>
      </c>
      <c r="F4712" s="329">
        <v>235.18422775548891</v>
      </c>
      <c r="G4712" s="1">
        <v>0</v>
      </c>
      <c r="H4712" s="329">
        <v>0</v>
      </c>
      <c r="I4712" s="1">
        <v>19108.742106735619</v>
      </c>
      <c r="J4712" s="329">
        <v>546.01378127444264</v>
      </c>
      <c r="K4712" s="329">
        <f t="shared" si="73"/>
        <v>781.19800902993154</v>
      </c>
    </row>
    <row r="4713" spans="2:11" x14ac:dyDescent="0.2">
      <c r="B4713" s="1">
        <v>20496348</v>
      </c>
      <c r="C4713" s="1">
        <v>2033</v>
      </c>
      <c r="D4713" s="1" t="s">
        <v>302</v>
      </c>
      <c r="E4713" s="1">
        <v>19108.742106735619</v>
      </c>
      <c r="F4713" s="329">
        <v>235.18422775548891</v>
      </c>
      <c r="G4713" s="1">
        <v>0</v>
      </c>
      <c r="H4713" s="329">
        <v>0</v>
      </c>
      <c r="I4713" s="1">
        <v>19108.742106735619</v>
      </c>
      <c r="J4713" s="329">
        <v>546.01378127444264</v>
      </c>
      <c r="K4713" s="329">
        <f t="shared" si="73"/>
        <v>781.19800902993154</v>
      </c>
    </row>
    <row r="4714" spans="2:11" x14ac:dyDescent="0.2">
      <c r="B4714" s="1">
        <v>20496348</v>
      </c>
      <c r="C4714" s="1">
        <v>2034</v>
      </c>
      <c r="D4714" s="1" t="s">
        <v>302</v>
      </c>
      <c r="E4714" s="1">
        <v>19108.742106735619</v>
      </c>
      <c r="F4714" s="329">
        <v>235.18422775548891</v>
      </c>
      <c r="G4714" s="1">
        <v>0</v>
      </c>
      <c r="H4714" s="329">
        <v>0</v>
      </c>
      <c r="I4714" s="1">
        <v>19108.742106735619</v>
      </c>
      <c r="J4714" s="329">
        <v>546.01378127444264</v>
      </c>
      <c r="K4714" s="329">
        <f t="shared" si="73"/>
        <v>781.19800902993154</v>
      </c>
    </row>
    <row r="4715" spans="2:11" x14ac:dyDescent="0.2">
      <c r="B4715" s="1">
        <v>20526308</v>
      </c>
      <c r="C4715" s="1">
        <v>2023</v>
      </c>
      <c r="D4715" s="1" t="s">
        <v>302</v>
      </c>
      <c r="E4715" s="1">
        <v>0</v>
      </c>
      <c r="F4715" s="329">
        <v>0</v>
      </c>
      <c r="G4715" s="1">
        <v>0</v>
      </c>
      <c r="H4715" s="329">
        <v>0</v>
      </c>
      <c r="I4715" s="1">
        <v>0</v>
      </c>
      <c r="J4715" s="329">
        <v>769.91396537026992</v>
      </c>
      <c r="K4715" s="329">
        <f t="shared" si="73"/>
        <v>769.91396537026992</v>
      </c>
    </row>
    <row r="4716" spans="2:11" x14ac:dyDescent="0.2">
      <c r="B4716" s="1">
        <v>20526308</v>
      </c>
      <c r="C4716" s="1">
        <v>2024</v>
      </c>
      <c r="D4716" s="1" t="s">
        <v>302</v>
      </c>
      <c r="E4716" s="1">
        <v>0</v>
      </c>
      <c r="F4716" s="329">
        <v>0</v>
      </c>
      <c r="G4716" s="1">
        <v>0</v>
      </c>
      <c r="H4716" s="329">
        <v>0</v>
      </c>
      <c r="I4716" s="1">
        <v>0</v>
      </c>
      <c r="J4716" s="329">
        <v>769.91396537026992</v>
      </c>
      <c r="K4716" s="329">
        <f t="shared" si="73"/>
        <v>769.91396537026992</v>
      </c>
    </row>
    <row r="4717" spans="2:11" x14ac:dyDescent="0.2">
      <c r="B4717" s="1">
        <v>20526308</v>
      </c>
      <c r="C4717" s="1">
        <v>2025</v>
      </c>
      <c r="D4717" s="1" t="s">
        <v>302</v>
      </c>
      <c r="E4717" s="1">
        <v>0</v>
      </c>
      <c r="F4717" s="329">
        <v>0</v>
      </c>
      <c r="G4717" s="1">
        <v>0</v>
      </c>
      <c r="H4717" s="329">
        <v>0</v>
      </c>
      <c r="I4717" s="1">
        <v>0</v>
      </c>
      <c r="J4717" s="329">
        <v>769.91396537026992</v>
      </c>
      <c r="K4717" s="329">
        <f t="shared" si="73"/>
        <v>769.91396537026992</v>
      </c>
    </row>
    <row r="4718" spans="2:11" x14ac:dyDescent="0.2">
      <c r="B4718" s="1">
        <v>20526308</v>
      </c>
      <c r="C4718" s="1">
        <v>2026</v>
      </c>
      <c r="D4718" s="1" t="s">
        <v>302</v>
      </c>
      <c r="E4718" s="1">
        <v>0</v>
      </c>
      <c r="F4718" s="329">
        <v>0</v>
      </c>
      <c r="G4718" s="1">
        <v>0</v>
      </c>
      <c r="H4718" s="329">
        <v>0</v>
      </c>
      <c r="I4718" s="1">
        <v>0</v>
      </c>
      <c r="J4718" s="329">
        <v>769.91396537026992</v>
      </c>
      <c r="K4718" s="329">
        <f t="shared" si="73"/>
        <v>769.91396537026992</v>
      </c>
    </row>
    <row r="4719" spans="2:11" x14ac:dyDescent="0.2">
      <c r="B4719" s="1">
        <v>20526308</v>
      </c>
      <c r="C4719" s="1">
        <v>2027</v>
      </c>
      <c r="D4719" s="1" t="s">
        <v>302</v>
      </c>
      <c r="E4719" s="1">
        <v>0</v>
      </c>
      <c r="F4719" s="329">
        <v>0</v>
      </c>
      <c r="G4719" s="1">
        <v>0</v>
      </c>
      <c r="H4719" s="329">
        <v>0</v>
      </c>
      <c r="I4719" s="1">
        <v>0</v>
      </c>
      <c r="J4719" s="329">
        <v>769.91396537026992</v>
      </c>
      <c r="K4719" s="329">
        <f t="shared" si="73"/>
        <v>769.91396537026992</v>
      </c>
    </row>
    <row r="4720" spans="2:11" x14ac:dyDescent="0.2">
      <c r="B4720" s="1">
        <v>20526308</v>
      </c>
      <c r="C4720" s="1">
        <v>2028</v>
      </c>
      <c r="D4720" s="1" t="s">
        <v>302</v>
      </c>
      <c r="E4720" s="1">
        <v>0</v>
      </c>
      <c r="F4720" s="329">
        <v>0</v>
      </c>
      <c r="G4720" s="1">
        <v>1.721495753404898</v>
      </c>
      <c r="H4720" s="329">
        <v>81.001440957179227</v>
      </c>
      <c r="I4720" s="1">
        <v>1.721495753404898</v>
      </c>
      <c r="J4720" s="329">
        <v>769.91396537026992</v>
      </c>
      <c r="K4720" s="329">
        <f t="shared" si="73"/>
        <v>850.91540632744909</v>
      </c>
    </row>
    <row r="4721" spans="2:11" x14ac:dyDescent="0.2">
      <c r="B4721" s="1">
        <v>20526308</v>
      </c>
      <c r="C4721" s="1">
        <v>2029</v>
      </c>
      <c r="D4721" s="1" t="s">
        <v>302</v>
      </c>
      <c r="E4721" s="1">
        <v>0</v>
      </c>
      <c r="F4721" s="329">
        <v>0</v>
      </c>
      <c r="G4721" s="1">
        <v>2.7618672094813652</v>
      </c>
      <c r="H4721" s="329">
        <v>129.95397941464219</v>
      </c>
      <c r="I4721" s="1">
        <v>2.7618672094813652</v>
      </c>
      <c r="J4721" s="329">
        <v>769.91396537026992</v>
      </c>
      <c r="K4721" s="329">
        <f t="shared" si="73"/>
        <v>899.86794478491208</v>
      </c>
    </row>
    <row r="4722" spans="2:11" x14ac:dyDescent="0.2">
      <c r="B4722" s="1">
        <v>20526308</v>
      </c>
      <c r="C4722" s="1">
        <v>2030</v>
      </c>
      <c r="D4722" s="1" t="s">
        <v>302</v>
      </c>
      <c r="E4722" s="1">
        <v>0</v>
      </c>
      <c r="F4722" s="329">
        <v>0</v>
      </c>
      <c r="G4722" s="1">
        <v>2.9534420859529491</v>
      </c>
      <c r="H4722" s="329">
        <v>138.9681410904405</v>
      </c>
      <c r="I4722" s="1">
        <v>2.9534420859529491</v>
      </c>
      <c r="J4722" s="329">
        <v>769.91396537026992</v>
      </c>
      <c r="K4722" s="329">
        <f t="shared" si="73"/>
        <v>908.88210646071047</v>
      </c>
    </row>
    <row r="4723" spans="2:11" x14ac:dyDescent="0.2">
      <c r="B4723" s="1">
        <v>20526308</v>
      </c>
      <c r="C4723" s="1">
        <v>2031</v>
      </c>
      <c r="D4723" s="1" t="s">
        <v>302</v>
      </c>
      <c r="E4723" s="1">
        <v>0</v>
      </c>
      <c r="F4723" s="329">
        <v>0</v>
      </c>
      <c r="G4723" s="1">
        <v>2.9534420859529491</v>
      </c>
      <c r="H4723" s="329">
        <v>138.9681410904405</v>
      </c>
      <c r="I4723" s="1">
        <v>2.9534420859529491</v>
      </c>
      <c r="J4723" s="329">
        <v>769.91396537026992</v>
      </c>
      <c r="K4723" s="329">
        <f t="shared" si="73"/>
        <v>908.88210646071047</v>
      </c>
    </row>
    <row r="4724" spans="2:11" x14ac:dyDescent="0.2">
      <c r="B4724" s="1">
        <v>20526308</v>
      </c>
      <c r="C4724" s="1">
        <v>2032</v>
      </c>
      <c r="D4724" s="1" t="s">
        <v>302</v>
      </c>
      <c r="E4724" s="1">
        <v>0</v>
      </c>
      <c r="F4724" s="329">
        <v>0</v>
      </c>
      <c r="G4724" s="1">
        <v>2.9534420859529491</v>
      </c>
      <c r="H4724" s="329">
        <v>138.9681410904405</v>
      </c>
      <c r="I4724" s="1">
        <v>2.9534420859529491</v>
      </c>
      <c r="J4724" s="329">
        <v>769.91396537026992</v>
      </c>
      <c r="K4724" s="329">
        <f t="shared" si="73"/>
        <v>908.88210646071047</v>
      </c>
    </row>
    <row r="4725" spans="2:11" x14ac:dyDescent="0.2">
      <c r="B4725" s="1">
        <v>20526308</v>
      </c>
      <c r="C4725" s="1">
        <v>2033</v>
      </c>
      <c r="D4725" s="1" t="s">
        <v>302</v>
      </c>
      <c r="E4725" s="1">
        <v>0</v>
      </c>
      <c r="F4725" s="329">
        <v>0</v>
      </c>
      <c r="G4725" s="1">
        <v>2.9534420859529491</v>
      </c>
      <c r="H4725" s="329">
        <v>138.9681410904405</v>
      </c>
      <c r="I4725" s="1">
        <v>2.9534420859529491</v>
      </c>
      <c r="J4725" s="329">
        <v>769.91396537026992</v>
      </c>
      <c r="K4725" s="329">
        <f t="shared" si="73"/>
        <v>908.88210646071047</v>
      </c>
    </row>
    <row r="4726" spans="2:11" x14ac:dyDescent="0.2">
      <c r="B4726" s="1">
        <v>20526308</v>
      </c>
      <c r="C4726" s="1">
        <v>2034</v>
      </c>
      <c r="D4726" s="1" t="s">
        <v>302</v>
      </c>
      <c r="E4726" s="1">
        <v>0</v>
      </c>
      <c r="F4726" s="329">
        <v>0</v>
      </c>
      <c r="G4726" s="1">
        <v>2.9534420859529491</v>
      </c>
      <c r="H4726" s="329">
        <v>138.9681410904405</v>
      </c>
      <c r="I4726" s="1">
        <v>2.9534420859529491</v>
      </c>
      <c r="J4726" s="329">
        <v>769.91396537026992</v>
      </c>
      <c r="K4726" s="329">
        <f t="shared" si="73"/>
        <v>908.88210646071047</v>
      </c>
    </row>
    <row r="4727" spans="2:11" x14ac:dyDescent="0.2">
      <c r="B4727" s="1">
        <v>20624610</v>
      </c>
      <c r="C4727" s="1">
        <v>2023</v>
      </c>
      <c r="D4727" s="1" t="s">
        <v>302</v>
      </c>
      <c r="E4727" s="1">
        <v>0</v>
      </c>
      <c r="F4727" s="329">
        <v>0</v>
      </c>
      <c r="G4727" s="1">
        <v>0</v>
      </c>
      <c r="H4727" s="329">
        <v>0</v>
      </c>
      <c r="I4727" s="1">
        <v>0</v>
      </c>
      <c r="J4727" s="329">
        <v>482.48175299016151</v>
      </c>
      <c r="K4727" s="329">
        <f t="shared" si="73"/>
        <v>482.48175299016151</v>
      </c>
    </row>
    <row r="4728" spans="2:11" x14ac:dyDescent="0.2">
      <c r="B4728" s="1">
        <v>20624610</v>
      </c>
      <c r="C4728" s="1">
        <v>2024</v>
      </c>
      <c r="D4728" s="1" t="s">
        <v>302</v>
      </c>
      <c r="E4728" s="1">
        <v>1.194275525115245</v>
      </c>
      <c r="F4728" s="329">
        <v>1.33656592999691E-2</v>
      </c>
      <c r="G4728" s="1">
        <v>0</v>
      </c>
      <c r="H4728" s="329">
        <v>0</v>
      </c>
      <c r="I4728" s="1">
        <v>1.194275525115245</v>
      </c>
      <c r="J4728" s="329">
        <v>482.48175299016151</v>
      </c>
      <c r="K4728" s="329">
        <f t="shared" si="73"/>
        <v>482.49511864946146</v>
      </c>
    </row>
    <row r="4729" spans="2:11" x14ac:dyDescent="0.2">
      <c r="B4729" s="1">
        <v>20624610</v>
      </c>
      <c r="C4729" s="1">
        <v>2025</v>
      </c>
      <c r="D4729" s="1" t="s">
        <v>302</v>
      </c>
      <c r="E4729" s="1">
        <v>1.179560194002262</v>
      </c>
      <c r="F4729" s="329">
        <v>9.2387961102047E-3</v>
      </c>
      <c r="G4729" s="1">
        <v>0</v>
      </c>
      <c r="H4729" s="329">
        <v>0</v>
      </c>
      <c r="I4729" s="1">
        <v>1.179560194002262</v>
      </c>
      <c r="J4729" s="329">
        <v>482.48175299016151</v>
      </c>
      <c r="K4729" s="329">
        <f t="shared" si="73"/>
        <v>482.49099178627171</v>
      </c>
    </row>
    <row r="4730" spans="2:11" x14ac:dyDescent="0.2">
      <c r="B4730" s="1">
        <v>20624610</v>
      </c>
      <c r="C4730" s="1">
        <v>2026</v>
      </c>
      <c r="D4730" s="1" t="s">
        <v>302</v>
      </c>
      <c r="E4730" s="1">
        <v>38.661759116345841</v>
      </c>
      <c r="F4730" s="329">
        <v>0.14586836737201761</v>
      </c>
      <c r="G4730" s="1">
        <v>0</v>
      </c>
      <c r="H4730" s="329">
        <v>0</v>
      </c>
      <c r="I4730" s="1">
        <v>38.661759116345841</v>
      </c>
      <c r="J4730" s="329">
        <v>482.48175299016151</v>
      </c>
      <c r="K4730" s="329">
        <f t="shared" si="73"/>
        <v>482.62762135753354</v>
      </c>
    </row>
    <row r="4731" spans="2:11" x14ac:dyDescent="0.2">
      <c r="B4731" s="1">
        <v>20624610</v>
      </c>
      <c r="C4731" s="1">
        <v>2027</v>
      </c>
      <c r="D4731" s="1" t="s">
        <v>302</v>
      </c>
      <c r="E4731" s="1">
        <v>150.489356813938</v>
      </c>
      <c r="F4731" s="329">
        <v>0.42319667708550412</v>
      </c>
      <c r="G4731" s="1">
        <v>0</v>
      </c>
      <c r="H4731" s="329">
        <v>0</v>
      </c>
      <c r="I4731" s="1">
        <v>150.489356813938</v>
      </c>
      <c r="J4731" s="329">
        <v>482.48175299016151</v>
      </c>
      <c r="K4731" s="329">
        <f t="shared" si="73"/>
        <v>482.90494966724702</v>
      </c>
    </row>
    <row r="4732" spans="2:11" x14ac:dyDescent="0.2">
      <c r="B4732" s="1">
        <v>20624610</v>
      </c>
      <c r="C4732" s="1">
        <v>2028</v>
      </c>
      <c r="D4732" s="1" t="s">
        <v>302</v>
      </c>
      <c r="E4732" s="1">
        <v>185.78981094004931</v>
      </c>
      <c r="F4732" s="329">
        <v>0.59710541742354506</v>
      </c>
      <c r="G4732" s="1">
        <v>0</v>
      </c>
      <c r="H4732" s="329">
        <v>0</v>
      </c>
      <c r="I4732" s="1">
        <v>185.78981094004931</v>
      </c>
      <c r="J4732" s="329">
        <v>482.48175299016151</v>
      </c>
      <c r="K4732" s="329">
        <f t="shared" si="73"/>
        <v>483.07885840758507</v>
      </c>
    </row>
    <row r="4733" spans="2:11" x14ac:dyDescent="0.2">
      <c r="B4733" s="1">
        <v>20624610</v>
      </c>
      <c r="C4733" s="1">
        <v>2029</v>
      </c>
      <c r="D4733" s="1" t="s">
        <v>302</v>
      </c>
      <c r="E4733" s="1">
        <v>48.980952862911273</v>
      </c>
      <c r="F4733" s="329">
        <v>0.31701595669933191</v>
      </c>
      <c r="G4733" s="1">
        <v>0</v>
      </c>
      <c r="H4733" s="329">
        <v>0</v>
      </c>
      <c r="I4733" s="1">
        <v>48.980952862911273</v>
      </c>
      <c r="J4733" s="329">
        <v>482.48175299016151</v>
      </c>
      <c r="K4733" s="329">
        <f t="shared" si="73"/>
        <v>482.79876894686083</v>
      </c>
    </row>
    <row r="4734" spans="2:11" x14ac:dyDescent="0.2">
      <c r="B4734" s="1">
        <v>20624610</v>
      </c>
      <c r="C4734" s="1">
        <v>2030</v>
      </c>
      <c r="D4734" s="1" t="s">
        <v>302</v>
      </c>
      <c r="E4734" s="1">
        <v>463.184734619886</v>
      </c>
      <c r="F4734" s="329">
        <v>2.2043605149257242</v>
      </c>
      <c r="G4734" s="1">
        <v>0</v>
      </c>
      <c r="H4734" s="329">
        <v>0</v>
      </c>
      <c r="I4734" s="1">
        <v>463.184734619886</v>
      </c>
      <c r="J4734" s="329">
        <v>482.48175299016151</v>
      </c>
      <c r="K4734" s="329">
        <f t="shared" si="73"/>
        <v>484.68611350508723</v>
      </c>
    </row>
    <row r="4735" spans="2:11" x14ac:dyDescent="0.2">
      <c r="B4735" s="1">
        <v>20624610</v>
      </c>
      <c r="C4735" s="1">
        <v>2031</v>
      </c>
      <c r="D4735" s="1" t="s">
        <v>302</v>
      </c>
      <c r="E4735" s="1">
        <v>463.184734619886</v>
      </c>
      <c r="F4735" s="329">
        <v>2.2043605149257242</v>
      </c>
      <c r="G4735" s="1">
        <v>0</v>
      </c>
      <c r="H4735" s="329">
        <v>0</v>
      </c>
      <c r="I4735" s="1">
        <v>463.184734619886</v>
      </c>
      <c r="J4735" s="329">
        <v>482.48175299016151</v>
      </c>
      <c r="K4735" s="329">
        <f t="shared" si="73"/>
        <v>484.68611350508723</v>
      </c>
    </row>
    <row r="4736" spans="2:11" x14ac:dyDescent="0.2">
      <c r="B4736" s="1">
        <v>20624610</v>
      </c>
      <c r="C4736" s="1">
        <v>2032</v>
      </c>
      <c r="D4736" s="1" t="s">
        <v>302</v>
      </c>
      <c r="E4736" s="1">
        <v>463.184734619886</v>
      </c>
      <c r="F4736" s="329">
        <v>2.2043605149257242</v>
      </c>
      <c r="G4736" s="1">
        <v>0</v>
      </c>
      <c r="H4736" s="329">
        <v>0</v>
      </c>
      <c r="I4736" s="1">
        <v>463.184734619886</v>
      </c>
      <c r="J4736" s="329">
        <v>482.48175299016151</v>
      </c>
      <c r="K4736" s="329">
        <f t="shared" si="73"/>
        <v>484.68611350508723</v>
      </c>
    </row>
    <row r="4737" spans="2:11" x14ac:dyDescent="0.2">
      <c r="B4737" s="1">
        <v>20624610</v>
      </c>
      <c r="C4737" s="1">
        <v>2033</v>
      </c>
      <c r="D4737" s="1" t="s">
        <v>302</v>
      </c>
      <c r="E4737" s="1">
        <v>463.184734619886</v>
      </c>
      <c r="F4737" s="329">
        <v>2.2043605149257242</v>
      </c>
      <c r="G4737" s="1">
        <v>0</v>
      </c>
      <c r="H4737" s="329">
        <v>0</v>
      </c>
      <c r="I4737" s="1">
        <v>463.184734619886</v>
      </c>
      <c r="J4737" s="329">
        <v>482.48175299016151</v>
      </c>
      <c r="K4737" s="329">
        <f t="shared" si="73"/>
        <v>484.68611350508723</v>
      </c>
    </row>
    <row r="4738" spans="2:11" x14ac:dyDescent="0.2">
      <c r="B4738" s="1">
        <v>20624610</v>
      </c>
      <c r="C4738" s="1">
        <v>2034</v>
      </c>
      <c r="D4738" s="1" t="s">
        <v>302</v>
      </c>
      <c r="E4738" s="1">
        <v>463.184734619886</v>
      </c>
      <c r="F4738" s="329">
        <v>2.2043605149257242</v>
      </c>
      <c r="G4738" s="1">
        <v>0</v>
      </c>
      <c r="H4738" s="329">
        <v>0</v>
      </c>
      <c r="I4738" s="1">
        <v>463.184734619886</v>
      </c>
      <c r="J4738" s="329">
        <v>482.48175299016151</v>
      </c>
      <c r="K4738" s="329">
        <f t="shared" si="73"/>
        <v>484.68611350508723</v>
      </c>
    </row>
    <row r="4739" spans="2:11" x14ac:dyDescent="0.2">
      <c r="B4739" s="1">
        <v>72859584</v>
      </c>
      <c r="C4739" s="1">
        <v>2023</v>
      </c>
      <c r="D4739" s="1" t="s">
        <v>302</v>
      </c>
      <c r="E4739" s="1">
        <v>153.46480044107079</v>
      </c>
      <c r="F4739" s="329">
        <v>0</v>
      </c>
      <c r="G4739" s="1">
        <v>0</v>
      </c>
      <c r="H4739" s="329">
        <v>0</v>
      </c>
      <c r="I4739" s="1">
        <v>153.46480044107079</v>
      </c>
      <c r="J4739" s="329">
        <v>403.77844816369839</v>
      </c>
      <c r="K4739" s="329">
        <f t="shared" si="73"/>
        <v>403.77844816369839</v>
      </c>
    </row>
    <row r="4740" spans="2:11" x14ac:dyDescent="0.2">
      <c r="B4740" s="1">
        <v>72859584</v>
      </c>
      <c r="C4740" s="1">
        <v>2024</v>
      </c>
      <c r="D4740" s="1" t="s">
        <v>302</v>
      </c>
      <c r="E4740" s="1">
        <v>786.7725260492781</v>
      </c>
      <c r="F4740" s="329">
        <v>25.316422986347501</v>
      </c>
      <c r="G4740" s="1">
        <v>0</v>
      </c>
      <c r="H4740" s="329">
        <v>0</v>
      </c>
      <c r="I4740" s="1">
        <v>786.7725260492781</v>
      </c>
      <c r="J4740" s="329">
        <v>403.77844816369839</v>
      </c>
      <c r="K4740" s="329">
        <f t="shared" si="73"/>
        <v>429.09487115004589</v>
      </c>
    </row>
    <row r="4741" spans="2:11" x14ac:dyDescent="0.2">
      <c r="B4741" s="1">
        <v>72859584</v>
      </c>
      <c r="C4741" s="1">
        <v>2025</v>
      </c>
      <c r="D4741" s="1" t="s">
        <v>302</v>
      </c>
      <c r="E4741" s="1">
        <v>1101.2020491486001</v>
      </c>
      <c r="F4741" s="329">
        <v>27.595628014879061</v>
      </c>
      <c r="G4741" s="1">
        <v>0</v>
      </c>
      <c r="H4741" s="329">
        <v>0</v>
      </c>
      <c r="I4741" s="1">
        <v>1101.2020491486001</v>
      </c>
      <c r="J4741" s="329">
        <v>403.77844816369839</v>
      </c>
      <c r="K4741" s="329">
        <f t="shared" si="73"/>
        <v>431.37407617857747</v>
      </c>
    </row>
    <row r="4742" spans="2:11" x14ac:dyDescent="0.2">
      <c r="B4742" s="1">
        <v>72859584</v>
      </c>
      <c r="C4742" s="1">
        <v>2026</v>
      </c>
      <c r="D4742" s="1" t="s">
        <v>302</v>
      </c>
      <c r="E4742" s="1">
        <v>839.08475039329687</v>
      </c>
      <c r="F4742" s="329">
        <v>12.36833764467433</v>
      </c>
      <c r="G4742" s="1">
        <v>0</v>
      </c>
      <c r="H4742" s="329">
        <v>0</v>
      </c>
      <c r="I4742" s="1">
        <v>839.08475039329687</v>
      </c>
      <c r="J4742" s="329">
        <v>403.77844816369839</v>
      </c>
      <c r="K4742" s="329">
        <f t="shared" si="73"/>
        <v>416.14678580837273</v>
      </c>
    </row>
    <row r="4743" spans="2:11" x14ac:dyDescent="0.2">
      <c r="B4743" s="1">
        <v>72859584</v>
      </c>
      <c r="C4743" s="1">
        <v>2027</v>
      </c>
      <c r="D4743" s="1" t="s">
        <v>302</v>
      </c>
      <c r="E4743" s="1">
        <v>718.9881959583887</v>
      </c>
      <c r="F4743" s="329">
        <v>5.2183779690171974</v>
      </c>
      <c r="G4743" s="1">
        <v>0</v>
      </c>
      <c r="H4743" s="329">
        <v>0</v>
      </c>
      <c r="I4743" s="1">
        <v>718.9881959583887</v>
      </c>
      <c r="J4743" s="329">
        <v>403.77844816369839</v>
      </c>
      <c r="K4743" s="329">
        <f t="shared" ref="K4743:K4806" si="74">J4743+H4743+F4743</f>
        <v>408.99682613271557</v>
      </c>
    </row>
    <row r="4744" spans="2:11" x14ac:dyDescent="0.2">
      <c r="B4744" s="1">
        <v>72859584</v>
      </c>
      <c r="C4744" s="1">
        <v>2028</v>
      </c>
      <c r="D4744" s="1" t="s">
        <v>302</v>
      </c>
      <c r="E4744" s="1">
        <v>576.74451116874832</v>
      </c>
      <c r="F4744" s="329">
        <v>4.6778416979393693</v>
      </c>
      <c r="G4744" s="1">
        <v>0</v>
      </c>
      <c r="H4744" s="329">
        <v>0</v>
      </c>
      <c r="I4744" s="1">
        <v>576.74451116874832</v>
      </c>
      <c r="J4744" s="329">
        <v>403.77844816369839</v>
      </c>
      <c r="K4744" s="329">
        <f t="shared" si="74"/>
        <v>408.45628986163774</v>
      </c>
    </row>
    <row r="4745" spans="2:11" x14ac:dyDescent="0.2">
      <c r="B4745" s="1">
        <v>72859584</v>
      </c>
      <c r="C4745" s="1">
        <v>2029</v>
      </c>
      <c r="D4745" s="1" t="s">
        <v>302</v>
      </c>
      <c r="E4745" s="1">
        <v>79.334830523214663</v>
      </c>
      <c r="F4745" s="329">
        <v>1.3208220349793209</v>
      </c>
      <c r="G4745" s="1">
        <v>0</v>
      </c>
      <c r="H4745" s="329">
        <v>0</v>
      </c>
      <c r="I4745" s="1">
        <v>79.334830523214663</v>
      </c>
      <c r="J4745" s="329">
        <v>403.77844816369839</v>
      </c>
      <c r="K4745" s="329">
        <f t="shared" si="74"/>
        <v>405.09927019867769</v>
      </c>
    </row>
    <row r="4746" spans="2:11" x14ac:dyDescent="0.2">
      <c r="B4746" s="1">
        <v>72859584</v>
      </c>
      <c r="C4746" s="1">
        <v>2030</v>
      </c>
      <c r="D4746" s="1" t="s">
        <v>302</v>
      </c>
      <c r="E4746" s="1">
        <v>709.34427369510672</v>
      </c>
      <c r="F4746" s="329">
        <v>7.1043992043737401</v>
      </c>
      <c r="G4746" s="1">
        <v>0</v>
      </c>
      <c r="H4746" s="329">
        <v>0</v>
      </c>
      <c r="I4746" s="1">
        <v>709.34427369510672</v>
      </c>
      <c r="J4746" s="329">
        <v>403.77844816369839</v>
      </c>
      <c r="K4746" s="329">
        <f t="shared" si="74"/>
        <v>410.88284736807213</v>
      </c>
    </row>
    <row r="4747" spans="2:11" x14ac:dyDescent="0.2">
      <c r="B4747" s="1">
        <v>72859584</v>
      </c>
      <c r="C4747" s="1">
        <v>2031</v>
      </c>
      <c r="D4747" s="1" t="s">
        <v>302</v>
      </c>
      <c r="E4747" s="1">
        <v>709.34427369510672</v>
      </c>
      <c r="F4747" s="329">
        <v>7.1043992043737401</v>
      </c>
      <c r="G4747" s="1">
        <v>0</v>
      </c>
      <c r="H4747" s="329">
        <v>0</v>
      </c>
      <c r="I4747" s="1">
        <v>709.34427369510672</v>
      </c>
      <c r="J4747" s="329">
        <v>403.77844816369839</v>
      </c>
      <c r="K4747" s="329">
        <f t="shared" si="74"/>
        <v>410.88284736807213</v>
      </c>
    </row>
    <row r="4748" spans="2:11" x14ac:dyDescent="0.2">
      <c r="B4748" s="1">
        <v>72859584</v>
      </c>
      <c r="C4748" s="1">
        <v>2032</v>
      </c>
      <c r="D4748" s="1" t="s">
        <v>302</v>
      </c>
      <c r="E4748" s="1">
        <v>709.34427369510672</v>
      </c>
      <c r="F4748" s="329">
        <v>7.1043992043737401</v>
      </c>
      <c r="G4748" s="1">
        <v>0</v>
      </c>
      <c r="H4748" s="329">
        <v>0</v>
      </c>
      <c r="I4748" s="1">
        <v>709.34427369510672</v>
      </c>
      <c r="J4748" s="329">
        <v>403.77844816369839</v>
      </c>
      <c r="K4748" s="329">
        <f t="shared" si="74"/>
        <v>410.88284736807213</v>
      </c>
    </row>
    <row r="4749" spans="2:11" x14ac:dyDescent="0.2">
      <c r="B4749" s="1">
        <v>72859584</v>
      </c>
      <c r="C4749" s="1">
        <v>2033</v>
      </c>
      <c r="D4749" s="1" t="s">
        <v>302</v>
      </c>
      <c r="E4749" s="1">
        <v>709.34427369510672</v>
      </c>
      <c r="F4749" s="329">
        <v>7.1043992043737401</v>
      </c>
      <c r="G4749" s="1">
        <v>0</v>
      </c>
      <c r="H4749" s="329">
        <v>0</v>
      </c>
      <c r="I4749" s="1">
        <v>709.34427369510672</v>
      </c>
      <c r="J4749" s="329">
        <v>403.77844816369839</v>
      </c>
      <c r="K4749" s="329">
        <f t="shared" si="74"/>
        <v>410.88284736807213</v>
      </c>
    </row>
    <row r="4750" spans="2:11" x14ac:dyDescent="0.2">
      <c r="B4750" s="1">
        <v>72859584</v>
      </c>
      <c r="C4750" s="1">
        <v>2034</v>
      </c>
      <c r="D4750" s="1" t="s">
        <v>302</v>
      </c>
      <c r="E4750" s="1">
        <v>709.34427369510672</v>
      </c>
      <c r="F4750" s="329">
        <v>7.1043992043737401</v>
      </c>
      <c r="G4750" s="1">
        <v>0</v>
      </c>
      <c r="H4750" s="329">
        <v>0</v>
      </c>
      <c r="I4750" s="1">
        <v>709.34427369510672</v>
      </c>
      <c r="J4750" s="329">
        <v>403.77844816369839</v>
      </c>
      <c r="K4750" s="329">
        <f t="shared" si="74"/>
        <v>410.88284736807213</v>
      </c>
    </row>
    <row r="4751" spans="2:11" x14ac:dyDescent="0.2">
      <c r="B4751" s="1">
        <v>161724387</v>
      </c>
      <c r="C4751" s="1">
        <v>2023</v>
      </c>
      <c r="D4751" s="1" t="s">
        <v>302</v>
      </c>
      <c r="E4751" s="1">
        <v>0</v>
      </c>
      <c r="F4751" s="329">
        <v>0</v>
      </c>
      <c r="G4751" s="1">
        <v>0</v>
      </c>
      <c r="H4751" s="329">
        <v>0</v>
      </c>
      <c r="I4751" s="1">
        <v>0</v>
      </c>
      <c r="J4751" s="329">
        <v>478.56962644540732</v>
      </c>
      <c r="K4751" s="329">
        <f t="shared" si="74"/>
        <v>478.56962644540732</v>
      </c>
    </row>
    <row r="4752" spans="2:11" x14ac:dyDescent="0.2">
      <c r="B4752" s="1">
        <v>161724387</v>
      </c>
      <c r="C4752" s="1">
        <v>2024</v>
      </c>
      <c r="D4752" s="1" t="s">
        <v>302</v>
      </c>
      <c r="E4752" s="1">
        <v>0</v>
      </c>
      <c r="F4752" s="329">
        <v>0</v>
      </c>
      <c r="G4752" s="1">
        <v>0</v>
      </c>
      <c r="H4752" s="329">
        <v>0</v>
      </c>
      <c r="I4752" s="1">
        <v>0</v>
      </c>
      <c r="J4752" s="329">
        <v>478.56962644540732</v>
      </c>
      <c r="K4752" s="329">
        <f t="shared" si="74"/>
        <v>478.56962644540732</v>
      </c>
    </row>
    <row r="4753" spans="2:11" x14ac:dyDescent="0.2">
      <c r="B4753" s="1">
        <v>161724387</v>
      </c>
      <c r="C4753" s="1">
        <v>2025</v>
      </c>
      <c r="D4753" s="1" t="s">
        <v>302</v>
      </c>
      <c r="E4753" s="1">
        <v>0</v>
      </c>
      <c r="F4753" s="329">
        <v>0</v>
      </c>
      <c r="G4753" s="1">
        <v>0</v>
      </c>
      <c r="H4753" s="329">
        <v>0</v>
      </c>
      <c r="I4753" s="1">
        <v>0</v>
      </c>
      <c r="J4753" s="329">
        <v>478.56962644540732</v>
      </c>
      <c r="K4753" s="329">
        <f t="shared" si="74"/>
        <v>478.56962644540732</v>
      </c>
    </row>
    <row r="4754" spans="2:11" x14ac:dyDescent="0.2">
      <c r="B4754" s="1">
        <v>161724387</v>
      </c>
      <c r="C4754" s="1">
        <v>2026</v>
      </c>
      <c r="D4754" s="1" t="s">
        <v>302</v>
      </c>
      <c r="E4754" s="1">
        <v>0</v>
      </c>
      <c r="F4754" s="329">
        <v>0</v>
      </c>
      <c r="G4754" s="1">
        <v>0</v>
      </c>
      <c r="H4754" s="329">
        <v>0</v>
      </c>
      <c r="I4754" s="1">
        <v>0</v>
      </c>
      <c r="J4754" s="329">
        <v>478.56962644540732</v>
      </c>
      <c r="K4754" s="329">
        <f t="shared" si="74"/>
        <v>478.56962644540732</v>
      </c>
    </row>
    <row r="4755" spans="2:11" x14ac:dyDescent="0.2">
      <c r="B4755" s="1">
        <v>161724387</v>
      </c>
      <c r="C4755" s="1">
        <v>2027</v>
      </c>
      <c r="D4755" s="1" t="s">
        <v>302</v>
      </c>
      <c r="E4755" s="1">
        <v>0</v>
      </c>
      <c r="F4755" s="329">
        <v>0</v>
      </c>
      <c r="G4755" s="1">
        <v>0</v>
      </c>
      <c r="H4755" s="329">
        <v>0</v>
      </c>
      <c r="I4755" s="1">
        <v>0</v>
      </c>
      <c r="J4755" s="329">
        <v>478.56962644540732</v>
      </c>
      <c r="K4755" s="329">
        <f t="shared" si="74"/>
        <v>478.56962644540732</v>
      </c>
    </row>
    <row r="4756" spans="2:11" x14ac:dyDescent="0.2">
      <c r="B4756" s="1">
        <v>161724387</v>
      </c>
      <c r="C4756" s="1">
        <v>2028</v>
      </c>
      <c r="D4756" s="1" t="s">
        <v>302</v>
      </c>
      <c r="E4756" s="1">
        <v>0</v>
      </c>
      <c r="F4756" s="329">
        <v>0</v>
      </c>
      <c r="G4756" s="1">
        <v>0</v>
      </c>
      <c r="H4756" s="329">
        <v>0</v>
      </c>
      <c r="I4756" s="1">
        <v>0</v>
      </c>
      <c r="J4756" s="329">
        <v>478.56962644540732</v>
      </c>
      <c r="K4756" s="329">
        <f t="shared" si="74"/>
        <v>478.56962644540732</v>
      </c>
    </row>
    <row r="4757" spans="2:11" x14ac:dyDescent="0.2">
      <c r="B4757" s="1">
        <v>161724387</v>
      </c>
      <c r="C4757" s="1">
        <v>2029</v>
      </c>
      <c r="D4757" s="1" t="s">
        <v>302</v>
      </c>
      <c r="E4757" s="1">
        <v>0</v>
      </c>
      <c r="F4757" s="329">
        <v>0</v>
      </c>
      <c r="G4757" s="1">
        <v>0</v>
      </c>
      <c r="H4757" s="329">
        <v>0</v>
      </c>
      <c r="I4757" s="1">
        <v>0</v>
      </c>
      <c r="J4757" s="329">
        <v>478.56962644540732</v>
      </c>
      <c r="K4757" s="329">
        <f t="shared" si="74"/>
        <v>478.56962644540732</v>
      </c>
    </row>
    <row r="4758" spans="2:11" x14ac:dyDescent="0.2">
      <c r="B4758" s="1">
        <v>161724387</v>
      </c>
      <c r="C4758" s="1">
        <v>2030</v>
      </c>
      <c r="D4758" s="1" t="s">
        <v>302</v>
      </c>
      <c r="E4758" s="1">
        <v>0</v>
      </c>
      <c r="F4758" s="329">
        <v>0</v>
      </c>
      <c r="G4758" s="1">
        <v>0</v>
      </c>
      <c r="H4758" s="329">
        <v>0</v>
      </c>
      <c r="I4758" s="1">
        <v>0</v>
      </c>
      <c r="J4758" s="329">
        <v>478.56962644540732</v>
      </c>
      <c r="K4758" s="329">
        <f t="shared" si="74"/>
        <v>478.56962644540732</v>
      </c>
    </row>
    <row r="4759" spans="2:11" x14ac:dyDescent="0.2">
      <c r="B4759" s="1">
        <v>161724387</v>
      </c>
      <c r="C4759" s="1">
        <v>2031</v>
      </c>
      <c r="D4759" s="1" t="s">
        <v>302</v>
      </c>
      <c r="E4759" s="1">
        <v>0</v>
      </c>
      <c r="F4759" s="329">
        <v>0</v>
      </c>
      <c r="G4759" s="1">
        <v>0</v>
      </c>
      <c r="H4759" s="329">
        <v>0</v>
      </c>
      <c r="I4759" s="1">
        <v>0</v>
      </c>
      <c r="J4759" s="329">
        <v>478.56962644540732</v>
      </c>
      <c r="K4759" s="329">
        <f t="shared" si="74"/>
        <v>478.56962644540732</v>
      </c>
    </row>
    <row r="4760" spans="2:11" x14ac:dyDescent="0.2">
      <c r="B4760" s="1">
        <v>161724387</v>
      </c>
      <c r="C4760" s="1">
        <v>2032</v>
      </c>
      <c r="D4760" s="1" t="s">
        <v>302</v>
      </c>
      <c r="E4760" s="1">
        <v>0</v>
      </c>
      <c r="F4760" s="329">
        <v>0</v>
      </c>
      <c r="G4760" s="1">
        <v>0</v>
      </c>
      <c r="H4760" s="329">
        <v>0</v>
      </c>
      <c r="I4760" s="1">
        <v>0</v>
      </c>
      <c r="J4760" s="329">
        <v>478.56962644540732</v>
      </c>
      <c r="K4760" s="329">
        <f t="shared" si="74"/>
        <v>478.56962644540732</v>
      </c>
    </row>
    <row r="4761" spans="2:11" x14ac:dyDescent="0.2">
      <c r="B4761" s="1">
        <v>161724387</v>
      </c>
      <c r="C4761" s="1">
        <v>2033</v>
      </c>
      <c r="D4761" s="1" t="s">
        <v>302</v>
      </c>
      <c r="E4761" s="1">
        <v>0</v>
      </c>
      <c r="F4761" s="329">
        <v>0</v>
      </c>
      <c r="G4761" s="1">
        <v>0</v>
      </c>
      <c r="H4761" s="329">
        <v>0</v>
      </c>
      <c r="I4761" s="1">
        <v>0</v>
      </c>
      <c r="J4761" s="329">
        <v>478.56962644540732</v>
      </c>
      <c r="K4761" s="329">
        <f t="shared" si="74"/>
        <v>478.56962644540732</v>
      </c>
    </row>
    <row r="4762" spans="2:11" x14ac:dyDescent="0.2">
      <c r="B4762" s="1">
        <v>161724387</v>
      </c>
      <c r="C4762" s="1">
        <v>2034</v>
      </c>
      <c r="D4762" s="1" t="s">
        <v>302</v>
      </c>
      <c r="E4762" s="1">
        <v>0</v>
      </c>
      <c r="F4762" s="329">
        <v>0</v>
      </c>
      <c r="G4762" s="1">
        <v>0</v>
      </c>
      <c r="H4762" s="329">
        <v>0</v>
      </c>
      <c r="I4762" s="1">
        <v>0</v>
      </c>
      <c r="J4762" s="329">
        <v>478.56962644540732</v>
      </c>
      <c r="K4762" s="329">
        <f t="shared" si="74"/>
        <v>478.56962644540732</v>
      </c>
    </row>
    <row r="4763" spans="2:11" x14ac:dyDescent="0.2">
      <c r="B4763" s="1">
        <v>20494773</v>
      </c>
      <c r="C4763" s="1">
        <v>2023</v>
      </c>
      <c r="D4763" s="1" t="s">
        <v>303</v>
      </c>
      <c r="E4763" s="1">
        <v>0</v>
      </c>
      <c r="F4763" s="329">
        <v>0</v>
      </c>
      <c r="G4763" s="1">
        <v>0</v>
      </c>
      <c r="H4763" s="329">
        <v>0</v>
      </c>
      <c r="I4763" s="1">
        <v>0</v>
      </c>
      <c r="J4763" s="329">
        <v>1222.9218684343391</v>
      </c>
      <c r="K4763" s="329">
        <f t="shared" si="74"/>
        <v>1222.9218684343391</v>
      </c>
    </row>
    <row r="4764" spans="2:11" x14ac:dyDescent="0.2">
      <c r="B4764" s="1">
        <v>20494773</v>
      </c>
      <c r="C4764" s="1">
        <v>2024</v>
      </c>
      <c r="D4764" s="1" t="s">
        <v>303</v>
      </c>
      <c r="E4764" s="1">
        <v>0</v>
      </c>
      <c r="F4764" s="329">
        <v>0</v>
      </c>
      <c r="G4764" s="1">
        <v>0</v>
      </c>
      <c r="H4764" s="329">
        <v>0</v>
      </c>
      <c r="I4764" s="1">
        <v>0</v>
      </c>
      <c r="J4764" s="329">
        <v>1222.9218684343391</v>
      </c>
      <c r="K4764" s="329">
        <f t="shared" si="74"/>
        <v>1222.9218684343391</v>
      </c>
    </row>
    <row r="4765" spans="2:11" x14ac:dyDescent="0.2">
      <c r="B4765" s="1">
        <v>20494773</v>
      </c>
      <c r="C4765" s="1">
        <v>2025</v>
      </c>
      <c r="D4765" s="1" t="s">
        <v>303</v>
      </c>
      <c r="E4765" s="1">
        <v>0</v>
      </c>
      <c r="F4765" s="329">
        <v>0</v>
      </c>
      <c r="G4765" s="1">
        <v>0</v>
      </c>
      <c r="H4765" s="329">
        <v>0</v>
      </c>
      <c r="I4765" s="1">
        <v>0</v>
      </c>
      <c r="J4765" s="329">
        <v>1222.9218684343391</v>
      </c>
      <c r="K4765" s="329">
        <f t="shared" si="74"/>
        <v>1222.9218684343391</v>
      </c>
    </row>
    <row r="4766" spans="2:11" x14ac:dyDescent="0.2">
      <c r="B4766" s="1">
        <v>20494773</v>
      </c>
      <c r="C4766" s="1">
        <v>2026</v>
      </c>
      <c r="D4766" s="1" t="s">
        <v>303</v>
      </c>
      <c r="E4766" s="1">
        <v>0</v>
      </c>
      <c r="F4766" s="329">
        <v>0</v>
      </c>
      <c r="G4766" s="1">
        <v>0</v>
      </c>
      <c r="H4766" s="329">
        <v>0</v>
      </c>
      <c r="I4766" s="1">
        <v>0</v>
      </c>
      <c r="J4766" s="329">
        <v>1222.9218684343391</v>
      </c>
      <c r="K4766" s="329">
        <f t="shared" si="74"/>
        <v>1222.9218684343391</v>
      </c>
    </row>
    <row r="4767" spans="2:11" x14ac:dyDescent="0.2">
      <c r="B4767" s="1">
        <v>20494773</v>
      </c>
      <c r="C4767" s="1">
        <v>2027</v>
      </c>
      <c r="D4767" s="1" t="s">
        <v>303</v>
      </c>
      <c r="E4767" s="1">
        <v>0</v>
      </c>
      <c r="F4767" s="329">
        <v>0</v>
      </c>
      <c r="G4767" s="1">
        <v>0</v>
      </c>
      <c r="H4767" s="329">
        <v>0</v>
      </c>
      <c r="I4767" s="1">
        <v>0</v>
      </c>
      <c r="J4767" s="329">
        <v>1222.9218684343391</v>
      </c>
      <c r="K4767" s="329">
        <f t="shared" si="74"/>
        <v>1222.9218684343391</v>
      </c>
    </row>
    <row r="4768" spans="2:11" x14ac:dyDescent="0.2">
      <c r="B4768" s="1">
        <v>20494773</v>
      </c>
      <c r="C4768" s="1">
        <v>2028</v>
      </c>
      <c r="D4768" s="1" t="s">
        <v>303</v>
      </c>
      <c r="E4768" s="1">
        <v>0</v>
      </c>
      <c r="F4768" s="329">
        <v>0</v>
      </c>
      <c r="G4768" s="1">
        <v>0</v>
      </c>
      <c r="H4768" s="329">
        <v>0</v>
      </c>
      <c r="I4768" s="1">
        <v>0</v>
      </c>
      <c r="J4768" s="329">
        <v>1222.9218684343391</v>
      </c>
      <c r="K4768" s="329">
        <f t="shared" si="74"/>
        <v>1222.9218684343391</v>
      </c>
    </row>
    <row r="4769" spans="2:11" x14ac:dyDescent="0.2">
      <c r="B4769" s="1">
        <v>20494773</v>
      </c>
      <c r="C4769" s="1">
        <v>2029</v>
      </c>
      <c r="D4769" s="1" t="s">
        <v>303</v>
      </c>
      <c r="E4769" s="1">
        <v>0</v>
      </c>
      <c r="F4769" s="329">
        <v>0</v>
      </c>
      <c r="G4769" s="1">
        <v>0</v>
      </c>
      <c r="H4769" s="329">
        <v>0</v>
      </c>
      <c r="I4769" s="1">
        <v>0</v>
      </c>
      <c r="J4769" s="329">
        <v>1222.9218684343391</v>
      </c>
      <c r="K4769" s="329">
        <f t="shared" si="74"/>
        <v>1222.9218684343391</v>
      </c>
    </row>
    <row r="4770" spans="2:11" x14ac:dyDescent="0.2">
      <c r="B4770" s="1">
        <v>20494773</v>
      </c>
      <c r="C4770" s="1">
        <v>2030</v>
      </c>
      <c r="D4770" s="1" t="s">
        <v>303</v>
      </c>
      <c r="E4770" s="1">
        <v>0</v>
      </c>
      <c r="F4770" s="329">
        <v>0</v>
      </c>
      <c r="G4770" s="1">
        <v>0</v>
      </c>
      <c r="H4770" s="329">
        <v>0</v>
      </c>
      <c r="I4770" s="1">
        <v>0</v>
      </c>
      <c r="J4770" s="329">
        <v>1222.9218684343391</v>
      </c>
      <c r="K4770" s="329">
        <f t="shared" si="74"/>
        <v>1222.9218684343391</v>
      </c>
    </row>
    <row r="4771" spans="2:11" x14ac:dyDescent="0.2">
      <c r="B4771" s="1">
        <v>20494773</v>
      </c>
      <c r="C4771" s="1">
        <v>2031</v>
      </c>
      <c r="D4771" s="1" t="s">
        <v>303</v>
      </c>
      <c r="E4771" s="1">
        <v>0</v>
      </c>
      <c r="F4771" s="329">
        <v>0</v>
      </c>
      <c r="G4771" s="1">
        <v>0</v>
      </c>
      <c r="H4771" s="329">
        <v>0</v>
      </c>
      <c r="I4771" s="1">
        <v>0</v>
      </c>
      <c r="J4771" s="329">
        <v>1222.9218684343391</v>
      </c>
      <c r="K4771" s="329">
        <f t="shared" si="74"/>
        <v>1222.9218684343391</v>
      </c>
    </row>
    <row r="4772" spans="2:11" x14ac:dyDescent="0.2">
      <c r="B4772" s="1">
        <v>20494773</v>
      </c>
      <c r="C4772" s="1">
        <v>2032</v>
      </c>
      <c r="D4772" s="1" t="s">
        <v>303</v>
      </c>
      <c r="E4772" s="1">
        <v>0</v>
      </c>
      <c r="F4772" s="329">
        <v>0</v>
      </c>
      <c r="G4772" s="1">
        <v>0</v>
      </c>
      <c r="H4772" s="329">
        <v>0</v>
      </c>
      <c r="I4772" s="1">
        <v>0</v>
      </c>
      <c r="J4772" s="329">
        <v>1222.9218684343391</v>
      </c>
      <c r="K4772" s="329">
        <f t="shared" si="74"/>
        <v>1222.9218684343391</v>
      </c>
    </row>
    <row r="4773" spans="2:11" x14ac:dyDescent="0.2">
      <c r="B4773" s="1">
        <v>20494773</v>
      </c>
      <c r="C4773" s="1">
        <v>2033</v>
      </c>
      <c r="D4773" s="1" t="s">
        <v>303</v>
      </c>
      <c r="E4773" s="1">
        <v>0</v>
      </c>
      <c r="F4773" s="329">
        <v>0</v>
      </c>
      <c r="G4773" s="1">
        <v>0</v>
      </c>
      <c r="H4773" s="329">
        <v>0</v>
      </c>
      <c r="I4773" s="1">
        <v>0</v>
      </c>
      <c r="J4773" s="329">
        <v>1222.9218684343391</v>
      </c>
      <c r="K4773" s="329">
        <f t="shared" si="74"/>
        <v>1222.9218684343391</v>
      </c>
    </row>
    <row r="4774" spans="2:11" x14ac:dyDescent="0.2">
      <c r="B4774" s="1">
        <v>20494773</v>
      </c>
      <c r="C4774" s="1">
        <v>2034</v>
      </c>
      <c r="D4774" s="1" t="s">
        <v>303</v>
      </c>
      <c r="E4774" s="1">
        <v>0</v>
      </c>
      <c r="F4774" s="329">
        <v>0</v>
      </c>
      <c r="G4774" s="1">
        <v>0</v>
      </c>
      <c r="H4774" s="329">
        <v>0</v>
      </c>
      <c r="I4774" s="1">
        <v>0</v>
      </c>
      <c r="J4774" s="329">
        <v>1222.9218684343391</v>
      </c>
      <c r="K4774" s="329">
        <f t="shared" si="74"/>
        <v>1222.9218684343391</v>
      </c>
    </row>
    <row r="4775" spans="2:11" x14ac:dyDescent="0.2">
      <c r="B4775" s="1">
        <v>20198559</v>
      </c>
      <c r="C4775" s="1">
        <v>2023</v>
      </c>
      <c r="D4775" s="1" t="s">
        <v>304</v>
      </c>
      <c r="E4775" s="1">
        <v>0</v>
      </c>
      <c r="F4775" s="329">
        <v>0</v>
      </c>
      <c r="G4775" s="1">
        <v>2001.334706094736</v>
      </c>
      <c r="H4775" s="329">
        <v>95664.498517874876</v>
      </c>
      <c r="I4775" s="1">
        <v>2001.334706094736</v>
      </c>
      <c r="J4775" s="329">
        <v>1165.939854290697</v>
      </c>
      <c r="K4775" s="329">
        <f t="shared" si="74"/>
        <v>96830.438372165576</v>
      </c>
    </row>
    <row r="4776" spans="2:11" x14ac:dyDescent="0.2">
      <c r="B4776" s="1">
        <v>20198559</v>
      </c>
      <c r="C4776" s="1">
        <v>2024</v>
      </c>
      <c r="D4776" s="1" t="s">
        <v>304</v>
      </c>
      <c r="E4776" s="1">
        <v>0</v>
      </c>
      <c r="F4776" s="329">
        <v>0</v>
      </c>
      <c r="G4776" s="1">
        <v>2001.458656089166</v>
      </c>
      <c r="H4776" s="329">
        <v>95670.423370935372</v>
      </c>
      <c r="I4776" s="1">
        <v>2001.458656089166</v>
      </c>
      <c r="J4776" s="329">
        <v>1165.939854290697</v>
      </c>
      <c r="K4776" s="329">
        <f t="shared" si="74"/>
        <v>96836.363225226072</v>
      </c>
    </row>
    <row r="4777" spans="2:11" x14ac:dyDescent="0.2">
      <c r="B4777" s="1">
        <v>20198559</v>
      </c>
      <c r="C4777" s="1">
        <v>2025</v>
      </c>
      <c r="D4777" s="1" t="s">
        <v>304</v>
      </c>
      <c r="E4777" s="1">
        <v>0</v>
      </c>
      <c r="F4777" s="329">
        <v>0</v>
      </c>
      <c r="G4777" s="1">
        <v>2001.334706094736</v>
      </c>
      <c r="H4777" s="329">
        <v>95664.498517874876</v>
      </c>
      <c r="I4777" s="1">
        <v>2001.334706094736</v>
      </c>
      <c r="J4777" s="329">
        <v>1165.939854290697</v>
      </c>
      <c r="K4777" s="329">
        <f t="shared" si="74"/>
        <v>96830.438372165576</v>
      </c>
    </row>
    <row r="4778" spans="2:11" x14ac:dyDescent="0.2">
      <c r="B4778" s="1">
        <v>20198559</v>
      </c>
      <c r="C4778" s="1">
        <v>2026</v>
      </c>
      <c r="D4778" s="1" t="s">
        <v>304</v>
      </c>
      <c r="E4778" s="1">
        <v>0</v>
      </c>
      <c r="F4778" s="329">
        <v>0</v>
      </c>
      <c r="G4778" s="1">
        <v>2001.592104134497</v>
      </c>
      <c r="H4778" s="329">
        <v>95676.802234148927</v>
      </c>
      <c r="I4778" s="1">
        <v>2001.592104134497</v>
      </c>
      <c r="J4778" s="329">
        <v>1165.939854290697</v>
      </c>
      <c r="K4778" s="329">
        <f t="shared" si="74"/>
        <v>96842.742088439627</v>
      </c>
    </row>
    <row r="4779" spans="2:11" x14ac:dyDescent="0.2">
      <c r="B4779" s="1">
        <v>20198559</v>
      </c>
      <c r="C4779" s="1">
        <v>2027</v>
      </c>
      <c r="D4779" s="1" t="s">
        <v>304</v>
      </c>
      <c r="E4779" s="1">
        <v>0</v>
      </c>
      <c r="F4779" s="329">
        <v>0</v>
      </c>
      <c r="G4779" s="1">
        <v>2780.7888071009102</v>
      </c>
      <c r="H4779" s="329">
        <v>132922.67700415099</v>
      </c>
      <c r="I4779" s="1">
        <v>2780.7888071009102</v>
      </c>
      <c r="J4779" s="329">
        <v>1165.939854290697</v>
      </c>
      <c r="K4779" s="329">
        <f t="shared" si="74"/>
        <v>134088.61685844167</v>
      </c>
    </row>
    <row r="4780" spans="2:11" x14ac:dyDescent="0.2">
      <c r="B4780" s="1">
        <v>20198559</v>
      </c>
      <c r="C4780" s="1">
        <v>2028</v>
      </c>
      <c r="D4780" s="1" t="s">
        <v>304</v>
      </c>
      <c r="E4780" s="1">
        <v>0</v>
      </c>
      <c r="F4780" s="329">
        <v>0</v>
      </c>
      <c r="G4780" s="1">
        <v>3164.780285269228</v>
      </c>
      <c r="H4780" s="329">
        <v>151277.6038848178</v>
      </c>
      <c r="I4780" s="1">
        <v>3164.780285269228</v>
      </c>
      <c r="J4780" s="329">
        <v>1165.939854290697</v>
      </c>
      <c r="K4780" s="329">
        <f t="shared" si="74"/>
        <v>152443.54373910849</v>
      </c>
    </row>
    <row r="4781" spans="2:11" x14ac:dyDescent="0.2">
      <c r="B4781" s="1">
        <v>20198559</v>
      </c>
      <c r="C4781" s="1">
        <v>2029</v>
      </c>
      <c r="D4781" s="1" t="s">
        <v>304</v>
      </c>
      <c r="E4781" s="1">
        <v>0</v>
      </c>
      <c r="F4781" s="329">
        <v>0</v>
      </c>
      <c r="G4781" s="1">
        <v>3354.242289947857</v>
      </c>
      <c r="H4781" s="329">
        <v>160333.9539349</v>
      </c>
      <c r="I4781" s="1">
        <v>3354.242289947857</v>
      </c>
      <c r="J4781" s="329">
        <v>1165.939854290697</v>
      </c>
      <c r="K4781" s="329">
        <f t="shared" si="74"/>
        <v>161499.89378919068</v>
      </c>
    </row>
    <row r="4782" spans="2:11" x14ac:dyDescent="0.2">
      <c r="B4782" s="1">
        <v>20198559</v>
      </c>
      <c r="C4782" s="1">
        <v>2030</v>
      </c>
      <c r="D4782" s="1" t="s">
        <v>304</v>
      </c>
      <c r="E4782" s="1">
        <v>0</v>
      </c>
      <c r="F4782" s="329">
        <v>0</v>
      </c>
      <c r="G4782" s="1">
        <v>3367.7947973615269</v>
      </c>
      <c r="H4782" s="329">
        <v>160981.76852655239</v>
      </c>
      <c r="I4782" s="1">
        <v>3367.7947973615269</v>
      </c>
      <c r="J4782" s="329">
        <v>1165.939854290697</v>
      </c>
      <c r="K4782" s="329">
        <f t="shared" si="74"/>
        <v>162147.70838084308</v>
      </c>
    </row>
    <row r="4783" spans="2:11" x14ac:dyDescent="0.2">
      <c r="B4783" s="1">
        <v>20198559</v>
      </c>
      <c r="C4783" s="1">
        <v>2031</v>
      </c>
      <c r="D4783" s="1" t="s">
        <v>304</v>
      </c>
      <c r="E4783" s="1">
        <v>0</v>
      </c>
      <c r="F4783" s="329">
        <v>0</v>
      </c>
      <c r="G4783" s="1">
        <v>3409.661933293693</v>
      </c>
      <c r="H4783" s="329">
        <v>162983.03225876731</v>
      </c>
      <c r="I4783" s="1">
        <v>3409.661933293693</v>
      </c>
      <c r="J4783" s="329">
        <v>1165.939854290697</v>
      </c>
      <c r="K4783" s="329">
        <f t="shared" si="74"/>
        <v>164148.972113058</v>
      </c>
    </row>
    <row r="4784" spans="2:11" x14ac:dyDescent="0.2">
      <c r="B4784" s="1">
        <v>20198559</v>
      </c>
      <c r="C4784" s="1">
        <v>2032</v>
      </c>
      <c r="D4784" s="1" t="s">
        <v>304</v>
      </c>
      <c r="E4784" s="1">
        <v>0</v>
      </c>
      <c r="F4784" s="329">
        <v>0</v>
      </c>
      <c r="G4784" s="1">
        <v>3608.226338597613</v>
      </c>
      <c r="H4784" s="329">
        <v>172474.48024048249</v>
      </c>
      <c r="I4784" s="1">
        <v>3608.226338597613</v>
      </c>
      <c r="J4784" s="329">
        <v>1165.939854290697</v>
      </c>
      <c r="K4784" s="329">
        <f t="shared" si="74"/>
        <v>173640.42009477317</v>
      </c>
    </row>
    <row r="4785" spans="2:11" x14ac:dyDescent="0.2">
      <c r="B4785" s="1">
        <v>20198559</v>
      </c>
      <c r="C4785" s="1">
        <v>2033</v>
      </c>
      <c r="D4785" s="1" t="s">
        <v>304</v>
      </c>
      <c r="E4785" s="1">
        <v>0</v>
      </c>
      <c r="F4785" s="329">
        <v>0</v>
      </c>
      <c r="G4785" s="1">
        <v>3648.6022963246842</v>
      </c>
      <c r="H4785" s="329">
        <v>174404.46513325261</v>
      </c>
      <c r="I4785" s="1">
        <v>3648.6022963246842</v>
      </c>
      <c r="J4785" s="329">
        <v>1165.939854290697</v>
      </c>
      <c r="K4785" s="329">
        <f t="shared" si="74"/>
        <v>175570.4049875433</v>
      </c>
    </row>
    <row r="4786" spans="2:11" x14ac:dyDescent="0.2">
      <c r="B4786" s="1">
        <v>20198559</v>
      </c>
      <c r="C4786" s="1">
        <v>2034</v>
      </c>
      <c r="D4786" s="1" t="s">
        <v>304</v>
      </c>
      <c r="E4786" s="1">
        <v>0</v>
      </c>
      <c r="F4786" s="329">
        <v>0</v>
      </c>
      <c r="G4786" s="1">
        <v>3755.4631426035871</v>
      </c>
      <c r="H4786" s="329">
        <v>179512.45093859301</v>
      </c>
      <c r="I4786" s="1">
        <v>3755.4631426035871</v>
      </c>
      <c r="J4786" s="329">
        <v>1165.939854290697</v>
      </c>
      <c r="K4786" s="329">
        <f t="shared" si="74"/>
        <v>180678.3907928837</v>
      </c>
    </row>
    <row r="4787" spans="2:11" x14ac:dyDescent="0.2">
      <c r="B4787" s="1">
        <v>20133777</v>
      </c>
      <c r="C4787" s="1">
        <v>2023</v>
      </c>
      <c r="D4787" s="1" t="s">
        <v>305</v>
      </c>
      <c r="E4787" s="1">
        <v>0</v>
      </c>
      <c r="F4787" s="329">
        <v>0</v>
      </c>
      <c r="G4787" s="1">
        <v>0</v>
      </c>
      <c r="H4787" s="329">
        <v>0</v>
      </c>
      <c r="I4787" s="1">
        <v>0</v>
      </c>
      <c r="J4787" s="329">
        <v>980.28597140622719</v>
      </c>
      <c r="K4787" s="329">
        <f t="shared" si="74"/>
        <v>980.28597140622719</v>
      </c>
    </row>
    <row r="4788" spans="2:11" x14ac:dyDescent="0.2">
      <c r="B4788" s="1">
        <v>20133777</v>
      </c>
      <c r="C4788" s="1">
        <v>2024</v>
      </c>
      <c r="D4788" s="1" t="s">
        <v>305</v>
      </c>
      <c r="E4788" s="1">
        <v>0</v>
      </c>
      <c r="F4788" s="329">
        <v>0</v>
      </c>
      <c r="G4788" s="1">
        <v>0</v>
      </c>
      <c r="H4788" s="329">
        <v>0</v>
      </c>
      <c r="I4788" s="1">
        <v>0</v>
      </c>
      <c r="J4788" s="329">
        <v>980.28597140622719</v>
      </c>
      <c r="K4788" s="329">
        <f t="shared" si="74"/>
        <v>980.28597140622719</v>
      </c>
    </row>
    <row r="4789" spans="2:11" x14ac:dyDescent="0.2">
      <c r="B4789" s="1">
        <v>20133777</v>
      </c>
      <c r="C4789" s="1">
        <v>2025</v>
      </c>
      <c r="D4789" s="1" t="s">
        <v>305</v>
      </c>
      <c r="E4789" s="1">
        <v>0</v>
      </c>
      <c r="F4789" s="329">
        <v>0</v>
      </c>
      <c r="G4789" s="1">
        <v>0</v>
      </c>
      <c r="H4789" s="329">
        <v>0</v>
      </c>
      <c r="I4789" s="1">
        <v>0</v>
      </c>
      <c r="J4789" s="329">
        <v>980.28597140622719</v>
      </c>
      <c r="K4789" s="329">
        <f t="shared" si="74"/>
        <v>980.28597140622719</v>
      </c>
    </row>
    <row r="4790" spans="2:11" x14ac:dyDescent="0.2">
      <c r="B4790" s="1">
        <v>20133777</v>
      </c>
      <c r="C4790" s="1">
        <v>2026</v>
      </c>
      <c r="D4790" s="1" t="s">
        <v>305</v>
      </c>
      <c r="E4790" s="1">
        <v>0</v>
      </c>
      <c r="F4790" s="329">
        <v>0</v>
      </c>
      <c r="G4790" s="1">
        <v>0</v>
      </c>
      <c r="H4790" s="329">
        <v>0</v>
      </c>
      <c r="I4790" s="1">
        <v>0</v>
      </c>
      <c r="J4790" s="329">
        <v>980.28597140622719</v>
      </c>
      <c r="K4790" s="329">
        <f t="shared" si="74"/>
        <v>980.28597140622719</v>
      </c>
    </row>
    <row r="4791" spans="2:11" x14ac:dyDescent="0.2">
      <c r="B4791" s="1">
        <v>20133777</v>
      </c>
      <c r="C4791" s="1">
        <v>2027</v>
      </c>
      <c r="D4791" s="1" t="s">
        <v>305</v>
      </c>
      <c r="E4791" s="1">
        <v>0</v>
      </c>
      <c r="F4791" s="329">
        <v>0</v>
      </c>
      <c r="G4791" s="1">
        <v>0</v>
      </c>
      <c r="H4791" s="329">
        <v>0</v>
      </c>
      <c r="I4791" s="1">
        <v>0</v>
      </c>
      <c r="J4791" s="329">
        <v>980.28597140622719</v>
      </c>
      <c r="K4791" s="329">
        <f t="shared" si="74"/>
        <v>980.28597140622719</v>
      </c>
    </row>
    <row r="4792" spans="2:11" x14ac:dyDescent="0.2">
      <c r="B4792" s="1">
        <v>20133777</v>
      </c>
      <c r="C4792" s="1">
        <v>2028</v>
      </c>
      <c r="D4792" s="1" t="s">
        <v>305</v>
      </c>
      <c r="E4792" s="1">
        <v>0</v>
      </c>
      <c r="F4792" s="329">
        <v>0</v>
      </c>
      <c r="G4792" s="1">
        <v>0</v>
      </c>
      <c r="H4792" s="329">
        <v>0</v>
      </c>
      <c r="I4792" s="1">
        <v>0</v>
      </c>
      <c r="J4792" s="329">
        <v>980.28597140622719</v>
      </c>
      <c r="K4792" s="329">
        <f t="shared" si="74"/>
        <v>980.28597140622719</v>
      </c>
    </row>
    <row r="4793" spans="2:11" x14ac:dyDescent="0.2">
      <c r="B4793" s="1">
        <v>20133777</v>
      </c>
      <c r="C4793" s="1">
        <v>2029</v>
      </c>
      <c r="D4793" s="1" t="s">
        <v>305</v>
      </c>
      <c r="E4793" s="1">
        <v>0</v>
      </c>
      <c r="F4793" s="329">
        <v>0</v>
      </c>
      <c r="G4793" s="1">
        <v>0</v>
      </c>
      <c r="H4793" s="329">
        <v>0</v>
      </c>
      <c r="I4793" s="1">
        <v>0</v>
      </c>
      <c r="J4793" s="329">
        <v>980.28597140622719</v>
      </c>
      <c r="K4793" s="329">
        <f t="shared" si="74"/>
        <v>980.28597140622719</v>
      </c>
    </row>
    <row r="4794" spans="2:11" x14ac:dyDescent="0.2">
      <c r="B4794" s="1">
        <v>20133777</v>
      </c>
      <c r="C4794" s="1">
        <v>2030</v>
      </c>
      <c r="D4794" s="1" t="s">
        <v>305</v>
      </c>
      <c r="E4794" s="1">
        <v>0</v>
      </c>
      <c r="F4794" s="329">
        <v>0</v>
      </c>
      <c r="G4794" s="1">
        <v>0</v>
      </c>
      <c r="H4794" s="329">
        <v>0</v>
      </c>
      <c r="I4794" s="1">
        <v>0</v>
      </c>
      <c r="J4794" s="329">
        <v>980.28597140622719</v>
      </c>
      <c r="K4794" s="329">
        <f t="shared" si="74"/>
        <v>980.28597140622719</v>
      </c>
    </row>
    <row r="4795" spans="2:11" x14ac:dyDescent="0.2">
      <c r="B4795" s="1">
        <v>20133777</v>
      </c>
      <c r="C4795" s="1">
        <v>2031</v>
      </c>
      <c r="D4795" s="1" t="s">
        <v>305</v>
      </c>
      <c r="E4795" s="1">
        <v>0</v>
      </c>
      <c r="F4795" s="329">
        <v>0</v>
      </c>
      <c r="G4795" s="1">
        <v>0</v>
      </c>
      <c r="H4795" s="329">
        <v>0</v>
      </c>
      <c r="I4795" s="1">
        <v>0</v>
      </c>
      <c r="J4795" s="329">
        <v>980.28597140622719</v>
      </c>
      <c r="K4795" s="329">
        <f t="shared" si="74"/>
        <v>980.28597140622719</v>
      </c>
    </row>
    <row r="4796" spans="2:11" x14ac:dyDescent="0.2">
      <c r="B4796" s="1">
        <v>20133777</v>
      </c>
      <c r="C4796" s="1">
        <v>2032</v>
      </c>
      <c r="D4796" s="1" t="s">
        <v>305</v>
      </c>
      <c r="E4796" s="1">
        <v>0</v>
      </c>
      <c r="F4796" s="329">
        <v>0</v>
      </c>
      <c r="G4796" s="1">
        <v>0</v>
      </c>
      <c r="H4796" s="329">
        <v>0</v>
      </c>
      <c r="I4796" s="1">
        <v>0</v>
      </c>
      <c r="J4796" s="329">
        <v>980.28597140622719</v>
      </c>
      <c r="K4796" s="329">
        <f t="shared" si="74"/>
        <v>980.28597140622719</v>
      </c>
    </row>
    <row r="4797" spans="2:11" x14ac:dyDescent="0.2">
      <c r="B4797" s="1">
        <v>20133777</v>
      </c>
      <c r="C4797" s="1">
        <v>2033</v>
      </c>
      <c r="D4797" s="1" t="s">
        <v>305</v>
      </c>
      <c r="E4797" s="1">
        <v>0</v>
      </c>
      <c r="F4797" s="329">
        <v>0</v>
      </c>
      <c r="G4797" s="1">
        <v>0</v>
      </c>
      <c r="H4797" s="329">
        <v>0</v>
      </c>
      <c r="I4797" s="1">
        <v>0</v>
      </c>
      <c r="J4797" s="329">
        <v>980.28597140622719</v>
      </c>
      <c r="K4797" s="329">
        <f t="shared" si="74"/>
        <v>980.28597140622719</v>
      </c>
    </row>
    <row r="4798" spans="2:11" x14ac:dyDescent="0.2">
      <c r="B4798" s="1">
        <v>20133777</v>
      </c>
      <c r="C4798" s="1">
        <v>2034</v>
      </c>
      <c r="D4798" s="1" t="s">
        <v>305</v>
      </c>
      <c r="E4798" s="1">
        <v>0</v>
      </c>
      <c r="F4798" s="329">
        <v>0</v>
      </c>
      <c r="G4798" s="1">
        <v>0</v>
      </c>
      <c r="H4798" s="329">
        <v>0</v>
      </c>
      <c r="I4798" s="1">
        <v>0</v>
      </c>
      <c r="J4798" s="329">
        <v>980.28597140622719</v>
      </c>
      <c r="K4798" s="329">
        <f t="shared" si="74"/>
        <v>980.28597140622719</v>
      </c>
    </row>
    <row r="4799" spans="2:11" x14ac:dyDescent="0.2">
      <c r="B4799" s="1">
        <v>44712203</v>
      </c>
      <c r="C4799" s="1">
        <v>2023</v>
      </c>
      <c r="D4799" s="1" t="s">
        <v>305</v>
      </c>
      <c r="E4799" s="1">
        <v>0</v>
      </c>
      <c r="F4799" s="329">
        <v>0</v>
      </c>
      <c r="G4799" s="1">
        <v>0</v>
      </c>
      <c r="H4799" s="329">
        <v>0</v>
      </c>
      <c r="I4799" s="1">
        <v>0</v>
      </c>
      <c r="J4799" s="329">
        <v>2489.0843332507802</v>
      </c>
      <c r="K4799" s="329">
        <f t="shared" si="74"/>
        <v>2489.0843332507802</v>
      </c>
    </row>
    <row r="4800" spans="2:11" x14ac:dyDescent="0.2">
      <c r="B4800" s="1">
        <v>44712203</v>
      </c>
      <c r="C4800" s="1">
        <v>2024</v>
      </c>
      <c r="D4800" s="1" t="s">
        <v>305</v>
      </c>
      <c r="E4800" s="1">
        <v>0</v>
      </c>
      <c r="F4800" s="329">
        <v>0</v>
      </c>
      <c r="G4800" s="1">
        <v>0</v>
      </c>
      <c r="H4800" s="329">
        <v>0</v>
      </c>
      <c r="I4800" s="1">
        <v>0</v>
      </c>
      <c r="J4800" s="329">
        <v>2489.0843332507802</v>
      </c>
      <c r="K4800" s="329">
        <f t="shared" si="74"/>
        <v>2489.0843332507802</v>
      </c>
    </row>
    <row r="4801" spans="2:11" x14ac:dyDescent="0.2">
      <c r="B4801" s="1">
        <v>44712203</v>
      </c>
      <c r="C4801" s="1">
        <v>2025</v>
      </c>
      <c r="D4801" s="1" t="s">
        <v>305</v>
      </c>
      <c r="E4801" s="1">
        <v>0</v>
      </c>
      <c r="F4801" s="329">
        <v>0</v>
      </c>
      <c r="G4801" s="1">
        <v>0</v>
      </c>
      <c r="H4801" s="329">
        <v>0</v>
      </c>
      <c r="I4801" s="1">
        <v>0</v>
      </c>
      <c r="J4801" s="329">
        <v>2489.0843332507802</v>
      </c>
      <c r="K4801" s="329">
        <f t="shared" si="74"/>
        <v>2489.0843332507802</v>
      </c>
    </row>
    <row r="4802" spans="2:11" x14ac:dyDescent="0.2">
      <c r="B4802" s="1">
        <v>44712203</v>
      </c>
      <c r="C4802" s="1">
        <v>2026</v>
      </c>
      <c r="D4802" s="1" t="s">
        <v>305</v>
      </c>
      <c r="E4802" s="1">
        <v>0</v>
      </c>
      <c r="F4802" s="329">
        <v>0</v>
      </c>
      <c r="G4802" s="1">
        <v>0</v>
      </c>
      <c r="H4802" s="329">
        <v>0</v>
      </c>
      <c r="I4802" s="1">
        <v>0</v>
      </c>
      <c r="J4802" s="329">
        <v>2489.0843332507802</v>
      </c>
      <c r="K4802" s="329">
        <f t="shared" si="74"/>
        <v>2489.0843332507802</v>
      </c>
    </row>
    <row r="4803" spans="2:11" x14ac:dyDescent="0.2">
      <c r="B4803" s="1">
        <v>44712203</v>
      </c>
      <c r="C4803" s="1">
        <v>2027</v>
      </c>
      <c r="D4803" s="1" t="s">
        <v>305</v>
      </c>
      <c r="E4803" s="1">
        <v>4.2747065738089951</v>
      </c>
      <c r="F4803" s="329">
        <v>8.2281540794961004E-3</v>
      </c>
      <c r="G4803" s="1">
        <v>0</v>
      </c>
      <c r="H4803" s="329">
        <v>0</v>
      </c>
      <c r="I4803" s="1">
        <v>4.2747065738089951</v>
      </c>
      <c r="J4803" s="329">
        <v>2489.0843332507802</v>
      </c>
      <c r="K4803" s="329">
        <f t="shared" si="74"/>
        <v>2489.0925614048597</v>
      </c>
    </row>
    <row r="4804" spans="2:11" x14ac:dyDescent="0.2">
      <c r="B4804" s="1">
        <v>44712203</v>
      </c>
      <c r="C4804" s="1">
        <v>2028</v>
      </c>
      <c r="D4804" s="1" t="s">
        <v>305</v>
      </c>
      <c r="E4804" s="1">
        <v>1.1485252442309011</v>
      </c>
      <c r="F4804" s="329">
        <v>2.9411549306788999E-3</v>
      </c>
      <c r="G4804" s="1">
        <v>0</v>
      </c>
      <c r="H4804" s="329">
        <v>0</v>
      </c>
      <c r="I4804" s="1">
        <v>1.1485252442309011</v>
      </c>
      <c r="J4804" s="329">
        <v>2489.0843332507802</v>
      </c>
      <c r="K4804" s="329">
        <f t="shared" si="74"/>
        <v>2489.087274405711</v>
      </c>
    </row>
    <row r="4805" spans="2:11" x14ac:dyDescent="0.2">
      <c r="B4805" s="1">
        <v>44712203</v>
      </c>
      <c r="C4805" s="1">
        <v>2029</v>
      </c>
      <c r="D4805" s="1" t="s">
        <v>305</v>
      </c>
      <c r="E4805" s="1">
        <v>6.3380940622944681</v>
      </c>
      <c r="F4805" s="329">
        <v>2.0507375653280601E-2</v>
      </c>
      <c r="G4805" s="1">
        <v>0</v>
      </c>
      <c r="H4805" s="329">
        <v>0</v>
      </c>
      <c r="I4805" s="1">
        <v>6.3380940622944681</v>
      </c>
      <c r="J4805" s="329">
        <v>2489.0843332507802</v>
      </c>
      <c r="K4805" s="329">
        <f t="shared" si="74"/>
        <v>2489.1048406264335</v>
      </c>
    </row>
    <row r="4806" spans="2:11" x14ac:dyDescent="0.2">
      <c r="B4806" s="1">
        <v>44712203</v>
      </c>
      <c r="C4806" s="1">
        <v>2030</v>
      </c>
      <c r="D4806" s="1" t="s">
        <v>305</v>
      </c>
      <c r="E4806" s="1">
        <v>4.0492944388759016</v>
      </c>
      <c r="F4806" s="329">
        <v>2.45827931438539E-2</v>
      </c>
      <c r="G4806" s="1">
        <v>0</v>
      </c>
      <c r="H4806" s="329">
        <v>0</v>
      </c>
      <c r="I4806" s="1">
        <v>4.0492944388759016</v>
      </c>
      <c r="J4806" s="329">
        <v>2489.0843332507802</v>
      </c>
      <c r="K4806" s="329">
        <f t="shared" si="74"/>
        <v>2489.1089160439242</v>
      </c>
    </row>
    <row r="4807" spans="2:11" x14ac:dyDescent="0.2">
      <c r="B4807" s="1">
        <v>44712203</v>
      </c>
      <c r="C4807" s="1">
        <v>2031</v>
      </c>
      <c r="D4807" s="1" t="s">
        <v>305</v>
      </c>
      <c r="E4807" s="1">
        <v>20.967942492998631</v>
      </c>
      <c r="F4807" s="329">
        <v>0.15884032715815261</v>
      </c>
      <c r="G4807" s="1">
        <v>0</v>
      </c>
      <c r="H4807" s="329">
        <v>0</v>
      </c>
      <c r="I4807" s="1">
        <v>20.967942492998631</v>
      </c>
      <c r="J4807" s="329">
        <v>2489.0843332507802</v>
      </c>
      <c r="K4807" s="329">
        <f t="shared" ref="K4807:K4870" si="75">J4807+H4807+F4807</f>
        <v>2489.2431735779383</v>
      </c>
    </row>
    <row r="4808" spans="2:11" x14ac:dyDescent="0.2">
      <c r="B4808" s="1">
        <v>44712203</v>
      </c>
      <c r="C4808" s="1">
        <v>2032</v>
      </c>
      <c r="D4808" s="1" t="s">
        <v>305</v>
      </c>
      <c r="E4808" s="1">
        <v>4.6256717698766758</v>
      </c>
      <c r="F4808" s="329">
        <v>3.8788896840829701E-2</v>
      </c>
      <c r="G4808" s="1">
        <v>0</v>
      </c>
      <c r="H4808" s="329">
        <v>0</v>
      </c>
      <c r="I4808" s="1">
        <v>4.6256717698766758</v>
      </c>
      <c r="J4808" s="329">
        <v>2489.0843332507802</v>
      </c>
      <c r="K4808" s="329">
        <f t="shared" si="75"/>
        <v>2489.123122147621</v>
      </c>
    </row>
    <row r="4809" spans="2:11" x14ac:dyDescent="0.2">
      <c r="B4809" s="1">
        <v>44712203</v>
      </c>
      <c r="C4809" s="1">
        <v>2033</v>
      </c>
      <c r="D4809" s="1" t="s">
        <v>305</v>
      </c>
      <c r="E4809" s="1">
        <v>17.390815524976421</v>
      </c>
      <c r="F4809" s="329">
        <v>0.47611155712032649</v>
      </c>
      <c r="G4809" s="1">
        <v>0</v>
      </c>
      <c r="H4809" s="329">
        <v>0</v>
      </c>
      <c r="I4809" s="1">
        <v>17.390815524976421</v>
      </c>
      <c r="J4809" s="329">
        <v>2489.0843332507802</v>
      </c>
      <c r="K4809" s="329">
        <f t="shared" si="75"/>
        <v>2489.5604448079007</v>
      </c>
    </row>
    <row r="4810" spans="2:11" x14ac:dyDescent="0.2">
      <c r="B4810" s="1">
        <v>44712203</v>
      </c>
      <c r="C4810" s="1">
        <v>2034</v>
      </c>
      <c r="D4810" s="1" t="s">
        <v>305</v>
      </c>
      <c r="E4810" s="1">
        <v>112.7801594990917</v>
      </c>
      <c r="F4810" s="329">
        <v>2.551074972530639</v>
      </c>
      <c r="G4810" s="1">
        <v>2.1952467288636401</v>
      </c>
      <c r="H4810" s="329">
        <v>104.9335609881761</v>
      </c>
      <c r="I4810" s="1">
        <v>114.9754062279554</v>
      </c>
      <c r="J4810" s="329">
        <v>2489.0843332507802</v>
      </c>
      <c r="K4810" s="329">
        <f t="shared" si="75"/>
        <v>2596.568969211487</v>
      </c>
    </row>
    <row r="4811" spans="2:11" x14ac:dyDescent="0.2">
      <c r="B4811" s="1">
        <v>163787989</v>
      </c>
      <c r="C4811" s="1">
        <v>2023</v>
      </c>
      <c r="D4811" s="1" t="s">
        <v>306</v>
      </c>
      <c r="E4811" s="1">
        <v>0</v>
      </c>
      <c r="F4811" s="329">
        <v>0</v>
      </c>
      <c r="G4811" s="1">
        <v>0</v>
      </c>
      <c r="H4811" s="329">
        <v>0</v>
      </c>
      <c r="I4811" s="1">
        <v>0</v>
      </c>
      <c r="J4811" s="329">
        <v>2313.6418440287771</v>
      </c>
      <c r="K4811" s="329">
        <f t="shared" si="75"/>
        <v>2313.6418440287771</v>
      </c>
    </row>
    <row r="4812" spans="2:11" x14ac:dyDescent="0.2">
      <c r="B4812" s="1">
        <v>163787989</v>
      </c>
      <c r="C4812" s="1">
        <v>2024</v>
      </c>
      <c r="D4812" s="1" t="s">
        <v>306</v>
      </c>
      <c r="E4812" s="1">
        <v>0</v>
      </c>
      <c r="F4812" s="329">
        <v>0</v>
      </c>
      <c r="G4812" s="1">
        <v>0</v>
      </c>
      <c r="H4812" s="329">
        <v>0</v>
      </c>
      <c r="I4812" s="1">
        <v>0</v>
      </c>
      <c r="J4812" s="329">
        <v>2313.6418440287771</v>
      </c>
      <c r="K4812" s="329">
        <f t="shared" si="75"/>
        <v>2313.6418440287771</v>
      </c>
    </row>
    <row r="4813" spans="2:11" x14ac:dyDescent="0.2">
      <c r="B4813" s="1">
        <v>163787989</v>
      </c>
      <c r="C4813" s="1">
        <v>2025</v>
      </c>
      <c r="D4813" s="1" t="s">
        <v>306</v>
      </c>
      <c r="E4813" s="1">
        <v>0</v>
      </c>
      <c r="F4813" s="329">
        <v>0</v>
      </c>
      <c r="G4813" s="1">
        <v>0</v>
      </c>
      <c r="H4813" s="329">
        <v>0</v>
      </c>
      <c r="I4813" s="1">
        <v>0</v>
      </c>
      <c r="J4813" s="329">
        <v>2313.6418440287771</v>
      </c>
      <c r="K4813" s="329">
        <f t="shared" si="75"/>
        <v>2313.6418440287771</v>
      </c>
    </row>
    <row r="4814" spans="2:11" x14ac:dyDescent="0.2">
      <c r="B4814" s="1">
        <v>163787989</v>
      </c>
      <c r="C4814" s="1">
        <v>2026</v>
      </c>
      <c r="D4814" s="1" t="s">
        <v>306</v>
      </c>
      <c r="E4814" s="1">
        <v>0</v>
      </c>
      <c r="F4814" s="329">
        <v>0</v>
      </c>
      <c r="G4814" s="1">
        <v>0</v>
      </c>
      <c r="H4814" s="329">
        <v>0</v>
      </c>
      <c r="I4814" s="1">
        <v>0</v>
      </c>
      <c r="J4814" s="329">
        <v>2313.6418440287771</v>
      </c>
      <c r="K4814" s="329">
        <f t="shared" si="75"/>
        <v>2313.6418440287771</v>
      </c>
    </row>
    <row r="4815" spans="2:11" x14ac:dyDescent="0.2">
      <c r="B4815" s="1">
        <v>163787989</v>
      </c>
      <c r="C4815" s="1">
        <v>2027</v>
      </c>
      <c r="D4815" s="1" t="s">
        <v>306</v>
      </c>
      <c r="E4815" s="1">
        <v>0</v>
      </c>
      <c r="F4815" s="329">
        <v>0</v>
      </c>
      <c r="G4815" s="1">
        <v>0</v>
      </c>
      <c r="H4815" s="329">
        <v>0</v>
      </c>
      <c r="I4815" s="1">
        <v>0</v>
      </c>
      <c r="J4815" s="329">
        <v>2313.6418440287771</v>
      </c>
      <c r="K4815" s="329">
        <f t="shared" si="75"/>
        <v>2313.6418440287771</v>
      </c>
    </row>
    <row r="4816" spans="2:11" x14ac:dyDescent="0.2">
      <c r="B4816" s="1">
        <v>163787989</v>
      </c>
      <c r="C4816" s="1">
        <v>2028</v>
      </c>
      <c r="D4816" s="1" t="s">
        <v>306</v>
      </c>
      <c r="E4816" s="1">
        <v>0</v>
      </c>
      <c r="F4816" s="329">
        <v>0</v>
      </c>
      <c r="G4816" s="1">
        <v>0</v>
      </c>
      <c r="H4816" s="329">
        <v>0</v>
      </c>
      <c r="I4816" s="1">
        <v>0</v>
      </c>
      <c r="J4816" s="329">
        <v>2313.6418440287771</v>
      </c>
      <c r="K4816" s="329">
        <f t="shared" si="75"/>
        <v>2313.6418440287771</v>
      </c>
    </row>
    <row r="4817" spans="2:11" x14ac:dyDescent="0.2">
      <c r="B4817" s="1">
        <v>163787989</v>
      </c>
      <c r="C4817" s="1">
        <v>2029</v>
      </c>
      <c r="D4817" s="1" t="s">
        <v>306</v>
      </c>
      <c r="E4817" s="1">
        <v>0</v>
      </c>
      <c r="F4817" s="329">
        <v>0</v>
      </c>
      <c r="G4817" s="1">
        <v>0</v>
      </c>
      <c r="H4817" s="329">
        <v>0</v>
      </c>
      <c r="I4817" s="1">
        <v>0</v>
      </c>
      <c r="J4817" s="329">
        <v>2313.6418440287771</v>
      </c>
      <c r="K4817" s="329">
        <f t="shared" si="75"/>
        <v>2313.6418440287771</v>
      </c>
    </row>
    <row r="4818" spans="2:11" x14ac:dyDescent="0.2">
      <c r="B4818" s="1">
        <v>163787989</v>
      </c>
      <c r="C4818" s="1">
        <v>2030</v>
      </c>
      <c r="D4818" s="1" t="s">
        <v>306</v>
      </c>
      <c r="E4818" s="1">
        <v>0</v>
      </c>
      <c r="F4818" s="329">
        <v>0</v>
      </c>
      <c r="G4818" s="1">
        <v>0</v>
      </c>
      <c r="H4818" s="329">
        <v>0</v>
      </c>
      <c r="I4818" s="1">
        <v>0</v>
      </c>
      <c r="J4818" s="329">
        <v>2313.6418440287771</v>
      </c>
      <c r="K4818" s="329">
        <f t="shared" si="75"/>
        <v>2313.6418440287771</v>
      </c>
    </row>
    <row r="4819" spans="2:11" x14ac:dyDescent="0.2">
      <c r="B4819" s="1">
        <v>163787989</v>
      </c>
      <c r="C4819" s="1">
        <v>2031</v>
      </c>
      <c r="D4819" s="1" t="s">
        <v>306</v>
      </c>
      <c r="E4819" s="1">
        <v>0</v>
      </c>
      <c r="F4819" s="329">
        <v>0</v>
      </c>
      <c r="G4819" s="1">
        <v>0</v>
      </c>
      <c r="H4819" s="329">
        <v>0</v>
      </c>
      <c r="I4819" s="1">
        <v>0</v>
      </c>
      <c r="J4819" s="329">
        <v>2313.6418440287771</v>
      </c>
      <c r="K4819" s="329">
        <f t="shared" si="75"/>
        <v>2313.6418440287771</v>
      </c>
    </row>
    <row r="4820" spans="2:11" x14ac:dyDescent="0.2">
      <c r="B4820" s="1">
        <v>163787989</v>
      </c>
      <c r="C4820" s="1">
        <v>2032</v>
      </c>
      <c r="D4820" s="1" t="s">
        <v>306</v>
      </c>
      <c r="E4820" s="1">
        <v>0</v>
      </c>
      <c r="F4820" s="329">
        <v>0</v>
      </c>
      <c r="G4820" s="1">
        <v>0</v>
      </c>
      <c r="H4820" s="329">
        <v>0</v>
      </c>
      <c r="I4820" s="1">
        <v>0</v>
      </c>
      <c r="J4820" s="329">
        <v>2313.6418440287771</v>
      </c>
      <c r="K4820" s="329">
        <f t="shared" si="75"/>
        <v>2313.6418440287771</v>
      </c>
    </row>
    <row r="4821" spans="2:11" x14ac:dyDescent="0.2">
      <c r="B4821" s="1">
        <v>163787989</v>
      </c>
      <c r="C4821" s="1">
        <v>2033</v>
      </c>
      <c r="D4821" s="1" t="s">
        <v>306</v>
      </c>
      <c r="E4821" s="1">
        <v>0</v>
      </c>
      <c r="F4821" s="329">
        <v>0</v>
      </c>
      <c r="G4821" s="1">
        <v>0</v>
      </c>
      <c r="H4821" s="329">
        <v>0</v>
      </c>
      <c r="I4821" s="1">
        <v>0</v>
      </c>
      <c r="J4821" s="329">
        <v>2313.6418440287771</v>
      </c>
      <c r="K4821" s="329">
        <f t="shared" si="75"/>
        <v>2313.6418440287771</v>
      </c>
    </row>
    <row r="4822" spans="2:11" x14ac:dyDescent="0.2">
      <c r="B4822" s="1">
        <v>163787989</v>
      </c>
      <c r="C4822" s="1">
        <v>2034</v>
      </c>
      <c r="D4822" s="1" t="s">
        <v>306</v>
      </c>
      <c r="E4822" s="1">
        <v>0</v>
      </c>
      <c r="F4822" s="329">
        <v>0</v>
      </c>
      <c r="G4822" s="1">
        <v>0</v>
      </c>
      <c r="H4822" s="329">
        <v>0</v>
      </c>
      <c r="I4822" s="1">
        <v>0</v>
      </c>
      <c r="J4822" s="329">
        <v>2313.6418440287771</v>
      </c>
      <c r="K4822" s="329">
        <f t="shared" si="75"/>
        <v>2313.6418440287771</v>
      </c>
    </row>
    <row r="4823" spans="2:11" x14ac:dyDescent="0.2">
      <c r="B4823" s="1">
        <v>20133605</v>
      </c>
      <c r="C4823" s="1">
        <v>2023</v>
      </c>
      <c r="D4823" s="1" t="s">
        <v>307</v>
      </c>
      <c r="E4823" s="1">
        <v>0</v>
      </c>
      <c r="F4823" s="329">
        <v>0</v>
      </c>
      <c r="G4823" s="1">
        <v>0</v>
      </c>
      <c r="H4823" s="329">
        <v>0</v>
      </c>
      <c r="I4823" s="1">
        <v>0</v>
      </c>
      <c r="J4823" s="329">
        <v>2028.320630323547</v>
      </c>
      <c r="K4823" s="329">
        <f t="shared" si="75"/>
        <v>2028.320630323547</v>
      </c>
    </row>
    <row r="4824" spans="2:11" x14ac:dyDescent="0.2">
      <c r="B4824" s="1">
        <v>20133605</v>
      </c>
      <c r="C4824" s="1">
        <v>2024</v>
      </c>
      <c r="D4824" s="1" t="s">
        <v>307</v>
      </c>
      <c r="E4824" s="1">
        <v>0</v>
      </c>
      <c r="F4824" s="329">
        <v>0</v>
      </c>
      <c r="G4824" s="1">
        <v>0</v>
      </c>
      <c r="H4824" s="329">
        <v>0</v>
      </c>
      <c r="I4824" s="1">
        <v>0</v>
      </c>
      <c r="J4824" s="329">
        <v>2028.320630323547</v>
      </c>
      <c r="K4824" s="329">
        <f t="shared" si="75"/>
        <v>2028.320630323547</v>
      </c>
    </row>
    <row r="4825" spans="2:11" x14ac:dyDescent="0.2">
      <c r="B4825" s="1">
        <v>20133605</v>
      </c>
      <c r="C4825" s="1">
        <v>2025</v>
      </c>
      <c r="D4825" s="1" t="s">
        <v>307</v>
      </c>
      <c r="E4825" s="1">
        <v>0</v>
      </c>
      <c r="F4825" s="329">
        <v>0</v>
      </c>
      <c r="G4825" s="1">
        <v>0</v>
      </c>
      <c r="H4825" s="329">
        <v>0</v>
      </c>
      <c r="I4825" s="1">
        <v>0</v>
      </c>
      <c r="J4825" s="329">
        <v>2028.320630323547</v>
      </c>
      <c r="K4825" s="329">
        <f t="shared" si="75"/>
        <v>2028.320630323547</v>
      </c>
    </row>
    <row r="4826" spans="2:11" x14ac:dyDescent="0.2">
      <c r="B4826" s="1">
        <v>20133605</v>
      </c>
      <c r="C4826" s="1">
        <v>2026</v>
      </c>
      <c r="D4826" s="1" t="s">
        <v>307</v>
      </c>
      <c r="E4826" s="1">
        <v>0</v>
      </c>
      <c r="F4826" s="329">
        <v>0</v>
      </c>
      <c r="G4826" s="1">
        <v>0</v>
      </c>
      <c r="H4826" s="329">
        <v>0</v>
      </c>
      <c r="I4826" s="1">
        <v>0</v>
      </c>
      <c r="J4826" s="329">
        <v>2028.320630323547</v>
      </c>
      <c r="K4826" s="329">
        <f t="shared" si="75"/>
        <v>2028.320630323547</v>
      </c>
    </row>
    <row r="4827" spans="2:11" x14ac:dyDescent="0.2">
      <c r="B4827" s="1">
        <v>20133605</v>
      </c>
      <c r="C4827" s="1">
        <v>2027</v>
      </c>
      <c r="D4827" s="1" t="s">
        <v>307</v>
      </c>
      <c r="E4827" s="1">
        <v>0</v>
      </c>
      <c r="F4827" s="329">
        <v>0</v>
      </c>
      <c r="G4827" s="1">
        <v>0</v>
      </c>
      <c r="H4827" s="329">
        <v>0</v>
      </c>
      <c r="I4827" s="1">
        <v>0</v>
      </c>
      <c r="J4827" s="329">
        <v>2028.320630323547</v>
      </c>
      <c r="K4827" s="329">
        <f t="shared" si="75"/>
        <v>2028.320630323547</v>
      </c>
    </row>
    <row r="4828" spans="2:11" x14ac:dyDescent="0.2">
      <c r="B4828" s="1">
        <v>20133605</v>
      </c>
      <c r="C4828" s="1">
        <v>2028</v>
      </c>
      <c r="D4828" s="1" t="s">
        <v>307</v>
      </c>
      <c r="E4828" s="1">
        <v>0</v>
      </c>
      <c r="F4828" s="329">
        <v>0</v>
      </c>
      <c r="G4828" s="1">
        <v>0</v>
      </c>
      <c r="H4828" s="329">
        <v>0</v>
      </c>
      <c r="I4828" s="1">
        <v>0</v>
      </c>
      <c r="J4828" s="329">
        <v>2028.320630323547</v>
      </c>
      <c r="K4828" s="329">
        <f t="shared" si="75"/>
        <v>2028.320630323547</v>
      </c>
    </row>
    <row r="4829" spans="2:11" x14ac:dyDescent="0.2">
      <c r="B4829" s="1">
        <v>20133605</v>
      </c>
      <c r="C4829" s="1">
        <v>2029</v>
      </c>
      <c r="D4829" s="1" t="s">
        <v>307</v>
      </c>
      <c r="E4829" s="1">
        <v>0</v>
      </c>
      <c r="F4829" s="329">
        <v>0</v>
      </c>
      <c r="G4829" s="1">
        <v>0</v>
      </c>
      <c r="H4829" s="329">
        <v>0</v>
      </c>
      <c r="I4829" s="1">
        <v>0</v>
      </c>
      <c r="J4829" s="329">
        <v>2028.320630323547</v>
      </c>
      <c r="K4829" s="329">
        <f t="shared" si="75"/>
        <v>2028.320630323547</v>
      </c>
    </row>
    <row r="4830" spans="2:11" x14ac:dyDescent="0.2">
      <c r="B4830" s="1">
        <v>20133605</v>
      </c>
      <c r="C4830" s="1">
        <v>2030</v>
      </c>
      <c r="D4830" s="1" t="s">
        <v>307</v>
      </c>
      <c r="E4830" s="1">
        <v>0</v>
      </c>
      <c r="F4830" s="329">
        <v>0</v>
      </c>
      <c r="G4830" s="1">
        <v>0</v>
      </c>
      <c r="H4830" s="329">
        <v>0</v>
      </c>
      <c r="I4830" s="1">
        <v>0</v>
      </c>
      <c r="J4830" s="329">
        <v>2028.320630323547</v>
      </c>
      <c r="K4830" s="329">
        <f t="shared" si="75"/>
        <v>2028.320630323547</v>
      </c>
    </row>
    <row r="4831" spans="2:11" x14ac:dyDescent="0.2">
      <c r="B4831" s="1">
        <v>20133605</v>
      </c>
      <c r="C4831" s="1">
        <v>2031</v>
      </c>
      <c r="D4831" s="1" t="s">
        <v>307</v>
      </c>
      <c r="E4831" s="1">
        <v>0</v>
      </c>
      <c r="F4831" s="329">
        <v>0</v>
      </c>
      <c r="G4831" s="1">
        <v>0</v>
      </c>
      <c r="H4831" s="329">
        <v>0</v>
      </c>
      <c r="I4831" s="1">
        <v>0</v>
      </c>
      <c r="J4831" s="329">
        <v>2028.320630323547</v>
      </c>
      <c r="K4831" s="329">
        <f t="shared" si="75"/>
        <v>2028.320630323547</v>
      </c>
    </row>
    <row r="4832" spans="2:11" x14ac:dyDescent="0.2">
      <c r="B4832" s="1">
        <v>20133605</v>
      </c>
      <c r="C4832" s="1">
        <v>2032</v>
      </c>
      <c r="D4832" s="1" t="s">
        <v>307</v>
      </c>
      <c r="E4832" s="1">
        <v>0</v>
      </c>
      <c r="F4832" s="329">
        <v>0</v>
      </c>
      <c r="G4832" s="1">
        <v>0</v>
      </c>
      <c r="H4832" s="329">
        <v>0</v>
      </c>
      <c r="I4832" s="1">
        <v>0</v>
      </c>
      <c r="J4832" s="329">
        <v>2028.320630323547</v>
      </c>
      <c r="K4832" s="329">
        <f t="shared" si="75"/>
        <v>2028.320630323547</v>
      </c>
    </row>
    <row r="4833" spans="2:11" x14ac:dyDescent="0.2">
      <c r="B4833" s="1">
        <v>20133605</v>
      </c>
      <c r="C4833" s="1">
        <v>2033</v>
      </c>
      <c r="D4833" s="1" t="s">
        <v>307</v>
      </c>
      <c r="E4833" s="1">
        <v>0</v>
      </c>
      <c r="F4833" s="329">
        <v>0</v>
      </c>
      <c r="G4833" s="1">
        <v>0</v>
      </c>
      <c r="H4833" s="329">
        <v>0</v>
      </c>
      <c r="I4833" s="1">
        <v>0</v>
      </c>
      <c r="J4833" s="329">
        <v>2028.320630323547</v>
      </c>
      <c r="K4833" s="329">
        <f t="shared" si="75"/>
        <v>2028.320630323547</v>
      </c>
    </row>
    <row r="4834" spans="2:11" x14ac:dyDescent="0.2">
      <c r="B4834" s="1">
        <v>20133605</v>
      </c>
      <c r="C4834" s="1">
        <v>2034</v>
      </c>
      <c r="D4834" s="1" t="s">
        <v>307</v>
      </c>
      <c r="E4834" s="1">
        <v>0</v>
      </c>
      <c r="F4834" s="329">
        <v>0</v>
      </c>
      <c r="G4834" s="1">
        <v>0</v>
      </c>
      <c r="H4834" s="329">
        <v>0</v>
      </c>
      <c r="I4834" s="1">
        <v>0</v>
      </c>
      <c r="J4834" s="329">
        <v>2028.320630323547</v>
      </c>
      <c r="K4834" s="329">
        <f t="shared" si="75"/>
        <v>2028.320630323547</v>
      </c>
    </row>
    <row r="4835" spans="2:11" x14ac:dyDescent="0.2">
      <c r="B4835" s="1">
        <v>20136175</v>
      </c>
      <c r="C4835" s="1">
        <v>2023</v>
      </c>
      <c r="D4835" s="1" t="s">
        <v>307</v>
      </c>
      <c r="E4835" s="1">
        <v>0</v>
      </c>
      <c r="F4835" s="329">
        <v>0</v>
      </c>
      <c r="G4835" s="1">
        <v>0</v>
      </c>
      <c r="H4835" s="329">
        <v>0</v>
      </c>
      <c r="I4835" s="1">
        <v>0</v>
      </c>
      <c r="J4835" s="329">
        <v>1846.94442818014</v>
      </c>
      <c r="K4835" s="329">
        <f t="shared" si="75"/>
        <v>1846.94442818014</v>
      </c>
    </row>
    <row r="4836" spans="2:11" x14ac:dyDescent="0.2">
      <c r="B4836" s="1">
        <v>20136175</v>
      </c>
      <c r="C4836" s="1">
        <v>2024</v>
      </c>
      <c r="D4836" s="1" t="s">
        <v>307</v>
      </c>
      <c r="E4836" s="1">
        <v>0</v>
      </c>
      <c r="F4836" s="329">
        <v>0</v>
      </c>
      <c r="G4836" s="1">
        <v>0</v>
      </c>
      <c r="H4836" s="329">
        <v>0</v>
      </c>
      <c r="I4836" s="1">
        <v>0</v>
      </c>
      <c r="J4836" s="329">
        <v>1846.94442818014</v>
      </c>
      <c r="K4836" s="329">
        <f t="shared" si="75"/>
        <v>1846.94442818014</v>
      </c>
    </row>
    <row r="4837" spans="2:11" x14ac:dyDescent="0.2">
      <c r="B4837" s="1">
        <v>20136175</v>
      </c>
      <c r="C4837" s="1">
        <v>2025</v>
      </c>
      <c r="D4837" s="1" t="s">
        <v>307</v>
      </c>
      <c r="E4837" s="1">
        <v>0</v>
      </c>
      <c r="F4837" s="329">
        <v>0</v>
      </c>
      <c r="G4837" s="1">
        <v>0</v>
      </c>
      <c r="H4837" s="329">
        <v>0</v>
      </c>
      <c r="I4837" s="1">
        <v>0</v>
      </c>
      <c r="J4837" s="329">
        <v>1846.94442818014</v>
      </c>
      <c r="K4837" s="329">
        <f t="shared" si="75"/>
        <v>1846.94442818014</v>
      </c>
    </row>
    <row r="4838" spans="2:11" x14ac:dyDescent="0.2">
      <c r="B4838" s="1">
        <v>20136175</v>
      </c>
      <c r="C4838" s="1">
        <v>2026</v>
      </c>
      <c r="D4838" s="1" t="s">
        <v>307</v>
      </c>
      <c r="E4838" s="1">
        <v>0</v>
      </c>
      <c r="F4838" s="329">
        <v>0</v>
      </c>
      <c r="G4838" s="1">
        <v>0</v>
      </c>
      <c r="H4838" s="329">
        <v>0</v>
      </c>
      <c r="I4838" s="1">
        <v>0</v>
      </c>
      <c r="J4838" s="329">
        <v>1846.94442818014</v>
      </c>
      <c r="K4838" s="329">
        <f t="shared" si="75"/>
        <v>1846.94442818014</v>
      </c>
    </row>
    <row r="4839" spans="2:11" x14ac:dyDescent="0.2">
      <c r="B4839" s="1">
        <v>20136175</v>
      </c>
      <c r="C4839" s="1">
        <v>2027</v>
      </c>
      <c r="D4839" s="1" t="s">
        <v>307</v>
      </c>
      <c r="E4839" s="1">
        <v>0</v>
      </c>
      <c r="F4839" s="329">
        <v>0</v>
      </c>
      <c r="G4839" s="1">
        <v>0</v>
      </c>
      <c r="H4839" s="329">
        <v>0</v>
      </c>
      <c r="I4839" s="1">
        <v>0</v>
      </c>
      <c r="J4839" s="329">
        <v>1846.94442818014</v>
      </c>
      <c r="K4839" s="329">
        <f t="shared" si="75"/>
        <v>1846.94442818014</v>
      </c>
    </row>
    <row r="4840" spans="2:11" x14ac:dyDescent="0.2">
      <c r="B4840" s="1">
        <v>20136175</v>
      </c>
      <c r="C4840" s="1">
        <v>2028</v>
      </c>
      <c r="D4840" s="1" t="s">
        <v>307</v>
      </c>
      <c r="E4840" s="1">
        <v>0</v>
      </c>
      <c r="F4840" s="329">
        <v>0</v>
      </c>
      <c r="G4840" s="1">
        <v>0</v>
      </c>
      <c r="H4840" s="329">
        <v>0</v>
      </c>
      <c r="I4840" s="1">
        <v>0</v>
      </c>
      <c r="J4840" s="329">
        <v>1846.94442818014</v>
      </c>
      <c r="K4840" s="329">
        <f t="shared" si="75"/>
        <v>1846.94442818014</v>
      </c>
    </row>
    <row r="4841" spans="2:11" x14ac:dyDescent="0.2">
      <c r="B4841" s="1">
        <v>20136175</v>
      </c>
      <c r="C4841" s="1">
        <v>2029</v>
      </c>
      <c r="D4841" s="1" t="s">
        <v>307</v>
      </c>
      <c r="E4841" s="1">
        <v>0</v>
      </c>
      <c r="F4841" s="329">
        <v>0</v>
      </c>
      <c r="G4841" s="1">
        <v>0</v>
      </c>
      <c r="H4841" s="329">
        <v>0</v>
      </c>
      <c r="I4841" s="1">
        <v>0</v>
      </c>
      <c r="J4841" s="329">
        <v>1846.94442818014</v>
      </c>
      <c r="K4841" s="329">
        <f t="shared" si="75"/>
        <v>1846.94442818014</v>
      </c>
    </row>
    <row r="4842" spans="2:11" x14ac:dyDescent="0.2">
      <c r="B4842" s="1">
        <v>20136175</v>
      </c>
      <c r="C4842" s="1">
        <v>2030</v>
      </c>
      <c r="D4842" s="1" t="s">
        <v>307</v>
      </c>
      <c r="E4842" s="1">
        <v>0</v>
      </c>
      <c r="F4842" s="329">
        <v>0</v>
      </c>
      <c r="G4842" s="1">
        <v>0</v>
      </c>
      <c r="H4842" s="329">
        <v>0</v>
      </c>
      <c r="I4842" s="1">
        <v>0</v>
      </c>
      <c r="J4842" s="329">
        <v>1846.94442818014</v>
      </c>
      <c r="K4842" s="329">
        <f t="shared" si="75"/>
        <v>1846.94442818014</v>
      </c>
    </row>
    <row r="4843" spans="2:11" x14ac:dyDescent="0.2">
      <c r="B4843" s="1">
        <v>20136175</v>
      </c>
      <c r="C4843" s="1">
        <v>2031</v>
      </c>
      <c r="D4843" s="1" t="s">
        <v>307</v>
      </c>
      <c r="E4843" s="1">
        <v>0</v>
      </c>
      <c r="F4843" s="329">
        <v>0</v>
      </c>
      <c r="G4843" s="1">
        <v>0</v>
      </c>
      <c r="H4843" s="329">
        <v>0</v>
      </c>
      <c r="I4843" s="1">
        <v>0</v>
      </c>
      <c r="J4843" s="329">
        <v>1846.94442818014</v>
      </c>
      <c r="K4843" s="329">
        <f t="shared" si="75"/>
        <v>1846.94442818014</v>
      </c>
    </row>
    <row r="4844" spans="2:11" x14ac:dyDescent="0.2">
      <c r="B4844" s="1">
        <v>20136175</v>
      </c>
      <c r="C4844" s="1">
        <v>2032</v>
      </c>
      <c r="D4844" s="1" t="s">
        <v>307</v>
      </c>
      <c r="E4844" s="1">
        <v>0</v>
      </c>
      <c r="F4844" s="329">
        <v>0</v>
      </c>
      <c r="G4844" s="1">
        <v>0</v>
      </c>
      <c r="H4844" s="329">
        <v>0</v>
      </c>
      <c r="I4844" s="1">
        <v>0</v>
      </c>
      <c r="J4844" s="329">
        <v>1846.94442818014</v>
      </c>
      <c r="K4844" s="329">
        <f t="shared" si="75"/>
        <v>1846.94442818014</v>
      </c>
    </row>
    <row r="4845" spans="2:11" x14ac:dyDescent="0.2">
      <c r="B4845" s="1">
        <v>20136175</v>
      </c>
      <c r="C4845" s="1">
        <v>2033</v>
      </c>
      <c r="D4845" s="1" t="s">
        <v>307</v>
      </c>
      <c r="E4845" s="1">
        <v>0</v>
      </c>
      <c r="F4845" s="329">
        <v>0</v>
      </c>
      <c r="G4845" s="1">
        <v>0</v>
      </c>
      <c r="H4845" s="329">
        <v>0</v>
      </c>
      <c r="I4845" s="1">
        <v>0</v>
      </c>
      <c r="J4845" s="329">
        <v>1846.94442818014</v>
      </c>
      <c r="K4845" s="329">
        <f t="shared" si="75"/>
        <v>1846.94442818014</v>
      </c>
    </row>
    <row r="4846" spans="2:11" x14ac:dyDescent="0.2">
      <c r="B4846" s="1">
        <v>20136175</v>
      </c>
      <c r="C4846" s="1">
        <v>2034</v>
      </c>
      <c r="D4846" s="1" t="s">
        <v>307</v>
      </c>
      <c r="E4846" s="1">
        <v>0</v>
      </c>
      <c r="F4846" s="329">
        <v>0</v>
      </c>
      <c r="G4846" s="1">
        <v>0</v>
      </c>
      <c r="H4846" s="329">
        <v>0</v>
      </c>
      <c r="I4846" s="1">
        <v>0</v>
      </c>
      <c r="J4846" s="329">
        <v>1846.94442818014</v>
      </c>
      <c r="K4846" s="329">
        <f t="shared" si="75"/>
        <v>1846.94442818014</v>
      </c>
    </row>
    <row r="4847" spans="2:11" x14ac:dyDescent="0.2">
      <c r="B4847" s="1">
        <v>20514636</v>
      </c>
      <c r="C4847" s="1">
        <v>2023</v>
      </c>
      <c r="D4847" s="1" t="s">
        <v>307</v>
      </c>
      <c r="E4847" s="1">
        <v>0</v>
      </c>
      <c r="F4847" s="329">
        <v>0</v>
      </c>
      <c r="G4847" s="1">
        <v>0</v>
      </c>
      <c r="H4847" s="329">
        <v>0</v>
      </c>
      <c r="I4847" s="1">
        <v>0</v>
      </c>
      <c r="J4847" s="329">
        <v>4359.1669573493609</v>
      </c>
      <c r="K4847" s="329">
        <f t="shared" si="75"/>
        <v>4359.1669573493609</v>
      </c>
    </row>
    <row r="4848" spans="2:11" x14ac:dyDescent="0.2">
      <c r="B4848" s="1">
        <v>20514636</v>
      </c>
      <c r="C4848" s="1">
        <v>2024</v>
      </c>
      <c r="D4848" s="1" t="s">
        <v>307</v>
      </c>
      <c r="E4848" s="1">
        <v>0</v>
      </c>
      <c r="F4848" s="329">
        <v>0</v>
      </c>
      <c r="G4848" s="1">
        <v>0</v>
      </c>
      <c r="H4848" s="329">
        <v>0</v>
      </c>
      <c r="I4848" s="1">
        <v>0</v>
      </c>
      <c r="J4848" s="329">
        <v>4359.1669573493609</v>
      </c>
      <c r="K4848" s="329">
        <f t="shared" si="75"/>
        <v>4359.1669573493609</v>
      </c>
    </row>
    <row r="4849" spans="2:11" x14ac:dyDescent="0.2">
      <c r="B4849" s="1">
        <v>20514636</v>
      </c>
      <c r="C4849" s="1">
        <v>2025</v>
      </c>
      <c r="D4849" s="1" t="s">
        <v>307</v>
      </c>
      <c r="E4849" s="1">
        <v>0</v>
      </c>
      <c r="F4849" s="329">
        <v>0</v>
      </c>
      <c r="G4849" s="1">
        <v>0</v>
      </c>
      <c r="H4849" s="329">
        <v>0</v>
      </c>
      <c r="I4849" s="1">
        <v>0</v>
      </c>
      <c r="J4849" s="329">
        <v>4359.1669573493609</v>
      </c>
      <c r="K4849" s="329">
        <f t="shared" si="75"/>
        <v>4359.1669573493609</v>
      </c>
    </row>
    <row r="4850" spans="2:11" x14ac:dyDescent="0.2">
      <c r="B4850" s="1">
        <v>20514636</v>
      </c>
      <c r="C4850" s="1">
        <v>2026</v>
      </c>
      <c r="D4850" s="1" t="s">
        <v>307</v>
      </c>
      <c r="E4850" s="1">
        <v>0</v>
      </c>
      <c r="F4850" s="329">
        <v>0</v>
      </c>
      <c r="G4850" s="1">
        <v>0</v>
      </c>
      <c r="H4850" s="329">
        <v>0</v>
      </c>
      <c r="I4850" s="1">
        <v>0</v>
      </c>
      <c r="J4850" s="329">
        <v>4359.1669573493609</v>
      </c>
      <c r="K4850" s="329">
        <f t="shared" si="75"/>
        <v>4359.1669573493609</v>
      </c>
    </row>
    <row r="4851" spans="2:11" x14ac:dyDescent="0.2">
      <c r="B4851" s="1">
        <v>20514636</v>
      </c>
      <c r="C4851" s="1">
        <v>2027</v>
      </c>
      <c r="D4851" s="1" t="s">
        <v>307</v>
      </c>
      <c r="E4851" s="1">
        <v>0</v>
      </c>
      <c r="F4851" s="329">
        <v>0</v>
      </c>
      <c r="G4851" s="1">
        <v>0</v>
      </c>
      <c r="H4851" s="329">
        <v>0</v>
      </c>
      <c r="I4851" s="1">
        <v>0</v>
      </c>
      <c r="J4851" s="329">
        <v>4359.1669573493609</v>
      </c>
      <c r="K4851" s="329">
        <f t="shared" si="75"/>
        <v>4359.1669573493609</v>
      </c>
    </row>
    <row r="4852" spans="2:11" x14ac:dyDescent="0.2">
      <c r="B4852" s="1">
        <v>20514636</v>
      </c>
      <c r="C4852" s="1">
        <v>2028</v>
      </c>
      <c r="D4852" s="1" t="s">
        <v>307</v>
      </c>
      <c r="E4852" s="1">
        <v>0</v>
      </c>
      <c r="F4852" s="329">
        <v>0</v>
      </c>
      <c r="G4852" s="1">
        <v>0</v>
      </c>
      <c r="H4852" s="329">
        <v>0</v>
      </c>
      <c r="I4852" s="1">
        <v>0</v>
      </c>
      <c r="J4852" s="329">
        <v>4359.1669573493609</v>
      </c>
      <c r="K4852" s="329">
        <f t="shared" si="75"/>
        <v>4359.1669573493609</v>
      </c>
    </row>
    <row r="4853" spans="2:11" x14ac:dyDescent="0.2">
      <c r="B4853" s="1">
        <v>20514636</v>
      </c>
      <c r="C4853" s="1">
        <v>2029</v>
      </c>
      <c r="D4853" s="1" t="s">
        <v>307</v>
      </c>
      <c r="E4853" s="1">
        <v>0</v>
      </c>
      <c r="F4853" s="329">
        <v>0</v>
      </c>
      <c r="G4853" s="1">
        <v>0</v>
      </c>
      <c r="H4853" s="329">
        <v>0</v>
      </c>
      <c r="I4853" s="1">
        <v>0</v>
      </c>
      <c r="J4853" s="329">
        <v>4359.1669573493609</v>
      </c>
      <c r="K4853" s="329">
        <f t="shared" si="75"/>
        <v>4359.1669573493609</v>
      </c>
    </row>
    <row r="4854" spans="2:11" x14ac:dyDescent="0.2">
      <c r="B4854" s="1">
        <v>20514636</v>
      </c>
      <c r="C4854" s="1">
        <v>2030</v>
      </c>
      <c r="D4854" s="1" t="s">
        <v>307</v>
      </c>
      <c r="E4854" s="1">
        <v>0</v>
      </c>
      <c r="F4854" s="329">
        <v>0</v>
      </c>
      <c r="G4854" s="1">
        <v>0</v>
      </c>
      <c r="H4854" s="329">
        <v>0</v>
      </c>
      <c r="I4854" s="1">
        <v>0</v>
      </c>
      <c r="J4854" s="329">
        <v>4359.1669573493609</v>
      </c>
      <c r="K4854" s="329">
        <f t="shared" si="75"/>
        <v>4359.1669573493609</v>
      </c>
    </row>
    <row r="4855" spans="2:11" x14ac:dyDescent="0.2">
      <c r="B4855" s="1">
        <v>20514636</v>
      </c>
      <c r="C4855" s="1">
        <v>2031</v>
      </c>
      <c r="D4855" s="1" t="s">
        <v>307</v>
      </c>
      <c r="E4855" s="1">
        <v>0</v>
      </c>
      <c r="F4855" s="329">
        <v>0</v>
      </c>
      <c r="G4855" s="1">
        <v>0</v>
      </c>
      <c r="H4855" s="329">
        <v>0</v>
      </c>
      <c r="I4855" s="1">
        <v>0</v>
      </c>
      <c r="J4855" s="329">
        <v>4359.1669573493609</v>
      </c>
      <c r="K4855" s="329">
        <f t="shared" si="75"/>
        <v>4359.1669573493609</v>
      </c>
    </row>
    <row r="4856" spans="2:11" x14ac:dyDescent="0.2">
      <c r="B4856" s="1">
        <v>20514636</v>
      </c>
      <c r="C4856" s="1">
        <v>2032</v>
      </c>
      <c r="D4856" s="1" t="s">
        <v>307</v>
      </c>
      <c r="E4856" s="1">
        <v>0</v>
      </c>
      <c r="F4856" s="329">
        <v>0</v>
      </c>
      <c r="G4856" s="1">
        <v>0</v>
      </c>
      <c r="H4856" s="329">
        <v>0</v>
      </c>
      <c r="I4856" s="1">
        <v>0</v>
      </c>
      <c r="J4856" s="329">
        <v>4359.1669573493609</v>
      </c>
      <c r="K4856" s="329">
        <f t="shared" si="75"/>
        <v>4359.1669573493609</v>
      </c>
    </row>
    <row r="4857" spans="2:11" x14ac:dyDescent="0.2">
      <c r="B4857" s="1">
        <v>20514636</v>
      </c>
      <c r="C4857" s="1">
        <v>2033</v>
      </c>
      <c r="D4857" s="1" t="s">
        <v>307</v>
      </c>
      <c r="E4857" s="1">
        <v>0</v>
      </c>
      <c r="F4857" s="329">
        <v>0</v>
      </c>
      <c r="G4857" s="1">
        <v>0</v>
      </c>
      <c r="H4857" s="329">
        <v>0</v>
      </c>
      <c r="I4857" s="1">
        <v>0</v>
      </c>
      <c r="J4857" s="329">
        <v>4359.1669573493609</v>
      </c>
      <c r="K4857" s="329">
        <f t="shared" si="75"/>
        <v>4359.1669573493609</v>
      </c>
    </row>
    <row r="4858" spans="2:11" x14ac:dyDescent="0.2">
      <c r="B4858" s="1">
        <v>20514636</v>
      </c>
      <c r="C4858" s="1">
        <v>2034</v>
      </c>
      <c r="D4858" s="1" t="s">
        <v>307</v>
      </c>
      <c r="E4858" s="1">
        <v>0</v>
      </c>
      <c r="F4858" s="329">
        <v>0</v>
      </c>
      <c r="G4858" s="1">
        <v>0</v>
      </c>
      <c r="H4858" s="329">
        <v>0</v>
      </c>
      <c r="I4858" s="1">
        <v>0</v>
      </c>
      <c r="J4858" s="329">
        <v>4359.1669573493609</v>
      </c>
      <c r="K4858" s="329">
        <f t="shared" si="75"/>
        <v>4359.1669573493609</v>
      </c>
    </row>
    <row r="4859" spans="2:11" x14ac:dyDescent="0.2">
      <c r="B4859" s="1">
        <v>20651907</v>
      </c>
      <c r="C4859" s="1">
        <v>2023</v>
      </c>
      <c r="D4859" s="1" t="s">
        <v>307</v>
      </c>
      <c r="E4859" s="1">
        <v>0</v>
      </c>
      <c r="F4859" s="329">
        <v>0</v>
      </c>
      <c r="G4859" s="1">
        <v>1.450382153954789</v>
      </c>
      <c r="H4859" s="329">
        <v>70.453616383742144</v>
      </c>
      <c r="I4859" s="1">
        <v>1.450382153954789</v>
      </c>
      <c r="J4859" s="329">
        <v>2157.5050423908201</v>
      </c>
      <c r="K4859" s="329">
        <f t="shared" si="75"/>
        <v>2227.9586587745621</v>
      </c>
    </row>
    <row r="4860" spans="2:11" x14ac:dyDescent="0.2">
      <c r="B4860" s="1">
        <v>20651907</v>
      </c>
      <c r="C4860" s="1">
        <v>2024</v>
      </c>
      <c r="D4860" s="1" t="s">
        <v>307</v>
      </c>
      <c r="E4860" s="1">
        <v>0</v>
      </c>
      <c r="F4860" s="329">
        <v>0</v>
      </c>
      <c r="G4860" s="1">
        <v>1.7530916831889409</v>
      </c>
      <c r="H4860" s="329">
        <v>85.158003768965656</v>
      </c>
      <c r="I4860" s="1">
        <v>1.7530916831889409</v>
      </c>
      <c r="J4860" s="329">
        <v>2157.5050423908201</v>
      </c>
      <c r="K4860" s="329">
        <f t="shared" si="75"/>
        <v>2242.6630461597856</v>
      </c>
    </row>
    <row r="4861" spans="2:11" x14ac:dyDescent="0.2">
      <c r="B4861" s="1">
        <v>20651907</v>
      </c>
      <c r="C4861" s="1">
        <v>2025</v>
      </c>
      <c r="D4861" s="1" t="s">
        <v>307</v>
      </c>
      <c r="E4861" s="1">
        <v>0</v>
      </c>
      <c r="F4861" s="329">
        <v>0</v>
      </c>
      <c r="G4861" s="1">
        <v>1.7530916831889409</v>
      </c>
      <c r="H4861" s="329">
        <v>85.158003768965656</v>
      </c>
      <c r="I4861" s="1">
        <v>1.7530916831889409</v>
      </c>
      <c r="J4861" s="329">
        <v>2157.5050423908201</v>
      </c>
      <c r="K4861" s="329">
        <f t="shared" si="75"/>
        <v>2242.6630461597856</v>
      </c>
    </row>
    <row r="4862" spans="2:11" x14ac:dyDescent="0.2">
      <c r="B4862" s="1">
        <v>20651907</v>
      </c>
      <c r="C4862" s="1">
        <v>2026</v>
      </c>
      <c r="D4862" s="1" t="s">
        <v>307</v>
      </c>
      <c r="E4862" s="1">
        <v>0</v>
      </c>
      <c r="F4862" s="329">
        <v>0</v>
      </c>
      <c r="G4862" s="1">
        <v>1.7530916831889409</v>
      </c>
      <c r="H4862" s="329">
        <v>85.158003768965656</v>
      </c>
      <c r="I4862" s="1">
        <v>1.7530916831889409</v>
      </c>
      <c r="J4862" s="329">
        <v>2157.5050423908201</v>
      </c>
      <c r="K4862" s="329">
        <f t="shared" si="75"/>
        <v>2242.6630461597856</v>
      </c>
    </row>
    <row r="4863" spans="2:11" x14ac:dyDescent="0.2">
      <c r="B4863" s="1">
        <v>20651907</v>
      </c>
      <c r="C4863" s="1">
        <v>2027</v>
      </c>
      <c r="D4863" s="1" t="s">
        <v>307</v>
      </c>
      <c r="E4863" s="1">
        <v>0</v>
      </c>
      <c r="F4863" s="329">
        <v>0</v>
      </c>
      <c r="G4863" s="1">
        <v>1.7530916831889409</v>
      </c>
      <c r="H4863" s="329">
        <v>85.158003768965656</v>
      </c>
      <c r="I4863" s="1">
        <v>1.7530916831889409</v>
      </c>
      <c r="J4863" s="329">
        <v>2157.5050423908201</v>
      </c>
      <c r="K4863" s="329">
        <f t="shared" si="75"/>
        <v>2242.6630461597856</v>
      </c>
    </row>
    <row r="4864" spans="2:11" x14ac:dyDescent="0.2">
      <c r="B4864" s="1">
        <v>20651907</v>
      </c>
      <c r="C4864" s="1">
        <v>2028</v>
      </c>
      <c r="D4864" s="1" t="s">
        <v>307</v>
      </c>
      <c r="E4864" s="1">
        <v>0</v>
      </c>
      <c r="F4864" s="329">
        <v>0</v>
      </c>
      <c r="G4864" s="1">
        <v>1.7530916831889409</v>
      </c>
      <c r="H4864" s="329">
        <v>85.158003768965656</v>
      </c>
      <c r="I4864" s="1">
        <v>1.7530916831889409</v>
      </c>
      <c r="J4864" s="329">
        <v>2157.5050423908201</v>
      </c>
      <c r="K4864" s="329">
        <f t="shared" si="75"/>
        <v>2242.6630461597856</v>
      </c>
    </row>
    <row r="4865" spans="2:11" x14ac:dyDescent="0.2">
      <c r="B4865" s="1">
        <v>20651907</v>
      </c>
      <c r="C4865" s="1">
        <v>2029</v>
      </c>
      <c r="D4865" s="1" t="s">
        <v>307</v>
      </c>
      <c r="E4865" s="1">
        <v>0</v>
      </c>
      <c r="F4865" s="329">
        <v>0</v>
      </c>
      <c r="G4865" s="1">
        <v>1.7530916831889409</v>
      </c>
      <c r="H4865" s="329">
        <v>85.158003768965656</v>
      </c>
      <c r="I4865" s="1">
        <v>1.7530916831889409</v>
      </c>
      <c r="J4865" s="329">
        <v>2157.5050423908201</v>
      </c>
      <c r="K4865" s="329">
        <f t="shared" si="75"/>
        <v>2242.6630461597856</v>
      </c>
    </row>
    <row r="4866" spans="2:11" x14ac:dyDescent="0.2">
      <c r="B4866" s="1">
        <v>20651907</v>
      </c>
      <c r="C4866" s="1">
        <v>2030</v>
      </c>
      <c r="D4866" s="1" t="s">
        <v>307</v>
      </c>
      <c r="E4866" s="1">
        <v>0</v>
      </c>
      <c r="F4866" s="329">
        <v>0</v>
      </c>
      <c r="G4866" s="1">
        <v>1.7530916831889409</v>
      </c>
      <c r="H4866" s="329">
        <v>85.158003768965656</v>
      </c>
      <c r="I4866" s="1">
        <v>1.7530916831889409</v>
      </c>
      <c r="J4866" s="329">
        <v>2157.5050423908201</v>
      </c>
      <c r="K4866" s="329">
        <f t="shared" si="75"/>
        <v>2242.6630461597856</v>
      </c>
    </row>
    <row r="4867" spans="2:11" x14ac:dyDescent="0.2">
      <c r="B4867" s="1">
        <v>20651907</v>
      </c>
      <c r="C4867" s="1">
        <v>2031</v>
      </c>
      <c r="D4867" s="1" t="s">
        <v>307</v>
      </c>
      <c r="E4867" s="1">
        <v>0</v>
      </c>
      <c r="F4867" s="329">
        <v>0</v>
      </c>
      <c r="G4867" s="1">
        <v>1.7530916831889409</v>
      </c>
      <c r="H4867" s="329">
        <v>85.158003768965656</v>
      </c>
      <c r="I4867" s="1">
        <v>1.7530916831889409</v>
      </c>
      <c r="J4867" s="329">
        <v>2157.5050423908201</v>
      </c>
      <c r="K4867" s="329">
        <f t="shared" si="75"/>
        <v>2242.6630461597856</v>
      </c>
    </row>
    <row r="4868" spans="2:11" x14ac:dyDescent="0.2">
      <c r="B4868" s="1">
        <v>20651907</v>
      </c>
      <c r="C4868" s="1">
        <v>2032</v>
      </c>
      <c r="D4868" s="1" t="s">
        <v>307</v>
      </c>
      <c r="E4868" s="1">
        <v>0</v>
      </c>
      <c r="F4868" s="329">
        <v>0</v>
      </c>
      <c r="G4868" s="1">
        <v>1.7530916831889409</v>
      </c>
      <c r="H4868" s="329">
        <v>85.158003768965656</v>
      </c>
      <c r="I4868" s="1">
        <v>1.7530916831889409</v>
      </c>
      <c r="J4868" s="329">
        <v>2157.5050423908201</v>
      </c>
      <c r="K4868" s="329">
        <f t="shared" si="75"/>
        <v>2242.6630461597856</v>
      </c>
    </row>
    <row r="4869" spans="2:11" x14ac:dyDescent="0.2">
      <c r="B4869" s="1">
        <v>20651907</v>
      </c>
      <c r="C4869" s="1">
        <v>2033</v>
      </c>
      <c r="D4869" s="1" t="s">
        <v>307</v>
      </c>
      <c r="E4869" s="1">
        <v>0</v>
      </c>
      <c r="F4869" s="329">
        <v>0</v>
      </c>
      <c r="G4869" s="1">
        <v>1.7530916831889409</v>
      </c>
      <c r="H4869" s="329">
        <v>85.158003768965656</v>
      </c>
      <c r="I4869" s="1">
        <v>1.7530916831889409</v>
      </c>
      <c r="J4869" s="329">
        <v>2157.5050423908201</v>
      </c>
      <c r="K4869" s="329">
        <f t="shared" si="75"/>
        <v>2242.6630461597856</v>
      </c>
    </row>
    <row r="4870" spans="2:11" x14ac:dyDescent="0.2">
      <c r="B4870" s="1">
        <v>20651907</v>
      </c>
      <c r="C4870" s="1">
        <v>2034</v>
      </c>
      <c r="D4870" s="1" t="s">
        <v>307</v>
      </c>
      <c r="E4870" s="1">
        <v>0</v>
      </c>
      <c r="F4870" s="329">
        <v>0</v>
      </c>
      <c r="G4870" s="1">
        <v>1.7530916831889409</v>
      </c>
      <c r="H4870" s="329">
        <v>85.158003768965656</v>
      </c>
      <c r="I4870" s="1">
        <v>1.7530916831889409</v>
      </c>
      <c r="J4870" s="329">
        <v>2157.5050423908201</v>
      </c>
      <c r="K4870" s="329">
        <f t="shared" si="75"/>
        <v>2242.6630461597856</v>
      </c>
    </row>
    <row r="4871" spans="2:11" x14ac:dyDescent="0.2">
      <c r="B4871" s="1">
        <v>54420337</v>
      </c>
      <c r="C4871" s="1">
        <v>2023</v>
      </c>
      <c r="D4871" s="1" t="s">
        <v>307</v>
      </c>
      <c r="E4871" s="1">
        <v>0</v>
      </c>
      <c r="F4871" s="329">
        <v>0</v>
      </c>
      <c r="G4871" s="1">
        <v>0</v>
      </c>
      <c r="H4871" s="329">
        <v>0</v>
      </c>
      <c r="I4871" s="1">
        <v>0</v>
      </c>
      <c r="J4871" s="329">
        <v>726.03810250980928</v>
      </c>
      <c r="K4871" s="329">
        <f t="shared" ref="K4871:K4934" si="76">J4871+H4871+F4871</f>
        <v>726.03810250980928</v>
      </c>
    </row>
    <row r="4872" spans="2:11" x14ac:dyDescent="0.2">
      <c r="B4872" s="1">
        <v>54420337</v>
      </c>
      <c r="C4872" s="1">
        <v>2024</v>
      </c>
      <c r="D4872" s="1" t="s">
        <v>307</v>
      </c>
      <c r="E4872" s="1">
        <v>0</v>
      </c>
      <c r="F4872" s="329">
        <v>0</v>
      </c>
      <c r="G4872" s="1">
        <v>0</v>
      </c>
      <c r="H4872" s="329">
        <v>0</v>
      </c>
      <c r="I4872" s="1">
        <v>0</v>
      </c>
      <c r="J4872" s="329">
        <v>726.03810250980928</v>
      </c>
      <c r="K4872" s="329">
        <f t="shared" si="76"/>
        <v>726.03810250980928</v>
      </c>
    </row>
    <row r="4873" spans="2:11" x14ac:dyDescent="0.2">
      <c r="B4873" s="1">
        <v>54420337</v>
      </c>
      <c r="C4873" s="1">
        <v>2025</v>
      </c>
      <c r="D4873" s="1" t="s">
        <v>307</v>
      </c>
      <c r="E4873" s="1">
        <v>0</v>
      </c>
      <c r="F4873" s="329">
        <v>0</v>
      </c>
      <c r="G4873" s="1">
        <v>0</v>
      </c>
      <c r="H4873" s="329">
        <v>0</v>
      </c>
      <c r="I4873" s="1">
        <v>0</v>
      </c>
      <c r="J4873" s="329">
        <v>726.03810250980928</v>
      </c>
      <c r="K4873" s="329">
        <f t="shared" si="76"/>
        <v>726.03810250980928</v>
      </c>
    </row>
    <row r="4874" spans="2:11" x14ac:dyDescent="0.2">
      <c r="B4874" s="1">
        <v>54420337</v>
      </c>
      <c r="C4874" s="1">
        <v>2026</v>
      </c>
      <c r="D4874" s="1" t="s">
        <v>307</v>
      </c>
      <c r="E4874" s="1">
        <v>0</v>
      </c>
      <c r="F4874" s="329">
        <v>0</v>
      </c>
      <c r="G4874" s="1">
        <v>0</v>
      </c>
      <c r="H4874" s="329">
        <v>0</v>
      </c>
      <c r="I4874" s="1">
        <v>0</v>
      </c>
      <c r="J4874" s="329">
        <v>726.03810250980928</v>
      </c>
      <c r="K4874" s="329">
        <f t="shared" si="76"/>
        <v>726.03810250980928</v>
      </c>
    </row>
    <row r="4875" spans="2:11" x14ac:dyDescent="0.2">
      <c r="B4875" s="1">
        <v>54420337</v>
      </c>
      <c r="C4875" s="1">
        <v>2027</v>
      </c>
      <c r="D4875" s="1" t="s">
        <v>307</v>
      </c>
      <c r="E4875" s="1">
        <v>0</v>
      </c>
      <c r="F4875" s="329">
        <v>0</v>
      </c>
      <c r="G4875" s="1">
        <v>0</v>
      </c>
      <c r="H4875" s="329">
        <v>0</v>
      </c>
      <c r="I4875" s="1">
        <v>0</v>
      </c>
      <c r="J4875" s="329">
        <v>726.03810250980928</v>
      </c>
      <c r="K4875" s="329">
        <f t="shared" si="76"/>
        <v>726.03810250980928</v>
      </c>
    </row>
    <row r="4876" spans="2:11" x14ac:dyDescent="0.2">
      <c r="B4876" s="1">
        <v>54420337</v>
      </c>
      <c r="C4876" s="1">
        <v>2028</v>
      </c>
      <c r="D4876" s="1" t="s">
        <v>307</v>
      </c>
      <c r="E4876" s="1">
        <v>0</v>
      </c>
      <c r="F4876" s="329">
        <v>0</v>
      </c>
      <c r="G4876" s="1">
        <v>0</v>
      </c>
      <c r="H4876" s="329">
        <v>0</v>
      </c>
      <c r="I4876" s="1">
        <v>0</v>
      </c>
      <c r="J4876" s="329">
        <v>726.03810250980928</v>
      </c>
      <c r="K4876" s="329">
        <f t="shared" si="76"/>
        <v>726.03810250980928</v>
      </c>
    </row>
    <row r="4877" spans="2:11" x14ac:dyDescent="0.2">
      <c r="B4877" s="1">
        <v>54420337</v>
      </c>
      <c r="C4877" s="1">
        <v>2029</v>
      </c>
      <c r="D4877" s="1" t="s">
        <v>307</v>
      </c>
      <c r="E4877" s="1">
        <v>0</v>
      </c>
      <c r="F4877" s="329">
        <v>0</v>
      </c>
      <c r="G4877" s="1">
        <v>0</v>
      </c>
      <c r="H4877" s="329">
        <v>0</v>
      </c>
      <c r="I4877" s="1">
        <v>0</v>
      </c>
      <c r="J4877" s="329">
        <v>726.03810250980928</v>
      </c>
      <c r="K4877" s="329">
        <f t="shared" si="76"/>
        <v>726.03810250980928</v>
      </c>
    </row>
    <row r="4878" spans="2:11" x14ac:dyDescent="0.2">
      <c r="B4878" s="1">
        <v>54420337</v>
      </c>
      <c r="C4878" s="1">
        <v>2030</v>
      </c>
      <c r="D4878" s="1" t="s">
        <v>307</v>
      </c>
      <c r="E4878" s="1">
        <v>0</v>
      </c>
      <c r="F4878" s="329">
        <v>0</v>
      </c>
      <c r="G4878" s="1">
        <v>0</v>
      </c>
      <c r="H4878" s="329">
        <v>0</v>
      </c>
      <c r="I4878" s="1">
        <v>0</v>
      </c>
      <c r="J4878" s="329">
        <v>726.03810250980928</v>
      </c>
      <c r="K4878" s="329">
        <f t="shared" si="76"/>
        <v>726.03810250980928</v>
      </c>
    </row>
    <row r="4879" spans="2:11" x14ac:dyDescent="0.2">
      <c r="B4879" s="1">
        <v>54420337</v>
      </c>
      <c r="C4879" s="1">
        <v>2031</v>
      </c>
      <c r="D4879" s="1" t="s">
        <v>307</v>
      </c>
      <c r="E4879" s="1">
        <v>0</v>
      </c>
      <c r="F4879" s="329">
        <v>0</v>
      </c>
      <c r="G4879" s="1">
        <v>0</v>
      </c>
      <c r="H4879" s="329">
        <v>0</v>
      </c>
      <c r="I4879" s="1">
        <v>0</v>
      </c>
      <c r="J4879" s="329">
        <v>726.03810250980928</v>
      </c>
      <c r="K4879" s="329">
        <f t="shared" si="76"/>
        <v>726.03810250980928</v>
      </c>
    </row>
    <row r="4880" spans="2:11" x14ac:dyDescent="0.2">
      <c r="B4880" s="1">
        <v>54420337</v>
      </c>
      <c r="C4880" s="1">
        <v>2032</v>
      </c>
      <c r="D4880" s="1" t="s">
        <v>307</v>
      </c>
      <c r="E4880" s="1">
        <v>0</v>
      </c>
      <c r="F4880" s="329">
        <v>0</v>
      </c>
      <c r="G4880" s="1">
        <v>0</v>
      </c>
      <c r="H4880" s="329">
        <v>0</v>
      </c>
      <c r="I4880" s="1">
        <v>0</v>
      </c>
      <c r="J4880" s="329">
        <v>726.03810250980928</v>
      </c>
      <c r="K4880" s="329">
        <f t="shared" si="76"/>
        <v>726.03810250980928</v>
      </c>
    </row>
    <row r="4881" spans="2:11" x14ac:dyDescent="0.2">
      <c r="B4881" s="1">
        <v>54420337</v>
      </c>
      <c r="C4881" s="1">
        <v>2033</v>
      </c>
      <c r="D4881" s="1" t="s">
        <v>307</v>
      </c>
      <c r="E4881" s="1">
        <v>0</v>
      </c>
      <c r="F4881" s="329">
        <v>0</v>
      </c>
      <c r="G4881" s="1">
        <v>0</v>
      </c>
      <c r="H4881" s="329">
        <v>0</v>
      </c>
      <c r="I4881" s="1">
        <v>0</v>
      </c>
      <c r="J4881" s="329">
        <v>726.03810250980928</v>
      </c>
      <c r="K4881" s="329">
        <f t="shared" si="76"/>
        <v>726.03810250980928</v>
      </c>
    </row>
    <row r="4882" spans="2:11" x14ac:dyDescent="0.2">
      <c r="B4882" s="1">
        <v>54420337</v>
      </c>
      <c r="C4882" s="1">
        <v>2034</v>
      </c>
      <c r="D4882" s="1" t="s">
        <v>307</v>
      </c>
      <c r="E4882" s="1">
        <v>0</v>
      </c>
      <c r="F4882" s="329">
        <v>0</v>
      </c>
      <c r="G4882" s="1">
        <v>0</v>
      </c>
      <c r="H4882" s="329">
        <v>0</v>
      </c>
      <c r="I4882" s="1">
        <v>0</v>
      </c>
      <c r="J4882" s="329">
        <v>726.03810250980928</v>
      </c>
      <c r="K4882" s="329">
        <f t="shared" si="76"/>
        <v>726.03810250980928</v>
      </c>
    </row>
    <row r="4883" spans="2:11" x14ac:dyDescent="0.2">
      <c r="B4883" s="1">
        <v>163873654</v>
      </c>
      <c r="C4883" s="1">
        <v>2023</v>
      </c>
      <c r="D4883" s="1" t="s">
        <v>307</v>
      </c>
      <c r="E4883" s="1">
        <v>0</v>
      </c>
      <c r="F4883" s="329">
        <v>0</v>
      </c>
      <c r="G4883" s="1">
        <v>9058.854375815361</v>
      </c>
      <c r="H4883" s="329">
        <v>440041.99122941907</v>
      </c>
      <c r="I4883" s="1">
        <v>9058.854375815361</v>
      </c>
      <c r="J4883" s="329">
        <v>4256.0249438276269</v>
      </c>
      <c r="K4883" s="329">
        <f t="shared" si="76"/>
        <v>444298.01617324672</v>
      </c>
    </row>
    <row r="4884" spans="2:11" x14ac:dyDescent="0.2">
      <c r="B4884" s="1">
        <v>163873654</v>
      </c>
      <c r="C4884" s="1">
        <v>2024</v>
      </c>
      <c r="D4884" s="1" t="s">
        <v>307</v>
      </c>
      <c r="E4884" s="1">
        <v>0</v>
      </c>
      <c r="F4884" s="329">
        <v>0</v>
      </c>
      <c r="G4884" s="1">
        <v>9318.5736024346916</v>
      </c>
      <c r="H4884" s="329">
        <v>452658.0860357614</v>
      </c>
      <c r="I4884" s="1">
        <v>9318.5736024346916</v>
      </c>
      <c r="J4884" s="329">
        <v>4256.0249438276269</v>
      </c>
      <c r="K4884" s="329">
        <f t="shared" si="76"/>
        <v>456914.11097958905</v>
      </c>
    </row>
    <row r="4885" spans="2:11" x14ac:dyDescent="0.2">
      <c r="B4885" s="1">
        <v>163873654</v>
      </c>
      <c r="C4885" s="1">
        <v>2025</v>
      </c>
      <c r="D4885" s="1" t="s">
        <v>307</v>
      </c>
      <c r="E4885" s="1">
        <v>0</v>
      </c>
      <c r="F4885" s="329">
        <v>0</v>
      </c>
      <c r="G4885" s="1">
        <v>9318.5736024346916</v>
      </c>
      <c r="H4885" s="329">
        <v>452658.0860357614</v>
      </c>
      <c r="I4885" s="1">
        <v>9318.5736024346916</v>
      </c>
      <c r="J4885" s="329">
        <v>4256.0249438276269</v>
      </c>
      <c r="K4885" s="329">
        <f t="shared" si="76"/>
        <v>456914.11097958905</v>
      </c>
    </row>
    <row r="4886" spans="2:11" x14ac:dyDescent="0.2">
      <c r="B4886" s="1">
        <v>163873654</v>
      </c>
      <c r="C4886" s="1">
        <v>2026</v>
      </c>
      <c r="D4886" s="1" t="s">
        <v>307</v>
      </c>
      <c r="E4886" s="1">
        <v>0</v>
      </c>
      <c r="F4886" s="329">
        <v>0</v>
      </c>
      <c r="G4886" s="1">
        <v>9318.5736024346916</v>
      </c>
      <c r="H4886" s="329">
        <v>452658.0860357614</v>
      </c>
      <c r="I4886" s="1">
        <v>9318.5736024346916</v>
      </c>
      <c r="J4886" s="329">
        <v>4256.0249438276269</v>
      </c>
      <c r="K4886" s="329">
        <f t="shared" si="76"/>
        <v>456914.11097958905</v>
      </c>
    </row>
    <row r="4887" spans="2:11" x14ac:dyDescent="0.2">
      <c r="B4887" s="1">
        <v>163873654</v>
      </c>
      <c r="C4887" s="1">
        <v>2027</v>
      </c>
      <c r="D4887" s="1" t="s">
        <v>307</v>
      </c>
      <c r="E4887" s="1">
        <v>0</v>
      </c>
      <c r="F4887" s="329">
        <v>0</v>
      </c>
      <c r="G4887" s="1">
        <v>9318.5736024346916</v>
      </c>
      <c r="H4887" s="329">
        <v>452658.0860357614</v>
      </c>
      <c r="I4887" s="1">
        <v>9318.5736024346916</v>
      </c>
      <c r="J4887" s="329">
        <v>4256.0249438276269</v>
      </c>
      <c r="K4887" s="329">
        <f t="shared" si="76"/>
        <v>456914.11097958905</v>
      </c>
    </row>
    <row r="4888" spans="2:11" x14ac:dyDescent="0.2">
      <c r="B4888" s="1">
        <v>163873654</v>
      </c>
      <c r="C4888" s="1">
        <v>2028</v>
      </c>
      <c r="D4888" s="1" t="s">
        <v>307</v>
      </c>
      <c r="E4888" s="1">
        <v>0</v>
      </c>
      <c r="F4888" s="329">
        <v>0</v>
      </c>
      <c r="G4888" s="1">
        <v>9318.5736024346916</v>
      </c>
      <c r="H4888" s="329">
        <v>452658.0860357614</v>
      </c>
      <c r="I4888" s="1">
        <v>9318.5736024346916</v>
      </c>
      <c r="J4888" s="329">
        <v>4256.0249438276269</v>
      </c>
      <c r="K4888" s="329">
        <f t="shared" si="76"/>
        <v>456914.11097958905</v>
      </c>
    </row>
    <row r="4889" spans="2:11" x14ac:dyDescent="0.2">
      <c r="B4889" s="1">
        <v>163873654</v>
      </c>
      <c r="C4889" s="1">
        <v>2029</v>
      </c>
      <c r="D4889" s="1" t="s">
        <v>307</v>
      </c>
      <c r="E4889" s="1">
        <v>0</v>
      </c>
      <c r="F4889" s="329">
        <v>0</v>
      </c>
      <c r="G4889" s="1">
        <v>9318.5736024346916</v>
      </c>
      <c r="H4889" s="329">
        <v>452658.0860357614</v>
      </c>
      <c r="I4889" s="1">
        <v>9318.5736024346916</v>
      </c>
      <c r="J4889" s="329">
        <v>4256.0249438276269</v>
      </c>
      <c r="K4889" s="329">
        <f t="shared" si="76"/>
        <v>456914.11097958905</v>
      </c>
    </row>
    <row r="4890" spans="2:11" x14ac:dyDescent="0.2">
      <c r="B4890" s="1">
        <v>163873654</v>
      </c>
      <c r="C4890" s="1">
        <v>2030</v>
      </c>
      <c r="D4890" s="1" t="s">
        <v>307</v>
      </c>
      <c r="E4890" s="1">
        <v>0</v>
      </c>
      <c r="F4890" s="329">
        <v>0</v>
      </c>
      <c r="G4890" s="1">
        <v>9318.5736024346916</v>
      </c>
      <c r="H4890" s="329">
        <v>452658.0860357614</v>
      </c>
      <c r="I4890" s="1">
        <v>9318.5736024346916</v>
      </c>
      <c r="J4890" s="329">
        <v>4256.0249438276269</v>
      </c>
      <c r="K4890" s="329">
        <f t="shared" si="76"/>
        <v>456914.11097958905</v>
      </c>
    </row>
    <row r="4891" spans="2:11" x14ac:dyDescent="0.2">
      <c r="B4891" s="1">
        <v>163873654</v>
      </c>
      <c r="C4891" s="1">
        <v>2031</v>
      </c>
      <c r="D4891" s="1" t="s">
        <v>307</v>
      </c>
      <c r="E4891" s="1">
        <v>0</v>
      </c>
      <c r="F4891" s="329">
        <v>0</v>
      </c>
      <c r="G4891" s="1">
        <v>9318.5736024346916</v>
      </c>
      <c r="H4891" s="329">
        <v>452658.0860357614</v>
      </c>
      <c r="I4891" s="1">
        <v>9318.5736024346916</v>
      </c>
      <c r="J4891" s="329">
        <v>4256.0249438276269</v>
      </c>
      <c r="K4891" s="329">
        <f t="shared" si="76"/>
        <v>456914.11097958905</v>
      </c>
    </row>
    <row r="4892" spans="2:11" x14ac:dyDescent="0.2">
      <c r="B4892" s="1">
        <v>163873654</v>
      </c>
      <c r="C4892" s="1">
        <v>2032</v>
      </c>
      <c r="D4892" s="1" t="s">
        <v>307</v>
      </c>
      <c r="E4892" s="1">
        <v>0</v>
      </c>
      <c r="F4892" s="329">
        <v>0</v>
      </c>
      <c r="G4892" s="1">
        <v>9318.5736024346916</v>
      </c>
      <c r="H4892" s="329">
        <v>452658.0860357614</v>
      </c>
      <c r="I4892" s="1">
        <v>9318.5736024346916</v>
      </c>
      <c r="J4892" s="329">
        <v>4256.0249438276269</v>
      </c>
      <c r="K4892" s="329">
        <f t="shared" si="76"/>
        <v>456914.11097958905</v>
      </c>
    </row>
    <row r="4893" spans="2:11" x14ac:dyDescent="0.2">
      <c r="B4893" s="1">
        <v>163873654</v>
      </c>
      <c r="C4893" s="1">
        <v>2033</v>
      </c>
      <c r="D4893" s="1" t="s">
        <v>307</v>
      </c>
      <c r="E4893" s="1">
        <v>0</v>
      </c>
      <c r="F4893" s="329">
        <v>0</v>
      </c>
      <c r="G4893" s="1">
        <v>9318.5736024346916</v>
      </c>
      <c r="H4893" s="329">
        <v>452658.0860357614</v>
      </c>
      <c r="I4893" s="1">
        <v>9318.5736024346916</v>
      </c>
      <c r="J4893" s="329">
        <v>4256.0249438276269</v>
      </c>
      <c r="K4893" s="329">
        <f t="shared" si="76"/>
        <v>456914.11097958905</v>
      </c>
    </row>
    <row r="4894" spans="2:11" x14ac:dyDescent="0.2">
      <c r="B4894" s="1">
        <v>163873654</v>
      </c>
      <c r="C4894" s="1">
        <v>2034</v>
      </c>
      <c r="D4894" s="1" t="s">
        <v>307</v>
      </c>
      <c r="E4894" s="1">
        <v>0</v>
      </c>
      <c r="F4894" s="329">
        <v>0</v>
      </c>
      <c r="G4894" s="1">
        <v>9318.5736024346916</v>
      </c>
      <c r="H4894" s="329">
        <v>452658.0860357614</v>
      </c>
      <c r="I4894" s="1">
        <v>9318.5736024346916</v>
      </c>
      <c r="J4894" s="329">
        <v>4256.0249438276269</v>
      </c>
      <c r="K4894" s="329">
        <f t="shared" si="76"/>
        <v>456914.11097958905</v>
      </c>
    </row>
    <row r="4895" spans="2:11" x14ac:dyDescent="0.2">
      <c r="B4895" s="1">
        <v>198038345</v>
      </c>
      <c r="C4895" s="1">
        <v>2023</v>
      </c>
      <c r="D4895" s="1" t="s">
        <v>307</v>
      </c>
      <c r="E4895" s="1">
        <v>0</v>
      </c>
      <c r="F4895" s="329">
        <v>0</v>
      </c>
      <c r="G4895" s="1">
        <v>0</v>
      </c>
      <c r="H4895" s="329">
        <v>0</v>
      </c>
      <c r="I4895" s="1">
        <v>0</v>
      </c>
      <c r="J4895" s="329">
        <v>572.68803593388373</v>
      </c>
      <c r="K4895" s="329">
        <f t="shared" si="76"/>
        <v>572.68803593388373</v>
      </c>
    </row>
    <row r="4896" spans="2:11" x14ac:dyDescent="0.2">
      <c r="B4896" s="1">
        <v>198038345</v>
      </c>
      <c r="C4896" s="1">
        <v>2024</v>
      </c>
      <c r="D4896" s="1" t="s">
        <v>307</v>
      </c>
      <c r="E4896" s="1">
        <v>0</v>
      </c>
      <c r="F4896" s="329">
        <v>0</v>
      </c>
      <c r="G4896" s="1">
        <v>0</v>
      </c>
      <c r="H4896" s="329">
        <v>0</v>
      </c>
      <c r="I4896" s="1">
        <v>0</v>
      </c>
      <c r="J4896" s="329">
        <v>572.68803593388373</v>
      </c>
      <c r="K4896" s="329">
        <f t="shared" si="76"/>
        <v>572.68803593388373</v>
      </c>
    </row>
    <row r="4897" spans="2:11" x14ac:dyDescent="0.2">
      <c r="B4897" s="1">
        <v>198038345</v>
      </c>
      <c r="C4897" s="1">
        <v>2025</v>
      </c>
      <c r="D4897" s="1" t="s">
        <v>307</v>
      </c>
      <c r="E4897" s="1">
        <v>0</v>
      </c>
      <c r="F4897" s="329">
        <v>0</v>
      </c>
      <c r="G4897" s="1">
        <v>0</v>
      </c>
      <c r="H4897" s="329">
        <v>0</v>
      </c>
      <c r="I4897" s="1">
        <v>0</v>
      </c>
      <c r="J4897" s="329">
        <v>572.68803593388373</v>
      </c>
      <c r="K4897" s="329">
        <f t="shared" si="76"/>
        <v>572.68803593388373</v>
      </c>
    </row>
    <row r="4898" spans="2:11" x14ac:dyDescent="0.2">
      <c r="B4898" s="1">
        <v>198038345</v>
      </c>
      <c r="C4898" s="1">
        <v>2026</v>
      </c>
      <c r="D4898" s="1" t="s">
        <v>307</v>
      </c>
      <c r="E4898" s="1">
        <v>0</v>
      </c>
      <c r="F4898" s="329">
        <v>0</v>
      </c>
      <c r="G4898" s="1">
        <v>0</v>
      </c>
      <c r="H4898" s="329">
        <v>0</v>
      </c>
      <c r="I4898" s="1">
        <v>0</v>
      </c>
      <c r="J4898" s="329">
        <v>572.68803593388373</v>
      </c>
      <c r="K4898" s="329">
        <f t="shared" si="76"/>
        <v>572.68803593388373</v>
      </c>
    </row>
    <row r="4899" spans="2:11" x14ac:dyDescent="0.2">
      <c r="B4899" s="1">
        <v>198038345</v>
      </c>
      <c r="C4899" s="1">
        <v>2027</v>
      </c>
      <c r="D4899" s="1" t="s">
        <v>307</v>
      </c>
      <c r="E4899" s="1">
        <v>0</v>
      </c>
      <c r="F4899" s="329">
        <v>0</v>
      </c>
      <c r="G4899" s="1">
        <v>0</v>
      </c>
      <c r="H4899" s="329">
        <v>0</v>
      </c>
      <c r="I4899" s="1">
        <v>0</v>
      </c>
      <c r="J4899" s="329">
        <v>572.68803593388373</v>
      </c>
      <c r="K4899" s="329">
        <f t="shared" si="76"/>
        <v>572.68803593388373</v>
      </c>
    </row>
    <row r="4900" spans="2:11" x14ac:dyDescent="0.2">
      <c r="B4900" s="1">
        <v>198038345</v>
      </c>
      <c r="C4900" s="1">
        <v>2028</v>
      </c>
      <c r="D4900" s="1" t="s">
        <v>307</v>
      </c>
      <c r="E4900" s="1">
        <v>0</v>
      </c>
      <c r="F4900" s="329">
        <v>0</v>
      </c>
      <c r="G4900" s="1">
        <v>0</v>
      </c>
      <c r="H4900" s="329">
        <v>0</v>
      </c>
      <c r="I4900" s="1">
        <v>0</v>
      </c>
      <c r="J4900" s="329">
        <v>572.68803593388373</v>
      </c>
      <c r="K4900" s="329">
        <f t="shared" si="76"/>
        <v>572.68803593388373</v>
      </c>
    </row>
    <row r="4901" spans="2:11" x14ac:dyDescent="0.2">
      <c r="B4901" s="1">
        <v>198038345</v>
      </c>
      <c r="C4901" s="1">
        <v>2029</v>
      </c>
      <c r="D4901" s="1" t="s">
        <v>307</v>
      </c>
      <c r="E4901" s="1">
        <v>0</v>
      </c>
      <c r="F4901" s="329">
        <v>0</v>
      </c>
      <c r="G4901" s="1">
        <v>0</v>
      </c>
      <c r="H4901" s="329">
        <v>0</v>
      </c>
      <c r="I4901" s="1">
        <v>0</v>
      </c>
      <c r="J4901" s="329">
        <v>572.68803593388373</v>
      </c>
      <c r="K4901" s="329">
        <f t="shared" si="76"/>
        <v>572.68803593388373</v>
      </c>
    </row>
    <row r="4902" spans="2:11" x14ac:dyDescent="0.2">
      <c r="B4902" s="1">
        <v>198038345</v>
      </c>
      <c r="C4902" s="1">
        <v>2030</v>
      </c>
      <c r="D4902" s="1" t="s">
        <v>307</v>
      </c>
      <c r="E4902" s="1">
        <v>0</v>
      </c>
      <c r="F4902" s="329">
        <v>0</v>
      </c>
      <c r="G4902" s="1">
        <v>0</v>
      </c>
      <c r="H4902" s="329">
        <v>0</v>
      </c>
      <c r="I4902" s="1">
        <v>0</v>
      </c>
      <c r="J4902" s="329">
        <v>572.68803593388373</v>
      </c>
      <c r="K4902" s="329">
        <f t="shared" si="76"/>
        <v>572.68803593388373</v>
      </c>
    </row>
    <row r="4903" spans="2:11" x14ac:dyDescent="0.2">
      <c r="B4903" s="1">
        <v>198038345</v>
      </c>
      <c r="C4903" s="1">
        <v>2031</v>
      </c>
      <c r="D4903" s="1" t="s">
        <v>307</v>
      </c>
      <c r="E4903" s="1">
        <v>0</v>
      </c>
      <c r="F4903" s="329">
        <v>0</v>
      </c>
      <c r="G4903" s="1">
        <v>0</v>
      </c>
      <c r="H4903" s="329">
        <v>0</v>
      </c>
      <c r="I4903" s="1">
        <v>0</v>
      </c>
      <c r="J4903" s="329">
        <v>572.68803593388373</v>
      </c>
      <c r="K4903" s="329">
        <f t="shared" si="76"/>
        <v>572.68803593388373</v>
      </c>
    </row>
    <row r="4904" spans="2:11" x14ac:dyDescent="0.2">
      <c r="B4904" s="1">
        <v>198038345</v>
      </c>
      <c r="C4904" s="1">
        <v>2032</v>
      </c>
      <c r="D4904" s="1" t="s">
        <v>307</v>
      </c>
      <c r="E4904" s="1">
        <v>0</v>
      </c>
      <c r="F4904" s="329">
        <v>0</v>
      </c>
      <c r="G4904" s="1">
        <v>0</v>
      </c>
      <c r="H4904" s="329">
        <v>0</v>
      </c>
      <c r="I4904" s="1">
        <v>0</v>
      </c>
      <c r="J4904" s="329">
        <v>572.68803593388373</v>
      </c>
      <c r="K4904" s="329">
        <f t="shared" si="76"/>
        <v>572.68803593388373</v>
      </c>
    </row>
    <row r="4905" spans="2:11" x14ac:dyDescent="0.2">
      <c r="B4905" s="1">
        <v>198038345</v>
      </c>
      <c r="C4905" s="1">
        <v>2033</v>
      </c>
      <c r="D4905" s="1" t="s">
        <v>307</v>
      </c>
      <c r="E4905" s="1">
        <v>0</v>
      </c>
      <c r="F4905" s="329">
        <v>0</v>
      </c>
      <c r="G4905" s="1">
        <v>0</v>
      </c>
      <c r="H4905" s="329">
        <v>0</v>
      </c>
      <c r="I4905" s="1">
        <v>0</v>
      </c>
      <c r="J4905" s="329">
        <v>572.68803593388373</v>
      </c>
      <c r="K4905" s="329">
        <f t="shared" si="76"/>
        <v>572.68803593388373</v>
      </c>
    </row>
    <row r="4906" spans="2:11" x14ac:dyDescent="0.2">
      <c r="B4906" s="1">
        <v>198038345</v>
      </c>
      <c r="C4906" s="1">
        <v>2034</v>
      </c>
      <c r="D4906" s="1" t="s">
        <v>307</v>
      </c>
      <c r="E4906" s="1">
        <v>0</v>
      </c>
      <c r="F4906" s="329">
        <v>0</v>
      </c>
      <c r="G4906" s="1">
        <v>0</v>
      </c>
      <c r="H4906" s="329">
        <v>0</v>
      </c>
      <c r="I4906" s="1">
        <v>0</v>
      </c>
      <c r="J4906" s="329">
        <v>572.68803593388373</v>
      </c>
      <c r="K4906" s="329">
        <f t="shared" si="76"/>
        <v>572.68803593388373</v>
      </c>
    </row>
    <row r="4907" spans="2:11" x14ac:dyDescent="0.2">
      <c r="B4907" s="1">
        <v>20221178</v>
      </c>
      <c r="C4907" s="1">
        <v>2023</v>
      </c>
      <c r="D4907" s="1" t="s">
        <v>308</v>
      </c>
      <c r="E4907" s="1">
        <v>3135.6592382319009</v>
      </c>
      <c r="F4907" s="329">
        <v>0</v>
      </c>
      <c r="G4907" s="1">
        <v>0</v>
      </c>
      <c r="H4907" s="329">
        <v>0</v>
      </c>
      <c r="I4907" s="1">
        <v>3135.6592382319009</v>
      </c>
      <c r="J4907" s="329">
        <v>7519.106002187943</v>
      </c>
      <c r="K4907" s="329">
        <f t="shared" si="76"/>
        <v>7519.106002187943</v>
      </c>
    </row>
    <row r="4908" spans="2:11" x14ac:dyDescent="0.2">
      <c r="B4908" s="1">
        <v>20221178</v>
      </c>
      <c r="C4908" s="1">
        <v>2024</v>
      </c>
      <c r="D4908" s="1" t="s">
        <v>308</v>
      </c>
      <c r="E4908" s="1">
        <v>7571.999479948613</v>
      </c>
      <c r="F4908" s="329">
        <v>116.28935154835411</v>
      </c>
      <c r="G4908" s="1">
        <v>0</v>
      </c>
      <c r="H4908" s="329">
        <v>0</v>
      </c>
      <c r="I4908" s="1">
        <v>7571.999479948613</v>
      </c>
      <c r="J4908" s="329">
        <v>7519.106002187943</v>
      </c>
      <c r="K4908" s="329">
        <f t="shared" si="76"/>
        <v>7635.3953537362968</v>
      </c>
    </row>
    <row r="4909" spans="2:11" x14ac:dyDescent="0.2">
      <c r="B4909" s="1">
        <v>20221178</v>
      </c>
      <c r="C4909" s="1">
        <v>2025</v>
      </c>
      <c r="D4909" s="1" t="s">
        <v>308</v>
      </c>
      <c r="E4909" s="1">
        <v>10765.5251324566</v>
      </c>
      <c r="F4909" s="329">
        <v>172.11872913188961</v>
      </c>
      <c r="G4909" s="1">
        <v>0</v>
      </c>
      <c r="H4909" s="329">
        <v>0</v>
      </c>
      <c r="I4909" s="1">
        <v>10765.5251324566</v>
      </c>
      <c r="J4909" s="329">
        <v>7519.106002187943</v>
      </c>
      <c r="K4909" s="329">
        <f t="shared" si="76"/>
        <v>7691.2247313198322</v>
      </c>
    </row>
    <row r="4910" spans="2:11" x14ac:dyDescent="0.2">
      <c r="B4910" s="1">
        <v>20221178</v>
      </c>
      <c r="C4910" s="1">
        <v>2026</v>
      </c>
      <c r="D4910" s="1" t="s">
        <v>308</v>
      </c>
      <c r="E4910" s="1">
        <v>10765.5251324566</v>
      </c>
      <c r="F4910" s="329">
        <v>172.11872913188961</v>
      </c>
      <c r="G4910" s="1">
        <v>0</v>
      </c>
      <c r="H4910" s="329">
        <v>0</v>
      </c>
      <c r="I4910" s="1">
        <v>10765.5251324566</v>
      </c>
      <c r="J4910" s="329">
        <v>7519.106002187943</v>
      </c>
      <c r="K4910" s="329">
        <f t="shared" si="76"/>
        <v>7691.2247313198322</v>
      </c>
    </row>
    <row r="4911" spans="2:11" x14ac:dyDescent="0.2">
      <c r="B4911" s="1">
        <v>20221178</v>
      </c>
      <c r="C4911" s="1">
        <v>2027</v>
      </c>
      <c r="D4911" s="1" t="s">
        <v>308</v>
      </c>
      <c r="E4911" s="1">
        <v>10765.5251324566</v>
      </c>
      <c r="F4911" s="329">
        <v>172.11872913188961</v>
      </c>
      <c r="G4911" s="1">
        <v>0</v>
      </c>
      <c r="H4911" s="329">
        <v>0</v>
      </c>
      <c r="I4911" s="1">
        <v>10765.5251324566</v>
      </c>
      <c r="J4911" s="329">
        <v>7519.106002187943</v>
      </c>
      <c r="K4911" s="329">
        <f t="shared" si="76"/>
        <v>7691.2247313198322</v>
      </c>
    </row>
    <row r="4912" spans="2:11" x14ac:dyDescent="0.2">
      <c r="B4912" s="1">
        <v>20221178</v>
      </c>
      <c r="C4912" s="1">
        <v>2028</v>
      </c>
      <c r="D4912" s="1" t="s">
        <v>308</v>
      </c>
      <c r="E4912" s="1">
        <v>10765.5251324566</v>
      </c>
      <c r="F4912" s="329">
        <v>172.11872913188961</v>
      </c>
      <c r="G4912" s="1">
        <v>0</v>
      </c>
      <c r="H4912" s="329">
        <v>0</v>
      </c>
      <c r="I4912" s="1">
        <v>10765.5251324566</v>
      </c>
      <c r="J4912" s="329">
        <v>7519.106002187943</v>
      </c>
      <c r="K4912" s="329">
        <f t="shared" si="76"/>
        <v>7691.2247313198322</v>
      </c>
    </row>
    <row r="4913" spans="2:11" x14ac:dyDescent="0.2">
      <c r="B4913" s="1">
        <v>20221178</v>
      </c>
      <c r="C4913" s="1">
        <v>2029</v>
      </c>
      <c r="D4913" s="1" t="s">
        <v>308</v>
      </c>
      <c r="E4913" s="1">
        <v>10765.5251324566</v>
      </c>
      <c r="F4913" s="329">
        <v>172.11872913188961</v>
      </c>
      <c r="G4913" s="1">
        <v>0</v>
      </c>
      <c r="H4913" s="329">
        <v>0</v>
      </c>
      <c r="I4913" s="1">
        <v>10765.5251324566</v>
      </c>
      <c r="J4913" s="329">
        <v>7519.106002187943</v>
      </c>
      <c r="K4913" s="329">
        <f t="shared" si="76"/>
        <v>7691.2247313198322</v>
      </c>
    </row>
    <row r="4914" spans="2:11" x14ac:dyDescent="0.2">
      <c r="B4914" s="1">
        <v>20221178</v>
      </c>
      <c r="C4914" s="1">
        <v>2030</v>
      </c>
      <c r="D4914" s="1" t="s">
        <v>308</v>
      </c>
      <c r="E4914" s="1">
        <v>10765.5251324566</v>
      </c>
      <c r="F4914" s="329">
        <v>172.11872913188961</v>
      </c>
      <c r="G4914" s="1">
        <v>0</v>
      </c>
      <c r="H4914" s="329">
        <v>0</v>
      </c>
      <c r="I4914" s="1">
        <v>10765.5251324566</v>
      </c>
      <c r="J4914" s="329">
        <v>7519.106002187943</v>
      </c>
      <c r="K4914" s="329">
        <f t="shared" si="76"/>
        <v>7691.2247313198322</v>
      </c>
    </row>
    <row r="4915" spans="2:11" x14ac:dyDescent="0.2">
      <c r="B4915" s="1">
        <v>20221178</v>
      </c>
      <c r="C4915" s="1">
        <v>2031</v>
      </c>
      <c r="D4915" s="1" t="s">
        <v>308</v>
      </c>
      <c r="E4915" s="1">
        <v>10765.5251324566</v>
      </c>
      <c r="F4915" s="329">
        <v>172.11872913188961</v>
      </c>
      <c r="G4915" s="1">
        <v>0</v>
      </c>
      <c r="H4915" s="329">
        <v>0</v>
      </c>
      <c r="I4915" s="1">
        <v>10765.5251324566</v>
      </c>
      <c r="J4915" s="329">
        <v>7519.106002187943</v>
      </c>
      <c r="K4915" s="329">
        <f t="shared" si="76"/>
        <v>7691.2247313198322</v>
      </c>
    </row>
    <row r="4916" spans="2:11" x14ac:dyDescent="0.2">
      <c r="B4916" s="1">
        <v>20221178</v>
      </c>
      <c r="C4916" s="1">
        <v>2032</v>
      </c>
      <c r="D4916" s="1" t="s">
        <v>308</v>
      </c>
      <c r="E4916" s="1">
        <v>10765.5251324566</v>
      </c>
      <c r="F4916" s="329">
        <v>172.11872913188961</v>
      </c>
      <c r="G4916" s="1">
        <v>0</v>
      </c>
      <c r="H4916" s="329">
        <v>0</v>
      </c>
      <c r="I4916" s="1">
        <v>10765.5251324566</v>
      </c>
      <c r="J4916" s="329">
        <v>7519.106002187943</v>
      </c>
      <c r="K4916" s="329">
        <f t="shared" si="76"/>
        <v>7691.2247313198322</v>
      </c>
    </row>
    <row r="4917" spans="2:11" x14ac:dyDescent="0.2">
      <c r="B4917" s="1">
        <v>20221178</v>
      </c>
      <c r="C4917" s="1">
        <v>2033</v>
      </c>
      <c r="D4917" s="1" t="s">
        <v>308</v>
      </c>
      <c r="E4917" s="1">
        <v>10765.5251324566</v>
      </c>
      <c r="F4917" s="329">
        <v>172.11872913188961</v>
      </c>
      <c r="G4917" s="1">
        <v>0</v>
      </c>
      <c r="H4917" s="329">
        <v>0</v>
      </c>
      <c r="I4917" s="1">
        <v>10765.5251324566</v>
      </c>
      <c r="J4917" s="329">
        <v>7519.106002187943</v>
      </c>
      <c r="K4917" s="329">
        <f t="shared" si="76"/>
        <v>7691.2247313198322</v>
      </c>
    </row>
    <row r="4918" spans="2:11" x14ac:dyDescent="0.2">
      <c r="B4918" s="1">
        <v>20221178</v>
      </c>
      <c r="C4918" s="1">
        <v>2034</v>
      </c>
      <c r="D4918" s="1" t="s">
        <v>308</v>
      </c>
      <c r="E4918" s="1">
        <v>10765.5251324566</v>
      </c>
      <c r="F4918" s="329">
        <v>172.11872913188961</v>
      </c>
      <c r="G4918" s="1">
        <v>0</v>
      </c>
      <c r="H4918" s="329">
        <v>0</v>
      </c>
      <c r="I4918" s="1">
        <v>10765.5251324566</v>
      </c>
      <c r="J4918" s="329">
        <v>7519.106002187943</v>
      </c>
      <c r="K4918" s="329">
        <f t="shared" si="76"/>
        <v>7691.2247313198322</v>
      </c>
    </row>
    <row r="4919" spans="2:11" x14ac:dyDescent="0.2">
      <c r="B4919" s="1">
        <v>20243680</v>
      </c>
      <c r="C4919" s="1">
        <v>2023</v>
      </c>
      <c r="D4919" s="1" t="s">
        <v>308</v>
      </c>
      <c r="E4919" s="1">
        <v>54.749732854590292</v>
      </c>
      <c r="F4919" s="329">
        <v>0</v>
      </c>
      <c r="G4919" s="1">
        <v>0</v>
      </c>
      <c r="H4919" s="329">
        <v>0</v>
      </c>
      <c r="I4919" s="1">
        <v>54.749732854590292</v>
      </c>
      <c r="J4919" s="329">
        <v>11379.095264693209</v>
      </c>
      <c r="K4919" s="329">
        <f t="shared" si="76"/>
        <v>11379.095264693209</v>
      </c>
    </row>
    <row r="4920" spans="2:11" x14ac:dyDescent="0.2">
      <c r="B4920" s="1">
        <v>20243680</v>
      </c>
      <c r="C4920" s="1">
        <v>2024</v>
      </c>
      <c r="D4920" s="1" t="s">
        <v>308</v>
      </c>
      <c r="E4920" s="1">
        <v>166.60129866257839</v>
      </c>
      <c r="F4920" s="329">
        <v>2.3211197112158639</v>
      </c>
      <c r="G4920" s="1">
        <v>0</v>
      </c>
      <c r="H4920" s="329">
        <v>0</v>
      </c>
      <c r="I4920" s="1">
        <v>166.60129866257839</v>
      </c>
      <c r="J4920" s="329">
        <v>11379.095264693209</v>
      </c>
      <c r="K4920" s="329">
        <f t="shared" si="76"/>
        <v>11381.416384404425</v>
      </c>
    </row>
    <row r="4921" spans="2:11" x14ac:dyDescent="0.2">
      <c r="B4921" s="1">
        <v>20243680</v>
      </c>
      <c r="C4921" s="1">
        <v>2025</v>
      </c>
      <c r="D4921" s="1" t="s">
        <v>308</v>
      </c>
      <c r="E4921" s="1">
        <v>690.57017922155489</v>
      </c>
      <c r="F4921" s="329">
        <v>11.073510892369949</v>
      </c>
      <c r="G4921" s="1">
        <v>0</v>
      </c>
      <c r="H4921" s="329">
        <v>0</v>
      </c>
      <c r="I4921" s="1">
        <v>690.57017922155489</v>
      </c>
      <c r="J4921" s="329">
        <v>11379.095264693209</v>
      </c>
      <c r="K4921" s="329">
        <f t="shared" si="76"/>
        <v>11390.168775585578</v>
      </c>
    </row>
    <row r="4922" spans="2:11" x14ac:dyDescent="0.2">
      <c r="B4922" s="1">
        <v>20243680</v>
      </c>
      <c r="C4922" s="1">
        <v>2026</v>
      </c>
      <c r="D4922" s="1" t="s">
        <v>308</v>
      </c>
      <c r="E4922" s="1">
        <v>690.57017922155489</v>
      </c>
      <c r="F4922" s="329">
        <v>11.073510892369949</v>
      </c>
      <c r="G4922" s="1">
        <v>0</v>
      </c>
      <c r="H4922" s="329">
        <v>0</v>
      </c>
      <c r="I4922" s="1">
        <v>690.57017922155489</v>
      </c>
      <c r="J4922" s="329">
        <v>11379.095264693209</v>
      </c>
      <c r="K4922" s="329">
        <f t="shared" si="76"/>
        <v>11390.168775585578</v>
      </c>
    </row>
    <row r="4923" spans="2:11" x14ac:dyDescent="0.2">
      <c r="B4923" s="1">
        <v>20243680</v>
      </c>
      <c r="C4923" s="1">
        <v>2027</v>
      </c>
      <c r="D4923" s="1" t="s">
        <v>308</v>
      </c>
      <c r="E4923" s="1">
        <v>690.57017922155489</v>
      </c>
      <c r="F4923" s="329">
        <v>11.073510892369949</v>
      </c>
      <c r="G4923" s="1">
        <v>0</v>
      </c>
      <c r="H4923" s="329">
        <v>0</v>
      </c>
      <c r="I4923" s="1">
        <v>690.57017922155489</v>
      </c>
      <c r="J4923" s="329">
        <v>11379.095264693209</v>
      </c>
      <c r="K4923" s="329">
        <f t="shared" si="76"/>
        <v>11390.168775585578</v>
      </c>
    </row>
    <row r="4924" spans="2:11" x14ac:dyDescent="0.2">
      <c r="B4924" s="1">
        <v>20243680</v>
      </c>
      <c r="C4924" s="1">
        <v>2028</v>
      </c>
      <c r="D4924" s="1" t="s">
        <v>308</v>
      </c>
      <c r="E4924" s="1">
        <v>690.57017922155489</v>
      </c>
      <c r="F4924" s="329">
        <v>11.073510892369949</v>
      </c>
      <c r="G4924" s="1">
        <v>0</v>
      </c>
      <c r="H4924" s="329">
        <v>0</v>
      </c>
      <c r="I4924" s="1">
        <v>690.57017922155489</v>
      </c>
      <c r="J4924" s="329">
        <v>11379.095264693209</v>
      </c>
      <c r="K4924" s="329">
        <f t="shared" si="76"/>
        <v>11390.168775585578</v>
      </c>
    </row>
    <row r="4925" spans="2:11" x14ac:dyDescent="0.2">
      <c r="B4925" s="1">
        <v>20243680</v>
      </c>
      <c r="C4925" s="1">
        <v>2029</v>
      </c>
      <c r="D4925" s="1" t="s">
        <v>308</v>
      </c>
      <c r="E4925" s="1">
        <v>690.57017922155489</v>
      </c>
      <c r="F4925" s="329">
        <v>11.073510892369949</v>
      </c>
      <c r="G4925" s="1">
        <v>0</v>
      </c>
      <c r="H4925" s="329">
        <v>0</v>
      </c>
      <c r="I4925" s="1">
        <v>690.57017922155489</v>
      </c>
      <c r="J4925" s="329">
        <v>11379.095264693209</v>
      </c>
      <c r="K4925" s="329">
        <f t="shared" si="76"/>
        <v>11390.168775585578</v>
      </c>
    </row>
    <row r="4926" spans="2:11" x14ac:dyDescent="0.2">
      <c r="B4926" s="1">
        <v>20243680</v>
      </c>
      <c r="C4926" s="1">
        <v>2030</v>
      </c>
      <c r="D4926" s="1" t="s">
        <v>308</v>
      </c>
      <c r="E4926" s="1">
        <v>690.57017922155489</v>
      </c>
      <c r="F4926" s="329">
        <v>11.073510892369949</v>
      </c>
      <c r="G4926" s="1">
        <v>0</v>
      </c>
      <c r="H4926" s="329">
        <v>0</v>
      </c>
      <c r="I4926" s="1">
        <v>690.57017922155489</v>
      </c>
      <c r="J4926" s="329">
        <v>11379.095264693209</v>
      </c>
      <c r="K4926" s="329">
        <f t="shared" si="76"/>
        <v>11390.168775585578</v>
      </c>
    </row>
    <row r="4927" spans="2:11" x14ac:dyDescent="0.2">
      <c r="B4927" s="1">
        <v>20243680</v>
      </c>
      <c r="C4927" s="1">
        <v>2031</v>
      </c>
      <c r="D4927" s="1" t="s">
        <v>308</v>
      </c>
      <c r="E4927" s="1">
        <v>690.57017922155489</v>
      </c>
      <c r="F4927" s="329">
        <v>11.073510892369949</v>
      </c>
      <c r="G4927" s="1">
        <v>0</v>
      </c>
      <c r="H4927" s="329">
        <v>0</v>
      </c>
      <c r="I4927" s="1">
        <v>690.57017922155489</v>
      </c>
      <c r="J4927" s="329">
        <v>11379.095264693209</v>
      </c>
      <c r="K4927" s="329">
        <f t="shared" si="76"/>
        <v>11390.168775585578</v>
      </c>
    </row>
    <row r="4928" spans="2:11" x14ac:dyDescent="0.2">
      <c r="B4928" s="1">
        <v>20243680</v>
      </c>
      <c r="C4928" s="1">
        <v>2032</v>
      </c>
      <c r="D4928" s="1" t="s">
        <v>308</v>
      </c>
      <c r="E4928" s="1">
        <v>690.57017922155489</v>
      </c>
      <c r="F4928" s="329">
        <v>11.073510892369949</v>
      </c>
      <c r="G4928" s="1">
        <v>0</v>
      </c>
      <c r="H4928" s="329">
        <v>0</v>
      </c>
      <c r="I4928" s="1">
        <v>690.57017922155489</v>
      </c>
      <c r="J4928" s="329">
        <v>11379.095264693209</v>
      </c>
      <c r="K4928" s="329">
        <f t="shared" si="76"/>
        <v>11390.168775585578</v>
      </c>
    </row>
    <row r="4929" spans="2:11" x14ac:dyDescent="0.2">
      <c r="B4929" s="1">
        <v>20243680</v>
      </c>
      <c r="C4929" s="1">
        <v>2033</v>
      </c>
      <c r="D4929" s="1" t="s">
        <v>308</v>
      </c>
      <c r="E4929" s="1">
        <v>690.57017922155489</v>
      </c>
      <c r="F4929" s="329">
        <v>11.073510892369949</v>
      </c>
      <c r="G4929" s="1">
        <v>0</v>
      </c>
      <c r="H4929" s="329">
        <v>0</v>
      </c>
      <c r="I4929" s="1">
        <v>690.57017922155489</v>
      </c>
      <c r="J4929" s="329">
        <v>11379.095264693209</v>
      </c>
      <c r="K4929" s="329">
        <f t="shared" si="76"/>
        <v>11390.168775585578</v>
      </c>
    </row>
    <row r="4930" spans="2:11" x14ac:dyDescent="0.2">
      <c r="B4930" s="1">
        <v>20243680</v>
      </c>
      <c r="C4930" s="1">
        <v>2034</v>
      </c>
      <c r="D4930" s="1" t="s">
        <v>308</v>
      </c>
      <c r="E4930" s="1">
        <v>690.57017922155489</v>
      </c>
      <c r="F4930" s="329">
        <v>11.073510892369949</v>
      </c>
      <c r="G4930" s="1">
        <v>0</v>
      </c>
      <c r="H4930" s="329">
        <v>0</v>
      </c>
      <c r="I4930" s="1">
        <v>690.57017922155489</v>
      </c>
      <c r="J4930" s="329">
        <v>11379.095264693209</v>
      </c>
      <c r="K4930" s="329">
        <f t="shared" si="76"/>
        <v>11390.168775585578</v>
      </c>
    </row>
    <row r="4931" spans="2:11" x14ac:dyDescent="0.2">
      <c r="B4931" s="1">
        <v>20419244</v>
      </c>
      <c r="C4931" s="1">
        <v>2023</v>
      </c>
      <c r="D4931" s="1" t="s">
        <v>308</v>
      </c>
      <c r="E4931" s="1">
        <v>5918.1614503962219</v>
      </c>
      <c r="F4931" s="329">
        <v>0</v>
      </c>
      <c r="G4931" s="1">
        <v>0</v>
      </c>
      <c r="H4931" s="329">
        <v>0</v>
      </c>
      <c r="I4931" s="1">
        <v>5918.1614503962219</v>
      </c>
      <c r="J4931" s="329">
        <v>3815.9262258610988</v>
      </c>
      <c r="K4931" s="329">
        <f t="shared" si="76"/>
        <v>3815.9262258610988</v>
      </c>
    </row>
    <row r="4932" spans="2:11" x14ac:dyDescent="0.2">
      <c r="B4932" s="1">
        <v>20419244</v>
      </c>
      <c r="C4932" s="1">
        <v>2024</v>
      </c>
      <c r="D4932" s="1" t="s">
        <v>308</v>
      </c>
      <c r="E4932" s="1">
        <v>7903.6692774535568</v>
      </c>
      <c r="F4932" s="329">
        <v>155.4595414438046</v>
      </c>
      <c r="G4932" s="1">
        <v>0</v>
      </c>
      <c r="H4932" s="329">
        <v>0</v>
      </c>
      <c r="I4932" s="1">
        <v>7903.6692774535568</v>
      </c>
      <c r="J4932" s="329">
        <v>3815.9262258610988</v>
      </c>
      <c r="K4932" s="329">
        <f t="shared" si="76"/>
        <v>3971.3857673049033</v>
      </c>
    </row>
    <row r="4933" spans="2:11" x14ac:dyDescent="0.2">
      <c r="B4933" s="1">
        <v>20419244</v>
      </c>
      <c r="C4933" s="1">
        <v>2025</v>
      </c>
      <c r="D4933" s="1" t="s">
        <v>308</v>
      </c>
      <c r="E4933" s="1">
        <v>8019.1066074418668</v>
      </c>
      <c r="F4933" s="329">
        <v>155.12874166036181</v>
      </c>
      <c r="G4933" s="1">
        <v>0</v>
      </c>
      <c r="H4933" s="329">
        <v>0</v>
      </c>
      <c r="I4933" s="1">
        <v>8019.1066074418668</v>
      </c>
      <c r="J4933" s="329">
        <v>3815.9262258610988</v>
      </c>
      <c r="K4933" s="329">
        <f t="shared" si="76"/>
        <v>3971.0549675214606</v>
      </c>
    </row>
    <row r="4934" spans="2:11" x14ac:dyDescent="0.2">
      <c r="B4934" s="1">
        <v>20419244</v>
      </c>
      <c r="C4934" s="1">
        <v>2026</v>
      </c>
      <c r="D4934" s="1" t="s">
        <v>308</v>
      </c>
      <c r="E4934" s="1">
        <v>8019.1066074418668</v>
      </c>
      <c r="F4934" s="329">
        <v>155.12874166036181</v>
      </c>
      <c r="G4934" s="1">
        <v>0</v>
      </c>
      <c r="H4934" s="329">
        <v>0</v>
      </c>
      <c r="I4934" s="1">
        <v>8019.1066074418668</v>
      </c>
      <c r="J4934" s="329">
        <v>3815.9262258610988</v>
      </c>
      <c r="K4934" s="329">
        <f t="shared" si="76"/>
        <v>3971.0549675214606</v>
      </c>
    </row>
    <row r="4935" spans="2:11" x14ac:dyDescent="0.2">
      <c r="B4935" s="1">
        <v>20419244</v>
      </c>
      <c r="C4935" s="1">
        <v>2027</v>
      </c>
      <c r="D4935" s="1" t="s">
        <v>308</v>
      </c>
      <c r="E4935" s="1">
        <v>8019.1066074418668</v>
      </c>
      <c r="F4935" s="329">
        <v>155.12874166036181</v>
      </c>
      <c r="G4935" s="1">
        <v>0</v>
      </c>
      <c r="H4935" s="329">
        <v>0</v>
      </c>
      <c r="I4935" s="1">
        <v>8019.1066074418668</v>
      </c>
      <c r="J4935" s="329">
        <v>3815.9262258610988</v>
      </c>
      <c r="K4935" s="329">
        <f t="shared" ref="K4935:K4998" si="77">J4935+H4935+F4935</f>
        <v>3971.0549675214606</v>
      </c>
    </row>
    <row r="4936" spans="2:11" x14ac:dyDescent="0.2">
      <c r="B4936" s="1">
        <v>20419244</v>
      </c>
      <c r="C4936" s="1">
        <v>2028</v>
      </c>
      <c r="D4936" s="1" t="s">
        <v>308</v>
      </c>
      <c r="E4936" s="1">
        <v>8019.1066074418668</v>
      </c>
      <c r="F4936" s="329">
        <v>155.12874166036181</v>
      </c>
      <c r="G4936" s="1">
        <v>0</v>
      </c>
      <c r="H4936" s="329">
        <v>0</v>
      </c>
      <c r="I4936" s="1">
        <v>8019.1066074418668</v>
      </c>
      <c r="J4936" s="329">
        <v>3815.9262258610988</v>
      </c>
      <c r="K4936" s="329">
        <f t="shared" si="77"/>
        <v>3971.0549675214606</v>
      </c>
    </row>
    <row r="4937" spans="2:11" x14ac:dyDescent="0.2">
      <c r="B4937" s="1">
        <v>20419244</v>
      </c>
      <c r="C4937" s="1">
        <v>2029</v>
      </c>
      <c r="D4937" s="1" t="s">
        <v>308</v>
      </c>
      <c r="E4937" s="1">
        <v>8019.1066074418668</v>
      </c>
      <c r="F4937" s="329">
        <v>155.12874166036181</v>
      </c>
      <c r="G4937" s="1">
        <v>0</v>
      </c>
      <c r="H4937" s="329">
        <v>0</v>
      </c>
      <c r="I4937" s="1">
        <v>8019.1066074418668</v>
      </c>
      <c r="J4937" s="329">
        <v>3815.9262258610988</v>
      </c>
      <c r="K4937" s="329">
        <f t="shared" si="77"/>
        <v>3971.0549675214606</v>
      </c>
    </row>
    <row r="4938" spans="2:11" x14ac:dyDescent="0.2">
      <c r="B4938" s="1">
        <v>20419244</v>
      </c>
      <c r="C4938" s="1">
        <v>2030</v>
      </c>
      <c r="D4938" s="1" t="s">
        <v>308</v>
      </c>
      <c r="E4938" s="1">
        <v>8019.1066074418668</v>
      </c>
      <c r="F4938" s="329">
        <v>155.12874166036181</v>
      </c>
      <c r="G4938" s="1">
        <v>0</v>
      </c>
      <c r="H4938" s="329">
        <v>0</v>
      </c>
      <c r="I4938" s="1">
        <v>8019.1066074418668</v>
      </c>
      <c r="J4938" s="329">
        <v>3815.9262258610988</v>
      </c>
      <c r="K4938" s="329">
        <f t="shared" si="77"/>
        <v>3971.0549675214606</v>
      </c>
    </row>
    <row r="4939" spans="2:11" x14ac:dyDescent="0.2">
      <c r="B4939" s="1">
        <v>20419244</v>
      </c>
      <c r="C4939" s="1">
        <v>2031</v>
      </c>
      <c r="D4939" s="1" t="s">
        <v>308</v>
      </c>
      <c r="E4939" s="1">
        <v>8019.1066074418668</v>
      </c>
      <c r="F4939" s="329">
        <v>155.12874166036181</v>
      </c>
      <c r="G4939" s="1">
        <v>0</v>
      </c>
      <c r="H4939" s="329">
        <v>0</v>
      </c>
      <c r="I4939" s="1">
        <v>8019.1066074418668</v>
      </c>
      <c r="J4939" s="329">
        <v>3815.9262258610988</v>
      </c>
      <c r="K4939" s="329">
        <f t="shared" si="77"/>
        <v>3971.0549675214606</v>
      </c>
    </row>
    <row r="4940" spans="2:11" x14ac:dyDescent="0.2">
      <c r="B4940" s="1">
        <v>20419244</v>
      </c>
      <c r="C4940" s="1">
        <v>2032</v>
      </c>
      <c r="D4940" s="1" t="s">
        <v>308</v>
      </c>
      <c r="E4940" s="1">
        <v>8019.1066074418668</v>
      </c>
      <c r="F4940" s="329">
        <v>155.12874166036181</v>
      </c>
      <c r="G4940" s="1">
        <v>0</v>
      </c>
      <c r="H4940" s="329">
        <v>0</v>
      </c>
      <c r="I4940" s="1">
        <v>8019.1066074418668</v>
      </c>
      <c r="J4940" s="329">
        <v>3815.9262258610988</v>
      </c>
      <c r="K4940" s="329">
        <f t="shared" si="77"/>
        <v>3971.0549675214606</v>
      </c>
    </row>
    <row r="4941" spans="2:11" x14ac:dyDescent="0.2">
      <c r="B4941" s="1">
        <v>20419244</v>
      </c>
      <c r="C4941" s="1">
        <v>2033</v>
      </c>
      <c r="D4941" s="1" t="s">
        <v>308</v>
      </c>
      <c r="E4941" s="1">
        <v>8019.1066074418668</v>
      </c>
      <c r="F4941" s="329">
        <v>155.12874166036181</v>
      </c>
      <c r="G4941" s="1">
        <v>0</v>
      </c>
      <c r="H4941" s="329">
        <v>0</v>
      </c>
      <c r="I4941" s="1">
        <v>8019.1066074418668</v>
      </c>
      <c r="J4941" s="329">
        <v>3815.9262258610988</v>
      </c>
      <c r="K4941" s="329">
        <f t="shared" si="77"/>
        <v>3971.0549675214606</v>
      </c>
    </row>
    <row r="4942" spans="2:11" x14ac:dyDescent="0.2">
      <c r="B4942" s="1">
        <v>20419244</v>
      </c>
      <c r="C4942" s="1">
        <v>2034</v>
      </c>
      <c r="D4942" s="1" t="s">
        <v>308</v>
      </c>
      <c r="E4942" s="1">
        <v>8019.1066074418668</v>
      </c>
      <c r="F4942" s="329">
        <v>155.12874166036181</v>
      </c>
      <c r="G4942" s="1">
        <v>0</v>
      </c>
      <c r="H4942" s="329">
        <v>0</v>
      </c>
      <c r="I4942" s="1">
        <v>8019.1066074418668</v>
      </c>
      <c r="J4942" s="329">
        <v>3815.9262258610988</v>
      </c>
      <c r="K4942" s="329">
        <f t="shared" si="77"/>
        <v>3971.0549675214606</v>
      </c>
    </row>
    <row r="4943" spans="2:11" x14ac:dyDescent="0.2">
      <c r="B4943" s="1">
        <v>20419295</v>
      </c>
      <c r="C4943" s="1">
        <v>2023</v>
      </c>
      <c r="D4943" s="1" t="s">
        <v>308</v>
      </c>
      <c r="E4943" s="1">
        <v>12038.879022118421</v>
      </c>
      <c r="F4943" s="329">
        <v>0</v>
      </c>
      <c r="G4943" s="1">
        <v>0</v>
      </c>
      <c r="H4943" s="329">
        <v>0</v>
      </c>
      <c r="I4943" s="1">
        <v>12038.879022118421</v>
      </c>
      <c r="J4943" s="329">
        <v>2072.815215942986</v>
      </c>
      <c r="K4943" s="329">
        <f t="shared" si="77"/>
        <v>2072.815215942986</v>
      </c>
    </row>
    <row r="4944" spans="2:11" x14ac:dyDescent="0.2">
      <c r="B4944" s="1">
        <v>20419295</v>
      </c>
      <c r="C4944" s="1">
        <v>2024</v>
      </c>
      <c r="D4944" s="1" t="s">
        <v>308</v>
      </c>
      <c r="E4944" s="1">
        <v>15393.42674185977</v>
      </c>
      <c r="F4944" s="329">
        <v>262.72690521862489</v>
      </c>
      <c r="G4944" s="1">
        <v>0</v>
      </c>
      <c r="H4944" s="329">
        <v>0</v>
      </c>
      <c r="I4944" s="1">
        <v>15393.42674185977</v>
      </c>
      <c r="J4944" s="329">
        <v>2072.815215942986</v>
      </c>
      <c r="K4944" s="329">
        <f t="shared" si="77"/>
        <v>2335.5421211616108</v>
      </c>
    </row>
    <row r="4945" spans="2:11" x14ac:dyDescent="0.2">
      <c r="B4945" s="1">
        <v>20419295</v>
      </c>
      <c r="C4945" s="1">
        <v>2025</v>
      </c>
      <c r="D4945" s="1" t="s">
        <v>308</v>
      </c>
      <c r="E4945" s="1">
        <v>23243.829523622069</v>
      </c>
      <c r="F4945" s="329">
        <v>416.40753036064081</v>
      </c>
      <c r="G4945" s="1">
        <v>0</v>
      </c>
      <c r="H4945" s="329">
        <v>0</v>
      </c>
      <c r="I4945" s="1">
        <v>23243.829523622069</v>
      </c>
      <c r="J4945" s="329">
        <v>2072.815215942986</v>
      </c>
      <c r="K4945" s="329">
        <f t="shared" si="77"/>
        <v>2489.222746303627</v>
      </c>
    </row>
    <row r="4946" spans="2:11" x14ac:dyDescent="0.2">
      <c r="B4946" s="1">
        <v>20419295</v>
      </c>
      <c r="C4946" s="1">
        <v>2026</v>
      </c>
      <c r="D4946" s="1" t="s">
        <v>308</v>
      </c>
      <c r="E4946" s="1">
        <v>23243.829523622069</v>
      </c>
      <c r="F4946" s="329">
        <v>416.40753036064081</v>
      </c>
      <c r="G4946" s="1">
        <v>0</v>
      </c>
      <c r="H4946" s="329">
        <v>0</v>
      </c>
      <c r="I4946" s="1">
        <v>23243.829523622069</v>
      </c>
      <c r="J4946" s="329">
        <v>2072.815215942986</v>
      </c>
      <c r="K4946" s="329">
        <f t="shared" si="77"/>
        <v>2489.222746303627</v>
      </c>
    </row>
    <row r="4947" spans="2:11" x14ac:dyDescent="0.2">
      <c r="B4947" s="1">
        <v>20419295</v>
      </c>
      <c r="C4947" s="1">
        <v>2027</v>
      </c>
      <c r="D4947" s="1" t="s">
        <v>308</v>
      </c>
      <c r="E4947" s="1">
        <v>23243.829523622069</v>
      </c>
      <c r="F4947" s="329">
        <v>416.40753036064081</v>
      </c>
      <c r="G4947" s="1">
        <v>0</v>
      </c>
      <c r="H4947" s="329">
        <v>0</v>
      </c>
      <c r="I4947" s="1">
        <v>23243.829523622069</v>
      </c>
      <c r="J4947" s="329">
        <v>2072.815215942986</v>
      </c>
      <c r="K4947" s="329">
        <f t="shared" si="77"/>
        <v>2489.222746303627</v>
      </c>
    </row>
    <row r="4948" spans="2:11" x14ac:dyDescent="0.2">
      <c r="B4948" s="1">
        <v>20419295</v>
      </c>
      <c r="C4948" s="1">
        <v>2028</v>
      </c>
      <c r="D4948" s="1" t="s">
        <v>308</v>
      </c>
      <c r="E4948" s="1">
        <v>23243.829523622069</v>
      </c>
      <c r="F4948" s="329">
        <v>416.40753036064081</v>
      </c>
      <c r="G4948" s="1">
        <v>0</v>
      </c>
      <c r="H4948" s="329">
        <v>0</v>
      </c>
      <c r="I4948" s="1">
        <v>23243.829523622069</v>
      </c>
      <c r="J4948" s="329">
        <v>2072.815215942986</v>
      </c>
      <c r="K4948" s="329">
        <f t="shared" si="77"/>
        <v>2489.222746303627</v>
      </c>
    </row>
    <row r="4949" spans="2:11" x14ac:dyDescent="0.2">
      <c r="B4949" s="1">
        <v>20419295</v>
      </c>
      <c r="C4949" s="1">
        <v>2029</v>
      </c>
      <c r="D4949" s="1" t="s">
        <v>308</v>
      </c>
      <c r="E4949" s="1">
        <v>23243.829523622069</v>
      </c>
      <c r="F4949" s="329">
        <v>416.40753036064081</v>
      </c>
      <c r="G4949" s="1">
        <v>0</v>
      </c>
      <c r="H4949" s="329">
        <v>0</v>
      </c>
      <c r="I4949" s="1">
        <v>23243.829523622069</v>
      </c>
      <c r="J4949" s="329">
        <v>2072.815215942986</v>
      </c>
      <c r="K4949" s="329">
        <f t="shared" si="77"/>
        <v>2489.222746303627</v>
      </c>
    </row>
    <row r="4950" spans="2:11" x14ac:dyDescent="0.2">
      <c r="B4950" s="1">
        <v>20419295</v>
      </c>
      <c r="C4950" s="1">
        <v>2030</v>
      </c>
      <c r="D4950" s="1" t="s">
        <v>308</v>
      </c>
      <c r="E4950" s="1">
        <v>23243.829523622069</v>
      </c>
      <c r="F4950" s="329">
        <v>416.40753036064081</v>
      </c>
      <c r="G4950" s="1">
        <v>0</v>
      </c>
      <c r="H4950" s="329">
        <v>0</v>
      </c>
      <c r="I4950" s="1">
        <v>23243.829523622069</v>
      </c>
      <c r="J4950" s="329">
        <v>2072.815215942986</v>
      </c>
      <c r="K4950" s="329">
        <f t="shared" si="77"/>
        <v>2489.222746303627</v>
      </c>
    </row>
    <row r="4951" spans="2:11" x14ac:dyDescent="0.2">
      <c r="B4951" s="1">
        <v>20419295</v>
      </c>
      <c r="C4951" s="1">
        <v>2031</v>
      </c>
      <c r="D4951" s="1" t="s">
        <v>308</v>
      </c>
      <c r="E4951" s="1">
        <v>23243.829523622069</v>
      </c>
      <c r="F4951" s="329">
        <v>416.40753036064081</v>
      </c>
      <c r="G4951" s="1">
        <v>0</v>
      </c>
      <c r="H4951" s="329">
        <v>0</v>
      </c>
      <c r="I4951" s="1">
        <v>23243.829523622069</v>
      </c>
      <c r="J4951" s="329">
        <v>2072.815215942986</v>
      </c>
      <c r="K4951" s="329">
        <f t="shared" si="77"/>
        <v>2489.222746303627</v>
      </c>
    </row>
    <row r="4952" spans="2:11" x14ac:dyDescent="0.2">
      <c r="B4952" s="1">
        <v>20419295</v>
      </c>
      <c r="C4952" s="1">
        <v>2032</v>
      </c>
      <c r="D4952" s="1" t="s">
        <v>308</v>
      </c>
      <c r="E4952" s="1">
        <v>23243.829523622069</v>
      </c>
      <c r="F4952" s="329">
        <v>416.40753036064081</v>
      </c>
      <c r="G4952" s="1">
        <v>0</v>
      </c>
      <c r="H4952" s="329">
        <v>0</v>
      </c>
      <c r="I4952" s="1">
        <v>23243.829523622069</v>
      </c>
      <c r="J4952" s="329">
        <v>2072.815215942986</v>
      </c>
      <c r="K4952" s="329">
        <f t="shared" si="77"/>
        <v>2489.222746303627</v>
      </c>
    </row>
    <row r="4953" spans="2:11" x14ac:dyDescent="0.2">
      <c r="B4953" s="1">
        <v>20419295</v>
      </c>
      <c r="C4953" s="1">
        <v>2033</v>
      </c>
      <c r="D4953" s="1" t="s">
        <v>308</v>
      </c>
      <c r="E4953" s="1">
        <v>23243.829523622069</v>
      </c>
      <c r="F4953" s="329">
        <v>416.40753036064081</v>
      </c>
      <c r="G4953" s="1">
        <v>0</v>
      </c>
      <c r="H4953" s="329">
        <v>0</v>
      </c>
      <c r="I4953" s="1">
        <v>23243.829523622069</v>
      </c>
      <c r="J4953" s="329">
        <v>2072.815215942986</v>
      </c>
      <c r="K4953" s="329">
        <f t="shared" si="77"/>
        <v>2489.222746303627</v>
      </c>
    </row>
    <row r="4954" spans="2:11" x14ac:dyDescent="0.2">
      <c r="B4954" s="1">
        <v>20419295</v>
      </c>
      <c r="C4954" s="1">
        <v>2034</v>
      </c>
      <c r="D4954" s="1" t="s">
        <v>308</v>
      </c>
      <c r="E4954" s="1">
        <v>23243.829523622069</v>
      </c>
      <c r="F4954" s="329">
        <v>416.40753036064081</v>
      </c>
      <c r="G4954" s="1">
        <v>0</v>
      </c>
      <c r="H4954" s="329">
        <v>0</v>
      </c>
      <c r="I4954" s="1">
        <v>23243.829523622069</v>
      </c>
      <c r="J4954" s="329">
        <v>2072.815215942986</v>
      </c>
      <c r="K4954" s="329">
        <f t="shared" si="77"/>
        <v>2489.222746303627</v>
      </c>
    </row>
    <row r="4955" spans="2:11" x14ac:dyDescent="0.2">
      <c r="B4955" s="1">
        <v>20563092</v>
      </c>
      <c r="C4955" s="1">
        <v>2023</v>
      </c>
      <c r="D4955" s="1" t="s">
        <v>308</v>
      </c>
      <c r="E4955" s="1">
        <v>0</v>
      </c>
      <c r="F4955" s="329">
        <v>0</v>
      </c>
      <c r="G4955" s="1">
        <v>0</v>
      </c>
      <c r="H4955" s="329">
        <v>0</v>
      </c>
      <c r="I4955" s="1">
        <v>0</v>
      </c>
      <c r="J4955" s="329">
        <v>2171.366017938527</v>
      </c>
      <c r="K4955" s="329">
        <f t="shared" si="77"/>
        <v>2171.366017938527</v>
      </c>
    </row>
    <row r="4956" spans="2:11" x14ac:dyDescent="0.2">
      <c r="B4956" s="1">
        <v>20563092</v>
      </c>
      <c r="C4956" s="1">
        <v>2024</v>
      </c>
      <c r="D4956" s="1" t="s">
        <v>308</v>
      </c>
      <c r="E4956" s="1">
        <v>0</v>
      </c>
      <c r="F4956" s="329">
        <v>0</v>
      </c>
      <c r="G4956" s="1">
        <v>0</v>
      </c>
      <c r="H4956" s="329">
        <v>0</v>
      </c>
      <c r="I4956" s="1">
        <v>0</v>
      </c>
      <c r="J4956" s="329">
        <v>2171.366017938527</v>
      </c>
      <c r="K4956" s="329">
        <f t="shared" si="77"/>
        <v>2171.366017938527</v>
      </c>
    </row>
    <row r="4957" spans="2:11" x14ac:dyDescent="0.2">
      <c r="B4957" s="1">
        <v>20563092</v>
      </c>
      <c r="C4957" s="1">
        <v>2025</v>
      </c>
      <c r="D4957" s="1" t="s">
        <v>308</v>
      </c>
      <c r="E4957" s="1">
        <v>0</v>
      </c>
      <c r="F4957" s="329">
        <v>0</v>
      </c>
      <c r="G4957" s="1">
        <v>0</v>
      </c>
      <c r="H4957" s="329">
        <v>0</v>
      </c>
      <c r="I4957" s="1">
        <v>0</v>
      </c>
      <c r="J4957" s="329">
        <v>2171.366017938527</v>
      </c>
      <c r="K4957" s="329">
        <f t="shared" si="77"/>
        <v>2171.366017938527</v>
      </c>
    </row>
    <row r="4958" spans="2:11" x14ac:dyDescent="0.2">
      <c r="B4958" s="1">
        <v>20563092</v>
      </c>
      <c r="C4958" s="1">
        <v>2026</v>
      </c>
      <c r="D4958" s="1" t="s">
        <v>308</v>
      </c>
      <c r="E4958" s="1">
        <v>0</v>
      </c>
      <c r="F4958" s="329">
        <v>0</v>
      </c>
      <c r="G4958" s="1">
        <v>0</v>
      </c>
      <c r="H4958" s="329">
        <v>0</v>
      </c>
      <c r="I4958" s="1">
        <v>0</v>
      </c>
      <c r="J4958" s="329">
        <v>2171.366017938527</v>
      </c>
      <c r="K4958" s="329">
        <f t="shared" si="77"/>
        <v>2171.366017938527</v>
      </c>
    </row>
    <row r="4959" spans="2:11" x14ac:dyDescent="0.2">
      <c r="B4959" s="1">
        <v>20563092</v>
      </c>
      <c r="C4959" s="1">
        <v>2027</v>
      </c>
      <c r="D4959" s="1" t="s">
        <v>308</v>
      </c>
      <c r="E4959" s="1">
        <v>0</v>
      </c>
      <c r="F4959" s="329">
        <v>0</v>
      </c>
      <c r="G4959" s="1">
        <v>0</v>
      </c>
      <c r="H4959" s="329">
        <v>0</v>
      </c>
      <c r="I4959" s="1">
        <v>0</v>
      </c>
      <c r="J4959" s="329">
        <v>2171.366017938527</v>
      </c>
      <c r="K4959" s="329">
        <f t="shared" si="77"/>
        <v>2171.366017938527</v>
      </c>
    </row>
    <row r="4960" spans="2:11" x14ac:dyDescent="0.2">
      <c r="B4960" s="1">
        <v>20563092</v>
      </c>
      <c r="C4960" s="1">
        <v>2028</v>
      </c>
      <c r="D4960" s="1" t="s">
        <v>308</v>
      </c>
      <c r="E4960" s="1">
        <v>0</v>
      </c>
      <c r="F4960" s="329">
        <v>0</v>
      </c>
      <c r="G4960" s="1">
        <v>0</v>
      </c>
      <c r="H4960" s="329">
        <v>0</v>
      </c>
      <c r="I4960" s="1">
        <v>0</v>
      </c>
      <c r="J4960" s="329">
        <v>2171.366017938527</v>
      </c>
      <c r="K4960" s="329">
        <f t="shared" si="77"/>
        <v>2171.366017938527</v>
      </c>
    </row>
    <row r="4961" spans="2:11" x14ac:dyDescent="0.2">
      <c r="B4961" s="1">
        <v>20563092</v>
      </c>
      <c r="C4961" s="1">
        <v>2029</v>
      </c>
      <c r="D4961" s="1" t="s">
        <v>308</v>
      </c>
      <c r="E4961" s="1">
        <v>0</v>
      </c>
      <c r="F4961" s="329">
        <v>0</v>
      </c>
      <c r="G4961" s="1">
        <v>0</v>
      </c>
      <c r="H4961" s="329">
        <v>0</v>
      </c>
      <c r="I4961" s="1">
        <v>0</v>
      </c>
      <c r="J4961" s="329">
        <v>2171.366017938527</v>
      </c>
      <c r="K4961" s="329">
        <f t="shared" si="77"/>
        <v>2171.366017938527</v>
      </c>
    </row>
    <row r="4962" spans="2:11" x14ac:dyDescent="0.2">
      <c r="B4962" s="1">
        <v>20563092</v>
      </c>
      <c r="C4962" s="1">
        <v>2030</v>
      </c>
      <c r="D4962" s="1" t="s">
        <v>308</v>
      </c>
      <c r="E4962" s="1">
        <v>0</v>
      </c>
      <c r="F4962" s="329">
        <v>0</v>
      </c>
      <c r="G4962" s="1">
        <v>0</v>
      </c>
      <c r="H4962" s="329">
        <v>0</v>
      </c>
      <c r="I4962" s="1">
        <v>0</v>
      </c>
      <c r="J4962" s="329">
        <v>2171.366017938527</v>
      </c>
      <c r="K4962" s="329">
        <f t="shared" si="77"/>
        <v>2171.366017938527</v>
      </c>
    </row>
    <row r="4963" spans="2:11" x14ac:dyDescent="0.2">
      <c r="B4963" s="1">
        <v>20563092</v>
      </c>
      <c r="C4963" s="1">
        <v>2031</v>
      </c>
      <c r="D4963" s="1" t="s">
        <v>308</v>
      </c>
      <c r="E4963" s="1">
        <v>0</v>
      </c>
      <c r="F4963" s="329">
        <v>0</v>
      </c>
      <c r="G4963" s="1">
        <v>0</v>
      </c>
      <c r="H4963" s="329">
        <v>0</v>
      </c>
      <c r="I4963" s="1">
        <v>0</v>
      </c>
      <c r="J4963" s="329">
        <v>2171.366017938527</v>
      </c>
      <c r="K4963" s="329">
        <f t="shared" si="77"/>
        <v>2171.366017938527</v>
      </c>
    </row>
    <row r="4964" spans="2:11" x14ac:dyDescent="0.2">
      <c r="B4964" s="1">
        <v>20563092</v>
      </c>
      <c r="C4964" s="1">
        <v>2032</v>
      </c>
      <c r="D4964" s="1" t="s">
        <v>308</v>
      </c>
      <c r="E4964" s="1">
        <v>0</v>
      </c>
      <c r="F4964" s="329">
        <v>0</v>
      </c>
      <c r="G4964" s="1">
        <v>0</v>
      </c>
      <c r="H4964" s="329">
        <v>0</v>
      </c>
      <c r="I4964" s="1">
        <v>0</v>
      </c>
      <c r="J4964" s="329">
        <v>2171.366017938527</v>
      </c>
      <c r="K4964" s="329">
        <f t="shared" si="77"/>
        <v>2171.366017938527</v>
      </c>
    </row>
    <row r="4965" spans="2:11" x14ac:dyDescent="0.2">
      <c r="B4965" s="1">
        <v>20563092</v>
      </c>
      <c r="C4965" s="1">
        <v>2033</v>
      </c>
      <c r="D4965" s="1" t="s">
        <v>308</v>
      </c>
      <c r="E4965" s="1">
        <v>0</v>
      </c>
      <c r="F4965" s="329">
        <v>0</v>
      </c>
      <c r="G4965" s="1">
        <v>0</v>
      </c>
      <c r="H4965" s="329">
        <v>0</v>
      </c>
      <c r="I4965" s="1">
        <v>0</v>
      </c>
      <c r="J4965" s="329">
        <v>2171.366017938527</v>
      </c>
      <c r="K4965" s="329">
        <f t="shared" si="77"/>
        <v>2171.366017938527</v>
      </c>
    </row>
    <row r="4966" spans="2:11" x14ac:dyDescent="0.2">
      <c r="B4966" s="1">
        <v>20563092</v>
      </c>
      <c r="C4966" s="1">
        <v>2034</v>
      </c>
      <c r="D4966" s="1" t="s">
        <v>308</v>
      </c>
      <c r="E4966" s="1">
        <v>0</v>
      </c>
      <c r="F4966" s="329">
        <v>0</v>
      </c>
      <c r="G4966" s="1">
        <v>0</v>
      </c>
      <c r="H4966" s="329">
        <v>0</v>
      </c>
      <c r="I4966" s="1">
        <v>0</v>
      </c>
      <c r="J4966" s="329">
        <v>2171.366017938527</v>
      </c>
      <c r="K4966" s="329">
        <f t="shared" si="77"/>
        <v>2171.366017938527</v>
      </c>
    </row>
    <row r="4967" spans="2:11" x14ac:dyDescent="0.2">
      <c r="B4967" s="1">
        <v>47502161</v>
      </c>
      <c r="C4967" s="1">
        <v>2023</v>
      </c>
      <c r="D4967" s="1" t="s">
        <v>308</v>
      </c>
      <c r="E4967" s="1">
        <v>8895.0240584156945</v>
      </c>
      <c r="F4967" s="329">
        <v>0</v>
      </c>
      <c r="G4967" s="1">
        <v>0</v>
      </c>
      <c r="H4967" s="329">
        <v>0</v>
      </c>
      <c r="I4967" s="1">
        <v>8895.0240584156945</v>
      </c>
      <c r="J4967" s="329">
        <v>4022.9720872764779</v>
      </c>
      <c r="K4967" s="329">
        <f t="shared" si="77"/>
        <v>4022.9720872764779</v>
      </c>
    </row>
    <row r="4968" spans="2:11" x14ac:dyDescent="0.2">
      <c r="B4968" s="1">
        <v>47502161</v>
      </c>
      <c r="C4968" s="1">
        <v>2024</v>
      </c>
      <c r="D4968" s="1" t="s">
        <v>308</v>
      </c>
      <c r="E4968" s="1">
        <v>14327.18044392495</v>
      </c>
      <c r="F4968" s="329">
        <v>345.22127218396628</v>
      </c>
      <c r="G4968" s="1">
        <v>0</v>
      </c>
      <c r="H4968" s="329">
        <v>0</v>
      </c>
      <c r="I4968" s="1">
        <v>14327.18044392495</v>
      </c>
      <c r="J4968" s="329">
        <v>4022.9720872764779</v>
      </c>
      <c r="K4968" s="329">
        <f t="shared" si="77"/>
        <v>4368.1933594604443</v>
      </c>
    </row>
    <row r="4969" spans="2:11" x14ac:dyDescent="0.2">
      <c r="B4969" s="1">
        <v>47502161</v>
      </c>
      <c r="C4969" s="1">
        <v>2025</v>
      </c>
      <c r="D4969" s="1" t="s">
        <v>308</v>
      </c>
      <c r="E4969" s="1">
        <v>16731.30561946299</v>
      </c>
      <c r="F4969" s="329">
        <v>395.47324468705671</v>
      </c>
      <c r="G4969" s="1">
        <v>0</v>
      </c>
      <c r="H4969" s="329">
        <v>0</v>
      </c>
      <c r="I4969" s="1">
        <v>16731.30561946299</v>
      </c>
      <c r="J4969" s="329">
        <v>4022.9720872764779</v>
      </c>
      <c r="K4969" s="329">
        <f t="shared" si="77"/>
        <v>4418.445331963535</v>
      </c>
    </row>
    <row r="4970" spans="2:11" x14ac:dyDescent="0.2">
      <c r="B4970" s="1">
        <v>47502161</v>
      </c>
      <c r="C4970" s="1">
        <v>2026</v>
      </c>
      <c r="D4970" s="1" t="s">
        <v>308</v>
      </c>
      <c r="E4970" s="1">
        <v>16731.30561946299</v>
      </c>
      <c r="F4970" s="329">
        <v>395.47324468705671</v>
      </c>
      <c r="G4970" s="1">
        <v>0</v>
      </c>
      <c r="H4970" s="329">
        <v>0</v>
      </c>
      <c r="I4970" s="1">
        <v>16731.30561946299</v>
      </c>
      <c r="J4970" s="329">
        <v>4022.9720872764779</v>
      </c>
      <c r="K4970" s="329">
        <f t="shared" si="77"/>
        <v>4418.445331963535</v>
      </c>
    </row>
    <row r="4971" spans="2:11" x14ac:dyDescent="0.2">
      <c r="B4971" s="1">
        <v>47502161</v>
      </c>
      <c r="C4971" s="1">
        <v>2027</v>
      </c>
      <c r="D4971" s="1" t="s">
        <v>308</v>
      </c>
      <c r="E4971" s="1">
        <v>16731.30561946299</v>
      </c>
      <c r="F4971" s="329">
        <v>395.47324468705671</v>
      </c>
      <c r="G4971" s="1">
        <v>0</v>
      </c>
      <c r="H4971" s="329">
        <v>0</v>
      </c>
      <c r="I4971" s="1">
        <v>16731.30561946299</v>
      </c>
      <c r="J4971" s="329">
        <v>4022.9720872764779</v>
      </c>
      <c r="K4971" s="329">
        <f t="shared" si="77"/>
        <v>4418.445331963535</v>
      </c>
    </row>
    <row r="4972" spans="2:11" x14ac:dyDescent="0.2">
      <c r="B4972" s="1">
        <v>47502161</v>
      </c>
      <c r="C4972" s="1">
        <v>2028</v>
      </c>
      <c r="D4972" s="1" t="s">
        <v>308</v>
      </c>
      <c r="E4972" s="1">
        <v>16731.30561946299</v>
      </c>
      <c r="F4972" s="329">
        <v>395.47324468705671</v>
      </c>
      <c r="G4972" s="1">
        <v>0</v>
      </c>
      <c r="H4972" s="329">
        <v>0</v>
      </c>
      <c r="I4972" s="1">
        <v>16731.30561946299</v>
      </c>
      <c r="J4972" s="329">
        <v>4022.9720872764779</v>
      </c>
      <c r="K4972" s="329">
        <f t="shared" si="77"/>
        <v>4418.445331963535</v>
      </c>
    </row>
    <row r="4973" spans="2:11" x14ac:dyDescent="0.2">
      <c r="B4973" s="1">
        <v>47502161</v>
      </c>
      <c r="C4973" s="1">
        <v>2029</v>
      </c>
      <c r="D4973" s="1" t="s">
        <v>308</v>
      </c>
      <c r="E4973" s="1">
        <v>16731.30561946299</v>
      </c>
      <c r="F4973" s="329">
        <v>395.47324468705671</v>
      </c>
      <c r="G4973" s="1">
        <v>0</v>
      </c>
      <c r="H4973" s="329">
        <v>0</v>
      </c>
      <c r="I4973" s="1">
        <v>16731.30561946299</v>
      </c>
      <c r="J4973" s="329">
        <v>4022.9720872764779</v>
      </c>
      <c r="K4973" s="329">
        <f t="shared" si="77"/>
        <v>4418.445331963535</v>
      </c>
    </row>
    <row r="4974" spans="2:11" x14ac:dyDescent="0.2">
      <c r="B4974" s="1">
        <v>47502161</v>
      </c>
      <c r="C4974" s="1">
        <v>2030</v>
      </c>
      <c r="D4974" s="1" t="s">
        <v>308</v>
      </c>
      <c r="E4974" s="1">
        <v>16731.30561946299</v>
      </c>
      <c r="F4974" s="329">
        <v>395.47324468705671</v>
      </c>
      <c r="G4974" s="1">
        <v>0</v>
      </c>
      <c r="H4974" s="329">
        <v>0</v>
      </c>
      <c r="I4974" s="1">
        <v>16731.30561946299</v>
      </c>
      <c r="J4974" s="329">
        <v>4022.9720872764779</v>
      </c>
      <c r="K4974" s="329">
        <f t="shared" si="77"/>
        <v>4418.445331963535</v>
      </c>
    </row>
    <row r="4975" spans="2:11" x14ac:dyDescent="0.2">
      <c r="B4975" s="1">
        <v>47502161</v>
      </c>
      <c r="C4975" s="1">
        <v>2031</v>
      </c>
      <c r="D4975" s="1" t="s">
        <v>308</v>
      </c>
      <c r="E4975" s="1">
        <v>16731.30561946299</v>
      </c>
      <c r="F4975" s="329">
        <v>395.47324468705671</v>
      </c>
      <c r="G4975" s="1">
        <v>0</v>
      </c>
      <c r="H4975" s="329">
        <v>0</v>
      </c>
      <c r="I4975" s="1">
        <v>16731.30561946299</v>
      </c>
      <c r="J4975" s="329">
        <v>4022.9720872764779</v>
      </c>
      <c r="K4975" s="329">
        <f t="shared" si="77"/>
        <v>4418.445331963535</v>
      </c>
    </row>
    <row r="4976" spans="2:11" x14ac:dyDescent="0.2">
      <c r="B4976" s="1">
        <v>47502161</v>
      </c>
      <c r="C4976" s="1">
        <v>2032</v>
      </c>
      <c r="D4976" s="1" t="s">
        <v>308</v>
      </c>
      <c r="E4976" s="1">
        <v>16731.30561946299</v>
      </c>
      <c r="F4976" s="329">
        <v>395.47324468705671</v>
      </c>
      <c r="G4976" s="1">
        <v>0</v>
      </c>
      <c r="H4976" s="329">
        <v>0</v>
      </c>
      <c r="I4976" s="1">
        <v>16731.30561946299</v>
      </c>
      <c r="J4976" s="329">
        <v>4022.9720872764779</v>
      </c>
      <c r="K4976" s="329">
        <f t="shared" si="77"/>
        <v>4418.445331963535</v>
      </c>
    </row>
    <row r="4977" spans="2:11" x14ac:dyDescent="0.2">
      <c r="B4977" s="1">
        <v>47502161</v>
      </c>
      <c r="C4977" s="1">
        <v>2033</v>
      </c>
      <c r="D4977" s="1" t="s">
        <v>308</v>
      </c>
      <c r="E4977" s="1">
        <v>16731.30561946299</v>
      </c>
      <c r="F4977" s="329">
        <v>395.47324468705671</v>
      </c>
      <c r="G4977" s="1">
        <v>0</v>
      </c>
      <c r="H4977" s="329">
        <v>0</v>
      </c>
      <c r="I4977" s="1">
        <v>16731.30561946299</v>
      </c>
      <c r="J4977" s="329">
        <v>4022.9720872764779</v>
      </c>
      <c r="K4977" s="329">
        <f t="shared" si="77"/>
        <v>4418.445331963535</v>
      </c>
    </row>
    <row r="4978" spans="2:11" x14ac:dyDescent="0.2">
      <c r="B4978" s="1">
        <v>47502161</v>
      </c>
      <c r="C4978" s="1">
        <v>2034</v>
      </c>
      <c r="D4978" s="1" t="s">
        <v>308</v>
      </c>
      <c r="E4978" s="1">
        <v>16731.30561946299</v>
      </c>
      <c r="F4978" s="329">
        <v>395.47324468705671</v>
      </c>
      <c r="G4978" s="1">
        <v>0</v>
      </c>
      <c r="H4978" s="329">
        <v>0</v>
      </c>
      <c r="I4978" s="1">
        <v>16731.30561946299</v>
      </c>
      <c r="J4978" s="329">
        <v>4022.9720872764779</v>
      </c>
      <c r="K4978" s="329">
        <f t="shared" si="77"/>
        <v>4418.445331963535</v>
      </c>
    </row>
    <row r="4979" spans="2:11" x14ac:dyDescent="0.2">
      <c r="B4979" s="1">
        <v>139674843</v>
      </c>
      <c r="C4979" s="1">
        <v>2023</v>
      </c>
      <c r="D4979" s="1" t="s">
        <v>308</v>
      </c>
      <c r="E4979" s="1">
        <v>2595.1857037643972</v>
      </c>
      <c r="F4979" s="329">
        <v>0</v>
      </c>
      <c r="G4979" s="1">
        <v>0</v>
      </c>
      <c r="H4979" s="329">
        <v>0</v>
      </c>
      <c r="I4979" s="1">
        <v>2595.1857037643972</v>
      </c>
      <c r="J4979" s="329">
        <v>2444.8621080814769</v>
      </c>
      <c r="K4979" s="329">
        <f t="shared" si="77"/>
        <v>2444.8621080814769</v>
      </c>
    </row>
    <row r="4980" spans="2:11" x14ac:dyDescent="0.2">
      <c r="B4980" s="1">
        <v>139674843</v>
      </c>
      <c r="C4980" s="1">
        <v>2024</v>
      </c>
      <c r="D4980" s="1" t="s">
        <v>308</v>
      </c>
      <c r="E4980" s="1">
        <v>2296.875023548891</v>
      </c>
      <c r="F4980" s="329">
        <v>58.244957397248292</v>
      </c>
      <c r="G4980" s="1">
        <v>0</v>
      </c>
      <c r="H4980" s="329">
        <v>0</v>
      </c>
      <c r="I4980" s="1">
        <v>2296.875023548891</v>
      </c>
      <c r="J4980" s="329">
        <v>2444.8621080814769</v>
      </c>
      <c r="K4980" s="329">
        <f t="shared" si="77"/>
        <v>2503.107065478725</v>
      </c>
    </row>
    <row r="4981" spans="2:11" x14ac:dyDescent="0.2">
      <c r="B4981" s="1">
        <v>139674843</v>
      </c>
      <c r="C4981" s="1">
        <v>2025</v>
      </c>
      <c r="D4981" s="1" t="s">
        <v>308</v>
      </c>
      <c r="E4981" s="1">
        <v>2704.7773423555891</v>
      </c>
      <c r="F4981" s="329">
        <v>80.627916154830658</v>
      </c>
      <c r="G4981" s="1">
        <v>0</v>
      </c>
      <c r="H4981" s="329">
        <v>0</v>
      </c>
      <c r="I4981" s="1">
        <v>2704.7773423555891</v>
      </c>
      <c r="J4981" s="329">
        <v>2444.8621080814769</v>
      </c>
      <c r="K4981" s="329">
        <f t="shared" si="77"/>
        <v>2525.4900242363074</v>
      </c>
    </row>
    <row r="4982" spans="2:11" x14ac:dyDescent="0.2">
      <c r="B4982" s="1">
        <v>139674843</v>
      </c>
      <c r="C4982" s="1">
        <v>2026</v>
      </c>
      <c r="D4982" s="1" t="s">
        <v>308</v>
      </c>
      <c r="E4982" s="1">
        <v>2704.7773423555891</v>
      </c>
      <c r="F4982" s="329">
        <v>80.627916154830658</v>
      </c>
      <c r="G4982" s="1">
        <v>0</v>
      </c>
      <c r="H4982" s="329">
        <v>0</v>
      </c>
      <c r="I4982" s="1">
        <v>2704.7773423555891</v>
      </c>
      <c r="J4982" s="329">
        <v>2444.8621080814769</v>
      </c>
      <c r="K4982" s="329">
        <f t="shared" si="77"/>
        <v>2525.4900242363074</v>
      </c>
    </row>
    <row r="4983" spans="2:11" x14ac:dyDescent="0.2">
      <c r="B4983" s="1">
        <v>139674843</v>
      </c>
      <c r="C4983" s="1">
        <v>2027</v>
      </c>
      <c r="D4983" s="1" t="s">
        <v>308</v>
      </c>
      <c r="E4983" s="1">
        <v>2704.7773423555891</v>
      </c>
      <c r="F4983" s="329">
        <v>80.627916154830658</v>
      </c>
      <c r="G4983" s="1">
        <v>0</v>
      </c>
      <c r="H4983" s="329">
        <v>0</v>
      </c>
      <c r="I4983" s="1">
        <v>2704.7773423555891</v>
      </c>
      <c r="J4983" s="329">
        <v>2444.8621080814769</v>
      </c>
      <c r="K4983" s="329">
        <f t="shared" si="77"/>
        <v>2525.4900242363074</v>
      </c>
    </row>
    <row r="4984" spans="2:11" x14ac:dyDescent="0.2">
      <c r="B4984" s="1">
        <v>139674843</v>
      </c>
      <c r="C4984" s="1">
        <v>2028</v>
      </c>
      <c r="D4984" s="1" t="s">
        <v>308</v>
      </c>
      <c r="E4984" s="1">
        <v>2704.7773423555891</v>
      </c>
      <c r="F4984" s="329">
        <v>80.627916154830658</v>
      </c>
      <c r="G4984" s="1">
        <v>0</v>
      </c>
      <c r="H4984" s="329">
        <v>0</v>
      </c>
      <c r="I4984" s="1">
        <v>2704.7773423555891</v>
      </c>
      <c r="J4984" s="329">
        <v>2444.8621080814769</v>
      </c>
      <c r="K4984" s="329">
        <f t="shared" si="77"/>
        <v>2525.4900242363074</v>
      </c>
    </row>
    <row r="4985" spans="2:11" x14ac:dyDescent="0.2">
      <c r="B4985" s="1">
        <v>139674843</v>
      </c>
      <c r="C4985" s="1">
        <v>2029</v>
      </c>
      <c r="D4985" s="1" t="s">
        <v>308</v>
      </c>
      <c r="E4985" s="1">
        <v>2704.7773423555891</v>
      </c>
      <c r="F4985" s="329">
        <v>80.627916154830658</v>
      </c>
      <c r="G4985" s="1">
        <v>0</v>
      </c>
      <c r="H4985" s="329">
        <v>0</v>
      </c>
      <c r="I4985" s="1">
        <v>2704.7773423555891</v>
      </c>
      <c r="J4985" s="329">
        <v>2444.8621080814769</v>
      </c>
      <c r="K4985" s="329">
        <f t="shared" si="77"/>
        <v>2525.4900242363074</v>
      </c>
    </row>
    <row r="4986" spans="2:11" x14ac:dyDescent="0.2">
      <c r="B4986" s="1">
        <v>139674843</v>
      </c>
      <c r="C4986" s="1">
        <v>2030</v>
      </c>
      <c r="D4986" s="1" t="s">
        <v>308</v>
      </c>
      <c r="E4986" s="1">
        <v>2704.7773423555891</v>
      </c>
      <c r="F4986" s="329">
        <v>80.627916154830658</v>
      </c>
      <c r="G4986" s="1">
        <v>0</v>
      </c>
      <c r="H4986" s="329">
        <v>0</v>
      </c>
      <c r="I4986" s="1">
        <v>2704.7773423555891</v>
      </c>
      <c r="J4986" s="329">
        <v>2444.8621080814769</v>
      </c>
      <c r="K4986" s="329">
        <f t="shared" si="77"/>
        <v>2525.4900242363074</v>
      </c>
    </row>
    <row r="4987" spans="2:11" x14ac:dyDescent="0.2">
      <c r="B4987" s="1">
        <v>139674843</v>
      </c>
      <c r="C4987" s="1">
        <v>2031</v>
      </c>
      <c r="D4987" s="1" t="s">
        <v>308</v>
      </c>
      <c r="E4987" s="1">
        <v>2704.7773423555891</v>
      </c>
      <c r="F4987" s="329">
        <v>80.627916154830658</v>
      </c>
      <c r="G4987" s="1">
        <v>0</v>
      </c>
      <c r="H4987" s="329">
        <v>0</v>
      </c>
      <c r="I4987" s="1">
        <v>2704.7773423555891</v>
      </c>
      <c r="J4987" s="329">
        <v>2444.8621080814769</v>
      </c>
      <c r="K4987" s="329">
        <f t="shared" si="77"/>
        <v>2525.4900242363074</v>
      </c>
    </row>
    <row r="4988" spans="2:11" x14ac:dyDescent="0.2">
      <c r="B4988" s="1">
        <v>139674843</v>
      </c>
      <c r="C4988" s="1">
        <v>2032</v>
      </c>
      <c r="D4988" s="1" t="s">
        <v>308</v>
      </c>
      <c r="E4988" s="1">
        <v>2704.7773423555891</v>
      </c>
      <c r="F4988" s="329">
        <v>80.627916154830658</v>
      </c>
      <c r="G4988" s="1">
        <v>0</v>
      </c>
      <c r="H4988" s="329">
        <v>0</v>
      </c>
      <c r="I4988" s="1">
        <v>2704.7773423555891</v>
      </c>
      <c r="J4988" s="329">
        <v>2444.8621080814769</v>
      </c>
      <c r="K4988" s="329">
        <f t="shared" si="77"/>
        <v>2525.4900242363074</v>
      </c>
    </row>
    <row r="4989" spans="2:11" x14ac:dyDescent="0.2">
      <c r="B4989" s="1">
        <v>139674843</v>
      </c>
      <c r="C4989" s="1">
        <v>2033</v>
      </c>
      <c r="D4989" s="1" t="s">
        <v>308</v>
      </c>
      <c r="E4989" s="1">
        <v>2704.7773423555891</v>
      </c>
      <c r="F4989" s="329">
        <v>80.627916154830658</v>
      </c>
      <c r="G4989" s="1">
        <v>0</v>
      </c>
      <c r="H4989" s="329">
        <v>0</v>
      </c>
      <c r="I4989" s="1">
        <v>2704.7773423555891</v>
      </c>
      <c r="J4989" s="329">
        <v>2444.8621080814769</v>
      </c>
      <c r="K4989" s="329">
        <f t="shared" si="77"/>
        <v>2525.4900242363074</v>
      </c>
    </row>
    <row r="4990" spans="2:11" x14ac:dyDescent="0.2">
      <c r="B4990" s="1">
        <v>139674843</v>
      </c>
      <c r="C4990" s="1">
        <v>2034</v>
      </c>
      <c r="D4990" s="1" t="s">
        <v>308</v>
      </c>
      <c r="E4990" s="1">
        <v>2704.7773423555891</v>
      </c>
      <c r="F4990" s="329">
        <v>80.627916154830658</v>
      </c>
      <c r="G4990" s="1">
        <v>0</v>
      </c>
      <c r="H4990" s="329">
        <v>0</v>
      </c>
      <c r="I4990" s="1">
        <v>2704.7773423555891</v>
      </c>
      <c r="J4990" s="329">
        <v>2444.8621080814769</v>
      </c>
      <c r="K4990" s="329">
        <f t="shared" si="77"/>
        <v>2525.4900242363074</v>
      </c>
    </row>
    <row r="4991" spans="2:11" x14ac:dyDescent="0.2">
      <c r="B4991" s="1">
        <v>162074576</v>
      </c>
      <c r="C4991" s="1">
        <v>2023</v>
      </c>
      <c r="D4991" s="1" t="s">
        <v>308</v>
      </c>
      <c r="E4991" s="1">
        <v>3393.546720701067</v>
      </c>
      <c r="F4991" s="329">
        <v>0</v>
      </c>
      <c r="G4991" s="1">
        <v>0</v>
      </c>
      <c r="H4991" s="329">
        <v>0</v>
      </c>
      <c r="I4991" s="1">
        <v>3393.546720701067</v>
      </c>
      <c r="J4991" s="329">
        <v>4322.1956467875843</v>
      </c>
      <c r="K4991" s="329">
        <f t="shared" si="77"/>
        <v>4322.1956467875843</v>
      </c>
    </row>
    <row r="4992" spans="2:11" x14ac:dyDescent="0.2">
      <c r="B4992" s="1">
        <v>162074576</v>
      </c>
      <c r="C4992" s="1">
        <v>2024</v>
      </c>
      <c r="D4992" s="1" t="s">
        <v>308</v>
      </c>
      <c r="E4992" s="1">
        <v>5280.3694421681485</v>
      </c>
      <c r="F4992" s="329">
        <v>95.189388255900781</v>
      </c>
      <c r="G4992" s="1">
        <v>0</v>
      </c>
      <c r="H4992" s="329">
        <v>0</v>
      </c>
      <c r="I4992" s="1">
        <v>5280.3694421681485</v>
      </c>
      <c r="J4992" s="329">
        <v>4322.1956467875843</v>
      </c>
      <c r="K4992" s="329">
        <f t="shared" si="77"/>
        <v>4417.385035043485</v>
      </c>
    </row>
    <row r="4993" spans="2:11" x14ac:dyDescent="0.2">
      <c r="B4993" s="1">
        <v>162074576</v>
      </c>
      <c r="C4993" s="1">
        <v>2025</v>
      </c>
      <c r="D4993" s="1" t="s">
        <v>308</v>
      </c>
      <c r="E4993" s="1">
        <v>6550.1539395855034</v>
      </c>
      <c r="F4993" s="329">
        <v>106.8615389159653</v>
      </c>
      <c r="G4993" s="1">
        <v>0</v>
      </c>
      <c r="H4993" s="329">
        <v>0</v>
      </c>
      <c r="I4993" s="1">
        <v>6550.1539395855034</v>
      </c>
      <c r="J4993" s="329">
        <v>4322.1956467875843</v>
      </c>
      <c r="K4993" s="329">
        <f t="shared" si="77"/>
        <v>4429.0571857035493</v>
      </c>
    </row>
    <row r="4994" spans="2:11" x14ac:dyDescent="0.2">
      <c r="B4994" s="1">
        <v>162074576</v>
      </c>
      <c r="C4994" s="1">
        <v>2026</v>
      </c>
      <c r="D4994" s="1" t="s">
        <v>308</v>
      </c>
      <c r="E4994" s="1">
        <v>6550.1539395855034</v>
      </c>
      <c r="F4994" s="329">
        <v>106.8615389159653</v>
      </c>
      <c r="G4994" s="1">
        <v>0</v>
      </c>
      <c r="H4994" s="329">
        <v>0</v>
      </c>
      <c r="I4994" s="1">
        <v>6550.1539395855034</v>
      </c>
      <c r="J4994" s="329">
        <v>4322.1956467875843</v>
      </c>
      <c r="K4994" s="329">
        <f t="shared" si="77"/>
        <v>4429.0571857035493</v>
      </c>
    </row>
    <row r="4995" spans="2:11" x14ac:dyDescent="0.2">
      <c r="B4995" s="1">
        <v>162074576</v>
      </c>
      <c r="C4995" s="1">
        <v>2027</v>
      </c>
      <c r="D4995" s="1" t="s">
        <v>308</v>
      </c>
      <c r="E4995" s="1">
        <v>6550.1539395855034</v>
      </c>
      <c r="F4995" s="329">
        <v>106.8615389159653</v>
      </c>
      <c r="G4995" s="1">
        <v>0</v>
      </c>
      <c r="H4995" s="329">
        <v>0</v>
      </c>
      <c r="I4995" s="1">
        <v>6550.1539395855034</v>
      </c>
      <c r="J4995" s="329">
        <v>4322.1956467875843</v>
      </c>
      <c r="K4995" s="329">
        <f t="shared" si="77"/>
        <v>4429.0571857035493</v>
      </c>
    </row>
    <row r="4996" spans="2:11" x14ac:dyDescent="0.2">
      <c r="B4996" s="1">
        <v>162074576</v>
      </c>
      <c r="C4996" s="1">
        <v>2028</v>
      </c>
      <c r="D4996" s="1" t="s">
        <v>308</v>
      </c>
      <c r="E4996" s="1">
        <v>6550.1539395855034</v>
      </c>
      <c r="F4996" s="329">
        <v>106.8615389159653</v>
      </c>
      <c r="G4996" s="1">
        <v>0</v>
      </c>
      <c r="H4996" s="329">
        <v>0</v>
      </c>
      <c r="I4996" s="1">
        <v>6550.1539395855034</v>
      </c>
      <c r="J4996" s="329">
        <v>4322.1956467875843</v>
      </c>
      <c r="K4996" s="329">
        <f t="shared" si="77"/>
        <v>4429.0571857035493</v>
      </c>
    </row>
    <row r="4997" spans="2:11" x14ac:dyDescent="0.2">
      <c r="B4997" s="1">
        <v>162074576</v>
      </c>
      <c r="C4997" s="1">
        <v>2029</v>
      </c>
      <c r="D4997" s="1" t="s">
        <v>308</v>
      </c>
      <c r="E4997" s="1">
        <v>6550.1539395855034</v>
      </c>
      <c r="F4997" s="329">
        <v>106.8615389159653</v>
      </c>
      <c r="G4997" s="1">
        <v>0</v>
      </c>
      <c r="H4997" s="329">
        <v>0</v>
      </c>
      <c r="I4997" s="1">
        <v>6550.1539395855034</v>
      </c>
      <c r="J4997" s="329">
        <v>4322.1956467875843</v>
      </c>
      <c r="K4997" s="329">
        <f t="shared" si="77"/>
        <v>4429.0571857035493</v>
      </c>
    </row>
    <row r="4998" spans="2:11" x14ac:dyDescent="0.2">
      <c r="B4998" s="1">
        <v>162074576</v>
      </c>
      <c r="C4998" s="1">
        <v>2030</v>
      </c>
      <c r="D4998" s="1" t="s">
        <v>308</v>
      </c>
      <c r="E4998" s="1">
        <v>6550.1539395855034</v>
      </c>
      <c r="F4998" s="329">
        <v>106.8615389159653</v>
      </c>
      <c r="G4998" s="1">
        <v>0</v>
      </c>
      <c r="H4998" s="329">
        <v>0</v>
      </c>
      <c r="I4998" s="1">
        <v>6550.1539395855034</v>
      </c>
      <c r="J4998" s="329">
        <v>4322.1956467875843</v>
      </c>
      <c r="K4998" s="329">
        <f t="shared" si="77"/>
        <v>4429.0571857035493</v>
      </c>
    </row>
    <row r="4999" spans="2:11" x14ac:dyDescent="0.2">
      <c r="B4999" s="1">
        <v>162074576</v>
      </c>
      <c r="C4999" s="1">
        <v>2031</v>
      </c>
      <c r="D4999" s="1" t="s">
        <v>308</v>
      </c>
      <c r="E4999" s="1">
        <v>6550.1539395855034</v>
      </c>
      <c r="F4999" s="329">
        <v>106.8615389159653</v>
      </c>
      <c r="G4999" s="1">
        <v>0</v>
      </c>
      <c r="H4999" s="329">
        <v>0</v>
      </c>
      <c r="I4999" s="1">
        <v>6550.1539395855034</v>
      </c>
      <c r="J4999" s="329">
        <v>4322.1956467875843</v>
      </c>
      <c r="K4999" s="329">
        <f t="shared" ref="K4999:K5062" si="78">J4999+H4999+F4999</f>
        <v>4429.0571857035493</v>
      </c>
    </row>
    <row r="5000" spans="2:11" x14ac:dyDescent="0.2">
      <c r="B5000" s="1">
        <v>162074576</v>
      </c>
      <c r="C5000" s="1">
        <v>2032</v>
      </c>
      <c r="D5000" s="1" t="s">
        <v>308</v>
      </c>
      <c r="E5000" s="1">
        <v>6550.1539395855034</v>
      </c>
      <c r="F5000" s="329">
        <v>106.8615389159653</v>
      </c>
      <c r="G5000" s="1">
        <v>0</v>
      </c>
      <c r="H5000" s="329">
        <v>0</v>
      </c>
      <c r="I5000" s="1">
        <v>6550.1539395855034</v>
      </c>
      <c r="J5000" s="329">
        <v>4322.1956467875843</v>
      </c>
      <c r="K5000" s="329">
        <f t="shared" si="78"/>
        <v>4429.0571857035493</v>
      </c>
    </row>
    <row r="5001" spans="2:11" x14ac:dyDescent="0.2">
      <c r="B5001" s="1">
        <v>162074576</v>
      </c>
      <c r="C5001" s="1">
        <v>2033</v>
      </c>
      <c r="D5001" s="1" t="s">
        <v>308</v>
      </c>
      <c r="E5001" s="1">
        <v>6550.1539395855034</v>
      </c>
      <c r="F5001" s="329">
        <v>106.8615389159653</v>
      </c>
      <c r="G5001" s="1">
        <v>0</v>
      </c>
      <c r="H5001" s="329">
        <v>0</v>
      </c>
      <c r="I5001" s="1">
        <v>6550.1539395855034</v>
      </c>
      <c r="J5001" s="329">
        <v>4322.1956467875843</v>
      </c>
      <c r="K5001" s="329">
        <f t="shared" si="78"/>
        <v>4429.0571857035493</v>
      </c>
    </row>
    <row r="5002" spans="2:11" x14ac:dyDescent="0.2">
      <c r="B5002" s="1">
        <v>162074576</v>
      </c>
      <c r="C5002" s="1">
        <v>2034</v>
      </c>
      <c r="D5002" s="1" t="s">
        <v>308</v>
      </c>
      <c r="E5002" s="1">
        <v>6550.1539395855034</v>
      </c>
      <c r="F5002" s="329">
        <v>106.8615389159653</v>
      </c>
      <c r="G5002" s="1">
        <v>0</v>
      </c>
      <c r="H5002" s="329">
        <v>0</v>
      </c>
      <c r="I5002" s="1">
        <v>6550.1539395855034</v>
      </c>
      <c r="J5002" s="329">
        <v>4322.1956467875843</v>
      </c>
      <c r="K5002" s="329">
        <f t="shared" si="78"/>
        <v>4429.0571857035493</v>
      </c>
    </row>
    <row r="5003" spans="2:11" x14ac:dyDescent="0.2">
      <c r="B5003" s="1">
        <v>20163297</v>
      </c>
      <c r="C5003" s="1">
        <v>2023</v>
      </c>
      <c r="D5003" s="1" t="s">
        <v>309</v>
      </c>
      <c r="E5003" s="1">
        <v>0</v>
      </c>
      <c r="F5003" s="329">
        <v>0</v>
      </c>
      <c r="G5003" s="1">
        <v>0</v>
      </c>
      <c r="H5003" s="329">
        <v>0</v>
      </c>
      <c r="I5003" s="1">
        <v>0</v>
      </c>
      <c r="J5003" s="329">
        <v>1663.422527900862</v>
      </c>
      <c r="K5003" s="329">
        <f t="shared" si="78"/>
        <v>1663.422527900862</v>
      </c>
    </row>
    <row r="5004" spans="2:11" x14ac:dyDescent="0.2">
      <c r="B5004" s="1">
        <v>20163297</v>
      </c>
      <c r="C5004" s="1">
        <v>2024</v>
      </c>
      <c r="D5004" s="1" t="s">
        <v>309</v>
      </c>
      <c r="E5004" s="1">
        <v>0</v>
      </c>
      <c r="F5004" s="329">
        <v>0</v>
      </c>
      <c r="G5004" s="1">
        <v>0</v>
      </c>
      <c r="H5004" s="329">
        <v>0</v>
      </c>
      <c r="I5004" s="1">
        <v>0</v>
      </c>
      <c r="J5004" s="329">
        <v>1663.422527900862</v>
      </c>
      <c r="K5004" s="329">
        <f t="shared" si="78"/>
        <v>1663.422527900862</v>
      </c>
    </row>
    <row r="5005" spans="2:11" x14ac:dyDescent="0.2">
      <c r="B5005" s="1">
        <v>20163297</v>
      </c>
      <c r="C5005" s="1">
        <v>2025</v>
      </c>
      <c r="D5005" s="1" t="s">
        <v>309</v>
      </c>
      <c r="E5005" s="1">
        <v>0</v>
      </c>
      <c r="F5005" s="329">
        <v>0</v>
      </c>
      <c r="G5005" s="1">
        <v>0</v>
      </c>
      <c r="H5005" s="329">
        <v>0</v>
      </c>
      <c r="I5005" s="1">
        <v>0</v>
      </c>
      <c r="J5005" s="329">
        <v>1663.422527900862</v>
      </c>
      <c r="K5005" s="329">
        <f t="shared" si="78"/>
        <v>1663.422527900862</v>
      </c>
    </row>
    <row r="5006" spans="2:11" x14ac:dyDescent="0.2">
      <c r="B5006" s="1">
        <v>20163297</v>
      </c>
      <c r="C5006" s="1">
        <v>2026</v>
      </c>
      <c r="D5006" s="1" t="s">
        <v>309</v>
      </c>
      <c r="E5006" s="1">
        <v>0</v>
      </c>
      <c r="F5006" s="329">
        <v>0</v>
      </c>
      <c r="G5006" s="1">
        <v>0</v>
      </c>
      <c r="H5006" s="329">
        <v>0</v>
      </c>
      <c r="I5006" s="1">
        <v>0</v>
      </c>
      <c r="J5006" s="329">
        <v>1663.422527900862</v>
      </c>
      <c r="K5006" s="329">
        <f t="shared" si="78"/>
        <v>1663.422527900862</v>
      </c>
    </row>
    <row r="5007" spans="2:11" x14ac:dyDescent="0.2">
      <c r="B5007" s="1">
        <v>20163297</v>
      </c>
      <c r="C5007" s="1">
        <v>2027</v>
      </c>
      <c r="D5007" s="1" t="s">
        <v>309</v>
      </c>
      <c r="E5007" s="1">
        <v>0</v>
      </c>
      <c r="F5007" s="329">
        <v>0</v>
      </c>
      <c r="G5007" s="1">
        <v>0</v>
      </c>
      <c r="H5007" s="329">
        <v>0</v>
      </c>
      <c r="I5007" s="1">
        <v>0</v>
      </c>
      <c r="J5007" s="329">
        <v>1663.422527900862</v>
      </c>
      <c r="K5007" s="329">
        <f t="shared" si="78"/>
        <v>1663.422527900862</v>
      </c>
    </row>
    <row r="5008" spans="2:11" x14ac:dyDescent="0.2">
      <c r="B5008" s="1">
        <v>20163297</v>
      </c>
      <c r="C5008" s="1">
        <v>2028</v>
      </c>
      <c r="D5008" s="1" t="s">
        <v>309</v>
      </c>
      <c r="E5008" s="1">
        <v>0</v>
      </c>
      <c r="F5008" s="329">
        <v>0</v>
      </c>
      <c r="G5008" s="1">
        <v>0</v>
      </c>
      <c r="H5008" s="329">
        <v>0</v>
      </c>
      <c r="I5008" s="1">
        <v>0</v>
      </c>
      <c r="J5008" s="329">
        <v>1663.422527900862</v>
      </c>
      <c r="K5008" s="329">
        <f t="shared" si="78"/>
        <v>1663.422527900862</v>
      </c>
    </row>
    <row r="5009" spans="2:11" x14ac:dyDescent="0.2">
      <c r="B5009" s="1">
        <v>20163297</v>
      </c>
      <c r="C5009" s="1">
        <v>2029</v>
      </c>
      <c r="D5009" s="1" t="s">
        <v>309</v>
      </c>
      <c r="E5009" s="1">
        <v>0</v>
      </c>
      <c r="F5009" s="329">
        <v>0</v>
      </c>
      <c r="G5009" s="1">
        <v>0</v>
      </c>
      <c r="H5009" s="329">
        <v>0</v>
      </c>
      <c r="I5009" s="1">
        <v>0</v>
      </c>
      <c r="J5009" s="329">
        <v>1663.422527900862</v>
      </c>
      <c r="K5009" s="329">
        <f t="shared" si="78"/>
        <v>1663.422527900862</v>
      </c>
    </row>
    <row r="5010" spans="2:11" x14ac:dyDescent="0.2">
      <c r="B5010" s="1">
        <v>20163297</v>
      </c>
      <c r="C5010" s="1">
        <v>2030</v>
      </c>
      <c r="D5010" s="1" t="s">
        <v>309</v>
      </c>
      <c r="E5010" s="1">
        <v>0</v>
      </c>
      <c r="F5010" s="329">
        <v>0</v>
      </c>
      <c r="G5010" s="1">
        <v>0</v>
      </c>
      <c r="H5010" s="329">
        <v>0</v>
      </c>
      <c r="I5010" s="1">
        <v>0</v>
      </c>
      <c r="J5010" s="329">
        <v>1663.422527900862</v>
      </c>
      <c r="K5010" s="329">
        <f t="shared" si="78"/>
        <v>1663.422527900862</v>
      </c>
    </row>
    <row r="5011" spans="2:11" x14ac:dyDescent="0.2">
      <c r="B5011" s="1">
        <v>20163297</v>
      </c>
      <c r="C5011" s="1">
        <v>2031</v>
      </c>
      <c r="D5011" s="1" t="s">
        <v>309</v>
      </c>
      <c r="E5011" s="1">
        <v>0</v>
      </c>
      <c r="F5011" s="329">
        <v>0</v>
      </c>
      <c r="G5011" s="1">
        <v>0</v>
      </c>
      <c r="H5011" s="329">
        <v>0</v>
      </c>
      <c r="I5011" s="1">
        <v>0</v>
      </c>
      <c r="J5011" s="329">
        <v>1663.422527900862</v>
      </c>
      <c r="K5011" s="329">
        <f t="shared" si="78"/>
        <v>1663.422527900862</v>
      </c>
    </row>
    <row r="5012" spans="2:11" x14ac:dyDescent="0.2">
      <c r="B5012" s="1">
        <v>20163297</v>
      </c>
      <c r="C5012" s="1">
        <v>2032</v>
      </c>
      <c r="D5012" s="1" t="s">
        <v>309</v>
      </c>
      <c r="E5012" s="1">
        <v>0</v>
      </c>
      <c r="F5012" s="329">
        <v>0</v>
      </c>
      <c r="G5012" s="1">
        <v>0</v>
      </c>
      <c r="H5012" s="329">
        <v>0</v>
      </c>
      <c r="I5012" s="1">
        <v>0</v>
      </c>
      <c r="J5012" s="329">
        <v>1663.422527900862</v>
      </c>
      <c r="K5012" s="329">
        <f t="shared" si="78"/>
        <v>1663.422527900862</v>
      </c>
    </row>
    <row r="5013" spans="2:11" x14ac:dyDescent="0.2">
      <c r="B5013" s="1">
        <v>20163297</v>
      </c>
      <c r="C5013" s="1">
        <v>2033</v>
      </c>
      <c r="D5013" s="1" t="s">
        <v>309</v>
      </c>
      <c r="E5013" s="1">
        <v>0</v>
      </c>
      <c r="F5013" s="329">
        <v>0</v>
      </c>
      <c r="G5013" s="1">
        <v>0</v>
      </c>
      <c r="H5013" s="329">
        <v>0</v>
      </c>
      <c r="I5013" s="1">
        <v>0</v>
      </c>
      <c r="J5013" s="329">
        <v>1663.422527900862</v>
      </c>
      <c r="K5013" s="329">
        <f t="shared" si="78"/>
        <v>1663.422527900862</v>
      </c>
    </row>
    <row r="5014" spans="2:11" x14ac:dyDescent="0.2">
      <c r="B5014" s="1">
        <v>20163297</v>
      </c>
      <c r="C5014" s="1">
        <v>2034</v>
      </c>
      <c r="D5014" s="1" t="s">
        <v>309</v>
      </c>
      <c r="E5014" s="1">
        <v>0</v>
      </c>
      <c r="F5014" s="329">
        <v>0</v>
      </c>
      <c r="G5014" s="1">
        <v>0</v>
      </c>
      <c r="H5014" s="329">
        <v>0</v>
      </c>
      <c r="I5014" s="1">
        <v>0</v>
      </c>
      <c r="J5014" s="329">
        <v>1663.422527900862</v>
      </c>
      <c r="K5014" s="329">
        <f t="shared" si="78"/>
        <v>1663.422527900862</v>
      </c>
    </row>
    <row r="5015" spans="2:11" x14ac:dyDescent="0.2">
      <c r="B5015" s="1">
        <v>20163513</v>
      </c>
      <c r="C5015" s="1">
        <v>2023</v>
      </c>
      <c r="D5015" s="1" t="s">
        <v>309</v>
      </c>
      <c r="E5015" s="1">
        <v>9825.1618368235595</v>
      </c>
      <c r="F5015" s="329">
        <v>0</v>
      </c>
      <c r="G5015" s="1">
        <v>124.51962443557611</v>
      </c>
      <c r="H5015" s="329">
        <v>5103.5227559176556</v>
      </c>
      <c r="I5015" s="1">
        <v>9949.681461259137</v>
      </c>
      <c r="J5015" s="329">
        <v>5194.0836305608254</v>
      </c>
      <c r="K5015" s="329">
        <f t="shared" si="78"/>
        <v>10297.606386478481</v>
      </c>
    </row>
    <row r="5016" spans="2:11" x14ac:dyDescent="0.2">
      <c r="B5016" s="1">
        <v>20163513</v>
      </c>
      <c r="C5016" s="1">
        <v>2024</v>
      </c>
      <c r="D5016" s="1" t="s">
        <v>309</v>
      </c>
      <c r="E5016" s="1">
        <v>10814.641367836321</v>
      </c>
      <c r="F5016" s="329">
        <v>234.8686477559728</v>
      </c>
      <c r="G5016" s="1">
        <v>136.69339117632981</v>
      </c>
      <c r="H5016" s="329">
        <v>5602.4729886082014</v>
      </c>
      <c r="I5016" s="1">
        <v>10951.33475901265</v>
      </c>
      <c r="J5016" s="329">
        <v>5194.0836305608254</v>
      </c>
      <c r="K5016" s="329">
        <f t="shared" si="78"/>
        <v>11031.425266925</v>
      </c>
    </row>
    <row r="5017" spans="2:11" x14ac:dyDescent="0.2">
      <c r="B5017" s="1">
        <v>20163513</v>
      </c>
      <c r="C5017" s="1">
        <v>2025</v>
      </c>
      <c r="D5017" s="1" t="s">
        <v>309</v>
      </c>
      <c r="E5017" s="1">
        <v>10814.641367836321</v>
      </c>
      <c r="F5017" s="329">
        <v>234.8686477559728</v>
      </c>
      <c r="G5017" s="1">
        <v>136.69339117632981</v>
      </c>
      <c r="H5017" s="329">
        <v>5602.4729886082014</v>
      </c>
      <c r="I5017" s="1">
        <v>10951.33475901265</v>
      </c>
      <c r="J5017" s="329">
        <v>5194.0836305608254</v>
      </c>
      <c r="K5017" s="329">
        <f t="shared" si="78"/>
        <v>11031.425266925</v>
      </c>
    </row>
    <row r="5018" spans="2:11" x14ac:dyDescent="0.2">
      <c r="B5018" s="1">
        <v>20163513</v>
      </c>
      <c r="C5018" s="1">
        <v>2026</v>
      </c>
      <c r="D5018" s="1" t="s">
        <v>309</v>
      </c>
      <c r="E5018" s="1">
        <v>10814.641367836321</v>
      </c>
      <c r="F5018" s="329">
        <v>234.8686477559728</v>
      </c>
      <c r="G5018" s="1">
        <v>136.69339117632981</v>
      </c>
      <c r="H5018" s="329">
        <v>5602.4729886082014</v>
      </c>
      <c r="I5018" s="1">
        <v>10951.33475901265</v>
      </c>
      <c r="J5018" s="329">
        <v>5194.0836305608254</v>
      </c>
      <c r="K5018" s="329">
        <f t="shared" si="78"/>
        <v>11031.425266925</v>
      </c>
    </row>
    <row r="5019" spans="2:11" x14ac:dyDescent="0.2">
      <c r="B5019" s="1">
        <v>20163513</v>
      </c>
      <c r="C5019" s="1">
        <v>2027</v>
      </c>
      <c r="D5019" s="1" t="s">
        <v>309</v>
      </c>
      <c r="E5019" s="1">
        <v>10814.641367836321</v>
      </c>
      <c r="F5019" s="329">
        <v>234.8686477559728</v>
      </c>
      <c r="G5019" s="1">
        <v>136.69339117632981</v>
      </c>
      <c r="H5019" s="329">
        <v>5602.4729886082014</v>
      </c>
      <c r="I5019" s="1">
        <v>10951.33475901265</v>
      </c>
      <c r="J5019" s="329">
        <v>5194.0836305608254</v>
      </c>
      <c r="K5019" s="329">
        <f t="shared" si="78"/>
        <v>11031.425266925</v>
      </c>
    </row>
    <row r="5020" spans="2:11" x14ac:dyDescent="0.2">
      <c r="B5020" s="1">
        <v>20163513</v>
      </c>
      <c r="C5020" s="1">
        <v>2028</v>
      </c>
      <c r="D5020" s="1" t="s">
        <v>309</v>
      </c>
      <c r="E5020" s="1">
        <v>10814.641367836321</v>
      </c>
      <c r="F5020" s="329">
        <v>234.8686477559728</v>
      </c>
      <c r="G5020" s="1">
        <v>136.69339117632981</v>
      </c>
      <c r="H5020" s="329">
        <v>5602.4729886082014</v>
      </c>
      <c r="I5020" s="1">
        <v>10951.33475901265</v>
      </c>
      <c r="J5020" s="329">
        <v>5194.0836305608254</v>
      </c>
      <c r="K5020" s="329">
        <f t="shared" si="78"/>
        <v>11031.425266925</v>
      </c>
    </row>
    <row r="5021" spans="2:11" x14ac:dyDescent="0.2">
      <c r="B5021" s="1">
        <v>20163513</v>
      </c>
      <c r="C5021" s="1">
        <v>2029</v>
      </c>
      <c r="D5021" s="1" t="s">
        <v>309</v>
      </c>
      <c r="E5021" s="1">
        <v>10814.641367836321</v>
      </c>
      <c r="F5021" s="329">
        <v>234.8686477559728</v>
      </c>
      <c r="G5021" s="1">
        <v>136.69339117632981</v>
      </c>
      <c r="H5021" s="329">
        <v>5602.4729886082014</v>
      </c>
      <c r="I5021" s="1">
        <v>10951.33475901265</v>
      </c>
      <c r="J5021" s="329">
        <v>5194.0836305608254</v>
      </c>
      <c r="K5021" s="329">
        <f t="shared" si="78"/>
        <v>11031.425266925</v>
      </c>
    </row>
    <row r="5022" spans="2:11" x14ac:dyDescent="0.2">
      <c r="B5022" s="1">
        <v>20163513</v>
      </c>
      <c r="C5022" s="1">
        <v>2030</v>
      </c>
      <c r="D5022" s="1" t="s">
        <v>309</v>
      </c>
      <c r="E5022" s="1">
        <v>10814.641367836321</v>
      </c>
      <c r="F5022" s="329">
        <v>234.8686477559728</v>
      </c>
      <c r="G5022" s="1">
        <v>136.69339117632981</v>
      </c>
      <c r="H5022" s="329">
        <v>5602.4729886082014</v>
      </c>
      <c r="I5022" s="1">
        <v>10951.33475901265</v>
      </c>
      <c r="J5022" s="329">
        <v>5194.0836305608254</v>
      </c>
      <c r="K5022" s="329">
        <f t="shared" si="78"/>
        <v>11031.425266925</v>
      </c>
    </row>
    <row r="5023" spans="2:11" x14ac:dyDescent="0.2">
      <c r="B5023" s="1">
        <v>20163513</v>
      </c>
      <c r="C5023" s="1">
        <v>2031</v>
      </c>
      <c r="D5023" s="1" t="s">
        <v>309</v>
      </c>
      <c r="E5023" s="1">
        <v>10814.641367836321</v>
      </c>
      <c r="F5023" s="329">
        <v>234.8686477559728</v>
      </c>
      <c r="G5023" s="1">
        <v>136.69339117632981</v>
      </c>
      <c r="H5023" s="329">
        <v>5602.4729886082014</v>
      </c>
      <c r="I5023" s="1">
        <v>10951.33475901265</v>
      </c>
      <c r="J5023" s="329">
        <v>5194.0836305608254</v>
      </c>
      <c r="K5023" s="329">
        <f t="shared" si="78"/>
        <v>11031.425266925</v>
      </c>
    </row>
    <row r="5024" spans="2:11" x14ac:dyDescent="0.2">
      <c r="B5024" s="1">
        <v>20163513</v>
      </c>
      <c r="C5024" s="1">
        <v>2032</v>
      </c>
      <c r="D5024" s="1" t="s">
        <v>309</v>
      </c>
      <c r="E5024" s="1">
        <v>10814.641367836321</v>
      </c>
      <c r="F5024" s="329">
        <v>234.8686477559728</v>
      </c>
      <c r="G5024" s="1">
        <v>136.69339117632981</v>
      </c>
      <c r="H5024" s="329">
        <v>5602.4729886082014</v>
      </c>
      <c r="I5024" s="1">
        <v>10951.33475901265</v>
      </c>
      <c r="J5024" s="329">
        <v>5194.0836305608254</v>
      </c>
      <c r="K5024" s="329">
        <f t="shared" si="78"/>
        <v>11031.425266925</v>
      </c>
    </row>
    <row r="5025" spans="2:11" x14ac:dyDescent="0.2">
      <c r="B5025" s="1">
        <v>20163513</v>
      </c>
      <c r="C5025" s="1">
        <v>2033</v>
      </c>
      <c r="D5025" s="1" t="s">
        <v>309</v>
      </c>
      <c r="E5025" s="1">
        <v>10814.641367836321</v>
      </c>
      <c r="F5025" s="329">
        <v>234.8686477559728</v>
      </c>
      <c r="G5025" s="1">
        <v>136.69339117632981</v>
      </c>
      <c r="H5025" s="329">
        <v>5602.4729886082014</v>
      </c>
      <c r="I5025" s="1">
        <v>10951.33475901265</v>
      </c>
      <c r="J5025" s="329">
        <v>5194.0836305608254</v>
      </c>
      <c r="K5025" s="329">
        <f t="shared" si="78"/>
        <v>11031.425266925</v>
      </c>
    </row>
    <row r="5026" spans="2:11" x14ac:dyDescent="0.2">
      <c r="B5026" s="1">
        <v>20163513</v>
      </c>
      <c r="C5026" s="1">
        <v>2034</v>
      </c>
      <c r="D5026" s="1" t="s">
        <v>309</v>
      </c>
      <c r="E5026" s="1">
        <v>10814.641367836321</v>
      </c>
      <c r="F5026" s="329">
        <v>234.8686477559728</v>
      </c>
      <c r="G5026" s="1">
        <v>136.69339117632981</v>
      </c>
      <c r="H5026" s="329">
        <v>5602.4729886082014</v>
      </c>
      <c r="I5026" s="1">
        <v>10951.33475901265</v>
      </c>
      <c r="J5026" s="329">
        <v>5194.0836305608254</v>
      </c>
      <c r="K5026" s="329">
        <f t="shared" si="78"/>
        <v>11031.425266925</v>
      </c>
    </row>
    <row r="5027" spans="2:11" x14ac:dyDescent="0.2">
      <c r="B5027" s="1">
        <v>20280442</v>
      </c>
      <c r="C5027" s="1">
        <v>2023</v>
      </c>
      <c r="D5027" s="1" t="s">
        <v>309</v>
      </c>
      <c r="E5027" s="1">
        <v>0</v>
      </c>
      <c r="F5027" s="329">
        <v>0</v>
      </c>
      <c r="G5027" s="1">
        <v>0</v>
      </c>
      <c r="H5027" s="329">
        <v>0</v>
      </c>
      <c r="I5027" s="1">
        <v>0</v>
      </c>
      <c r="J5027" s="329">
        <v>3641.9442637242159</v>
      </c>
      <c r="K5027" s="329">
        <f t="shared" si="78"/>
        <v>3641.9442637242159</v>
      </c>
    </row>
    <row r="5028" spans="2:11" x14ac:dyDescent="0.2">
      <c r="B5028" s="1">
        <v>20280442</v>
      </c>
      <c r="C5028" s="1">
        <v>2024</v>
      </c>
      <c r="D5028" s="1" t="s">
        <v>309</v>
      </c>
      <c r="E5028" s="1">
        <v>25.976977114823558</v>
      </c>
      <c r="F5028" s="329">
        <v>0.46054871564194688</v>
      </c>
      <c r="G5028" s="1">
        <v>0</v>
      </c>
      <c r="H5028" s="329">
        <v>0</v>
      </c>
      <c r="I5028" s="1">
        <v>25.976977114823558</v>
      </c>
      <c r="J5028" s="329">
        <v>3641.9442637242159</v>
      </c>
      <c r="K5028" s="329">
        <f t="shared" si="78"/>
        <v>3642.4048124398578</v>
      </c>
    </row>
    <row r="5029" spans="2:11" x14ac:dyDescent="0.2">
      <c r="B5029" s="1">
        <v>20280442</v>
      </c>
      <c r="C5029" s="1">
        <v>2025</v>
      </c>
      <c r="D5029" s="1" t="s">
        <v>309</v>
      </c>
      <c r="E5029" s="1">
        <v>25.976977114823558</v>
      </c>
      <c r="F5029" s="329">
        <v>0.46054871564194688</v>
      </c>
      <c r="G5029" s="1">
        <v>0</v>
      </c>
      <c r="H5029" s="329">
        <v>0</v>
      </c>
      <c r="I5029" s="1">
        <v>25.976977114823558</v>
      </c>
      <c r="J5029" s="329">
        <v>3641.9442637242159</v>
      </c>
      <c r="K5029" s="329">
        <f t="shared" si="78"/>
        <v>3642.4048124398578</v>
      </c>
    </row>
    <row r="5030" spans="2:11" x14ac:dyDescent="0.2">
      <c r="B5030" s="1">
        <v>20280442</v>
      </c>
      <c r="C5030" s="1">
        <v>2026</v>
      </c>
      <c r="D5030" s="1" t="s">
        <v>309</v>
      </c>
      <c r="E5030" s="1">
        <v>25.976977114823558</v>
      </c>
      <c r="F5030" s="329">
        <v>0.46054871564194688</v>
      </c>
      <c r="G5030" s="1">
        <v>0</v>
      </c>
      <c r="H5030" s="329">
        <v>0</v>
      </c>
      <c r="I5030" s="1">
        <v>25.976977114823558</v>
      </c>
      <c r="J5030" s="329">
        <v>3641.9442637242159</v>
      </c>
      <c r="K5030" s="329">
        <f t="shared" si="78"/>
        <v>3642.4048124398578</v>
      </c>
    </row>
    <row r="5031" spans="2:11" x14ac:dyDescent="0.2">
      <c r="B5031" s="1">
        <v>20280442</v>
      </c>
      <c r="C5031" s="1">
        <v>2027</v>
      </c>
      <c r="D5031" s="1" t="s">
        <v>309</v>
      </c>
      <c r="E5031" s="1">
        <v>25.976977114823558</v>
      </c>
      <c r="F5031" s="329">
        <v>0.46054871564194688</v>
      </c>
      <c r="G5031" s="1">
        <v>0</v>
      </c>
      <c r="H5031" s="329">
        <v>0</v>
      </c>
      <c r="I5031" s="1">
        <v>25.976977114823558</v>
      </c>
      <c r="J5031" s="329">
        <v>3641.9442637242159</v>
      </c>
      <c r="K5031" s="329">
        <f t="shared" si="78"/>
        <v>3642.4048124398578</v>
      </c>
    </row>
    <row r="5032" spans="2:11" x14ac:dyDescent="0.2">
      <c r="B5032" s="1">
        <v>20280442</v>
      </c>
      <c r="C5032" s="1">
        <v>2028</v>
      </c>
      <c r="D5032" s="1" t="s">
        <v>309</v>
      </c>
      <c r="E5032" s="1">
        <v>25.976977114823558</v>
      </c>
      <c r="F5032" s="329">
        <v>0.46054871564194688</v>
      </c>
      <c r="G5032" s="1">
        <v>0</v>
      </c>
      <c r="H5032" s="329">
        <v>0</v>
      </c>
      <c r="I5032" s="1">
        <v>25.976977114823558</v>
      </c>
      <c r="J5032" s="329">
        <v>3641.9442637242159</v>
      </c>
      <c r="K5032" s="329">
        <f t="shared" si="78"/>
        <v>3642.4048124398578</v>
      </c>
    </row>
    <row r="5033" spans="2:11" x14ac:dyDescent="0.2">
      <c r="B5033" s="1">
        <v>20280442</v>
      </c>
      <c r="C5033" s="1">
        <v>2029</v>
      </c>
      <c r="D5033" s="1" t="s">
        <v>309</v>
      </c>
      <c r="E5033" s="1">
        <v>25.976977114823558</v>
      </c>
      <c r="F5033" s="329">
        <v>0.46054871564194688</v>
      </c>
      <c r="G5033" s="1">
        <v>0</v>
      </c>
      <c r="H5033" s="329">
        <v>0</v>
      </c>
      <c r="I5033" s="1">
        <v>25.976977114823558</v>
      </c>
      <c r="J5033" s="329">
        <v>3641.9442637242159</v>
      </c>
      <c r="K5033" s="329">
        <f t="shared" si="78"/>
        <v>3642.4048124398578</v>
      </c>
    </row>
    <row r="5034" spans="2:11" x14ac:dyDescent="0.2">
      <c r="B5034" s="1">
        <v>20280442</v>
      </c>
      <c r="C5034" s="1">
        <v>2030</v>
      </c>
      <c r="D5034" s="1" t="s">
        <v>309</v>
      </c>
      <c r="E5034" s="1">
        <v>25.976977114823558</v>
      </c>
      <c r="F5034" s="329">
        <v>0.46054871564194688</v>
      </c>
      <c r="G5034" s="1">
        <v>0</v>
      </c>
      <c r="H5034" s="329">
        <v>0</v>
      </c>
      <c r="I5034" s="1">
        <v>25.976977114823558</v>
      </c>
      <c r="J5034" s="329">
        <v>3641.9442637242159</v>
      </c>
      <c r="K5034" s="329">
        <f t="shared" si="78"/>
        <v>3642.4048124398578</v>
      </c>
    </row>
    <row r="5035" spans="2:11" x14ac:dyDescent="0.2">
      <c r="B5035" s="1">
        <v>20280442</v>
      </c>
      <c r="C5035" s="1">
        <v>2031</v>
      </c>
      <c r="D5035" s="1" t="s">
        <v>309</v>
      </c>
      <c r="E5035" s="1">
        <v>25.976977114823558</v>
      </c>
      <c r="F5035" s="329">
        <v>0.46054871564194688</v>
      </c>
      <c r="G5035" s="1">
        <v>0</v>
      </c>
      <c r="H5035" s="329">
        <v>0</v>
      </c>
      <c r="I5035" s="1">
        <v>25.976977114823558</v>
      </c>
      <c r="J5035" s="329">
        <v>3641.9442637242159</v>
      </c>
      <c r="K5035" s="329">
        <f t="shared" si="78"/>
        <v>3642.4048124398578</v>
      </c>
    </row>
    <row r="5036" spans="2:11" x14ac:dyDescent="0.2">
      <c r="B5036" s="1">
        <v>20280442</v>
      </c>
      <c r="C5036" s="1">
        <v>2032</v>
      </c>
      <c r="D5036" s="1" t="s">
        <v>309</v>
      </c>
      <c r="E5036" s="1">
        <v>25.976977114823558</v>
      </c>
      <c r="F5036" s="329">
        <v>0.46054871564194688</v>
      </c>
      <c r="G5036" s="1">
        <v>0</v>
      </c>
      <c r="H5036" s="329">
        <v>0</v>
      </c>
      <c r="I5036" s="1">
        <v>25.976977114823558</v>
      </c>
      <c r="J5036" s="329">
        <v>3641.9442637242159</v>
      </c>
      <c r="K5036" s="329">
        <f t="shared" si="78"/>
        <v>3642.4048124398578</v>
      </c>
    </row>
    <row r="5037" spans="2:11" x14ac:dyDescent="0.2">
      <c r="B5037" s="1">
        <v>20280442</v>
      </c>
      <c r="C5037" s="1">
        <v>2033</v>
      </c>
      <c r="D5037" s="1" t="s">
        <v>309</v>
      </c>
      <c r="E5037" s="1">
        <v>25.976977114823558</v>
      </c>
      <c r="F5037" s="329">
        <v>0.46054871564194688</v>
      </c>
      <c r="G5037" s="1">
        <v>0</v>
      </c>
      <c r="H5037" s="329">
        <v>0</v>
      </c>
      <c r="I5037" s="1">
        <v>25.976977114823558</v>
      </c>
      <c r="J5037" s="329">
        <v>3641.9442637242159</v>
      </c>
      <c r="K5037" s="329">
        <f t="shared" si="78"/>
        <v>3642.4048124398578</v>
      </c>
    </row>
    <row r="5038" spans="2:11" x14ac:dyDescent="0.2">
      <c r="B5038" s="1">
        <v>20280442</v>
      </c>
      <c r="C5038" s="1">
        <v>2034</v>
      </c>
      <c r="D5038" s="1" t="s">
        <v>309</v>
      </c>
      <c r="E5038" s="1">
        <v>25.976977114823558</v>
      </c>
      <c r="F5038" s="329">
        <v>0.46054871564194688</v>
      </c>
      <c r="G5038" s="1">
        <v>0</v>
      </c>
      <c r="H5038" s="329">
        <v>0</v>
      </c>
      <c r="I5038" s="1">
        <v>25.976977114823558</v>
      </c>
      <c r="J5038" s="329">
        <v>3641.9442637242159</v>
      </c>
      <c r="K5038" s="329">
        <f t="shared" si="78"/>
        <v>3642.4048124398578</v>
      </c>
    </row>
    <row r="5039" spans="2:11" x14ac:dyDescent="0.2">
      <c r="B5039" s="1">
        <v>20531985</v>
      </c>
      <c r="C5039" s="1">
        <v>2023</v>
      </c>
      <c r="D5039" s="1" t="s">
        <v>309</v>
      </c>
      <c r="E5039" s="1">
        <v>0</v>
      </c>
      <c r="F5039" s="329">
        <v>0</v>
      </c>
      <c r="G5039" s="1">
        <v>0</v>
      </c>
      <c r="H5039" s="329">
        <v>0</v>
      </c>
      <c r="I5039" s="1">
        <v>0</v>
      </c>
      <c r="J5039" s="329">
        <v>1676.4069320661199</v>
      </c>
      <c r="K5039" s="329">
        <f t="shared" si="78"/>
        <v>1676.4069320661199</v>
      </c>
    </row>
    <row r="5040" spans="2:11" x14ac:dyDescent="0.2">
      <c r="B5040" s="1">
        <v>20531985</v>
      </c>
      <c r="C5040" s="1">
        <v>2024</v>
      </c>
      <c r="D5040" s="1" t="s">
        <v>309</v>
      </c>
      <c r="E5040" s="1">
        <v>1057.596858264284</v>
      </c>
      <c r="F5040" s="329">
        <v>19.718574913778632</v>
      </c>
      <c r="G5040" s="1">
        <v>0</v>
      </c>
      <c r="H5040" s="329">
        <v>0</v>
      </c>
      <c r="I5040" s="1">
        <v>1057.596858264284</v>
      </c>
      <c r="J5040" s="329">
        <v>1676.4069320661199</v>
      </c>
      <c r="K5040" s="329">
        <f t="shared" si="78"/>
        <v>1696.1255069798985</v>
      </c>
    </row>
    <row r="5041" spans="2:11" x14ac:dyDescent="0.2">
      <c r="B5041" s="1">
        <v>20531985</v>
      </c>
      <c r="C5041" s="1">
        <v>2025</v>
      </c>
      <c r="D5041" s="1" t="s">
        <v>309</v>
      </c>
      <c r="E5041" s="1">
        <v>1057.596858264284</v>
      </c>
      <c r="F5041" s="329">
        <v>19.718574913778632</v>
      </c>
      <c r="G5041" s="1">
        <v>0</v>
      </c>
      <c r="H5041" s="329">
        <v>0</v>
      </c>
      <c r="I5041" s="1">
        <v>1057.596858264284</v>
      </c>
      <c r="J5041" s="329">
        <v>1676.4069320661199</v>
      </c>
      <c r="K5041" s="329">
        <f t="shared" si="78"/>
        <v>1696.1255069798985</v>
      </c>
    </row>
    <row r="5042" spans="2:11" x14ac:dyDescent="0.2">
      <c r="B5042" s="1">
        <v>20531985</v>
      </c>
      <c r="C5042" s="1">
        <v>2026</v>
      </c>
      <c r="D5042" s="1" t="s">
        <v>309</v>
      </c>
      <c r="E5042" s="1">
        <v>1057.596858264284</v>
      </c>
      <c r="F5042" s="329">
        <v>19.718574913778632</v>
      </c>
      <c r="G5042" s="1">
        <v>0</v>
      </c>
      <c r="H5042" s="329">
        <v>0</v>
      </c>
      <c r="I5042" s="1">
        <v>1057.596858264284</v>
      </c>
      <c r="J5042" s="329">
        <v>1676.4069320661199</v>
      </c>
      <c r="K5042" s="329">
        <f t="shared" si="78"/>
        <v>1696.1255069798985</v>
      </c>
    </row>
    <row r="5043" spans="2:11" x14ac:dyDescent="0.2">
      <c r="B5043" s="1">
        <v>20531985</v>
      </c>
      <c r="C5043" s="1">
        <v>2027</v>
      </c>
      <c r="D5043" s="1" t="s">
        <v>309</v>
      </c>
      <c r="E5043" s="1">
        <v>1057.596858264284</v>
      </c>
      <c r="F5043" s="329">
        <v>19.718574913778632</v>
      </c>
      <c r="G5043" s="1">
        <v>0</v>
      </c>
      <c r="H5043" s="329">
        <v>0</v>
      </c>
      <c r="I5043" s="1">
        <v>1057.596858264284</v>
      </c>
      <c r="J5043" s="329">
        <v>1676.4069320661199</v>
      </c>
      <c r="K5043" s="329">
        <f t="shared" si="78"/>
        <v>1696.1255069798985</v>
      </c>
    </row>
    <row r="5044" spans="2:11" x14ac:dyDescent="0.2">
      <c r="B5044" s="1">
        <v>20531985</v>
      </c>
      <c r="C5044" s="1">
        <v>2028</v>
      </c>
      <c r="D5044" s="1" t="s">
        <v>309</v>
      </c>
      <c r="E5044" s="1">
        <v>1057.596858264284</v>
      </c>
      <c r="F5044" s="329">
        <v>19.718574913778632</v>
      </c>
      <c r="G5044" s="1">
        <v>0</v>
      </c>
      <c r="H5044" s="329">
        <v>0</v>
      </c>
      <c r="I5044" s="1">
        <v>1057.596858264284</v>
      </c>
      <c r="J5044" s="329">
        <v>1676.4069320661199</v>
      </c>
      <c r="K5044" s="329">
        <f t="shared" si="78"/>
        <v>1696.1255069798985</v>
      </c>
    </row>
    <row r="5045" spans="2:11" x14ac:dyDescent="0.2">
      <c r="B5045" s="1">
        <v>20531985</v>
      </c>
      <c r="C5045" s="1">
        <v>2029</v>
      </c>
      <c r="D5045" s="1" t="s">
        <v>309</v>
      </c>
      <c r="E5045" s="1">
        <v>1057.596858264284</v>
      </c>
      <c r="F5045" s="329">
        <v>19.718574913778632</v>
      </c>
      <c r="G5045" s="1">
        <v>0</v>
      </c>
      <c r="H5045" s="329">
        <v>0</v>
      </c>
      <c r="I5045" s="1">
        <v>1057.596858264284</v>
      </c>
      <c r="J5045" s="329">
        <v>1676.4069320661199</v>
      </c>
      <c r="K5045" s="329">
        <f t="shared" si="78"/>
        <v>1696.1255069798985</v>
      </c>
    </row>
    <row r="5046" spans="2:11" x14ac:dyDescent="0.2">
      <c r="B5046" s="1">
        <v>20531985</v>
      </c>
      <c r="C5046" s="1">
        <v>2030</v>
      </c>
      <c r="D5046" s="1" t="s">
        <v>309</v>
      </c>
      <c r="E5046" s="1">
        <v>1057.596858264284</v>
      </c>
      <c r="F5046" s="329">
        <v>19.718574913778632</v>
      </c>
      <c r="G5046" s="1">
        <v>0</v>
      </c>
      <c r="H5046" s="329">
        <v>0</v>
      </c>
      <c r="I5046" s="1">
        <v>1057.596858264284</v>
      </c>
      <c r="J5046" s="329">
        <v>1676.4069320661199</v>
      </c>
      <c r="K5046" s="329">
        <f t="shared" si="78"/>
        <v>1696.1255069798985</v>
      </c>
    </row>
    <row r="5047" spans="2:11" x14ac:dyDescent="0.2">
      <c r="B5047" s="1">
        <v>20531985</v>
      </c>
      <c r="C5047" s="1">
        <v>2031</v>
      </c>
      <c r="D5047" s="1" t="s">
        <v>309</v>
      </c>
      <c r="E5047" s="1">
        <v>1057.596858264284</v>
      </c>
      <c r="F5047" s="329">
        <v>19.718574913778632</v>
      </c>
      <c r="G5047" s="1">
        <v>0</v>
      </c>
      <c r="H5047" s="329">
        <v>0</v>
      </c>
      <c r="I5047" s="1">
        <v>1057.596858264284</v>
      </c>
      <c r="J5047" s="329">
        <v>1676.4069320661199</v>
      </c>
      <c r="K5047" s="329">
        <f t="shared" si="78"/>
        <v>1696.1255069798985</v>
      </c>
    </row>
    <row r="5048" spans="2:11" x14ac:dyDescent="0.2">
      <c r="B5048" s="1">
        <v>20531985</v>
      </c>
      <c r="C5048" s="1">
        <v>2032</v>
      </c>
      <c r="D5048" s="1" t="s">
        <v>309</v>
      </c>
      <c r="E5048" s="1">
        <v>1057.596858264284</v>
      </c>
      <c r="F5048" s="329">
        <v>19.718574913778632</v>
      </c>
      <c r="G5048" s="1">
        <v>0</v>
      </c>
      <c r="H5048" s="329">
        <v>0</v>
      </c>
      <c r="I5048" s="1">
        <v>1057.596858264284</v>
      </c>
      <c r="J5048" s="329">
        <v>1676.4069320661199</v>
      </c>
      <c r="K5048" s="329">
        <f t="shared" si="78"/>
        <v>1696.1255069798985</v>
      </c>
    </row>
    <row r="5049" spans="2:11" x14ac:dyDescent="0.2">
      <c r="B5049" s="1">
        <v>20531985</v>
      </c>
      <c r="C5049" s="1">
        <v>2033</v>
      </c>
      <c r="D5049" s="1" t="s">
        <v>309</v>
      </c>
      <c r="E5049" s="1">
        <v>1057.596858264284</v>
      </c>
      <c r="F5049" s="329">
        <v>19.718574913778632</v>
      </c>
      <c r="G5049" s="1">
        <v>0</v>
      </c>
      <c r="H5049" s="329">
        <v>0</v>
      </c>
      <c r="I5049" s="1">
        <v>1057.596858264284</v>
      </c>
      <c r="J5049" s="329">
        <v>1676.4069320661199</v>
      </c>
      <c r="K5049" s="329">
        <f t="shared" si="78"/>
        <v>1696.1255069798985</v>
      </c>
    </row>
    <row r="5050" spans="2:11" x14ac:dyDescent="0.2">
      <c r="B5050" s="1">
        <v>20531985</v>
      </c>
      <c r="C5050" s="1">
        <v>2034</v>
      </c>
      <c r="D5050" s="1" t="s">
        <v>309</v>
      </c>
      <c r="E5050" s="1">
        <v>1057.596858264284</v>
      </c>
      <c r="F5050" s="329">
        <v>19.718574913778632</v>
      </c>
      <c r="G5050" s="1">
        <v>0</v>
      </c>
      <c r="H5050" s="329">
        <v>0</v>
      </c>
      <c r="I5050" s="1">
        <v>1057.596858264284</v>
      </c>
      <c r="J5050" s="329">
        <v>1676.4069320661199</v>
      </c>
      <c r="K5050" s="329">
        <f t="shared" si="78"/>
        <v>1696.1255069798985</v>
      </c>
    </row>
    <row r="5051" spans="2:11" x14ac:dyDescent="0.2">
      <c r="B5051" s="1">
        <v>20546216</v>
      </c>
      <c r="C5051" s="1">
        <v>2023</v>
      </c>
      <c r="D5051" s="1" t="s">
        <v>309</v>
      </c>
      <c r="E5051" s="1">
        <v>1537.3080356328419</v>
      </c>
      <c r="F5051" s="329">
        <v>0</v>
      </c>
      <c r="G5051" s="1">
        <v>0</v>
      </c>
      <c r="H5051" s="329">
        <v>0</v>
      </c>
      <c r="I5051" s="1">
        <v>1537.3080356328419</v>
      </c>
      <c r="J5051" s="329">
        <v>1199.688926789147</v>
      </c>
      <c r="K5051" s="329">
        <f t="shared" si="78"/>
        <v>1199.688926789147</v>
      </c>
    </row>
    <row r="5052" spans="2:11" x14ac:dyDescent="0.2">
      <c r="B5052" s="1">
        <v>20546216</v>
      </c>
      <c r="C5052" s="1">
        <v>2024</v>
      </c>
      <c r="D5052" s="1" t="s">
        <v>309</v>
      </c>
      <c r="E5052" s="1">
        <v>1648.6735973861821</v>
      </c>
      <c r="F5052" s="329">
        <v>29.858980503777229</v>
      </c>
      <c r="G5052" s="1">
        <v>0</v>
      </c>
      <c r="H5052" s="329">
        <v>0</v>
      </c>
      <c r="I5052" s="1">
        <v>1648.6735973861821</v>
      </c>
      <c r="J5052" s="329">
        <v>1199.688926789147</v>
      </c>
      <c r="K5052" s="329">
        <f t="shared" si="78"/>
        <v>1229.5479072929243</v>
      </c>
    </row>
    <row r="5053" spans="2:11" x14ac:dyDescent="0.2">
      <c r="B5053" s="1">
        <v>20546216</v>
      </c>
      <c r="C5053" s="1">
        <v>2025</v>
      </c>
      <c r="D5053" s="1" t="s">
        <v>309</v>
      </c>
      <c r="E5053" s="1">
        <v>1648.6735973861821</v>
      </c>
      <c r="F5053" s="329">
        <v>29.858980503777229</v>
      </c>
      <c r="G5053" s="1">
        <v>0</v>
      </c>
      <c r="H5053" s="329">
        <v>0</v>
      </c>
      <c r="I5053" s="1">
        <v>1648.6735973861821</v>
      </c>
      <c r="J5053" s="329">
        <v>1199.688926789147</v>
      </c>
      <c r="K5053" s="329">
        <f t="shared" si="78"/>
        <v>1229.5479072929243</v>
      </c>
    </row>
    <row r="5054" spans="2:11" x14ac:dyDescent="0.2">
      <c r="B5054" s="1">
        <v>20546216</v>
      </c>
      <c r="C5054" s="1">
        <v>2026</v>
      </c>
      <c r="D5054" s="1" t="s">
        <v>309</v>
      </c>
      <c r="E5054" s="1">
        <v>1648.6735973861821</v>
      </c>
      <c r="F5054" s="329">
        <v>29.858980503777229</v>
      </c>
      <c r="G5054" s="1">
        <v>0</v>
      </c>
      <c r="H5054" s="329">
        <v>0</v>
      </c>
      <c r="I5054" s="1">
        <v>1648.6735973861821</v>
      </c>
      <c r="J5054" s="329">
        <v>1199.688926789147</v>
      </c>
      <c r="K5054" s="329">
        <f t="shared" si="78"/>
        <v>1229.5479072929243</v>
      </c>
    </row>
    <row r="5055" spans="2:11" x14ac:dyDescent="0.2">
      <c r="B5055" s="1">
        <v>20546216</v>
      </c>
      <c r="C5055" s="1">
        <v>2027</v>
      </c>
      <c r="D5055" s="1" t="s">
        <v>309</v>
      </c>
      <c r="E5055" s="1">
        <v>1648.6735973861821</v>
      </c>
      <c r="F5055" s="329">
        <v>29.858980503777229</v>
      </c>
      <c r="G5055" s="1">
        <v>0</v>
      </c>
      <c r="H5055" s="329">
        <v>0</v>
      </c>
      <c r="I5055" s="1">
        <v>1648.6735973861821</v>
      </c>
      <c r="J5055" s="329">
        <v>1199.688926789147</v>
      </c>
      <c r="K5055" s="329">
        <f t="shared" si="78"/>
        <v>1229.5479072929243</v>
      </c>
    </row>
    <row r="5056" spans="2:11" x14ac:dyDescent="0.2">
      <c r="B5056" s="1">
        <v>20546216</v>
      </c>
      <c r="C5056" s="1">
        <v>2028</v>
      </c>
      <c r="D5056" s="1" t="s">
        <v>309</v>
      </c>
      <c r="E5056" s="1">
        <v>1648.6735973861821</v>
      </c>
      <c r="F5056" s="329">
        <v>29.858980503777229</v>
      </c>
      <c r="G5056" s="1">
        <v>0</v>
      </c>
      <c r="H5056" s="329">
        <v>0</v>
      </c>
      <c r="I5056" s="1">
        <v>1648.6735973861821</v>
      </c>
      <c r="J5056" s="329">
        <v>1199.688926789147</v>
      </c>
      <c r="K5056" s="329">
        <f t="shared" si="78"/>
        <v>1229.5479072929243</v>
      </c>
    </row>
    <row r="5057" spans="2:11" x14ac:dyDescent="0.2">
      <c r="B5057" s="1">
        <v>20546216</v>
      </c>
      <c r="C5057" s="1">
        <v>2029</v>
      </c>
      <c r="D5057" s="1" t="s">
        <v>309</v>
      </c>
      <c r="E5057" s="1">
        <v>1648.6735973861821</v>
      </c>
      <c r="F5057" s="329">
        <v>29.858980503777229</v>
      </c>
      <c r="G5057" s="1">
        <v>0</v>
      </c>
      <c r="H5057" s="329">
        <v>0</v>
      </c>
      <c r="I5057" s="1">
        <v>1648.6735973861821</v>
      </c>
      <c r="J5057" s="329">
        <v>1199.688926789147</v>
      </c>
      <c r="K5057" s="329">
        <f t="shared" si="78"/>
        <v>1229.5479072929243</v>
      </c>
    </row>
    <row r="5058" spans="2:11" x14ac:dyDescent="0.2">
      <c r="B5058" s="1">
        <v>20546216</v>
      </c>
      <c r="C5058" s="1">
        <v>2030</v>
      </c>
      <c r="D5058" s="1" t="s">
        <v>309</v>
      </c>
      <c r="E5058" s="1">
        <v>1648.6735973861821</v>
      </c>
      <c r="F5058" s="329">
        <v>29.858980503777229</v>
      </c>
      <c r="G5058" s="1">
        <v>0</v>
      </c>
      <c r="H5058" s="329">
        <v>0</v>
      </c>
      <c r="I5058" s="1">
        <v>1648.6735973861821</v>
      </c>
      <c r="J5058" s="329">
        <v>1199.688926789147</v>
      </c>
      <c r="K5058" s="329">
        <f t="shared" si="78"/>
        <v>1229.5479072929243</v>
      </c>
    </row>
    <row r="5059" spans="2:11" x14ac:dyDescent="0.2">
      <c r="B5059" s="1">
        <v>20546216</v>
      </c>
      <c r="C5059" s="1">
        <v>2031</v>
      </c>
      <c r="D5059" s="1" t="s">
        <v>309</v>
      </c>
      <c r="E5059" s="1">
        <v>1648.6735973861821</v>
      </c>
      <c r="F5059" s="329">
        <v>29.858980503777229</v>
      </c>
      <c r="G5059" s="1">
        <v>0</v>
      </c>
      <c r="H5059" s="329">
        <v>0</v>
      </c>
      <c r="I5059" s="1">
        <v>1648.6735973861821</v>
      </c>
      <c r="J5059" s="329">
        <v>1199.688926789147</v>
      </c>
      <c r="K5059" s="329">
        <f t="shared" si="78"/>
        <v>1229.5479072929243</v>
      </c>
    </row>
    <row r="5060" spans="2:11" x14ac:dyDescent="0.2">
      <c r="B5060" s="1">
        <v>20546216</v>
      </c>
      <c r="C5060" s="1">
        <v>2032</v>
      </c>
      <c r="D5060" s="1" t="s">
        <v>309</v>
      </c>
      <c r="E5060" s="1">
        <v>1648.6735973861821</v>
      </c>
      <c r="F5060" s="329">
        <v>29.858980503777229</v>
      </c>
      <c r="G5060" s="1">
        <v>0</v>
      </c>
      <c r="H5060" s="329">
        <v>0</v>
      </c>
      <c r="I5060" s="1">
        <v>1648.6735973861821</v>
      </c>
      <c r="J5060" s="329">
        <v>1199.688926789147</v>
      </c>
      <c r="K5060" s="329">
        <f t="shared" si="78"/>
        <v>1229.5479072929243</v>
      </c>
    </row>
    <row r="5061" spans="2:11" x14ac:dyDescent="0.2">
      <c r="B5061" s="1">
        <v>20546216</v>
      </c>
      <c r="C5061" s="1">
        <v>2033</v>
      </c>
      <c r="D5061" s="1" t="s">
        <v>309</v>
      </c>
      <c r="E5061" s="1">
        <v>1648.6735973861821</v>
      </c>
      <c r="F5061" s="329">
        <v>29.858980503777229</v>
      </c>
      <c r="G5061" s="1">
        <v>0</v>
      </c>
      <c r="H5061" s="329">
        <v>0</v>
      </c>
      <c r="I5061" s="1">
        <v>1648.6735973861821</v>
      </c>
      <c r="J5061" s="329">
        <v>1199.688926789147</v>
      </c>
      <c r="K5061" s="329">
        <f t="shared" si="78"/>
        <v>1229.5479072929243</v>
      </c>
    </row>
    <row r="5062" spans="2:11" x14ac:dyDescent="0.2">
      <c r="B5062" s="1">
        <v>20546216</v>
      </c>
      <c r="C5062" s="1">
        <v>2034</v>
      </c>
      <c r="D5062" s="1" t="s">
        <v>309</v>
      </c>
      <c r="E5062" s="1">
        <v>1648.6735973861821</v>
      </c>
      <c r="F5062" s="329">
        <v>29.858980503777229</v>
      </c>
      <c r="G5062" s="1">
        <v>0</v>
      </c>
      <c r="H5062" s="329">
        <v>0</v>
      </c>
      <c r="I5062" s="1">
        <v>1648.6735973861821</v>
      </c>
      <c r="J5062" s="329">
        <v>1199.688926789147</v>
      </c>
      <c r="K5062" s="329">
        <f t="shared" si="78"/>
        <v>1229.5479072929243</v>
      </c>
    </row>
    <row r="5063" spans="2:11" x14ac:dyDescent="0.2">
      <c r="B5063" s="1">
        <v>19922723</v>
      </c>
      <c r="C5063" s="1">
        <v>2023</v>
      </c>
      <c r="D5063" s="1" t="s">
        <v>310</v>
      </c>
      <c r="E5063" s="1">
        <v>317.79408480038182</v>
      </c>
      <c r="F5063" s="329">
        <v>0</v>
      </c>
      <c r="G5063" s="1">
        <v>0</v>
      </c>
      <c r="H5063" s="329">
        <v>0</v>
      </c>
      <c r="I5063" s="1">
        <v>317.79408480038182</v>
      </c>
      <c r="J5063" s="329">
        <v>13959.109264453569</v>
      </c>
      <c r="K5063" s="329">
        <f t="shared" ref="K5063:K5126" si="79">J5063+H5063+F5063</f>
        <v>13959.109264453569</v>
      </c>
    </row>
    <row r="5064" spans="2:11" x14ac:dyDescent="0.2">
      <c r="B5064" s="1">
        <v>19922723</v>
      </c>
      <c r="C5064" s="1">
        <v>2024</v>
      </c>
      <c r="D5064" s="1" t="s">
        <v>310</v>
      </c>
      <c r="E5064" s="1">
        <v>966.35971110187245</v>
      </c>
      <c r="F5064" s="329">
        <v>12.25286571795527</v>
      </c>
      <c r="G5064" s="1">
        <v>0</v>
      </c>
      <c r="H5064" s="329">
        <v>0</v>
      </c>
      <c r="I5064" s="1">
        <v>966.35971110187245</v>
      </c>
      <c r="J5064" s="329">
        <v>13959.109264453569</v>
      </c>
      <c r="K5064" s="329">
        <f t="shared" si="79"/>
        <v>13971.362130171525</v>
      </c>
    </row>
    <row r="5065" spans="2:11" x14ac:dyDescent="0.2">
      <c r="B5065" s="1">
        <v>19922723</v>
      </c>
      <c r="C5065" s="1">
        <v>2025</v>
      </c>
      <c r="D5065" s="1" t="s">
        <v>310</v>
      </c>
      <c r="E5065" s="1">
        <v>1145.095740948298</v>
      </c>
      <c r="F5065" s="329">
        <v>11.52773469168522</v>
      </c>
      <c r="G5065" s="1">
        <v>0</v>
      </c>
      <c r="H5065" s="329">
        <v>0</v>
      </c>
      <c r="I5065" s="1">
        <v>1145.095740948298</v>
      </c>
      <c r="J5065" s="329">
        <v>13959.109264453569</v>
      </c>
      <c r="K5065" s="329">
        <f t="shared" si="79"/>
        <v>13970.636999145254</v>
      </c>
    </row>
    <row r="5066" spans="2:11" x14ac:dyDescent="0.2">
      <c r="B5066" s="1">
        <v>19922723</v>
      </c>
      <c r="C5066" s="1">
        <v>2026</v>
      </c>
      <c r="D5066" s="1" t="s">
        <v>310</v>
      </c>
      <c r="E5066" s="1">
        <v>2495.1049029889832</v>
      </c>
      <c r="F5066" s="329">
        <v>8.7336967051204191</v>
      </c>
      <c r="G5066" s="1">
        <v>0</v>
      </c>
      <c r="H5066" s="329">
        <v>0</v>
      </c>
      <c r="I5066" s="1">
        <v>2495.1049029889832</v>
      </c>
      <c r="J5066" s="329">
        <v>13959.109264453569</v>
      </c>
      <c r="K5066" s="329">
        <f t="shared" si="79"/>
        <v>13967.842961158689</v>
      </c>
    </row>
    <row r="5067" spans="2:11" x14ac:dyDescent="0.2">
      <c r="B5067" s="1">
        <v>19922723</v>
      </c>
      <c r="C5067" s="1">
        <v>2027</v>
      </c>
      <c r="D5067" s="1" t="s">
        <v>310</v>
      </c>
      <c r="E5067" s="1">
        <v>2495.1049029889832</v>
      </c>
      <c r="F5067" s="329">
        <v>8.7336967051204191</v>
      </c>
      <c r="G5067" s="1">
        <v>0</v>
      </c>
      <c r="H5067" s="329">
        <v>0</v>
      </c>
      <c r="I5067" s="1">
        <v>2495.1049029889832</v>
      </c>
      <c r="J5067" s="329">
        <v>13959.109264453569</v>
      </c>
      <c r="K5067" s="329">
        <f t="shared" si="79"/>
        <v>13967.842961158689</v>
      </c>
    </row>
    <row r="5068" spans="2:11" x14ac:dyDescent="0.2">
      <c r="B5068" s="1">
        <v>19922723</v>
      </c>
      <c r="C5068" s="1">
        <v>2028</v>
      </c>
      <c r="D5068" s="1" t="s">
        <v>310</v>
      </c>
      <c r="E5068" s="1">
        <v>2495.1049029889832</v>
      </c>
      <c r="F5068" s="329">
        <v>8.7336967051204191</v>
      </c>
      <c r="G5068" s="1">
        <v>0</v>
      </c>
      <c r="H5068" s="329">
        <v>0</v>
      </c>
      <c r="I5068" s="1">
        <v>2495.1049029889832</v>
      </c>
      <c r="J5068" s="329">
        <v>13959.109264453569</v>
      </c>
      <c r="K5068" s="329">
        <f t="shared" si="79"/>
        <v>13967.842961158689</v>
      </c>
    </row>
    <row r="5069" spans="2:11" x14ac:dyDescent="0.2">
      <c r="B5069" s="1">
        <v>19922723</v>
      </c>
      <c r="C5069" s="1">
        <v>2029</v>
      </c>
      <c r="D5069" s="1" t="s">
        <v>310</v>
      </c>
      <c r="E5069" s="1">
        <v>2495.1049029889832</v>
      </c>
      <c r="F5069" s="329">
        <v>8.7336967051204191</v>
      </c>
      <c r="G5069" s="1">
        <v>0</v>
      </c>
      <c r="H5069" s="329">
        <v>0</v>
      </c>
      <c r="I5069" s="1">
        <v>2495.1049029889832</v>
      </c>
      <c r="J5069" s="329">
        <v>13959.109264453569</v>
      </c>
      <c r="K5069" s="329">
        <f t="shared" si="79"/>
        <v>13967.842961158689</v>
      </c>
    </row>
    <row r="5070" spans="2:11" x14ac:dyDescent="0.2">
      <c r="B5070" s="1">
        <v>19922723</v>
      </c>
      <c r="C5070" s="1">
        <v>2030</v>
      </c>
      <c r="D5070" s="1" t="s">
        <v>310</v>
      </c>
      <c r="E5070" s="1">
        <v>2495.1049029889832</v>
      </c>
      <c r="F5070" s="329">
        <v>8.7336967051204191</v>
      </c>
      <c r="G5070" s="1">
        <v>0</v>
      </c>
      <c r="H5070" s="329">
        <v>0</v>
      </c>
      <c r="I5070" s="1">
        <v>2495.1049029889832</v>
      </c>
      <c r="J5070" s="329">
        <v>13959.109264453569</v>
      </c>
      <c r="K5070" s="329">
        <f t="shared" si="79"/>
        <v>13967.842961158689</v>
      </c>
    </row>
    <row r="5071" spans="2:11" x14ac:dyDescent="0.2">
      <c r="B5071" s="1">
        <v>19922723</v>
      </c>
      <c r="C5071" s="1">
        <v>2031</v>
      </c>
      <c r="D5071" s="1" t="s">
        <v>310</v>
      </c>
      <c r="E5071" s="1">
        <v>2495.1049029889832</v>
      </c>
      <c r="F5071" s="329">
        <v>8.7336967051204191</v>
      </c>
      <c r="G5071" s="1">
        <v>0</v>
      </c>
      <c r="H5071" s="329">
        <v>0</v>
      </c>
      <c r="I5071" s="1">
        <v>2495.1049029889832</v>
      </c>
      <c r="J5071" s="329">
        <v>13959.109264453569</v>
      </c>
      <c r="K5071" s="329">
        <f t="shared" si="79"/>
        <v>13967.842961158689</v>
      </c>
    </row>
    <row r="5072" spans="2:11" x14ac:dyDescent="0.2">
      <c r="B5072" s="1">
        <v>19922723</v>
      </c>
      <c r="C5072" s="1">
        <v>2032</v>
      </c>
      <c r="D5072" s="1" t="s">
        <v>310</v>
      </c>
      <c r="E5072" s="1">
        <v>2495.1049029889832</v>
      </c>
      <c r="F5072" s="329">
        <v>8.7336967051204191</v>
      </c>
      <c r="G5072" s="1">
        <v>0</v>
      </c>
      <c r="H5072" s="329">
        <v>0</v>
      </c>
      <c r="I5072" s="1">
        <v>2495.1049029889832</v>
      </c>
      <c r="J5072" s="329">
        <v>13959.109264453569</v>
      </c>
      <c r="K5072" s="329">
        <f t="shared" si="79"/>
        <v>13967.842961158689</v>
      </c>
    </row>
    <row r="5073" spans="2:11" x14ac:dyDescent="0.2">
      <c r="B5073" s="1">
        <v>19922723</v>
      </c>
      <c r="C5073" s="1">
        <v>2033</v>
      </c>
      <c r="D5073" s="1" t="s">
        <v>310</v>
      </c>
      <c r="E5073" s="1">
        <v>2495.1049029889832</v>
      </c>
      <c r="F5073" s="329">
        <v>8.7336967051204191</v>
      </c>
      <c r="G5073" s="1">
        <v>0</v>
      </c>
      <c r="H5073" s="329">
        <v>0</v>
      </c>
      <c r="I5073" s="1">
        <v>2495.1049029889832</v>
      </c>
      <c r="J5073" s="329">
        <v>13959.109264453569</v>
      </c>
      <c r="K5073" s="329">
        <f t="shared" si="79"/>
        <v>13967.842961158689</v>
      </c>
    </row>
    <row r="5074" spans="2:11" x14ac:dyDescent="0.2">
      <c r="B5074" s="1">
        <v>19922723</v>
      </c>
      <c r="C5074" s="1">
        <v>2034</v>
      </c>
      <c r="D5074" s="1" t="s">
        <v>310</v>
      </c>
      <c r="E5074" s="1">
        <v>2495.1049029889832</v>
      </c>
      <c r="F5074" s="329">
        <v>8.7336967051204191</v>
      </c>
      <c r="G5074" s="1">
        <v>0</v>
      </c>
      <c r="H5074" s="329">
        <v>0</v>
      </c>
      <c r="I5074" s="1">
        <v>2495.1049029889832</v>
      </c>
      <c r="J5074" s="329">
        <v>13959.109264453569</v>
      </c>
      <c r="K5074" s="329">
        <f t="shared" si="79"/>
        <v>13967.842961158689</v>
      </c>
    </row>
    <row r="5075" spans="2:11" x14ac:dyDescent="0.2">
      <c r="B5075" s="1">
        <v>19933363</v>
      </c>
      <c r="C5075" s="1">
        <v>2023</v>
      </c>
      <c r="D5075" s="1" t="s">
        <v>310</v>
      </c>
      <c r="E5075" s="1">
        <v>0</v>
      </c>
      <c r="F5075" s="329">
        <v>0</v>
      </c>
      <c r="G5075" s="1">
        <v>0</v>
      </c>
      <c r="H5075" s="329">
        <v>0</v>
      </c>
      <c r="I5075" s="1">
        <v>0</v>
      </c>
      <c r="J5075" s="329">
        <v>22139.458992978089</v>
      </c>
      <c r="K5075" s="329">
        <f t="shared" si="79"/>
        <v>22139.458992978089</v>
      </c>
    </row>
    <row r="5076" spans="2:11" x14ac:dyDescent="0.2">
      <c r="B5076" s="1">
        <v>19933363</v>
      </c>
      <c r="C5076" s="1">
        <v>2024</v>
      </c>
      <c r="D5076" s="1" t="s">
        <v>310</v>
      </c>
      <c r="E5076" s="1">
        <v>0</v>
      </c>
      <c r="F5076" s="329">
        <v>0</v>
      </c>
      <c r="G5076" s="1">
        <v>0</v>
      </c>
      <c r="H5076" s="329">
        <v>0</v>
      </c>
      <c r="I5076" s="1">
        <v>0</v>
      </c>
      <c r="J5076" s="329">
        <v>22139.458992978089</v>
      </c>
      <c r="K5076" s="329">
        <f t="shared" si="79"/>
        <v>22139.458992978089</v>
      </c>
    </row>
    <row r="5077" spans="2:11" x14ac:dyDescent="0.2">
      <c r="B5077" s="1">
        <v>19933363</v>
      </c>
      <c r="C5077" s="1">
        <v>2025</v>
      </c>
      <c r="D5077" s="1" t="s">
        <v>310</v>
      </c>
      <c r="E5077" s="1">
        <v>0</v>
      </c>
      <c r="F5077" s="329">
        <v>0</v>
      </c>
      <c r="G5077" s="1">
        <v>0</v>
      </c>
      <c r="H5077" s="329">
        <v>0</v>
      </c>
      <c r="I5077" s="1">
        <v>0</v>
      </c>
      <c r="J5077" s="329">
        <v>22139.458992978089</v>
      </c>
      <c r="K5077" s="329">
        <f t="shared" si="79"/>
        <v>22139.458992978089</v>
      </c>
    </row>
    <row r="5078" spans="2:11" x14ac:dyDescent="0.2">
      <c r="B5078" s="1">
        <v>19933363</v>
      </c>
      <c r="C5078" s="1">
        <v>2026</v>
      </c>
      <c r="D5078" s="1" t="s">
        <v>310</v>
      </c>
      <c r="E5078" s="1">
        <v>0</v>
      </c>
      <c r="F5078" s="329">
        <v>0</v>
      </c>
      <c r="G5078" s="1">
        <v>0</v>
      </c>
      <c r="H5078" s="329">
        <v>0</v>
      </c>
      <c r="I5078" s="1">
        <v>0</v>
      </c>
      <c r="J5078" s="329">
        <v>22139.458992978089</v>
      </c>
      <c r="K5078" s="329">
        <f t="shared" si="79"/>
        <v>22139.458992978089</v>
      </c>
    </row>
    <row r="5079" spans="2:11" x14ac:dyDescent="0.2">
      <c r="B5079" s="1">
        <v>19933363</v>
      </c>
      <c r="C5079" s="1">
        <v>2027</v>
      </c>
      <c r="D5079" s="1" t="s">
        <v>310</v>
      </c>
      <c r="E5079" s="1">
        <v>0</v>
      </c>
      <c r="F5079" s="329">
        <v>0</v>
      </c>
      <c r="G5079" s="1">
        <v>0</v>
      </c>
      <c r="H5079" s="329">
        <v>0</v>
      </c>
      <c r="I5079" s="1">
        <v>0</v>
      </c>
      <c r="J5079" s="329">
        <v>22139.458992978089</v>
      </c>
      <c r="K5079" s="329">
        <f t="shared" si="79"/>
        <v>22139.458992978089</v>
      </c>
    </row>
    <row r="5080" spans="2:11" x14ac:dyDescent="0.2">
      <c r="B5080" s="1">
        <v>19933363</v>
      </c>
      <c r="C5080" s="1">
        <v>2028</v>
      </c>
      <c r="D5080" s="1" t="s">
        <v>310</v>
      </c>
      <c r="E5080" s="1">
        <v>0</v>
      </c>
      <c r="F5080" s="329">
        <v>0</v>
      </c>
      <c r="G5080" s="1">
        <v>0</v>
      </c>
      <c r="H5080" s="329">
        <v>0</v>
      </c>
      <c r="I5080" s="1">
        <v>0</v>
      </c>
      <c r="J5080" s="329">
        <v>22139.458992978089</v>
      </c>
      <c r="K5080" s="329">
        <f t="shared" si="79"/>
        <v>22139.458992978089</v>
      </c>
    </row>
    <row r="5081" spans="2:11" x14ac:dyDescent="0.2">
      <c r="B5081" s="1">
        <v>19933363</v>
      </c>
      <c r="C5081" s="1">
        <v>2029</v>
      </c>
      <c r="D5081" s="1" t="s">
        <v>310</v>
      </c>
      <c r="E5081" s="1">
        <v>0</v>
      </c>
      <c r="F5081" s="329">
        <v>0</v>
      </c>
      <c r="G5081" s="1">
        <v>0</v>
      </c>
      <c r="H5081" s="329">
        <v>0</v>
      </c>
      <c r="I5081" s="1">
        <v>0</v>
      </c>
      <c r="J5081" s="329">
        <v>22139.458992978089</v>
      </c>
      <c r="K5081" s="329">
        <f t="shared" si="79"/>
        <v>22139.458992978089</v>
      </c>
    </row>
    <row r="5082" spans="2:11" x14ac:dyDescent="0.2">
      <c r="B5082" s="1">
        <v>19933363</v>
      </c>
      <c r="C5082" s="1">
        <v>2030</v>
      </c>
      <c r="D5082" s="1" t="s">
        <v>310</v>
      </c>
      <c r="E5082" s="1">
        <v>0</v>
      </c>
      <c r="F5082" s="329">
        <v>0</v>
      </c>
      <c r="G5082" s="1">
        <v>0</v>
      </c>
      <c r="H5082" s="329">
        <v>0</v>
      </c>
      <c r="I5082" s="1">
        <v>0</v>
      </c>
      <c r="J5082" s="329">
        <v>22139.458992978089</v>
      </c>
      <c r="K5082" s="329">
        <f t="shared" si="79"/>
        <v>22139.458992978089</v>
      </c>
    </row>
    <row r="5083" spans="2:11" x14ac:dyDescent="0.2">
      <c r="B5083" s="1">
        <v>19933363</v>
      </c>
      <c r="C5083" s="1">
        <v>2031</v>
      </c>
      <c r="D5083" s="1" t="s">
        <v>310</v>
      </c>
      <c r="E5083" s="1">
        <v>0</v>
      </c>
      <c r="F5083" s="329">
        <v>0</v>
      </c>
      <c r="G5083" s="1">
        <v>0</v>
      </c>
      <c r="H5083" s="329">
        <v>0</v>
      </c>
      <c r="I5083" s="1">
        <v>0</v>
      </c>
      <c r="J5083" s="329">
        <v>22139.458992978089</v>
      </c>
      <c r="K5083" s="329">
        <f t="shared" si="79"/>
        <v>22139.458992978089</v>
      </c>
    </row>
    <row r="5084" spans="2:11" x14ac:dyDescent="0.2">
      <c r="B5084" s="1">
        <v>19933363</v>
      </c>
      <c r="C5084" s="1">
        <v>2032</v>
      </c>
      <c r="D5084" s="1" t="s">
        <v>310</v>
      </c>
      <c r="E5084" s="1">
        <v>0</v>
      </c>
      <c r="F5084" s="329">
        <v>0</v>
      </c>
      <c r="G5084" s="1">
        <v>0</v>
      </c>
      <c r="H5084" s="329">
        <v>0</v>
      </c>
      <c r="I5084" s="1">
        <v>0</v>
      </c>
      <c r="J5084" s="329">
        <v>22139.458992978089</v>
      </c>
      <c r="K5084" s="329">
        <f t="shared" si="79"/>
        <v>22139.458992978089</v>
      </c>
    </row>
    <row r="5085" spans="2:11" x14ac:dyDescent="0.2">
      <c r="B5085" s="1">
        <v>19933363</v>
      </c>
      <c r="C5085" s="1">
        <v>2033</v>
      </c>
      <c r="D5085" s="1" t="s">
        <v>310</v>
      </c>
      <c r="E5085" s="1">
        <v>0</v>
      </c>
      <c r="F5085" s="329">
        <v>0</v>
      </c>
      <c r="G5085" s="1">
        <v>0</v>
      </c>
      <c r="H5085" s="329">
        <v>0</v>
      </c>
      <c r="I5085" s="1">
        <v>0</v>
      </c>
      <c r="J5085" s="329">
        <v>22139.458992978089</v>
      </c>
      <c r="K5085" s="329">
        <f t="shared" si="79"/>
        <v>22139.458992978089</v>
      </c>
    </row>
    <row r="5086" spans="2:11" x14ac:dyDescent="0.2">
      <c r="B5086" s="1">
        <v>19933363</v>
      </c>
      <c r="C5086" s="1">
        <v>2034</v>
      </c>
      <c r="D5086" s="1" t="s">
        <v>310</v>
      </c>
      <c r="E5086" s="1">
        <v>0</v>
      </c>
      <c r="F5086" s="329">
        <v>0</v>
      </c>
      <c r="G5086" s="1">
        <v>0</v>
      </c>
      <c r="H5086" s="329">
        <v>0</v>
      </c>
      <c r="I5086" s="1">
        <v>0</v>
      </c>
      <c r="J5086" s="329">
        <v>22139.458992978089</v>
      </c>
      <c r="K5086" s="329">
        <f t="shared" si="79"/>
        <v>22139.458992978089</v>
      </c>
    </row>
    <row r="5087" spans="2:11" x14ac:dyDescent="0.2">
      <c r="B5087" s="1">
        <v>19933414</v>
      </c>
      <c r="C5087" s="1">
        <v>2023</v>
      </c>
      <c r="D5087" s="1" t="s">
        <v>310</v>
      </c>
      <c r="E5087" s="1">
        <v>0</v>
      </c>
      <c r="F5087" s="329">
        <v>0</v>
      </c>
      <c r="G5087" s="1">
        <v>0</v>
      </c>
      <c r="H5087" s="329">
        <v>0</v>
      </c>
      <c r="I5087" s="1">
        <v>0</v>
      </c>
      <c r="J5087" s="329">
        <v>9820.8177057093908</v>
      </c>
      <c r="K5087" s="329">
        <f t="shared" si="79"/>
        <v>9820.8177057093908</v>
      </c>
    </row>
    <row r="5088" spans="2:11" x14ac:dyDescent="0.2">
      <c r="B5088" s="1">
        <v>19933414</v>
      </c>
      <c r="C5088" s="1">
        <v>2024</v>
      </c>
      <c r="D5088" s="1" t="s">
        <v>310</v>
      </c>
      <c r="E5088" s="1">
        <v>109.39035366027819</v>
      </c>
      <c r="F5088" s="329">
        <v>2.2941814830026419</v>
      </c>
      <c r="G5088" s="1">
        <v>0</v>
      </c>
      <c r="H5088" s="329">
        <v>0</v>
      </c>
      <c r="I5088" s="1">
        <v>109.39035366027819</v>
      </c>
      <c r="J5088" s="329">
        <v>9820.8177057093908</v>
      </c>
      <c r="K5088" s="329">
        <f t="shared" si="79"/>
        <v>9823.1118871923936</v>
      </c>
    </row>
    <row r="5089" spans="2:11" x14ac:dyDescent="0.2">
      <c r="B5089" s="1">
        <v>19933414</v>
      </c>
      <c r="C5089" s="1">
        <v>2025</v>
      </c>
      <c r="D5089" s="1" t="s">
        <v>310</v>
      </c>
      <c r="E5089" s="1">
        <v>174.0057038894451</v>
      </c>
      <c r="F5089" s="329">
        <v>2.1780565899844651</v>
      </c>
      <c r="G5089" s="1">
        <v>0</v>
      </c>
      <c r="H5089" s="329">
        <v>0</v>
      </c>
      <c r="I5089" s="1">
        <v>174.0057038894451</v>
      </c>
      <c r="J5089" s="329">
        <v>9820.8177057093908</v>
      </c>
      <c r="K5089" s="329">
        <f t="shared" si="79"/>
        <v>9822.9957622993752</v>
      </c>
    </row>
    <row r="5090" spans="2:11" x14ac:dyDescent="0.2">
      <c r="B5090" s="1">
        <v>19933414</v>
      </c>
      <c r="C5090" s="1">
        <v>2026</v>
      </c>
      <c r="D5090" s="1" t="s">
        <v>310</v>
      </c>
      <c r="E5090" s="1">
        <v>968.33672546364119</v>
      </c>
      <c r="F5090" s="329">
        <v>3.1734535131370989</v>
      </c>
      <c r="G5090" s="1">
        <v>0</v>
      </c>
      <c r="H5090" s="329">
        <v>0</v>
      </c>
      <c r="I5090" s="1">
        <v>968.33672546364119</v>
      </c>
      <c r="J5090" s="329">
        <v>9820.8177057093908</v>
      </c>
      <c r="K5090" s="329">
        <f t="shared" si="79"/>
        <v>9823.9911592225271</v>
      </c>
    </row>
    <row r="5091" spans="2:11" x14ac:dyDescent="0.2">
      <c r="B5091" s="1">
        <v>19933414</v>
      </c>
      <c r="C5091" s="1">
        <v>2027</v>
      </c>
      <c r="D5091" s="1" t="s">
        <v>310</v>
      </c>
      <c r="E5091" s="1">
        <v>968.33672546364119</v>
      </c>
      <c r="F5091" s="329">
        <v>3.1734535131370989</v>
      </c>
      <c r="G5091" s="1">
        <v>0</v>
      </c>
      <c r="H5091" s="329">
        <v>0</v>
      </c>
      <c r="I5091" s="1">
        <v>968.33672546364119</v>
      </c>
      <c r="J5091" s="329">
        <v>9820.8177057093908</v>
      </c>
      <c r="K5091" s="329">
        <f t="shared" si="79"/>
        <v>9823.9911592225271</v>
      </c>
    </row>
    <row r="5092" spans="2:11" x14ac:dyDescent="0.2">
      <c r="B5092" s="1">
        <v>19933414</v>
      </c>
      <c r="C5092" s="1">
        <v>2028</v>
      </c>
      <c r="D5092" s="1" t="s">
        <v>310</v>
      </c>
      <c r="E5092" s="1">
        <v>968.33672546364119</v>
      </c>
      <c r="F5092" s="329">
        <v>3.1734535131370989</v>
      </c>
      <c r="G5092" s="1">
        <v>0</v>
      </c>
      <c r="H5092" s="329">
        <v>0</v>
      </c>
      <c r="I5092" s="1">
        <v>968.33672546364119</v>
      </c>
      <c r="J5092" s="329">
        <v>9820.8177057093908</v>
      </c>
      <c r="K5092" s="329">
        <f t="shared" si="79"/>
        <v>9823.9911592225271</v>
      </c>
    </row>
    <row r="5093" spans="2:11" x14ac:dyDescent="0.2">
      <c r="B5093" s="1">
        <v>19933414</v>
      </c>
      <c r="C5093" s="1">
        <v>2029</v>
      </c>
      <c r="D5093" s="1" t="s">
        <v>310</v>
      </c>
      <c r="E5093" s="1">
        <v>968.33672546364119</v>
      </c>
      <c r="F5093" s="329">
        <v>3.1734535131370989</v>
      </c>
      <c r="G5093" s="1">
        <v>0</v>
      </c>
      <c r="H5093" s="329">
        <v>0</v>
      </c>
      <c r="I5093" s="1">
        <v>968.33672546364119</v>
      </c>
      <c r="J5093" s="329">
        <v>9820.8177057093908</v>
      </c>
      <c r="K5093" s="329">
        <f t="shared" si="79"/>
        <v>9823.9911592225271</v>
      </c>
    </row>
    <row r="5094" spans="2:11" x14ac:dyDescent="0.2">
      <c r="B5094" s="1">
        <v>19933414</v>
      </c>
      <c r="C5094" s="1">
        <v>2030</v>
      </c>
      <c r="D5094" s="1" t="s">
        <v>310</v>
      </c>
      <c r="E5094" s="1">
        <v>968.33672546364119</v>
      </c>
      <c r="F5094" s="329">
        <v>3.1734535131370989</v>
      </c>
      <c r="G5094" s="1">
        <v>0</v>
      </c>
      <c r="H5094" s="329">
        <v>0</v>
      </c>
      <c r="I5094" s="1">
        <v>968.33672546364119</v>
      </c>
      <c r="J5094" s="329">
        <v>9820.8177057093908</v>
      </c>
      <c r="K5094" s="329">
        <f t="shared" si="79"/>
        <v>9823.9911592225271</v>
      </c>
    </row>
    <row r="5095" spans="2:11" x14ac:dyDescent="0.2">
      <c r="B5095" s="1">
        <v>19933414</v>
      </c>
      <c r="C5095" s="1">
        <v>2031</v>
      </c>
      <c r="D5095" s="1" t="s">
        <v>310</v>
      </c>
      <c r="E5095" s="1">
        <v>968.33672546364119</v>
      </c>
      <c r="F5095" s="329">
        <v>3.1734535131370989</v>
      </c>
      <c r="G5095" s="1">
        <v>0</v>
      </c>
      <c r="H5095" s="329">
        <v>0</v>
      </c>
      <c r="I5095" s="1">
        <v>968.33672546364119</v>
      </c>
      <c r="J5095" s="329">
        <v>9820.8177057093908</v>
      </c>
      <c r="K5095" s="329">
        <f t="shared" si="79"/>
        <v>9823.9911592225271</v>
      </c>
    </row>
    <row r="5096" spans="2:11" x14ac:dyDescent="0.2">
      <c r="B5096" s="1">
        <v>19933414</v>
      </c>
      <c r="C5096" s="1">
        <v>2032</v>
      </c>
      <c r="D5096" s="1" t="s">
        <v>310</v>
      </c>
      <c r="E5096" s="1">
        <v>968.33672546364119</v>
      </c>
      <c r="F5096" s="329">
        <v>3.1734535131370989</v>
      </c>
      <c r="G5096" s="1">
        <v>0</v>
      </c>
      <c r="H5096" s="329">
        <v>0</v>
      </c>
      <c r="I5096" s="1">
        <v>968.33672546364119</v>
      </c>
      <c r="J5096" s="329">
        <v>9820.8177057093908</v>
      </c>
      <c r="K5096" s="329">
        <f t="shared" si="79"/>
        <v>9823.9911592225271</v>
      </c>
    </row>
    <row r="5097" spans="2:11" x14ac:dyDescent="0.2">
      <c r="B5097" s="1">
        <v>19933414</v>
      </c>
      <c r="C5097" s="1">
        <v>2033</v>
      </c>
      <c r="D5097" s="1" t="s">
        <v>310</v>
      </c>
      <c r="E5097" s="1">
        <v>968.33672546364119</v>
      </c>
      <c r="F5097" s="329">
        <v>3.1734535131370989</v>
      </c>
      <c r="G5097" s="1">
        <v>0</v>
      </c>
      <c r="H5097" s="329">
        <v>0</v>
      </c>
      <c r="I5097" s="1">
        <v>968.33672546364119</v>
      </c>
      <c r="J5097" s="329">
        <v>9820.8177057093908</v>
      </c>
      <c r="K5097" s="329">
        <f t="shared" si="79"/>
        <v>9823.9911592225271</v>
      </c>
    </row>
    <row r="5098" spans="2:11" x14ac:dyDescent="0.2">
      <c r="B5098" s="1">
        <v>19933414</v>
      </c>
      <c r="C5098" s="1">
        <v>2034</v>
      </c>
      <c r="D5098" s="1" t="s">
        <v>310</v>
      </c>
      <c r="E5098" s="1">
        <v>968.33672546364119</v>
      </c>
      <c r="F5098" s="329">
        <v>3.1734535131370989</v>
      </c>
      <c r="G5098" s="1">
        <v>0</v>
      </c>
      <c r="H5098" s="329">
        <v>0</v>
      </c>
      <c r="I5098" s="1">
        <v>968.33672546364119</v>
      </c>
      <c r="J5098" s="329">
        <v>9820.8177057093908</v>
      </c>
      <c r="K5098" s="329">
        <f t="shared" si="79"/>
        <v>9823.9911592225271</v>
      </c>
    </row>
    <row r="5099" spans="2:11" x14ac:dyDescent="0.2">
      <c r="B5099" s="1">
        <v>19933685</v>
      </c>
      <c r="C5099" s="1">
        <v>2023</v>
      </c>
      <c r="D5099" s="1" t="s">
        <v>310</v>
      </c>
      <c r="E5099" s="1">
        <v>2591.90904265173</v>
      </c>
      <c r="F5099" s="329">
        <v>0</v>
      </c>
      <c r="G5099" s="1">
        <v>0</v>
      </c>
      <c r="H5099" s="329">
        <v>0</v>
      </c>
      <c r="I5099" s="1">
        <v>2591.90904265173</v>
      </c>
      <c r="J5099" s="329">
        <v>17804.34379526916</v>
      </c>
      <c r="K5099" s="329">
        <f t="shared" si="79"/>
        <v>17804.34379526916</v>
      </c>
    </row>
    <row r="5100" spans="2:11" x14ac:dyDescent="0.2">
      <c r="B5100" s="1">
        <v>19933685</v>
      </c>
      <c r="C5100" s="1">
        <v>2024</v>
      </c>
      <c r="D5100" s="1" t="s">
        <v>310</v>
      </c>
      <c r="E5100" s="1">
        <v>3346.6758732681669</v>
      </c>
      <c r="F5100" s="329">
        <v>50.901187172433403</v>
      </c>
      <c r="G5100" s="1">
        <v>0</v>
      </c>
      <c r="H5100" s="329">
        <v>0</v>
      </c>
      <c r="I5100" s="1">
        <v>3346.6758732681669</v>
      </c>
      <c r="J5100" s="329">
        <v>17804.34379526916</v>
      </c>
      <c r="K5100" s="329">
        <f t="shared" si="79"/>
        <v>17855.244982441593</v>
      </c>
    </row>
    <row r="5101" spans="2:11" x14ac:dyDescent="0.2">
      <c r="B5101" s="1">
        <v>19933685</v>
      </c>
      <c r="C5101" s="1">
        <v>2025</v>
      </c>
      <c r="D5101" s="1" t="s">
        <v>310</v>
      </c>
      <c r="E5101" s="1">
        <v>2619.248112001314</v>
      </c>
      <c r="F5101" s="329">
        <v>41.936609943141491</v>
      </c>
      <c r="G5101" s="1">
        <v>0</v>
      </c>
      <c r="H5101" s="329">
        <v>0</v>
      </c>
      <c r="I5101" s="1">
        <v>2619.248112001314</v>
      </c>
      <c r="J5101" s="329">
        <v>17804.34379526916</v>
      </c>
      <c r="K5101" s="329">
        <f t="shared" si="79"/>
        <v>17846.280405212303</v>
      </c>
    </row>
    <row r="5102" spans="2:11" x14ac:dyDescent="0.2">
      <c r="B5102" s="1">
        <v>19933685</v>
      </c>
      <c r="C5102" s="1">
        <v>2026</v>
      </c>
      <c r="D5102" s="1" t="s">
        <v>310</v>
      </c>
      <c r="E5102" s="1">
        <v>2776.3039860867102</v>
      </c>
      <c r="F5102" s="329">
        <v>18.954473456868271</v>
      </c>
      <c r="G5102" s="1">
        <v>0</v>
      </c>
      <c r="H5102" s="329">
        <v>0</v>
      </c>
      <c r="I5102" s="1">
        <v>2776.3039860867102</v>
      </c>
      <c r="J5102" s="329">
        <v>17804.34379526916</v>
      </c>
      <c r="K5102" s="329">
        <f t="shared" si="79"/>
        <v>17823.29826872603</v>
      </c>
    </row>
    <row r="5103" spans="2:11" x14ac:dyDescent="0.2">
      <c r="B5103" s="1">
        <v>19933685</v>
      </c>
      <c r="C5103" s="1">
        <v>2027</v>
      </c>
      <c r="D5103" s="1" t="s">
        <v>310</v>
      </c>
      <c r="E5103" s="1">
        <v>2776.3039860867102</v>
      </c>
      <c r="F5103" s="329">
        <v>18.954473456868271</v>
      </c>
      <c r="G5103" s="1">
        <v>0</v>
      </c>
      <c r="H5103" s="329">
        <v>0</v>
      </c>
      <c r="I5103" s="1">
        <v>2776.3039860867102</v>
      </c>
      <c r="J5103" s="329">
        <v>17804.34379526916</v>
      </c>
      <c r="K5103" s="329">
        <f t="shared" si="79"/>
        <v>17823.29826872603</v>
      </c>
    </row>
    <row r="5104" spans="2:11" x14ac:dyDescent="0.2">
      <c r="B5104" s="1">
        <v>19933685</v>
      </c>
      <c r="C5104" s="1">
        <v>2028</v>
      </c>
      <c r="D5104" s="1" t="s">
        <v>310</v>
      </c>
      <c r="E5104" s="1">
        <v>2776.3039860867102</v>
      </c>
      <c r="F5104" s="329">
        <v>18.954473456868271</v>
      </c>
      <c r="G5104" s="1">
        <v>0</v>
      </c>
      <c r="H5104" s="329">
        <v>0</v>
      </c>
      <c r="I5104" s="1">
        <v>2776.3039860867102</v>
      </c>
      <c r="J5104" s="329">
        <v>17804.34379526916</v>
      </c>
      <c r="K5104" s="329">
        <f t="shared" si="79"/>
        <v>17823.29826872603</v>
      </c>
    </row>
    <row r="5105" spans="2:11" x14ac:dyDescent="0.2">
      <c r="B5105" s="1">
        <v>19933685</v>
      </c>
      <c r="C5105" s="1">
        <v>2029</v>
      </c>
      <c r="D5105" s="1" t="s">
        <v>310</v>
      </c>
      <c r="E5105" s="1">
        <v>2776.3039860867102</v>
      </c>
      <c r="F5105" s="329">
        <v>18.954473456868271</v>
      </c>
      <c r="G5105" s="1">
        <v>0</v>
      </c>
      <c r="H5105" s="329">
        <v>0</v>
      </c>
      <c r="I5105" s="1">
        <v>2776.3039860867102</v>
      </c>
      <c r="J5105" s="329">
        <v>17804.34379526916</v>
      </c>
      <c r="K5105" s="329">
        <f t="shared" si="79"/>
        <v>17823.29826872603</v>
      </c>
    </row>
    <row r="5106" spans="2:11" x14ac:dyDescent="0.2">
      <c r="B5106" s="1">
        <v>19933685</v>
      </c>
      <c r="C5106" s="1">
        <v>2030</v>
      </c>
      <c r="D5106" s="1" t="s">
        <v>310</v>
      </c>
      <c r="E5106" s="1">
        <v>2776.3039860867102</v>
      </c>
      <c r="F5106" s="329">
        <v>18.954473456868271</v>
      </c>
      <c r="G5106" s="1">
        <v>0</v>
      </c>
      <c r="H5106" s="329">
        <v>0</v>
      </c>
      <c r="I5106" s="1">
        <v>2776.3039860867102</v>
      </c>
      <c r="J5106" s="329">
        <v>17804.34379526916</v>
      </c>
      <c r="K5106" s="329">
        <f t="shared" si="79"/>
        <v>17823.29826872603</v>
      </c>
    </row>
    <row r="5107" spans="2:11" x14ac:dyDescent="0.2">
      <c r="B5107" s="1">
        <v>19933685</v>
      </c>
      <c r="C5107" s="1">
        <v>2031</v>
      </c>
      <c r="D5107" s="1" t="s">
        <v>310</v>
      </c>
      <c r="E5107" s="1">
        <v>2776.3039860867102</v>
      </c>
      <c r="F5107" s="329">
        <v>18.954473456868271</v>
      </c>
      <c r="G5107" s="1">
        <v>0</v>
      </c>
      <c r="H5107" s="329">
        <v>0</v>
      </c>
      <c r="I5107" s="1">
        <v>2776.3039860867102</v>
      </c>
      <c r="J5107" s="329">
        <v>17804.34379526916</v>
      </c>
      <c r="K5107" s="329">
        <f t="shared" si="79"/>
        <v>17823.29826872603</v>
      </c>
    </row>
    <row r="5108" spans="2:11" x14ac:dyDescent="0.2">
      <c r="B5108" s="1">
        <v>19933685</v>
      </c>
      <c r="C5108" s="1">
        <v>2032</v>
      </c>
      <c r="D5108" s="1" t="s">
        <v>310</v>
      </c>
      <c r="E5108" s="1">
        <v>2776.3039860867102</v>
      </c>
      <c r="F5108" s="329">
        <v>18.954473456868271</v>
      </c>
      <c r="G5108" s="1">
        <v>0</v>
      </c>
      <c r="H5108" s="329">
        <v>0</v>
      </c>
      <c r="I5108" s="1">
        <v>2776.3039860867102</v>
      </c>
      <c r="J5108" s="329">
        <v>17804.34379526916</v>
      </c>
      <c r="K5108" s="329">
        <f t="shared" si="79"/>
        <v>17823.29826872603</v>
      </c>
    </row>
    <row r="5109" spans="2:11" x14ac:dyDescent="0.2">
      <c r="B5109" s="1">
        <v>19933685</v>
      </c>
      <c r="C5109" s="1">
        <v>2033</v>
      </c>
      <c r="D5109" s="1" t="s">
        <v>310</v>
      </c>
      <c r="E5109" s="1">
        <v>2776.3039860867102</v>
      </c>
      <c r="F5109" s="329">
        <v>18.954473456868271</v>
      </c>
      <c r="G5109" s="1">
        <v>0</v>
      </c>
      <c r="H5109" s="329">
        <v>0</v>
      </c>
      <c r="I5109" s="1">
        <v>2776.3039860867102</v>
      </c>
      <c r="J5109" s="329">
        <v>17804.34379526916</v>
      </c>
      <c r="K5109" s="329">
        <f t="shared" si="79"/>
        <v>17823.29826872603</v>
      </c>
    </row>
    <row r="5110" spans="2:11" x14ac:dyDescent="0.2">
      <c r="B5110" s="1">
        <v>19933685</v>
      </c>
      <c r="C5110" s="1">
        <v>2034</v>
      </c>
      <c r="D5110" s="1" t="s">
        <v>310</v>
      </c>
      <c r="E5110" s="1">
        <v>2776.3039860867102</v>
      </c>
      <c r="F5110" s="329">
        <v>18.954473456868271</v>
      </c>
      <c r="G5110" s="1">
        <v>0</v>
      </c>
      <c r="H5110" s="329">
        <v>0</v>
      </c>
      <c r="I5110" s="1">
        <v>2776.3039860867102</v>
      </c>
      <c r="J5110" s="329">
        <v>17804.34379526916</v>
      </c>
      <c r="K5110" s="329">
        <f t="shared" si="79"/>
        <v>17823.29826872603</v>
      </c>
    </row>
    <row r="5111" spans="2:11" x14ac:dyDescent="0.2">
      <c r="B5111" s="1">
        <v>19936793</v>
      </c>
      <c r="C5111" s="1">
        <v>2023</v>
      </c>
      <c r="D5111" s="1" t="s">
        <v>310</v>
      </c>
      <c r="E5111" s="1">
        <v>93.852339890022051</v>
      </c>
      <c r="F5111" s="329">
        <v>0</v>
      </c>
      <c r="G5111" s="1">
        <v>0</v>
      </c>
      <c r="H5111" s="329">
        <v>0</v>
      </c>
      <c r="I5111" s="1">
        <v>93.852339890022051</v>
      </c>
      <c r="J5111" s="329">
        <v>6069.1997570290396</v>
      </c>
      <c r="K5111" s="329">
        <f t="shared" si="79"/>
        <v>6069.1997570290396</v>
      </c>
    </row>
    <row r="5112" spans="2:11" x14ac:dyDescent="0.2">
      <c r="B5112" s="1">
        <v>19936793</v>
      </c>
      <c r="C5112" s="1">
        <v>2024</v>
      </c>
      <c r="D5112" s="1" t="s">
        <v>310</v>
      </c>
      <c r="E5112" s="1">
        <v>70.020181113396859</v>
      </c>
      <c r="F5112" s="329">
        <v>1.084691611168128</v>
      </c>
      <c r="G5112" s="1">
        <v>0</v>
      </c>
      <c r="H5112" s="329">
        <v>0</v>
      </c>
      <c r="I5112" s="1">
        <v>70.020181113396859</v>
      </c>
      <c r="J5112" s="329">
        <v>6069.1997570290396</v>
      </c>
      <c r="K5112" s="329">
        <f t="shared" si="79"/>
        <v>6070.2844486402073</v>
      </c>
    </row>
    <row r="5113" spans="2:11" x14ac:dyDescent="0.2">
      <c r="B5113" s="1">
        <v>19936793</v>
      </c>
      <c r="C5113" s="1">
        <v>2025</v>
      </c>
      <c r="D5113" s="1" t="s">
        <v>310</v>
      </c>
      <c r="E5113" s="1">
        <v>279.95679927587042</v>
      </c>
      <c r="F5113" s="329">
        <v>2.7206719071523602</v>
      </c>
      <c r="G5113" s="1">
        <v>0</v>
      </c>
      <c r="H5113" s="329">
        <v>0</v>
      </c>
      <c r="I5113" s="1">
        <v>279.95679927587042</v>
      </c>
      <c r="J5113" s="329">
        <v>6069.1997570290396</v>
      </c>
      <c r="K5113" s="329">
        <f t="shared" si="79"/>
        <v>6071.9204289361924</v>
      </c>
    </row>
    <row r="5114" spans="2:11" x14ac:dyDescent="0.2">
      <c r="B5114" s="1">
        <v>19936793</v>
      </c>
      <c r="C5114" s="1">
        <v>2026</v>
      </c>
      <c r="D5114" s="1" t="s">
        <v>310</v>
      </c>
      <c r="E5114" s="1">
        <v>2158.0282442819598</v>
      </c>
      <c r="F5114" s="329">
        <v>7.3750042411786936</v>
      </c>
      <c r="G5114" s="1">
        <v>0</v>
      </c>
      <c r="H5114" s="329">
        <v>0</v>
      </c>
      <c r="I5114" s="1">
        <v>2158.0282442819598</v>
      </c>
      <c r="J5114" s="329">
        <v>6069.1997570290396</v>
      </c>
      <c r="K5114" s="329">
        <f t="shared" si="79"/>
        <v>6076.574761270218</v>
      </c>
    </row>
    <row r="5115" spans="2:11" x14ac:dyDescent="0.2">
      <c r="B5115" s="1">
        <v>19936793</v>
      </c>
      <c r="C5115" s="1">
        <v>2027</v>
      </c>
      <c r="D5115" s="1" t="s">
        <v>310</v>
      </c>
      <c r="E5115" s="1">
        <v>2158.0282442819598</v>
      </c>
      <c r="F5115" s="329">
        <v>7.3750042411786936</v>
      </c>
      <c r="G5115" s="1">
        <v>0</v>
      </c>
      <c r="H5115" s="329">
        <v>0</v>
      </c>
      <c r="I5115" s="1">
        <v>2158.0282442819598</v>
      </c>
      <c r="J5115" s="329">
        <v>6069.1997570290396</v>
      </c>
      <c r="K5115" s="329">
        <f t="shared" si="79"/>
        <v>6076.574761270218</v>
      </c>
    </row>
    <row r="5116" spans="2:11" x14ac:dyDescent="0.2">
      <c r="B5116" s="1">
        <v>19936793</v>
      </c>
      <c r="C5116" s="1">
        <v>2028</v>
      </c>
      <c r="D5116" s="1" t="s">
        <v>310</v>
      </c>
      <c r="E5116" s="1">
        <v>2158.0282442819598</v>
      </c>
      <c r="F5116" s="329">
        <v>7.3750042411786936</v>
      </c>
      <c r="G5116" s="1">
        <v>0</v>
      </c>
      <c r="H5116" s="329">
        <v>0</v>
      </c>
      <c r="I5116" s="1">
        <v>2158.0282442819598</v>
      </c>
      <c r="J5116" s="329">
        <v>6069.1997570290396</v>
      </c>
      <c r="K5116" s="329">
        <f t="shared" si="79"/>
        <v>6076.574761270218</v>
      </c>
    </row>
    <row r="5117" spans="2:11" x14ac:dyDescent="0.2">
      <c r="B5117" s="1">
        <v>19936793</v>
      </c>
      <c r="C5117" s="1">
        <v>2029</v>
      </c>
      <c r="D5117" s="1" t="s">
        <v>310</v>
      </c>
      <c r="E5117" s="1">
        <v>2158.0282442819598</v>
      </c>
      <c r="F5117" s="329">
        <v>7.3750042411786936</v>
      </c>
      <c r="G5117" s="1">
        <v>0</v>
      </c>
      <c r="H5117" s="329">
        <v>0</v>
      </c>
      <c r="I5117" s="1">
        <v>2158.0282442819598</v>
      </c>
      <c r="J5117" s="329">
        <v>6069.1997570290396</v>
      </c>
      <c r="K5117" s="329">
        <f t="shared" si="79"/>
        <v>6076.574761270218</v>
      </c>
    </row>
    <row r="5118" spans="2:11" x14ac:dyDescent="0.2">
      <c r="B5118" s="1">
        <v>19936793</v>
      </c>
      <c r="C5118" s="1">
        <v>2030</v>
      </c>
      <c r="D5118" s="1" t="s">
        <v>310</v>
      </c>
      <c r="E5118" s="1">
        <v>2158.0282442819598</v>
      </c>
      <c r="F5118" s="329">
        <v>7.3750042411786936</v>
      </c>
      <c r="G5118" s="1">
        <v>0</v>
      </c>
      <c r="H5118" s="329">
        <v>0</v>
      </c>
      <c r="I5118" s="1">
        <v>2158.0282442819598</v>
      </c>
      <c r="J5118" s="329">
        <v>6069.1997570290396</v>
      </c>
      <c r="K5118" s="329">
        <f t="shared" si="79"/>
        <v>6076.574761270218</v>
      </c>
    </row>
    <row r="5119" spans="2:11" x14ac:dyDescent="0.2">
      <c r="B5119" s="1">
        <v>19936793</v>
      </c>
      <c r="C5119" s="1">
        <v>2031</v>
      </c>
      <c r="D5119" s="1" t="s">
        <v>310</v>
      </c>
      <c r="E5119" s="1">
        <v>2158.0282442819598</v>
      </c>
      <c r="F5119" s="329">
        <v>7.3750042411786936</v>
      </c>
      <c r="G5119" s="1">
        <v>0</v>
      </c>
      <c r="H5119" s="329">
        <v>0</v>
      </c>
      <c r="I5119" s="1">
        <v>2158.0282442819598</v>
      </c>
      <c r="J5119" s="329">
        <v>6069.1997570290396</v>
      </c>
      <c r="K5119" s="329">
        <f t="shared" si="79"/>
        <v>6076.574761270218</v>
      </c>
    </row>
    <row r="5120" spans="2:11" x14ac:dyDescent="0.2">
      <c r="B5120" s="1">
        <v>19936793</v>
      </c>
      <c r="C5120" s="1">
        <v>2032</v>
      </c>
      <c r="D5120" s="1" t="s">
        <v>310</v>
      </c>
      <c r="E5120" s="1">
        <v>2158.0282442819598</v>
      </c>
      <c r="F5120" s="329">
        <v>7.3750042411786936</v>
      </c>
      <c r="G5120" s="1">
        <v>0</v>
      </c>
      <c r="H5120" s="329">
        <v>0</v>
      </c>
      <c r="I5120" s="1">
        <v>2158.0282442819598</v>
      </c>
      <c r="J5120" s="329">
        <v>6069.1997570290396</v>
      </c>
      <c r="K5120" s="329">
        <f t="shared" si="79"/>
        <v>6076.574761270218</v>
      </c>
    </row>
    <row r="5121" spans="2:11" x14ac:dyDescent="0.2">
      <c r="B5121" s="1">
        <v>19936793</v>
      </c>
      <c r="C5121" s="1">
        <v>2033</v>
      </c>
      <c r="D5121" s="1" t="s">
        <v>310</v>
      </c>
      <c r="E5121" s="1">
        <v>2158.0282442819598</v>
      </c>
      <c r="F5121" s="329">
        <v>7.3750042411786936</v>
      </c>
      <c r="G5121" s="1">
        <v>0</v>
      </c>
      <c r="H5121" s="329">
        <v>0</v>
      </c>
      <c r="I5121" s="1">
        <v>2158.0282442819598</v>
      </c>
      <c r="J5121" s="329">
        <v>6069.1997570290396</v>
      </c>
      <c r="K5121" s="329">
        <f t="shared" si="79"/>
        <v>6076.574761270218</v>
      </c>
    </row>
    <row r="5122" spans="2:11" x14ac:dyDescent="0.2">
      <c r="B5122" s="1">
        <v>19936793</v>
      </c>
      <c r="C5122" s="1">
        <v>2034</v>
      </c>
      <c r="D5122" s="1" t="s">
        <v>310</v>
      </c>
      <c r="E5122" s="1">
        <v>2158.0282442819598</v>
      </c>
      <c r="F5122" s="329">
        <v>7.3750042411786936</v>
      </c>
      <c r="G5122" s="1">
        <v>0</v>
      </c>
      <c r="H5122" s="329">
        <v>0</v>
      </c>
      <c r="I5122" s="1">
        <v>2158.0282442819598</v>
      </c>
      <c r="J5122" s="329">
        <v>6069.1997570290396</v>
      </c>
      <c r="K5122" s="329">
        <f t="shared" si="79"/>
        <v>6076.574761270218</v>
      </c>
    </row>
    <row r="5123" spans="2:11" x14ac:dyDescent="0.2">
      <c r="B5123" s="1">
        <v>19951861</v>
      </c>
      <c r="C5123" s="1">
        <v>2023</v>
      </c>
      <c r="D5123" s="1" t="s">
        <v>310</v>
      </c>
      <c r="E5123" s="1">
        <v>0</v>
      </c>
      <c r="F5123" s="329">
        <v>0</v>
      </c>
      <c r="G5123" s="1">
        <v>0.2699403110943025</v>
      </c>
      <c r="H5123" s="329">
        <v>12.008513015465001</v>
      </c>
      <c r="I5123" s="1">
        <v>0.2699403110943025</v>
      </c>
      <c r="J5123" s="329">
        <v>14042.99123440354</v>
      </c>
      <c r="K5123" s="329">
        <f t="shared" si="79"/>
        <v>14054.999747419006</v>
      </c>
    </row>
    <row r="5124" spans="2:11" x14ac:dyDescent="0.2">
      <c r="B5124" s="1">
        <v>19951861</v>
      </c>
      <c r="C5124" s="1">
        <v>2024</v>
      </c>
      <c r="D5124" s="1" t="s">
        <v>310</v>
      </c>
      <c r="E5124" s="1">
        <v>0</v>
      </c>
      <c r="F5124" s="329">
        <v>0</v>
      </c>
      <c r="G5124" s="1">
        <v>0.32971084727826327</v>
      </c>
      <c r="H5124" s="329">
        <v>14.667453648661761</v>
      </c>
      <c r="I5124" s="1">
        <v>0.32971084727826327</v>
      </c>
      <c r="J5124" s="329">
        <v>14042.99123440354</v>
      </c>
      <c r="K5124" s="329">
        <f t="shared" si="79"/>
        <v>14057.658688052203</v>
      </c>
    </row>
    <row r="5125" spans="2:11" x14ac:dyDescent="0.2">
      <c r="B5125" s="1">
        <v>19951861</v>
      </c>
      <c r="C5125" s="1">
        <v>2025</v>
      </c>
      <c r="D5125" s="1" t="s">
        <v>310</v>
      </c>
      <c r="E5125" s="1">
        <v>0</v>
      </c>
      <c r="F5125" s="329">
        <v>0</v>
      </c>
      <c r="G5125" s="1">
        <v>4.6214470272404398E-2</v>
      </c>
      <c r="H5125" s="329">
        <v>2.0558880795507171</v>
      </c>
      <c r="I5125" s="1">
        <v>4.6214470272404398E-2</v>
      </c>
      <c r="J5125" s="329">
        <v>14042.99123440354</v>
      </c>
      <c r="K5125" s="329">
        <f t="shared" si="79"/>
        <v>14045.047122483091</v>
      </c>
    </row>
    <row r="5126" spans="2:11" x14ac:dyDescent="0.2">
      <c r="B5126" s="1">
        <v>19951861</v>
      </c>
      <c r="C5126" s="1">
        <v>2026</v>
      </c>
      <c r="D5126" s="1" t="s">
        <v>310</v>
      </c>
      <c r="E5126" s="1">
        <v>0</v>
      </c>
      <c r="F5126" s="329">
        <v>0</v>
      </c>
      <c r="G5126" s="1">
        <v>4.0038567758977003E-3</v>
      </c>
      <c r="H5126" s="329">
        <v>0.17811480623443671</v>
      </c>
      <c r="I5126" s="1">
        <v>4.0038567758977003E-3</v>
      </c>
      <c r="J5126" s="329">
        <v>14042.99123440354</v>
      </c>
      <c r="K5126" s="329">
        <f t="shared" si="79"/>
        <v>14043.169349209775</v>
      </c>
    </row>
    <row r="5127" spans="2:11" x14ac:dyDescent="0.2">
      <c r="B5127" s="1">
        <v>19951861</v>
      </c>
      <c r="C5127" s="1">
        <v>2027</v>
      </c>
      <c r="D5127" s="1" t="s">
        <v>310</v>
      </c>
      <c r="E5127" s="1">
        <v>0</v>
      </c>
      <c r="F5127" s="329">
        <v>0</v>
      </c>
      <c r="G5127" s="1">
        <v>4.0038567758977003E-3</v>
      </c>
      <c r="H5127" s="329">
        <v>0.17811480623443671</v>
      </c>
      <c r="I5127" s="1">
        <v>4.0038567758977003E-3</v>
      </c>
      <c r="J5127" s="329">
        <v>14042.99123440354</v>
      </c>
      <c r="K5127" s="329">
        <f t="shared" ref="K5127:K5190" si="80">J5127+H5127+F5127</f>
        <v>14043.169349209775</v>
      </c>
    </row>
    <row r="5128" spans="2:11" x14ac:dyDescent="0.2">
      <c r="B5128" s="1">
        <v>19951861</v>
      </c>
      <c r="C5128" s="1">
        <v>2028</v>
      </c>
      <c r="D5128" s="1" t="s">
        <v>310</v>
      </c>
      <c r="E5128" s="1">
        <v>0</v>
      </c>
      <c r="F5128" s="329">
        <v>0</v>
      </c>
      <c r="G5128" s="1">
        <v>4.0038567758977003E-3</v>
      </c>
      <c r="H5128" s="329">
        <v>0.17811480623443671</v>
      </c>
      <c r="I5128" s="1">
        <v>4.0038567758977003E-3</v>
      </c>
      <c r="J5128" s="329">
        <v>14042.99123440354</v>
      </c>
      <c r="K5128" s="329">
        <f t="shared" si="80"/>
        <v>14043.169349209775</v>
      </c>
    </row>
    <row r="5129" spans="2:11" x14ac:dyDescent="0.2">
      <c r="B5129" s="1">
        <v>19951861</v>
      </c>
      <c r="C5129" s="1">
        <v>2029</v>
      </c>
      <c r="D5129" s="1" t="s">
        <v>310</v>
      </c>
      <c r="E5129" s="1">
        <v>0</v>
      </c>
      <c r="F5129" s="329">
        <v>0</v>
      </c>
      <c r="G5129" s="1">
        <v>4.0038567758977003E-3</v>
      </c>
      <c r="H5129" s="329">
        <v>0.17811480623443671</v>
      </c>
      <c r="I5129" s="1">
        <v>4.0038567758977003E-3</v>
      </c>
      <c r="J5129" s="329">
        <v>14042.99123440354</v>
      </c>
      <c r="K5129" s="329">
        <f t="shared" si="80"/>
        <v>14043.169349209775</v>
      </c>
    </row>
    <row r="5130" spans="2:11" x14ac:dyDescent="0.2">
      <c r="B5130" s="1">
        <v>19951861</v>
      </c>
      <c r="C5130" s="1">
        <v>2030</v>
      </c>
      <c r="D5130" s="1" t="s">
        <v>310</v>
      </c>
      <c r="E5130" s="1">
        <v>0</v>
      </c>
      <c r="F5130" s="329">
        <v>0</v>
      </c>
      <c r="G5130" s="1">
        <v>4.0038567758977003E-3</v>
      </c>
      <c r="H5130" s="329">
        <v>0.17811480623443671</v>
      </c>
      <c r="I5130" s="1">
        <v>4.0038567758977003E-3</v>
      </c>
      <c r="J5130" s="329">
        <v>14042.99123440354</v>
      </c>
      <c r="K5130" s="329">
        <f t="shared" si="80"/>
        <v>14043.169349209775</v>
      </c>
    </row>
    <row r="5131" spans="2:11" x14ac:dyDescent="0.2">
      <c r="B5131" s="1">
        <v>19951861</v>
      </c>
      <c r="C5131" s="1">
        <v>2031</v>
      </c>
      <c r="D5131" s="1" t="s">
        <v>310</v>
      </c>
      <c r="E5131" s="1">
        <v>0</v>
      </c>
      <c r="F5131" s="329">
        <v>0</v>
      </c>
      <c r="G5131" s="1">
        <v>4.0038567758977003E-3</v>
      </c>
      <c r="H5131" s="329">
        <v>0.17811480623443671</v>
      </c>
      <c r="I5131" s="1">
        <v>4.0038567758977003E-3</v>
      </c>
      <c r="J5131" s="329">
        <v>14042.99123440354</v>
      </c>
      <c r="K5131" s="329">
        <f t="shared" si="80"/>
        <v>14043.169349209775</v>
      </c>
    </row>
    <row r="5132" spans="2:11" x14ac:dyDescent="0.2">
      <c r="B5132" s="1">
        <v>19951861</v>
      </c>
      <c r="C5132" s="1">
        <v>2032</v>
      </c>
      <c r="D5132" s="1" t="s">
        <v>310</v>
      </c>
      <c r="E5132" s="1">
        <v>0</v>
      </c>
      <c r="F5132" s="329">
        <v>0</v>
      </c>
      <c r="G5132" s="1">
        <v>4.0038567758977003E-3</v>
      </c>
      <c r="H5132" s="329">
        <v>0.17811480623443671</v>
      </c>
      <c r="I5132" s="1">
        <v>4.0038567758977003E-3</v>
      </c>
      <c r="J5132" s="329">
        <v>14042.99123440354</v>
      </c>
      <c r="K5132" s="329">
        <f t="shared" si="80"/>
        <v>14043.169349209775</v>
      </c>
    </row>
    <row r="5133" spans="2:11" x14ac:dyDescent="0.2">
      <c r="B5133" s="1">
        <v>19951861</v>
      </c>
      <c r="C5133" s="1">
        <v>2033</v>
      </c>
      <c r="D5133" s="1" t="s">
        <v>310</v>
      </c>
      <c r="E5133" s="1">
        <v>0</v>
      </c>
      <c r="F5133" s="329">
        <v>0</v>
      </c>
      <c r="G5133" s="1">
        <v>4.0038567758977003E-3</v>
      </c>
      <c r="H5133" s="329">
        <v>0.17811480623443671</v>
      </c>
      <c r="I5133" s="1">
        <v>4.0038567758977003E-3</v>
      </c>
      <c r="J5133" s="329">
        <v>14042.99123440354</v>
      </c>
      <c r="K5133" s="329">
        <f t="shared" si="80"/>
        <v>14043.169349209775</v>
      </c>
    </row>
    <row r="5134" spans="2:11" x14ac:dyDescent="0.2">
      <c r="B5134" s="1">
        <v>19951861</v>
      </c>
      <c r="C5134" s="1">
        <v>2034</v>
      </c>
      <c r="D5134" s="1" t="s">
        <v>310</v>
      </c>
      <c r="E5134" s="1">
        <v>0</v>
      </c>
      <c r="F5134" s="329">
        <v>0</v>
      </c>
      <c r="G5134" s="1">
        <v>4.0038567758977003E-3</v>
      </c>
      <c r="H5134" s="329">
        <v>0.17811480623443671</v>
      </c>
      <c r="I5134" s="1">
        <v>4.0038567758977003E-3</v>
      </c>
      <c r="J5134" s="329">
        <v>14042.99123440354</v>
      </c>
      <c r="K5134" s="329">
        <f t="shared" si="80"/>
        <v>14043.169349209775</v>
      </c>
    </row>
    <row r="5135" spans="2:11" x14ac:dyDescent="0.2">
      <c r="B5135" s="1">
        <v>19952077</v>
      </c>
      <c r="C5135" s="1">
        <v>2023</v>
      </c>
      <c r="D5135" s="1" t="s">
        <v>310</v>
      </c>
      <c r="E5135" s="1">
        <v>0</v>
      </c>
      <c r="F5135" s="329">
        <v>0</v>
      </c>
      <c r="G5135" s="1">
        <v>4.9406379181369324</v>
      </c>
      <c r="H5135" s="329">
        <v>219.78827283754839</v>
      </c>
      <c r="I5135" s="1">
        <v>4.9406379181369324</v>
      </c>
      <c r="J5135" s="329">
        <v>2912.2658607747098</v>
      </c>
      <c r="K5135" s="329">
        <f t="shared" si="80"/>
        <v>3132.0541336122583</v>
      </c>
    </row>
    <row r="5136" spans="2:11" x14ac:dyDescent="0.2">
      <c r="B5136" s="1">
        <v>19952077</v>
      </c>
      <c r="C5136" s="1">
        <v>2024</v>
      </c>
      <c r="D5136" s="1" t="s">
        <v>310</v>
      </c>
      <c r="E5136" s="1">
        <v>0</v>
      </c>
      <c r="F5136" s="329">
        <v>0</v>
      </c>
      <c r="G5136" s="1">
        <v>7.5000502622738541</v>
      </c>
      <c r="H5136" s="329">
        <v>333.64580053289501</v>
      </c>
      <c r="I5136" s="1">
        <v>7.5000502622738541</v>
      </c>
      <c r="J5136" s="329">
        <v>2912.2658607747098</v>
      </c>
      <c r="K5136" s="329">
        <f t="shared" si="80"/>
        <v>3245.9116613076048</v>
      </c>
    </row>
    <row r="5137" spans="2:11" x14ac:dyDescent="0.2">
      <c r="B5137" s="1">
        <v>19952077</v>
      </c>
      <c r="C5137" s="1">
        <v>2025</v>
      </c>
      <c r="D5137" s="1" t="s">
        <v>310</v>
      </c>
      <c r="E5137" s="1">
        <v>0</v>
      </c>
      <c r="F5137" s="329">
        <v>0</v>
      </c>
      <c r="G5137" s="1">
        <v>3.9429315283170481</v>
      </c>
      <c r="H5137" s="329">
        <v>175.404497331047</v>
      </c>
      <c r="I5137" s="1">
        <v>3.9429315283170481</v>
      </c>
      <c r="J5137" s="329">
        <v>2912.2658607747098</v>
      </c>
      <c r="K5137" s="329">
        <f t="shared" si="80"/>
        <v>3087.6703581057568</v>
      </c>
    </row>
    <row r="5138" spans="2:11" x14ac:dyDescent="0.2">
      <c r="B5138" s="1">
        <v>19952077</v>
      </c>
      <c r="C5138" s="1">
        <v>2026</v>
      </c>
      <c r="D5138" s="1" t="s">
        <v>310</v>
      </c>
      <c r="E5138" s="1">
        <v>0</v>
      </c>
      <c r="F5138" s="329">
        <v>0</v>
      </c>
      <c r="G5138" s="1">
        <v>1175.561054299475</v>
      </c>
      <c r="H5138" s="329">
        <v>52295.784070936243</v>
      </c>
      <c r="I5138" s="1">
        <v>1175.561054299475</v>
      </c>
      <c r="J5138" s="329">
        <v>2912.2658607747098</v>
      </c>
      <c r="K5138" s="329">
        <f t="shared" si="80"/>
        <v>55208.04993171095</v>
      </c>
    </row>
    <row r="5139" spans="2:11" x14ac:dyDescent="0.2">
      <c r="B5139" s="1">
        <v>19952077</v>
      </c>
      <c r="C5139" s="1">
        <v>2027</v>
      </c>
      <c r="D5139" s="1" t="s">
        <v>310</v>
      </c>
      <c r="E5139" s="1">
        <v>0</v>
      </c>
      <c r="F5139" s="329">
        <v>0</v>
      </c>
      <c r="G5139" s="1">
        <v>1175.561054299475</v>
      </c>
      <c r="H5139" s="329">
        <v>52295.784070936243</v>
      </c>
      <c r="I5139" s="1">
        <v>1175.561054299475</v>
      </c>
      <c r="J5139" s="329">
        <v>2912.2658607747098</v>
      </c>
      <c r="K5139" s="329">
        <f t="shared" si="80"/>
        <v>55208.04993171095</v>
      </c>
    </row>
    <row r="5140" spans="2:11" x14ac:dyDescent="0.2">
      <c r="B5140" s="1">
        <v>19952077</v>
      </c>
      <c r="C5140" s="1">
        <v>2028</v>
      </c>
      <c r="D5140" s="1" t="s">
        <v>310</v>
      </c>
      <c r="E5140" s="1">
        <v>0</v>
      </c>
      <c r="F5140" s="329">
        <v>0</v>
      </c>
      <c r="G5140" s="1">
        <v>1175.561054299475</v>
      </c>
      <c r="H5140" s="329">
        <v>52295.784070936243</v>
      </c>
      <c r="I5140" s="1">
        <v>1175.561054299475</v>
      </c>
      <c r="J5140" s="329">
        <v>2912.2658607747098</v>
      </c>
      <c r="K5140" s="329">
        <f t="shared" si="80"/>
        <v>55208.04993171095</v>
      </c>
    </row>
    <row r="5141" spans="2:11" x14ac:dyDescent="0.2">
      <c r="B5141" s="1">
        <v>19952077</v>
      </c>
      <c r="C5141" s="1">
        <v>2029</v>
      </c>
      <c r="D5141" s="1" t="s">
        <v>310</v>
      </c>
      <c r="E5141" s="1">
        <v>0</v>
      </c>
      <c r="F5141" s="329">
        <v>0</v>
      </c>
      <c r="G5141" s="1">
        <v>1175.561054299475</v>
      </c>
      <c r="H5141" s="329">
        <v>52295.784070936243</v>
      </c>
      <c r="I5141" s="1">
        <v>1175.561054299475</v>
      </c>
      <c r="J5141" s="329">
        <v>2912.2658607747098</v>
      </c>
      <c r="K5141" s="329">
        <f t="shared" si="80"/>
        <v>55208.04993171095</v>
      </c>
    </row>
    <row r="5142" spans="2:11" x14ac:dyDescent="0.2">
      <c r="B5142" s="1">
        <v>19952077</v>
      </c>
      <c r="C5142" s="1">
        <v>2030</v>
      </c>
      <c r="D5142" s="1" t="s">
        <v>310</v>
      </c>
      <c r="E5142" s="1">
        <v>0</v>
      </c>
      <c r="F5142" s="329">
        <v>0</v>
      </c>
      <c r="G5142" s="1">
        <v>1175.561054299475</v>
      </c>
      <c r="H5142" s="329">
        <v>52295.784070936243</v>
      </c>
      <c r="I5142" s="1">
        <v>1175.561054299475</v>
      </c>
      <c r="J5142" s="329">
        <v>2912.2658607747098</v>
      </c>
      <c r="K5142" s="329">
        <f t="shared" si="80"/>
        <v>55208.04993171095</v>
      </c>
    </row>
    <row r="5143" spans="2:11" x14ac:dyDescent="0.2">
      <c r="B5143" s="1">
        <v>19952077</v>
      </c>
      <c r="C5143" s="1">
        <v>2031</v>
      </c>
      <c r="D5143" s="1" t="s">
        <v>310</v>
      </c>
      <c r="E5143" s="1">
        <v>0</v>
      </c>
      <c r="F5143" s="329">
        <v>0</v>
      </c>
      <c r="G5143" s="1">
        <v>1175.561054299475</v>
      </c>
      <c r="H5143" s="329">
        <v>52295.784070936243</v>
      </c>
      <c r="I5143" s="1">
        <v>1175.561054299475</v>
      </c>
      <c r="J5143" s="329">
        <v>2912.2658607747098</v>
      </c>
      <c r="K5143" s="329">
        <f t="shared" si="80"/>
        <v>55208.04993171095</v>
      </c>
    </row>
    <row r="5144" spans="2:11" x14ac:dyDescent="0.2">
      <c r="B5144" s="1">
        <v>19952077</v>
      </c>
      <c r="C5144" s="1">
        <v>2032</v>
      </c>
      <c r="D5144" s="1" t="s">
        <v>310</v>
      </c>
      <c r="E5144" s="1">
        <v>0</v>
      </c>
      <c r="F5144" s="329">
        <v>0</v>
      </c>
      <c r="G5144" s="1">
        <v>1175.561054299475</v>
      </c>
      <c r="H5144" s="329">
        <v>52295.784070936243</v>
      </c>
      <c r="I5144" s="1">
        <v>1175.561054299475</v>
      </c>
      <c r="J5144" s="329">
        <v>2912.2658607747098</v>
      </c>
      <c r="K5144" s="329">
        <f t="shared" si="80"/>
        <v>55208.04993171095</v>
      </c>
    </row>
    <row r="5145" spans="2:11" x14ac:dyDescent="0.2">
      <c r="B5145" s="1">
        <v>19952077</v>
      </c>
      <c r="C5145" s="1">
        <v>2033</v>
      </c>
      <c r="D5145" s="1" t="s">
        <v>310</v>
      </c>
      <c r="E5145" s="1">
        <v>0</v>
      </c>
      <c r="F5145" s="329">
        <v>0</v>
      </c>
      <c r="G5145" s="1">
        <v>1175.561054299475</v>
      </c>
      <c r="H5145" s="329">
        <v>52295.784070936243</v>
      </c>
      <c r="I5145" s="1">
        <v>1175.561054299475</v>
      </c>
      <c r="J5145" s="329">
        <v>2912.2658607747098</v>
      </c>
      <c r="K5145" s="329">
        <f t="shared" si="80"/>
        <v>55208.04993171095</v>
      </c>
    </row>
    <row r="5146" spans="2:11" x14ac:dyDescent="0.2">
      <c r="B5146" s="1">
        <v>19952077</v>
      </c>
      <c r="C5146" s="1">
        <v>2034</v>
      </c>
      <c r="D5146" s="1" t="s">
        <v>310</v>
      </c>
      <c r="E5146" s="1">
        <v>0</v>
      </c>
      <c r="F5146" s="329">
        <v>0</v>
      </c>
      <c r="G5146" s="1">
        <v>1175.561054299475</v>
      </c>
      <c r="H5146" s="329">
        <v>52295.784070936243</v>
      </c>
      <c r="I5146" s="1">
        <v>1175.561054299475</v>
      </c>
      <c r="J5146" s="329">
        <v>2912.2658607747098</v>
      </c>
      <c r="K5146" s="329">
        <f t="shared" si="80"/>
        <v>55208.04993171095</v>
      </c>
    </row>
    <row r="5147" spans="2:11" x14ac:dyDescent="0.2">
      <c r="B5147" s="1">
        <v>19955740</v>
      </c>
      <c r="C5147" s="1">
        <v>2023</v>
      </c>
      <c r="D5147" s="1" t="s">
        <v>310</v>
      </c>
      <c r="E5147" s="1">
        <v>0</v>
      </c>
      <c r="F5147" s="329">
        <v>0</v>
      </c>
      <c r="G5147" s="1">
        <v>0</v>
      </c>
      <c r="H5147" s="329">
        <v>0</v>
      </c>
      <c r="I5147" s="1">
        <v>0</v>
      </c>
      <c r="J5147" s="329">
        <v>5509.1731185620647</v>
      </c>
      <c r="K5147" s="329">
        <f t="shared" si="80"/>
        <v>5509.1731185620647</v>
      </c>
    </row>
    <row r="5148" spans="2:11" x14ac:dyDescent="0.2">
      <c r="B5148" s="1">
        <v>19955740</v>
      </c>
      <c r="C5148" s="1">
        <v>2024</v>
      </c>
      <c r="D5148" s="1" t="s">
        <v>310</v>
      </c>
      <c r="E5148" s="1">
        <v>0</v>
      </c>
      <c r="F5148" s="329">
        <v>0</v>
      </c>
      <c r="G5148" s="1">
        <v>0</v>
      </c>
      <c r="H5148" s="329">
        <v>0</v>
      </c>
      <c r="I5148" s="1">
        <v>0</v>
      </c>
      <c r="J5148" s="329">
        <v>5509.1731185620647</v>
      </c>
      <c r="K5148" s="329">
        <f t="shared" si="80"/>
        <v>5509.1731185620647</v>
      </c>
    </row>
    <row r="5149" spans="2:11" x14ac:dyDescent="0.2">
      <c r="B5149" s="1">
        <v>19955740</v>
      </c>
      <c r="C5149" s="1">
        <v>2025</v>
      </c>
      <c r="D5149" s="1" t="s">
        <v>310</v>
      </c>
      <c r="E5149" s="1">
        <v>0</v>
      </c>
      <c r="F5149" s="329">
        <v>0</v>
      </c>
      <c r="G5149" s="1">
        <v>0</v>
      </c>
      <c r="H5149" s="329">
        <v>0</v>
      </c>
      <c r="I5149" s="1">
        <v>0</v>
      </c>
      <c r="J5149" s="329">
        <v>5509.1731185620647</v>
      </c>
      <c r="K5149" s="329">
        <f t="shared" si="80"/>
        <v>5509.1731185620647</v>
      </c>
    </row>
    <row r="5150" spans="2:11" x14ac:dyDescent="0.2">
      <c r="B5150" s="1">
        <v>19955740</v>
      </c>
      <c r="C5150" s="1">
        <v>2026</v>
      </c>
      <c r="D5150" s="1" t="s">
        <v>310</v>
      </c>
      <c r="E5150" s="1">
        <v>0</v>
      </c>
      <c r="F5150" s="329">
        <v>0</v>
      </c>
      <c r="G5150" s="1">
        <v>0</v>
      </c>
      <c r="H5150" s="329">
        <v>0</v>
      </c>
      <c r="I5150" s="1">
        <v>0</v>
      </c>
      <c r="J5150" s="329">
        <v>5509.1731185620647</v>
      </c>
      <c r="K5150" s="329">
        <f t="shared" si="80"/>
        <v>5509.1731185620647</v>
      </c>
    </row>
    <row r="5151" spans="2:11" x14ac:dyDescent="0.2">
      <c r="B5151" s="1">
        <v>19955740</v>
      </c>
      <c r="C5151" s="1">
        <v>2027</v>
      </c>
      <c r="D5151" s="1" t="s">
        <v>310</v>
      </c>
      <c r="E5151" s="1">
        <v>0</v>
      </c>
      <c r="F5151" s="329">
        <v>0</v>
      </c>
      <c r="G5151" s="1">
        <v>0</v>
      </c>
      <c r="H5151" s="329">
        <v>0</v>
      </c>
      <c r="I5151" s="1">
        <v>0</v>
      </c>
      <c r="J5151" s="329">
        <v>5509.1731185620647</v>
      </c>
      <c r="K5151" s="329">
        <f t="shared" si="80"/>
        <v>5509.1731185620647</v>
      </c>
    </row>
    <row r="5152" spans="2:11" x14ac:dyDescent="0.2">
      <c r="B5152" s="1">
        <v>19955740</v>
      </c>
      <c r="C5152" s="1">
        <v>2028</v>
      </c>
      <c r="D5152" s="1" t="s">
        <v>310</v>
      </c>
      <c r="E5152" s="1">
        <v>0</v>
      </c>
      <c r="F5152" s="329">
        <v>0</v>
      </c>
      <c r="G5152" s="1">
        <v>0</v>
      </c>
      <c r="H5152" s="329">
        <v>0</v>
      </c>
      <c r="I5152" s="1">
        <v>0</v>
      </c>
      <c r="J5152" s="329">
        <v>5509.1731185620647</v>
      </c>
      <c r="K5152" s="329">
        <f t="shared" si="80"/>
        <v>5509.1731185620647</v>
      </c>
    </row>
    <row r="5153" spans="2:11" x14ac:dyDescent="0.2">
      <c r="B5153" s="1">
        <v>19955740</v>
      </c>
      <c r="C5153" s="1">
        <v>2029</v>
      </c>
      <c r="D5153" s="1" t="s">
        <v>310</v>
      </c>
      <c r="E5153" s="1">
        <v>0</v>
      </c>
      <c r="F5153" s="329">
        <v>0</v>
      </c>
      <c r="G5153" s="1">
        <v>0</v>
      </c>
      <c r="H5153" s="329">
        <v>0</v>
      </c>
      <c r="I5153" s="1">
        <v>0</v>
      </c>
      <c r="J5153" s="329">
        <v>5509.1731185620647</v>
      </c>
      <c r="K5153" s="329">
        <f t="shared" si="80"/>
        <v>5509.1731185620647</v>
      </c>
    </row>
    <row r="5154" spans="2:11" x14ac:dyDescent="0.2">
      <c r="B5154" s="1">
        <v>19955740</v>
      </c>
      <c r="C5154" s="1">
        <v>2030</v>
      </c>
      <c r="D5154" s="1" t="s">
        <v>310</v>
      </c>
      <c r="E5154" s="1">
        <v>0</v>
      </c>
      <c r="F5154" s="329">
        <v>0</v>
      </c>
      <c r="G5154" s="1">
        <v>0</v>
      </c>
      <c r="H5154" s="329">
        <v>0</v>
      </c>
      <c r="I5154" s="1">
        <v>0</v>
      </c>
      <c r="J5154" s="329">
        <v>5509.1731185620647</v>
      </c>
      <c r="K5154" s="329">
        <f t="shared" si="80"/>
        <v>5509.1731185620647</v>
      </c>
    </row>
    <row r="5155" spans="2:11" x14ac:dyDescent="0.2">
      <c r="B5155" s="1">
        <v>19955740</v>
      </c>
      <c r="C5155" s="1">
        <v>2031</v>
      </c>
      <c r="D5155" s="1" t="s">
        <v>310</v>
      </c>
      <c r="E5155" s="1">
        <v>0</v>
      </c>
      <c r="F5155" s="329">
        <v>0</v>
      </c>
      <c r="G5155" s="1">
        <v>0</v>
      </c>
      <c r="H5155" s="329">
        <v>0</v>
      </c>
      <c r="I5155" s="1">
        <v>0</v>
      </c>
      <c r="J5155" s="329">
        <v>5509.1731185620647</v>
      </c>
      <c r="K5155" s="329">
        <f t="shared" si="80"/>
        <v>5509.1731185620647</v>
      </c>
    </row>
    <row r="5156" spans="2:11" x14ac:dyDescent="0.2">
      <c r="B5156" s="1">
        <v>19955740</v>
      </c>
      <c r="C5156" s="1">
        <v>2032</v>
      </c>
      <c r="D5156" s="1" t="s">
        <v>310</v>
      </c>
      <c r="E5156" s="1">
        <v>0</v>
      </c>
      <c r="F5156" s="329">
        <v>0</v>
      </c>
      <c r="G5156" s="1">
        <v>0</v>
      </c>
      <c r="H5156" s="329">
        <v>0</v>
      </c>
      <c r="I5156" s="1">
        <v>0</v>
      </c>
      <c r="J5156" s="329">
        <v>5509.1731185620647</v>
      </c>
      <c r="K5156" s="329">
        <f t="shared" si="80"/>
        <v>5509.1731185620647</v>
      </c>
    </row>
    <row r="5157" spans="2:11" x14ac:dyDescent="0.2">
      <c r="B5157" s="1">
        <v>19955740</v>
      </c>
      <c r="C5157" s="1">
        <v>2033</v>
      </c>
      <c r="D5157" s="1" t="s">
        <v>310</v>
      </c>
      <c r="E5157" s="1">
        <v>0</v>
      </c>
      <c r="F5157" s="329">
        <v>0</v>
      </c>
      <c r="G5157" s="1">
        <v>0</v>
      </c>
      <c r="H5157" s="329">
        <v>0</v>
      </c>
      <c r="I5157" s="1">
        <v>0</v>
      </c>
      <c r="J5157" s="329">
        <v>5509.1731185620647</v>
      </c>
      <c r="K5157" s="329">
        <f t="shared" si="80"/>
        <v>5509.1731185620647</v>
      </c>
    </row>
    <row r="5158" spans="2:11" x14ac:dyDescent="0.2">
      <c r="B5158" s="1">
        <v>19955740</v>
      </c>
      <c r="C5158" s="1">
        <v>2034</v>
      </c>
      <c r="D5158" s="1" t="s">
        <v>310</v>
      </c>
      <c r="E5158" s="1">
        <v>0</v>
      </c>
      <c r="F5158" s="329">
        <v>0</v>
      </c>
      <c r="G5158" s="1">
        <v>0</v>
      </c>
      <c r="H5158" s="329">
        <v>0</v>
      </c>
      <c r="I5158" s="1">
        <v>0</v>
      </c>
      <c r="J5158" s="329">
        <v>5509.1731185620647</v>
      </c>
      <c r="K5158" s="329">
        <f t="shared" si="80"/>
        <v>5509.1731185620647</v>
      </c>
    </row>
    <row r="5159" spans="2:11" x14ac:dyDescent="0.2">
      <c r="B5159" s="1">
        <v>19957666</v>
      </c>
      <c r="C5159" s="1">
        <v>2023</v>
      </c>
      <c r="D5159" s="1" t="s">
        <v>310</v>
      </c>
      <c r="E5159" s="1">
        <v>0</v>
      </c>
      <c r="F5159" s="329">
        <v>0</v>
      </c>
      <c r="G5159" s="1">
        <v>0</v>
      </c>
      <c r="H5159" s="329">
        <v>0</v>
      </c>
      <c r="I5159" s="1">
        <v>0</v>
      </c>
      <c r="J5159" s="329">
        <v>2366.879987196628</v>
      </c>
      <c r="K5159" s="329">
        <f t="shared" si="80"/>
        <v>2366.879987196628</v>
      </c>
    </row>
    <row r="5160" spans="2:11" x14ac:dyDescent="0.2">
      <c r="B5160" s="1">
        <v>19957666</v>
      </c>
      <c r="C5160" s="1">
        <v>2024</v>
      </c>
      <c r="D5160" s="1" t="s">
        <v>310</v>
      </c>
      <c r="E5160" s="1">
        <v>0</v>
      </c>
      <c r="F5160" s="329">
        <v>0</v>
      </c>
      <c r="G5160" s="1">
        <v>0</v>
      </c>
      <c r="H5160" s="329">
        <v>0</v>
      </c>
      <c r="I5160" s="1">
        <v>0</v>
      </c>
      <c r="J5160" s="329">
        <v>2366.879987196628</v>
      </c>
      <c r="K5160" s="329">
        <f t="shared" si="80"/>
        <v>2366.879987196628</v>
      </c>
    </row>
    <row r="5161" spans="2:11" x14ac:dyDescent="0.2">
      <c r="B5161" s="1">
        <v>19957666</v>
      </c>
      <c r="C5161" s="1">
        <v>2025</v>
      </c>
      <c r="D5161" s="1" t="s">
        <v>310</v>
      </c>
      <c r="E5161" s="1">
        <v>0</v>
      </c>
      <c r="F5161" s="329">
        <v>0</v>
      </c>
      <c r="G5161" s="1">
        <v>0</v>
      </c>
      <c r="H5161" s="329">
        <v>0</v>
      </c>
      <c r="I5161" s="1">
        <v>0</v>
      </c>
      <c r="J5161" s="329">
        <v>2366.879987196628</v>
      </c>
      <c r="K5161" s="329">
        <f t="shared" si="80"/>
        <v>2366.879987196628</v>
      </c>
    </row>
    <row r="5162" spans="2:11" x14ac:dyDescent="0.2">
      <c r="B5162" s="1">
        <v>19957666</v>
      </c>
      <c r="C5162" s="1">
        <v>2026</v>
      </c>
      <c r="D5162" s="1" t="s">
        <v>310</v>
      </c>
      <c r="E5162" s="1">
        <v>0</v>
      </c>
      <c r="F5162" s="329">
        <v>0</v>
      </c>
      <c r="G5162" s="1">
        <v>0</v>
      </c>
      <c r="H5162" s="329">
        <v>0</v>
      </c>
      <c r="I5162" s="1">
        <v>0</v>
      </c>
      <c r="J5162" s="329">
        <v>2366.879987196628</v>
      </c>
      <c r="K5162" s="329">
        <f t="shared" si="80"/>
        <v>2366.879987196628</v>
      </c>
    </row>
    <row r="5163" spans="2:11" x14ac:dyDescent="0.2">
      <c r="B5163" s="1">
        <v>19957666</v>
      </c>
      <c r="C5163" s="1">
        <v>2027</v>
      </c>
      <c r="D5163" s="1" t="s">
        <v>310</v>
      </c>
      <c r="E5163" s="1">
        <v>0</v>
      </c>
      <c r="F5163" s="329">
        <v>0</v>
      </c>
      <c r="G5163" s="1">
        <v>0</v>
      </c>
      <c r="H5163" s="329">
        <v>0</v>
      </c>
      <c r="I5163" s="1">
        <v>0</v>
      </c>
      <c r="J5163" s="329">
        <v>2366.879987196628</v>
      </c>
      <c r="K5163" s="329">
        <f t="shared" si="80"/>
        <v>2366.879987196628</v>
      </c>
    </row>
    <row r="5164" spans="2:11" x14ac:dyDescent="0.2">
      <c r="B5164" s="1">
        <v>19957666</v>
      </c>
      <c r="C5164" s="1">
        <v>2028</v>
      </c>
      <c r="D5164" s="1" t="s">
        <v>310</v>
      </c>
      <c r="E5164" s="1">
        <v>0</v>
      </c>
      <c r="F5164" s="329">
        <v>0</v>
      </c>
      <c r="G5164" s="1">
        <v>0</v>
      </c>
      <c r="H5164" s="329">
        <v>0</v>
      </c>
      <c r="I5164" s="1">
        <v>0</v>
      </c>
      <c r="J5164" s="329">
        <v>2366.879987196628</v>
      </c>
      <c r="K5164" s="329">
        <f t="shared" si="80"/>
        <v>2366.879987196628</v>
      </c>
    </row>
    <row r="5165" spans="2:11" x14ac:dyDescent="0.2">
      <c r="B5165" s="1">
        <v>19957666</v>
      </c>
      <c r="C5165" s="1">
        <v>2029</v>
      </c>
      <c r="D5165" s="1" t="s">
        <v>310</v>
      </c>
      <c r="E5165" s="1">
        <v>0</v>
      </c>
      <c r="F5165" s="329">
        <v>0</v>
      </c>
      <c r="G5165" s="1">
        <v>0</v>
      </c>
      <c r="H5165" s="329">
        <v>0</v>
      </c>
      <c r="I5165" s="1">
        <v>0</v>
      </c>
      <c r="J5165" s="329">
        <v>2366.879987196628</v>
      </c>
      <c r="K5165" s="329">
        <f t="shared" si="80"/>
        <v>2366.879987196628</v>
      </c>
    </row>
    <row r="5166" spans="2:11" x14ac:dyDescent="0.2">
      <c r="B5166" s="1">
        <v>19957666</v>
      </c>
      <c r="C5166" s="1">
        <v>2030</v>
      </c>
      <c r="D5166" s="1" t="s">
        <v>310</v>
      </c>
      <c r="E5166" s="1">
        <v>0</v>
      </c>
      <c r="F5166" s="329">
        <v>0</v>
      </c>
      <c r="G5166" s="1">
        <v>0</v>
      </c>
      <c r="H5166" s="329">
        <v>0</v>
      </c>
      <c r="I5166" s="1">
        <v>0</v>
      </c>
      <c r="J5166" s="329">
        <v>2366.879987196628</v>
      </c>
      <c r="K5166" s="329">
        <f t="shared" si="80"/>
        <v>2366.879987196628</v>
      </c>
    </row>
    <row r="5167" spans="2:11" x14ac:dyDescent="0.2">
      <c r="B5167" s="1">
        <v>19957666</v>
      </c>
      <c r="C5167" s="1">
        <v>2031</v>
      </c>
      <c r="D5167" s="1" t="s">
        <v>310</v>
      </c>
      <c r="E5167" s="1">
        <v>0</v>
      </c>
      <c r="F5167" s="329">
        <v>0</v>
      </c>
      <c r="G5167" s="1">
        <v>0</v>
      </c>
      <c r="H5167" s="329">
        <v>0</v>
      </c>
      <c r="I5167" s="1">
        <v>0</v>
      </c>
      <c r="J5167" s="329">
        <v>2366.879987196628</v>
      </c>
      <c r="K5167" s="329">
        <f t="shared" si="80"/>
        <v>2366.879987196628</v>
      </c>
    </row>
    <row r="5168" spans="2:11" x14ac:dyDescent="0.2">
      <c r="B5168" s="1">
        <v>19957666</v>
      </c>
      <c r="C5168" s="1">
        <v>2032</v>
      </c>
      <c r="D5168" s="1" t="s">
        <v>310</v>
      </c>
      <c r="E5168" s="1">
        <v>0</v>
      </c>
      <c r="F5168" s="329">
        <v>0</v>
      </c>
      <c r="G5168" s="1">
        <v>0</v>
      </c>
      <c r="H5168" s="329">
        <v>0</v>
      </c>
      <c r="I5168" s="1">
        <v>0</v>
      </c>
      <c r="J5168" s="329">
        <v>2366.879987196628</v>
      </c>
      <c r="K5168" s="329">
        <f t="shared" si="80"/>
        <v>2366.879987196628</v>
      </c>
    </row>
    <row r="5169" spans="2:11" x14ac:dyDescent="0.2">
      <c r="B5169" s="1">
        <v>19957666</v>
      </c>
      <c r="C5169" s="1">
        <v>2033</v>
      </c>
      <c r="D5169" s="1" t="s">
        <v>310</v>
      </c>
      <c r="E5169" s="1">
        <v>0</v>
      </c>
      <c r="F5169" s="329">
        <v>0</v>
      </c>
      <c r="G5169" s="1">
        <v>0</v>
      </c>
      <c r="H5169" s="329">
        <v>0</v>
      </c>
      <c r="I5169" s="1">
        <v>0</v>
      </c>
      <c r="J5169" s="329">
        <v>2366.879987196628</v>
      </c>
      <c r="K5169" s="329">
        <f t="shared" si="80"/>
        <v>2366.879987196628</v>
      </c>
    </row>
    <row r="5170" spans="2:11" x14ac:dyDescent="0.2">
      <c r="B5170" s="1">
        <v>19957666</v>
      </c>
      <c r="C5170" s="1">
        <v>2034</v>
      </c>
      <c r="D5170" s="1" t="s">
        <v>310</v>
      </c>
      <c r="E5170" s="1">
        <v>0</v>
      </c>
      <c r="F5170" s="329">
        <v>0</v>
      </c>
      <c r="G5170" s="1">
        <v>0</v>
      </c>
      <c r="H5170" s="329">
        <v>0</v>
      </c>
      <c r="I5170" s="1">
        <v>0</v>
      </c>
      <c r="J5170" s="329">
        <v>2366.879987196628</v>
      </c>
      <c r="K5170" s="329">
        <f t="shared" si="80"/>
        <v>2366.879987196628</v>
      </c>
    </row>
    <row r="5171" spans="2:11" x14ac:dyDescent="0.2">
      <c r="B5171" s="1">
        <v>19957706</v>
      </c>
      <c r="C5171" s="1">
        <v>2023</v>
      </c>
      <c r="D5171" s="1" t="s">
        <v>310</v>
      </c>
      <c r="E5171" s="1">
        <v>0</v>
      </c>
      <c r="F5171" s="329">
        <v>0</v>
      </c>
      <c r="G5171" s="1">
        <v>0</v>
      </c>
      <c r="H5171" s="329">
        <v>0</v>
      </c>
      <c r="I5171" s="1">
        <v>0</v>
      </c>
      <c r="J5171" s="329">
        <v>16209.748657988799</v>
      </c>
      <c r="K5171" s="329">
        <f t="shared" si="80"/>
        <v>16209.748657988799</v>
      </c>
    </row>
    <row r="5172" spans="2:11" x14ac:dyDescent="0.2">
      <c r="B5172" s="1">
        <v>19957706</v>
      </c>
      <c r="C5172" s="1">
        <v>2024</v>
      </c>
      <c r="D5172" s="1" t="s">
        <v>310</v>
      </c>
      <c r="E5172" s="1">
        <v>0</v>
      </c>
      <c r="F5172" s="329">
        <v>0</v>
      </c>
      <c r="G5172" s="1">
        <v>0</v>
      </c>
      <c r="H5172" s="329">
        <v>0</v>
      </c>
      <c r="I5172" s="1">
        <v>0</v>
      </c>
      <c r="J5172" s="329">
        <v>16209.748657988799</v>
      </c>
      <c r="K5172" s="329">
        <f t="shared" si="80"/>
        <v>16209.748657988799</v>
      </c>
    </row>
    <row r="5173" spans="2:11" x14ac:dyDescent="0.2">
      <c r="B5173" s="1">
        <v>19957706</v>
      </c>
      <c r="C5173" s="1">
        <v>2025</v>
      </c>
      <c r="D5173" s="1" t="s">
        <v>310</v>
      </c>
      <c r="E5173" s="1">
        <v>0</v>
      </c>
      <c r="F5173" s="329">
        <v>0</v>
      </c>
      <c r="G5173" s="1">
        <v>0</v>
      </c>
      <c r="H5173" s="329">
        <v>0</v>
      </c>
      <c r="I5173" s="1">
        <v>0</v>
      </c>
      <c r="J5173" s="329">
        <v>16209.748657988799</v>
      </c>
      <c r="K5173" s="329">
        <f t="shared" si="80"/>
        <v>16209.748657988799</v>
      </c>
    </row>
    <row r="5174" spans="2:11" x14ac:dyDescent="0.2">
      <c r="B5174" s="1">
        <v>19957706</v>
      </c>
      <c r="C5174" s="1">
        <v>2026</v>
      </c>
      <c r="D5174" s="1" t="s">
        <v>310</v>
      </c>
      <c r="E5174" s="1">
        <v>0</v>
      </c>
      <c r="F5174" s="329">
        <v>0</v>
      </c>
      <c r="G5174" s="1">
        <v>0</v>
      </c>
      <c r="H5174" s="329">
        <v>0</v>
      </c>
      <c r="I5174" s="1">
        <v>0</v>
      </c>
      <c r="J5174" s="329">
        <v>16209.748657988799</v>
      </c>
      <c r="K5174" s="329">
        <f t="shared" si="80"/>
        <v>16209.748657988799</v>
      </c>
    </row>
    <row r="5175" spans="2:11" x14ac:dyDescent="0.2">
      <c r="B5175" s="1">
        <v>19957706</v>
      </c>
      <c r="C5175" s="1">
        <v>2027</v>
      </c>
      <c r="D5175" s="1" t="s">
        <v>310</v>
      </c>
      <c r="E5175" s="1">
        <v>0</v>
      </c>
      <c r="F5175" s="329">
        <v>0</v>
      </c>
      <c r="G5175" s="1">
        <v>0</v>
      </c>
      <c r="H5175" s="329">
        <v>0</v>
      </c>
      <c r="I5175" s="1">
        <v>0</v>
      </c>
      <c r="J5175" s="329">
        <v>16209.748657988799</v>
      </c>
      <c r="K5175" s="329">
        <f t="shared" si="80"/>
        <v>16209.748657988799</v>
      </c>
    </row>
    <row r="5176" spans="2:11" x14ac:dyDescent="0.2">
      <c r="B5176" s="1">
        <v>19957706</v>
      </c>
      <c r="C5176" s="1">
        <v>2028</v>
      </c>
      <c r="D5176" s="1" t="s">
        <v>310</v>
      </c>
      <c r="E5176" s="1">
        <v>0</v>
      </c>
      <c r="F5176" s="329">
        <v>0</v>
      </c>
      <c r="G5176" s="1">
        <v>0</v>
      </c>
      <c r="H5176" s="329">
        <v>0</v>
      </c>
      <c r="I5176" s="1">
        <v>0</v>
      </c>
      <c r="J5176" s="329">
        <v>16209.748657988799</v>
      </c>
      <c r="K5176" s="329">
        <f t="shared" si="80"/>
        <v>16209.748657988799</v>
      </c>
    </row>
    <row r="5177" spans="2:11" x14ac:dyDescent="0.2">
      <c r="B5177" s="1">
        <v>19957706</v>
      </c>
      <c r="C5177" s="1">
        <v>2029</v>
      </c>
      <c r="D5177" s="1" t="s">
        <v>310</v>
      </c>
      <c r="E5177" s="1">
        <v>0</v>
      </c>
      <c r="F5177" s="329">
        <v>0</v>
      </c>
      <c r="G5177" s="1">
        <v>0</v>
      </c>
      <c r="H5177" s="329">
        <v>0</v>
      </c>
      <c r="I5177" s="1">
        <v>0</v>
      </c>
      <c r="J5177" s="329">
        <v>16209.748657988799</v>
      </c>
      <c r="K5177" s="329">
        <f t="shared" si="80"/>
        <v>16209.748657988799</v>
      </c>
    </row>
    <row r="5178" spans="2:11" x14ac:dyDescent="0.2">
      <c r="B5178" s="1">
        <v>19957706</v>
      </c>
      <c r="C5178" s="1">
        <v>2030</v>
      </c>
      <c r="D5178" s="1" t="s">
        <v>310</v>
      </c>
      <c r="E5178" s="1">
        <v>0</v>
      </c>
      <c r="F5178" s="329">
        <v>0</v>
      </c>
      <c r="G5178" s="1">
        <v>0</v>
      </c>
      <c r="H5178" s="329">
        <v>0</v>
      </c>
      <c r="I5178" s="1">
        <v>0</v>
      </c>
      <c r="J5178" s="329">
        <v>16209.748657988799</v>
      </c>
      <c r="K5178" s="329">
        <f t="shared" si="80"/>
        <v>16209.748657988799</v>
      </c>
    </row>
    <row r="5179" spans="2:11" x14ac:dyDescent="0.2">
      <c r="B5179" s="1">
        <v>19957706</v>
      </c>
      <c r="C5179" s="1">
        <v>2031</v>
      </c>
      <c r="D5179" s="1" t="s">
        <v>310</v>
      </c>
      <c r="E5179" s="1">
        <v>0</v>
      </c>
      <c r="F5179" s="329">
        <v>0</v>
      </c>
      <c r="G5179" s="1">
        <v>0</v>
      </c>
      <c r="H5179" s="329">
        <v>0</v>
      </c>
      <c r="I5179" s="1">
        <v>0</v>
      </c>
      <c r="J5179" s="329">
        <v>16209.748657988799</v>
      </c>
      <c r="K5179" s="329">
        <f t="shared" si="80"/>
        <v>16209.748657988799</v>
      </c>
    </row>
    <row r="5180" spans="2:11" x14ac:dyDescent="0.2">
      <c r="B5180" s="1">
        <v>19957706</v>
      </c>
      <c r="C5180" s="1">
        <v>2032</v>
      </c>
      <c r="D5180" s="1" t="s">
        <v>310</v>
      </c>
      <c r="E5180" s="1">
        <v>0</v>
      </c>
      <c r="F5180" s="329">
        <v>0</v>
      </c>
      <c r="G5180" s="1">
        <v>0</v>
      </c>
      <c r="H5180" s="329">
        <v>0</v>
      </c>
      <c r="I5180" s="1">
        <v>0</v>
      </c>
      <c r="J5180" s="329">
        <v>16209.748657988799</v>
      </c>
      <c r="K5180" s="329">
        <f t="shared" si="80"/>
        <v>16209.748657988799</v>
      </c>
    </row>
    <row r="5181" spans="2:11" x14ac:dyDescent="0.2">
      <c r="B5181" s="1">
        <v>19957706</v>
      </c>
      <c r="C5181" s="1">
        <v>2033</v>
      </c>
      <c r="D5181" s="1" t="s">
        <v>310</v>
      </c>
      <c r="E5181" s="1">
        <v>0</v>
      </c>
      <c r="F5181" s="329">
        <v>0</v>
      </c>
      <c r="G5181" s="1">
        <v>0</v>
      </c>
      <c r="H5181" s="329">
        <v>0</v>
      </c>
      <c r="I5181" s="1">
        <v>0</v>
      </c>
      <c r="J5181" s="329">
        <v>16209.748657988799</v>
      </c>
      <c r="K5181" s="329">
        <f t="shared" si="80"/>
        <v>16209.748657988799</v>
      </c>
    </row>
    <row r="5182" spans="2:11" x14ac:dyDescent="0.2">
      <c r="B5182" s="1">
        <v>19957706</v>
      </c>
      <c r="C5182" s="1">
        <v>2034</v>
      </c>
      <c r="D5182" s="1" t="s">
        <v>310</v>
      </c>
      <c r="E5182" s="1">
        <v>0</v>
      </c>
      <c r="F5182" s="329">
        <v>0</v>
      </c>
      <c r="G5182" s="1">
        <v>0</v>
      </c>
      <c r="H5182" s="329">
        <v>0</v>
      </c>
      <c r="I5182" s="1">
        <v>0</v>
      </c>
      <c r="J5182" s="329">
        <v>16209.748657988799</v>
      </c>
      <c r="K5182" s="329">
        <f t="shared" si="80"/>
        <v>16209.748657988799</v>
      </c>
    </row>
    <row r="5183" spans="2:11" x14ac:dyDescent="0.2">
      <c r="B5183" s="1">
        <v>19959047</v>
      </c>
      <c r="C5183" s="1">
        <v>2023</v>
      </c>
      <c r="D5183" s="1" t="s">
        <v>310</v>
      </c>
      <c r="E5183" s="1">
        <v>0</v>
      </c>
      <c r="F5183" s="329">
        <v>0</v>
      </c>
      <c r="G5183" s="1">
        <v>693.55972289002864</v>
      </c>
      <c r="H5183" s="329">
        <v>30853.565092090452</v>
      </c>
      <c r="I5183" s="1">
        <v>693.55972289002864</v>
      </c>
      <c r="J5183" s="329">
        <v>2128.8877137886848</v>
      </c>
      <c r="K5183" s="329">
        <f t="shared" si="80"/>
        <v>32982.452805879133</v>
      </c>
    </row>
    <row r="5184" spans="2:11" x14ac:dyDescent="0.2">
      <c r="B5184" s="1">
        <v>19959047</v>
      </c>
      <c r="C5184" s="1">
        <v>2024</v>
      </c>
      <c r="D5184" s="1" t="s">
        <v>310</v>
      </c>
      <c r="E5184" s="1">
        <v>0</v>
      </c>
      <c r="F5184" s="329">
        <v>0</v>
      </c>
      <c r="G5184" s="1">
        <v>760.11270643174544</v>
      </c>
      <c r="H5184" s="329">
        <v>33814.228380351749</v>
      </c>
      <c r="I5184" s="1">
        <v>760.11270643174544</v>
      </c>
      <c r="J5184" s="329">
        <v>2128.8877137886848</v>
      </c>
      <c r="K5184" s="329">
        <f t="shared" si="80"/>
        <v>35943.116094140438</v>
      </c>
    </row>
    <row r="5185" spans="2:11" x14ac:dyDescent="0.2">
      <c r="B5185" s="1">
        <v>19959047</v>
      </c>
      <c r="C5185" s="1">
        <v>2025</v>
      </c>
      <c r="D5185" s="1" t="s">
        <v>310</v>
      </c>
      <c r="E5185" s="1">
        <v>0</v>
      </c>
      <c r="F5185" s="329">
        <v>0</v>
      </c>
      <c r="G5185" s="1">
        <v>10139.17382294534</v>
      </c>
      <c r="H5185" s="329">
        <v>451049.34615106822</v>
      </c>
      <c r="I5185" s="1">
        <v>10139.17382294534</v>
      </c>
      <c r="J5185" s="329">
        <v>2128.8877137886848</v>
      </c>
      <c r="K5185" s="329">
        <f t="shared" si="80"/>
        <v>453178.23386485688</v>
      </c>
    </row>
    <row r="5186" spans="2:11" x14ac:dyDescent="0.2">
      <c r="B5186" s="1">
        <v>19959047</v>
      </c>
      <c r="C5186" s="1">
        <v>2026</v>
      </c>
      <c r="D5186" s="1" t="s">
        <v>310</v>
      </c>
      <c r="E5186" s="1">
        <v>0</v>
      </c>
      <c r="F5186" s="329">
        <v>0</v>
      </c>
      <c r="G5186" s="1">
        <v>9545.3648312202276</v>
      </c>
      <c r="H5186" s="329">
        <v>424633.27299428801</v>
      </c>
      <c r="I5186" s="1">
        <v>9545.3648312202276</v>
      </c>
      <c r="J5186" s="329">
        <v>2128.8877137886848</v>
      </c>
      <c r="K5186" s="329">
        <f t="shared" si="80"/>
        <v>426762.16070807667</v>
      </c>
    </row>
    <row r="5187" spans="2:11" x14ac:dyDescent="0.2">
      <c r="B5187" s="1">
        <v>19959047</v>
      </c>
      <c r="C5187" s="1">
        <v>2027</v>
      </c>
      <c r="D5187" s="1" t="s">
        <v>310</v>
      </c>
      <c r="E5187" s="1">
        <v>0</v>
      </c>
      <c r="F5187" s="329">
        <v>0</v>
      </c>
      <c r="G5187" s="1">
        <v>9545.3648312202276</v>
      </c>
      <c r="H5187" s="329">
        <v>424633.27299428801</v>
      </c>
      <c r="I5187" s="1">
        <v>9545.3648312202276</v>
      </c>
      <c r="J5187" s="329">
        <v>2128.8877137886848</v>
      </c>
      <c r="K5187" s="329">
        <f t="shared" si="80"/>
        <v>426762.16070807667</v>
      </c>
    </row>
    <row r="5188" spans="2:11" x14ac:dyDescent="0.2">
      <c r="B5188" s="1">
        <v>19959047</v>
      </c>
      <c r="C5188" s="1">
        <v>2028</v>
      </c>
      <c r="D5188" s="1" t="s">
        <v>310</v>
      </c>
      <c r="E5188" s="1">
        <v>0</v>
      </c>
      <c r="F5188" s="329">
        <v>0</v>
      </c>
      <c r="G5188" s="1">
        <v>9545.3648312202276</v>
      </c>
      <c r="H5188" s="329">
        <v>424633.27299428801</v>
      </c>
      <c r="I5188" s="1">
        <v>9545.3648312202276</v>
      </c>
      <c r="J5188" s="329">
        <v>2128.8877137886848</v>
      </c>
      <c r="K5188" s="329">
        <f t="shared" si="80"/>
        <v>426762.16070807667</v>
      </c>
    </row>
    <row r="5189" spans="2:11" x14ac:dyDescent="0.2">
      <c r="B5189" s="1">
        <v>19959047</v>
      </c>
      <c r="C5189" s="1">
        <v>2029</v>
      </c>
      <c r="D5189" s="1" t="s">
        <v>310</v>
      </c>
      <c r="E5189" s="1">
        <v>0</v>
      </c>
      <c r="F5189" s="329">
        <v>0</v>
      </c>
      <c r="G5189" s="1">
        <v>9545.3648312202276</v>
      </c>
      <c r="H5189" s="329">
        <v>424633.27299428801</v>
      </c>
      <c r="I5189" s="1">
        <v>9545.3648312202276</v>
      </c>
      <c r="J5189" s="329">
        <v>2128.8877137886848</v>
      </c>
      <c r="K5189" s="329">
        <f t="shared" si="80"/>
        <v>426762.16070807667</v>
      </c>
    </row>
    <row r="5190" spans="2:11" x14ac:dyDescent="0.2">
      <c r="B5190" s="1">
        <v>19959047</v>
      </c>
      <c r="C5190" s="1">
        <v>2030</v>
      </c>
      <c r="D5190" s="1" t="s">
        <v>310</v>
      </c>
      <c r="E5190" s="1">
        <v>0</v>
      </c>
      <c r="F5190" s="329">
        <v>0</v>
      </c>
      <c r="G5190" s="1">
        <v>9545.3648312202276</v>
      </c>
      <c r="H5190" s="329">
        <v>424633.27299428801</v>
      </c>
      <c r="I5190" s="1">
        <v>9545.3648312202276</v>
      </c>
      <c r="J5190" s="329">
        <v>2128.8877137886848</v>
      </c>
      <c r="K5190" s="329">
        <f t="shared" si="80"/>
        <v>426762.16070807667</v>
      </c>
    </row>
    <row r="5191" spans="2:11" x14ac:dyDescent="0.2">
      <c r="B5191" s="1">
        <v>19959047</v>
      </c>
      <c r="C5191" s="1">
        <v>2031</v>
      </c>
      <c r="D5191" s="1" t="s">
        <v>310</v>
      </c>
      <c r="E5191" s="1">
        <v>0</v>
      </c>
      <c r="F5191" s="329">
        <v>0</v>
      </c>
      <c r="G5191" s="1">
        <v>9545.3648312202276</v>
      </c>
      <c r="H5191" s="329">
        <v>424633.27299428801</v>
      </c>
      <c r="I5191" s="1">
        <v>9545.3648312202276</v>
      </c>
      <c r="J5191" s="329">
        <v>2128.8877137886848</v>
      </c>
      <c r="K5191" s="329">
        <f t="shared" ref="K5191:K5254" si="81">J5191+H5191+F5191</f>
        <v>426762.16070807667</v>
      </c>
    </row>
    <row r="5192" spans="2:11" x14ac:dyDescent="0.2">
      <c r="B5192" s="1">
        <v>19959047</v>
      </c>
      <c r="C5192" s="1">
        <v>2032</v>
      </c>
      <c r="D5192" s="1" t="s">
        <v>310</v>
      </c>
      <c r="E5192" s="1">
        <v>0</v>
      </c>
      <c r="F5192" s="329">
        <v>0</v>
      </c>
      <c r="G5192" s="1">
        <v>9545.3648312202276</v>
      </c>
      <c r="H5192" s="329">
        <v>424633.27299428801</v>
      </c>
      <c r="I5192" s="1">
        <v>9545.3648312202276</v>
      </c>
      <c r="J5192" s="329">
        <v>2128.8877137886848</v>
      </c>
      <c r="K5192" s="329">
        <f t="shared" si="81"/>
        <v>426762.16070807667</v>
      </c>
    </row>
    <row r="5193" spans="2:11" x14ac:dyDescent="0.2">
      <c r="B5193" s="1">
        <v>19959047</v>
      </c>
      <c r="C5193" s="1">
        <v>2033</v>
      </c>
      <c r="D5193" s="1" t="s">
        <v>310</v>
      </c>
      <c r="E5193" s="1">
        <v>0</v>
      </c>
      <c r="F5193" s="329">
        <v>0</v>
      </c>
      <c r="G5193" s="1">
        <v>9545.3648312202276</v>
      </c>
      <c r="H5193" s="329">
        <v>424633.27299428801</v>
      </c>
      <c r="I5193" s="1">
        <v>9545.3648312202276</v>
      </c>
      <c r="J5193" s="329">
        <v>2128.8877137886848</v>
      </c>
      <c r="K5193" s="329">
        <f t="shared" si="81"/>
        <v>426762.16070807667</v>
      </c>
    </row>
    <row r="5194" spans="2:11" x14ac:dyDescent="0.2">
      <c r="B5194" s="1">
        <v>19959047</v>
      </c>
      <c r="C5194" s="1">
        <v>2034</v>
      </c>
      <c r="D5194" s="1" t="s">
        <v>310</v>
      </c>
      <c r="E5194" s="1">
        <v>0</v>
      </c>
      <c r="F5194" s="329">
        <v>0</v>
      </c>
      <c r="G5194" s="1">
        <v>9545.3648312202276</v>
      </c>
      <c r="H5194" s="329">
        <v>424633.27299428801</v>
      </c>
      <c r="I5194" s="1">
        <v>9545.3648312202276</v>
      </c>
      <c r="J5194" s="329">
        <v>2128.8877137886848</v>
      </c>
      <c r="K5194" s="329">
        <f t="shared" si="81"/>
        <v>426762.16070807667</v>
      </c>
    </row>
    <row r="5195" spans="2:11" x14ac:dyDescent="0.2">
      <c r="B5195" s="1">
        <v>19964900</v>
      </c>
      <c r="C5195" s="1">
        <v>2023</v>
      </c>
      <c r="D5195" s="1" t="s">
        <v>310</v>
      </c>
      <c r="E5195" s="1">
        <v>948.29025284248928</v>
      </c>
      <c r="F5195" s="329">
        <v>0</v>
      </c>
      <c r="G5195" s="1">
        <v>0</v>
      </c>
      <c r="H5195" s="329">
        <v>0</v>
      </c>
      <c r="I5195" s="1">
        <v>948.29025284248928</v>
      </c>
      <c r="J5195" s="329">
        <v>9533.6341347239995</v>
      </c>
      <c r="K5195" s="329">
        <f t="shared" si="81"/>
        <v>9533.6341347239995</v>
      </c>
    </row>
    <row r="5196" spans="2:11" x14ac:dyDescent="0.2">
      <c r="B5196" s="1">
        <v>19964900</v>
      </c>
      <c r="C5196" s="1">
        <v>2024</v>
      </c>
      <c r="D5196" s="1" t="s">
        <v>310</v>
      </c>
      <c r="E5196" s="1">
        <v>992.90091727802292</v>
      </c>
      <c r="F5196" s="329">
        <v>14.271302315421851</v>
      </c>
      <c r="G5196" s="1">
        <v>0</v>
      </c>
      <c r="H5196" s="329">
        <v>0</v>
      </c>
      <c r="I5196" s="1">
        <v>992.90091727802292</v>
      </c>
      <c r="J5196" s="329">
        <v>9533.6341347239995</v>
      </c>
      <c r="K5196" s="329">
        <f t="shared" si="81"/>
        <v>9547.9054370394206</v>
      </c>
    </row>
    <row r="5197" spans="2:11" x14ac:dyDescent="0.2">
      <c r="B5197" s="1">
        <v>19964900</v>
      </c>
      <c r="C5197" s="1">
        <v>2025</v>
      </c>
      <c r="D5197" s="1" t="s">
        <v>310</v>
      </c>
      <c r="E5197" s="1">
        <v>4066.6955235703758</v>
      </c>
      <c r="F5197" s="329">
        <v>57.07316234705236</v>
      </c>
      <c r="G5197" s="1">
        <v>0</v>
      </c>
      <c r="H5197" s="329">
        <v>0</v>
      </c>
      <c r="I5197" s="1">
        <v>4066.6955235703758</v>
      </c>
      <c r="J5197" s="329">
        <v>9533.6341347239995</v>
      </c>
      <c r="K5197" s="329">
        <f t="shared" si="81"/>
        <v>9590.7072970710524</v>
      </c>
    </row>
    <row r="5198" spans="2:11" x14ac:dyDescent="0.2">
      <c r="B5198" s="1">
        <v>19964900</v>
      </c>
      <c r="C5198" s="1">
        <v>2026</v>
      </c>
      <c r="D5198" s="1" t="s">
        <v>310</v>
      </c>
      <c r="E5198" s="1">
        <v>6840.5894526755137</v>
      </c>
      <c r="F5198" s="329">
        <v>51.357408275276129</v>
      </c>
      <c r="G5198" s="1">
        <v>0</v>
      </c>
      <c r="H5198" s="329">
        <v>0</v>
      </c>
      <c r="I5198" s="1">
        <v>6840.5894526755137</v>
      </c>
      <c r="J5198" s="329">
        <v>9533.6341347239995</v>
      </c>
      <c r="K5198" s="329">
        <f t="shared" si="81"/>
        <v>9584.9915429992761</v>
      </c>
    </row>
    <row r="5199" spans="2:11" x14ac:dyDescent="0.2">
      <c r="B5199" s="1">
        <v>19964900</v>
      </c>
      <c r="C5199" s="1">
        <v>2027</v>
      </c>
      <c r="D5199" s="1" t="s">
        <v>310</v>
      </c>
      <c r="E5199" s="1">
        <v>6840.5894526755137</v>
      </c>
      <c r="F5199" s="329">
        <v>51.357408275276129</v>
      </c>
      <c r="G5199" s="1">
        <v>0</v>
      </c>
      <c r="H5199" s="329">
        <v>0</v>
      </c>
      <c r="I5199" s="1">
        <v>6840.5894526755137</v>
      </c>
      <c r="J5199" s="329">
        <v>9533.6341347239995</v>
      </c>
      <c r="K5199" s="329">
        <f t="shared" si="81"/>
        <v>9584.9915429992761</v>
      </c>
    </row>
    <row r="5200" spans="2:11" x14ac:dyDescent="0.2">
      <c r="B5200" s="1">
        <v>19964900</v>
      </c>
      <c r="C5200" s="1">
        <v>2028</v>
      </c>
      <c r="D5200" s="1" t="s">
        <v>310</v>
      </c>
      <c r="E5200" s="1">
        <v>6840.5894526755137</v>
      </c>
      <c r="F5200" s="329">
        <v>51.357408275276129</v>
      </c>
      <c r="G5200" s="1">
        <v>0</v>
      </c>
      <c r="H5200" s="329">
        <v>0</v>
      </c>
      <c r="I5200" s="1">
        <v>6840.5894526755137</v>
      </c>
      <c r="J5200" s="329">
        <v>9533.6341347239995</v>
      </c>
      <c r="K5200" s="329">
        <f t="shared" si="81"/>
        <v>9584.9915429992761</v>
      </c>
    </row>
    <row r="5201" spans="2:11" x14ac:dyDescent="0.2">
      <c r="B5201" s="1">
        <v>19964900</v>
      </c>
      <c r="C5201" s="1">
        <v>2029</v>
      </c>
      <c r="D5201" s="1" t="s">
        <v>310</v>
      </c>
      <c r="E5201" s="1">
        <v>6840.5894526755137</v>
      </c>
      <c r="F5201" s="329">
        <v>51.357408275276129</v>
      </c>
      <c r="G5201" s="1">
        <v>0</v>
      </c>
      <c r="H5201" s="329">
        <v>0</v>
      </c>
      <c r="I5201" s="1">
        <v>6840.5894526755137</v>
      </c>
      <c r="J5201" s="329">
        <v>9533.6341347239995</v>
      </c>
      <c r="K5201" s="329">
        <f t="shared" si="81"/>
        <v>9584.9915429992761</v>
      </c>
    </row>
    <row r="5202" spans="2:11" x14ac:dyDescent="0.2">
      <c r="B5202" s="1">
        <v>19964900</v>
      </c>
      <c r="C5202" s="1">
        <v>2030</v>
      </c>
      <c r="D5202" s="1" t="s">
        <v>310</v>
      </c>
      <c r="E5202" s="1">
        <v>6840.5894526755137</v>
      </c>
      <c r="F5202" s="329">
        <v>51.357408275276129</v>
      </c>
      <c r="G5202" s="1">
        <v>0</v>
      </c>
      <c r="H5202" s="329">
        <v>0</v>
      </c>
      <c r="I5202" s="1">
        <v>6840.5894526755137</v>
      </c>
      <c r="J5202" s="329">
        <v>9533.6341347239995</v>
      </c>
      <c r="K5202" s="329">
        <f t="shared" si="81"/>
        <v>9584.9915429992761</v>
      </c>
    </row>
    <row r="5203" spans="2:11" x14ac:dyDescent="0.2">
      <c r="B5203" s="1">
        <v>19964900</v>
      </c>
      <c r="C5203" s="1">
        <v>2031</v>
      </c>
      <c r="D5203" s="1" t="s">
        <v>310</v>
      </c>
      <c r="E5203" s="1">
        <v>6840.5894526755137</v>
      </c>
      <c r="F5203" s="329">
        <v>51.357408275276129</v>
      </c>
      <c r="G5203" s="1">
        <v>0</v>
      </c>
      <c r="H5203" s="329">
        <v>0</v>
      </c>
      <c r="I5203" s="1">
        <v>6840.5894526755137</v>
      </c>
      <c r="J5203" s="329">
        <v>9533.6341347239995</v>
      </c>
      <c r="K5203" s="329">
        <f t="shared" si="81"/>
        <v>9584.9915429992761</v>
      </c>
    </row>
    <row r="5204" spans="2:11" x14ac:dyDescent="0.2">
      <c r="B5204" s="1">
        <v>19964900</v>
      </c>
      <c r="C5204" s="1">
        <v>2032</v>
      </c>
      <c r="D5204" s="1" t="s">
        <v>310</v>
      </c>
      <c r="E5204" s="1">
        <v>6840.5894526755137</v>
      </c>
      <c r="F5204" s="329">
        <v>51.357408275276129</v>
      </c>
      <c r="G5204" s="1">
        <v>0</v>
      </c>
      <c r="H5204" s="329">
        <v>0</v>
      </c>
      <c r="I5204" s="1">
        <v>6840.5894526755137</v>
      </c>
      <c r="J5204" s="329">
        <v>9533.6341347239995</v>
      </c>
      <c r="K5204" s="329">
        <f t="shared" si="81"/>
        <v>9584.9915429992761</v>
      </c>
    </row>
    <row r="5205" spans="2:11" x14ac:dyDescent="0.2">
      <c r="B5205" s="1">
        <v>19964900</v>
      </c>
      <c r="C5205" s="1">
        <v>2033</v>
      </c>
      <c r="D5205" s="1" t="s">
        <v>310</v>
      </c>
      <c r="E5205" s="1">
        <v>6840.5894526755137</v>
      </c>
      <c r="F5205" s="329">
        <v>51.357408275276129</v>
      </c>
      <c r="G5205" s="1">
        <v>0</v>
      </c>
      <c r="H5205" s="329">
        <v>0</v>
      </c>
      <c r="I5205" s="1">
        <v>6840.5894526755137</v>
      </c>
      <c r="J5205" s="329">
        <v>9533.6341347239995</v>
      </c>
      <c r="K5205" s="329">
        <f t="shared" si="81"/>
        <v>9584.9915429992761</v>
      </c>
    </row>
    <row r="5206" spans="2:11" x14ac:dyDescent="0.2">
      <c r="B5206" s="1">
        <v>19964900</v>
      </c>
      <c r="C5206" s="1">
        <v>2034</v>
      </c>
      <c r="D5206" s="1" t="s">
        <v>310</v>
      </c>
      <c r="E5206" s="1">
        <v>6840.5894526755137</v>
      </c>
      <c r="F5206" s="329">
        <v>51.357408275276129</v>
      </c>
      <c r="G5206" s="1">
        <v>0</v>
      </c>
      <c r="H5206" s="329">
        <v>0</v>
      </c>
      <c r="I5206" s="1">
        <v>6840.5894526755137</v>
      </c>
      <c r="J5206" s="329">
        <v>9533.6341347239995</v>
      </c>
      <c r="K5206" s="329">
        <f t="shared" si="81"/>
        <v>9584.9915429992761</v>
      </c>
    </row>
    <row r="5207" spans="2:11" x14ac:dyDescent="0.2">
      <c r="B5207" s="1">
        <v>19968509</v>
      </c>
      <c r="C5207" s="1">
        <v>2023</v>
      </c>
      <c r="D5207" s="1" t="s">
        <v>310</v>
      </c>
      <c r="E5207" s="1">
        <v>4612.3370983249361</v>
      </c>
      <c r="F5207" s="329">
        <v>0</v>
      </c>
      <c r="G5207" s="1">
        <v>0</v>
      </c>
      <c r="H5207" s="329">
        <v>0</v>
      </c>
      <c r="I5207" s="1">
        <v>4612.3370983249361</v>
      </c>
      <c r="J5207" s="329">
        <v>15161.249667535611</v>
      </c>
      <c r="K5207" s="329">
        <f t="shared" si="81"/>
        <v>15161.249667535611</v>
      </c>
    </row>
    <row r="5208" spans="2:11" x14ac:dyDescent="0.2">
      <c r="B5208" s="1">
        <v>19968509</v>
      </c>
      <c r="C5208" s="1">
        <v>2024</v>
      </c>
      <c r="D5208" s="1" t="s">
        <v>310</v>
      </c>
      <c r="E5208" s="1">
        <v>4318.4029359507076</v>
      </c>
      <c r="F5208" s="329">
        <v>98.833580235379117</v>
      </c>
      <c r="G5208" s="1">
        <v>0</v>
      </c>
      <c r="H5208" s="329">
        <v>0</v>
      </c>
      <c r="I5208" s="1">
        <v>4318.4029359507076</v>
      </c>
      <c r="J5208" s="329">
        <v>15161.249667535611</v>
      </c>
      <c r="K5208" s="329">
        <f t="shared" si="81"/>
        <v>15260.08324777099</v>
      </c>
    </row>
    <row r="5209" spans="2:11" x14ac:dyDescent="0.2">
      <c r="B5209" s="1">
        <v>19968509</v>
      </c>
      <c r="C5209" s="1">
        <v>2025</v>
      </c>
      <c r="D5209" s="1" t="s">
        <v>310</v>
      </c>
      <c r="E5209" s="1">
        <v>6310.6957471533187</v>
      </c>
      <c r="F5209" s="329">
        <v>139.41738338000511</v>
      </c>
      <c r="G5209" s="1">
        <v>0</v>
      </c>
      <c r="H5209" s="329">
        <v>0</v>
      </c>
      <c r="I5209" s="1">
        <v>6310.6957471533187</v>
      </c>
      <c r="J5209" s="329">
        <v>15161.249667535611</v>
      </c>
      <c r="K5209" s="329">
        <f t="shared" si="81"/>
        <v>15300.667050915616</v>
      </c>
    </row>
    <row r="5210" spans="2:11" x14ac:dyDescent="0.2">
      <c r="B5210" s="1">
        <v>19968509</v>
      </c>
      <c r="C5210" s="1">
        <v>2026</v>
      </c>
      <c r="D5210" s="1" t="s">
        <v>310</v>
      </c>
      <c r="E5210" s="1">
        <v>6881.9717626236688</v>
      </c>
      <c r="F5210" s="329">
        <v>84.710790719211374</v>
      </c>
      <c r="G5210" s="1">
        <v>0</v>
      </c>
      <c r="H5210" s="329">
        <v>0</v>
      </c>
      <c r="I5210" s="1">
        <v>6881.9717626236688</v>
      </c>
      <c r="J5210" s="329">
        <v>15161.249667535611</v>
      </c>
      <c r="K5210" s="329">
        <f t="shared" si="81"/>
        <v>15245.960458254822</v>
      </c>
    </row>
    <row r="5211" spans="2:11" x14ac:dyDescent="0.2">
      <c r="B5211" s="1">
        <v>19968509</v>
      </c>
      <c r="C5211" s="1">
        <v>2027</v>
      </c>
      <c r="D5211" s="1" t="s">
        <v>310</v>
      </c>
      <c r="E5211" s="1">
        <v>6881.9717626236688</v>
      </c>
      <c r="F5211" s="329">
        <v>84.710790719211374</v>
      </c>
      <c r="G5211" s="1">
        <v>0</v>
      </c>
      <c r="H5211" s="329">
        <v>0</v>
      </c>
      <c r="I5211" s="1">
        <v>6881.9717626236688</v>
      </c>
      <c r="J5211" s="329">
        <v>15161.249667535611</v>
      </c>
      <c r="K5211" s="329">
        <f t="shared" si="81"/>
        <v>15245.960458254822</v>
      </c>
    </row>
    <row r="5212" spans="2:11" x14ac:dyDescent="0.2">
      <c r="B5212" s="1">
        <v>19968509</v>
      </c>
      <c r="C5212" s="1">
        <v>2028</v>
      </c>
      <c r="D5212" s="1" t="s">
        <v>310</v>
      </c>
      <c r="E5212" s="1">
        <v>6881.9717626236688</v>
      </c>
      <c r="F5212" s="329">
        <v>84.710790719211374</v>
      </c>
      <c r="G5212" s="1">
        <v>0</v>
      </c>
      <c r="H5212" s="329">
        <v>0</v>
      </c>
      <c r="I5212" s="1">
        <v>6881.9717626236688</v>
      </c>
      <c r="J5212" s="329">
        <v>15161.249667535611</v>
      </c>
      <c r="K5212" s="329">
        <f t="shared" si="81"/>
        <v>15245.960458254822</v>
      </c>
    </row>
    <row r="5213" spans="2:11" x14ac:dyDescent="0.2">
      <c r="B5213" s="1">
        <v>19968509</v>
      </c>
      <c r="C5213" s="1">
        <v>2029</v>
      </c>
      <c r="D5213" s="1" t="s">
        <v>310</v>
      </c>
      <c r="E5213" s="1">
        <v>6881.9717626236688</v>
      </c>
      <c r="F5213" s="329">
        <v>84.710790719211374</v>
      </c>
      <c r="G5213" s="1">
        <v>0</v>
      </c>
      <c r="H5213" s="329">
        <v>0</v>
      </c>
      <c r="I5213" s="1">
        <v>6881.9717626236688</v>
      </c>
      <c r="J5213" s="329">
        <v>15161.249667535611</v>
      </c>
      <c r="K5213" s="329">
        <f t="shared" si="81"/>
        <v>15245.960458254822</v>
      </c>
    </row>
    <row r="5214" spans="2:11" x14ac:dyDescent="0.2">
      <c r="B5214" s="1">
        <v>19968509</v>
      </c>
      <c r="C5214" s="1">
        <v>2030</v>
      </c>
      <c r="D5214" s="1" t="s">
        <v>310</v>
      </c>
      <c r="E5214" s="1">
        <v>6881.9717626236688</v>
      </c>
      <c r="F5214" s="329">
        <v>84.710790719211374</v>
      </c>
      <c r="G5214" s="1">
        <v>0</v>
      </c>
      <c r="H5214" s="329">
        <v>0</v>
      </c>
      <c r="I5214" s="1">
        <v>6881.9717626236688</v>
      </c>
      <c r="J5214" s="329">
        <v>15161.249667535611</v>
      </c>
      <c r="K5214" s="329">
        <f t="shared" si="81"/>
        <v>15245.960458254822</v>
      </c>
    </row>
    <row r="5215" spans="2:11" x14ac:dyDescent="0.2">
      <c r="B5215" s="1">
        <v>19968509</v>
      </c>
      <c r="C5215" s="1">
        <v>2031</v>
      </c>
      <c r="D5215" s="1" t="s">
        <v>310</v>
      </c>
      <c r="E5215" s="1">
        <v>6881.9717626236688</v>
      </c>
      <c r="F5215" s="329">
        <v>84.710790719211374</v>
      </c>
      <c r="G5215" s="1">
        <v>0</v>
      </c>
      <c r="H5215" s="329">
        <v>0</v>
      </c>
      <c r="I5215" s="1">
        <v>6881.9717626236688</v>
      </c>
      <c r="J5215" s="329">
        <v>15161.249667535611</v>
      </c>
      <c r="K5215" s="329">
        <f t="shared" si="81"/>
        <v>15245.960458254822</v>
      </c>
    </row>
    <row r="5216" spans="2:11" x14ac:dyDescent="0.2">
      <c r="B5216" s="1">
        <v>19968509</v>
      </c>
      <c r="C5216" s="1">
        <v>2032</v>
      </c>
      <c r="D5216" s="1" t="s">
        <v>310</v>
      </c>
      <c r="E5216" s="1">
        <v>6881.9717626236688</v>
      </c>
      <c r="F5216" s="329">
        <v>84.710790719211374</v>
      </c>
      <c r="G5216" s="1">
        <v>0</v>
      </c>
      <c r="H5216" s="329">
        <v>0</v>
      </c>
      <c r="I5216" s="1">
        <v>6881.9717626236688</v>
      </c>
      <c r="J5216" s="329">
        <v>15161.249667535611</v>
      </c>
      <c r="K5216" s="329">
        <f t="shared" si="81"/>
        <v>15245.960458254822</v>
      </c>
    </row>
    <row r="5217" spans="2:11" x14ac:dyDescent="0.2">
      <c r="B5217" s="1">
        <v>19968509</v>
      </c>
      <c r="C5217" s="1">
        <v>2033</v>
      </c>
      <c r="D5217" s="1" t="s">
        <v>310</v>
      </c>
      <c r="E5217" s="1">
        <v>6881.9717626236688</v>
      </c>
      <c r="F5217" s="329">
        <v>84.710790719211374</v>
      </c>
      <c r="G5217" s="1">
        <v>0</v>
      </c>
      <c r="H5217" s="329">
        <v>0</v>
      </c>
      <c r="I5217" s="1">
        <v>6881.9717626236688</v>
      </c>
      <c r="J5217" s="329">
        <v>15161.249667535611</v>
      </c>
      <c r="K5217" s="329">
        <f t="shared" si="81"/>
        <v>15245.960458254822</v>
      </c>
    </row>
    <row r="5218" spans="2:11" x14ac:dyDescent="0.2">
      <c r="B5218" s="1">
        <v>19968509</v>
      </c>
      <c r="C5218" s="1">
        <v>2034</v>
      </c>
      <c r="D5218" s="1" t="s">
        <v>310</v>
      </c>
      <c r="E5218" s="1">
        <v>6881.9717626236688</v>
      </c>
      <c r="F5218" s="329">
        <v>84.710790719211374</v>
      </c>
      <c r="G5218" s="1">
        <v>0</v>
      </c>
      <c r="H5218" s="329">
        <v>0</v>
      </c>
      <c r="I5218" s="1">
        <v>6881.9717626236688</v>
      </c>
      <c r="J5218" s="329">
        <v>15161.249667535611</v>
      </c>
      <c r="K5218" s="329">
        <f t="shared" si="81"/>
        <v>15245.960458254822</v>
      </c>
    </row>
    <row r="5219" spans="2:11" x14ac:dyDescent="0.2">
      <c r="B5219" s="1">
        <v>19968736</v>
      </c>
      <c r="C5219" s="1">
        <v>2023</v>
      </c>
      <c r="D5219" s="1" t="s">
        <v>310</v>
      </c>
      <c r="E5219" s="1">
        <v>0</v>
      </c>
      <c r="F5219" s="329">
        <v>0</v>
      </c>
      <c r="G5219" s="1">
        <v>0</v>
      </c>
      <c r="H5219" s="329">
        <v>0</v>
      </c>
      <c r="I5219" s="1">
        <v>0</v>
      </c>
      <c r="J5219" s="329">
        <v>11186.96863461256</v>
      </c>
      <c r="K5219" s="329">
        <f t="shared" si="81"/>
        <v>11186.96863461256</v>
      </c>
    </row>
    <row r="5220" spans="2:11" x14ac:dyDescent="0.2">
      <c r="B5220" s="1">
        <v>19968736</v>
      </c>
      <c r="C5220" s="1">
        <v>2024</v>
      </c>
      <c r="D5220" s="1" t="s">
        <v>310</v>
      </c>
      <c r="E5220" s="1">
        <v>0</v>
      </c>
      <c r="F5220" s="329">
        <v>0</v>
      </c>
      <c r="G5220" s="1">
        <v>0</v>
      </c>
      <c r="H5220" s="329">
        <v>0</v>
      </c>
      <c r="I5220" s="1">
        <v>0</v>
      </c>
      <c r="J5220" s="329">
        <v>11186.96863461256</v>
      </c>
      <c r="K5220" s="329">
        <f t="shared" si="81"/>
        <v>11186.96863461256</v>
      </c>
    </row>
    <row r="5221" spans="2:11" x14ac:dyDescent="0.2">
      <c r="B5221" s="1">
        <v>19968736</v>
      </c>
      <c r="C5221" s="1">
        <v>2025</v>
      </c>
      <c r="D5221" s="1" t="s">
        <v>310</v>
      </c>
      <c r="E5221" s="1">
        <v>2360.127933119627</v>
      </c>
      <c r="F5221" s="329">
        <v>41.639951432433172</v>
      </c>
      <c r="G5221" s="1">
        <v>0</v>
      </c>
      <c r="H5221" s="329">
        <v>0</v>
      </c>
      <c r="I5221" s="1">
        <v>2360.127933119627</v>
      </c>
      <c r="J5221" s="329">
        <v>11186.96863461256</v>
      </c>
      <c r="K5221" s="329">
        <f t="shared" si="81"/>
        <v>11228.608586044993</v>
      </c>
    </row>
    <row r="5222" spans="2:11" x14ac:dyDescent="0.2">
      <c r="B5222" s="1">
        <v>19968736</v>
      </c>
      <c r="C5222" s="1">
        <v>2026</v>
      </c>
      <c r="D5222" s="1" t="s">
        <v>310</v>
      </c>
      <c r="E5222" s="1">
        <v>6877.3158783196031</v>
      </c>
      <c r="F5222" s="329">
        <v>60.875631857358229</v>
      </c>
      <c r="G5222" s="1">
        <v>0</v>
      </c>
      <c r="H5222" s="329">
        <v>0</v>
      </c>
      <c r="I5222" s="1">
        <v>6877.3158783196031</v>
      </c>
      <c r="J5222" s="329">
        <v>11186.96863461256</v>
      </c>
      <c r="K5222" s="329">
        <f t="shared" si="81"/>
        <v>11247.844266469918</v>
      </c>
    </row>
    <row r="5223" spans="2:11" x14ac:dyDescent="0.2">
      <c r="B5223" s="1">
        <v>19968736</v>
      </c>
      <c r="C5223" s="1">
        <v>2027</v>
      </c>
      <c r="D5223" s="1" t="s">
        <v>310</v>
      </c>
      <c r="E5223" s="1">
        <v>6877.3158783196031</v>
      </c>
      <c r="F5223" s="329">
        <v>60.875631857358229</v>
      </c>
      <c r="G5223" s="1">
        <v>0</v>
      </c>
      <c r="H5223" s="329">
        <v>0</v>
      </c>
      <c r="I5223" s="1">
        <v>6877.3158783196031</v>
      </c>
      <c r="J5223" s="329">
        <v>11186.96863461256</v>
      </c>
      <c r="K5223" s="329">
        <f t="shared" si="81"/>
        <v>11247.844266469918</v>
      </c>
    </row>
    <row r="5224" spans="2:11" x14ac:dyDescent="0.2">
      <c r="B5224" s="1">
        <v>19968736</v>
      </c>
      <c r="C5224" s="1">
        <v>2028</v>
      </c>
      <c r="D5224" s="1" t="s">
        <v>310</v>
      </c>
      <c r="E5224" s="1">
        <v>6877.3158783196031</v>
      </c>
      <c r="F5224" s="329">
        <v>60.875631857358229</v>
      </c>
      <c r="G5224" s="1">
        <v>0</v>
      </c>
      <c r="H5224" s="329">
        <v>0</v>
      </c>
      <c r="I5224" s="1">
        <v>6877.3158783196031</v>
      </c>
      <c r="J5224" s="329">
        <v>11186.96863461256</v>
      </c>
      <c r="K5224" s="329">
        <f t="shared" si="81"/>
        <v>11247.844266469918</v>
      </c>
    </row>
    <row r="5225" spans="2:11" x14ac:dyDescent="0.2">
      <c r="B5225" s="1">
        <v>19968736</v>
      </c>
      <c r="C5225" s="1">
        <v>2029</v>
      </c>
      <c r="D5225" s="1" t="s">
        <v>310</v>
      </c>
      <c r="E5225" s="1">
        <v>6877.3158783196031</v>
      </c>
      <c r="F5225" s="329">
        <v>60.875631857358229</v>
      </c>
      <c r="G5225" s="1">
        <v>0</v>
      </c>
      <c r="H5225" s="329">
        <v>0</v>
      </c>
      <c r="I5225" s="1">
        <v>6877.3158783196031</v>
      </c>
      <c r="J5225" s="329">
        <v>11186.96863461256</v>
      </c>
      <c r="K5225" s="329">
        <f t="shared" si="81"/>
        <v>11247.844266469918</v>
      </c>
    </row>
    <row r="5226" spans="2:11" x14ac:dyDescent="0.2">
      <c r="B5226" s="1">
        <v>19968736</v>
      </c>
      <c r="C5226" s="1">
        <v>2030</v>
      </c>
      <c r="D5226" s="1" t="s">
        <v>310</v>
      </c>
      <c r="E5226" s="1">
        <v>6877.3158783196031</v>
      </c>
      <c r="F5226" s="329">
        <v>60.875631857358229</v>
      </c>
      <c r="G5226" s="1">
        <v>0</v>
      </c>
      <c r="H5226" s="329">
        <v>0</v>
      </c>
      <c r="I5226" s="1">
        <v>6877.3158783196031</v>
      </c>
      <c r="J5226" s="329">
        <v>11186.96863461256</v>
      </c>
      <c r="K5226" s="329">
        <f t="shared" si="81"/>
        <v>11247.844266469918</v>
      </c>
    </row>
    <row r="5227" spans="2:11" x14ac:dyDescent="0.2">
      <c r="B5227" s="1">
        <v>19968736</v>
      </c>
      <c r="C5227" s="1">
        <v>2031</v>
      </c>
      <c r="D5227" s="1" t="s">
        <v>310</v>
      </c>
      <c r="E5227" s="1">
        <v>6877.3158783196031</v>
      </c>
      <c r="F5227" s="329">
        <v>60.875631857358229</v>
      </c>
      <c r="G5227" s="1">
        <v>0</v>
      </c>
      <c r="H5227" s="329">
        <v>0</v>
      </c>
      <c r="I5227" s="1">
        <v>6877.3158783196031</v>
      </c>
      <c r="J5227" s="329">
        <v>11186.96863461256</v>
      </c>
      <c r="K5227" s="329">
        <f t="shared" si="81"/>
        <v>11247.844266469918</v>
      </c>
    </row>
    <row r="5228" spans="2:11" x14ac:dyDescent="0.2">
      <c r="B5228" s="1">
        <v>19968736</v>
      </c>
      <c r="C5228" s="1">
        <v>2032</v>
      </c>
      <c r="D5228" s="1" t="s">
        <v>310</v>
      </c>
      <c r="E5228" s="1">
        <v>6877.3158783196031</v>
      </c>
      <c r="F5228" s="329">
        <v>60.875631857358229</v>
      </c>
      <c r="G5228" s="1">
        <v>0</v>
      </c>
      <c r="H5228" s="329">
        <v>0</v>
      </c>
      <c r="I5228" s="1">
        <v>6877.3158783196031</v>
      </c>
      <c r="J5228" s="329">
        <v>11186.96863461256</v>
      </c>
      <c r="K5228" s="329">
        <f t="shared" si="81"/>
        <v>11247.844266469918</v>
      </c>
    </row>
    <row r="5229" spans="2:11" x14ac:dyDescent="0.2">
      <c r="B5229" s="1">
        <v>19968736</v>
      </c>
      <c r="C5229" s="1">
        <v>2033</v>
      </c>
      <c r="D5229" s="1" t="s">
        <v>310</v>
      </c>
      <c r="E5229" s="1">
        <v>6877.3158783196031</v>
      </c>
      <c r="F5229" s="329">
        <v>60.875631857358229</v>
      </c>
      <c r="G5229" s="1">
        <v>0</v>
      </c>
      <c r="H5229" s="329">
        <v>0</v>
      </c>
      <c r="I5229" s="1">
        <v>6877.3158783196031</v>
      </c>
      <c r="J5229" s="329">
        <v>11186.96863461256</v>
      </c>
      <c r="K5229" s="329">
        <f t="shared" si="81"/>
        <v>11247.844266469918</v>
      </c>
    </row>
    <row r="5230" spans="2:11" x14ac:dyDescent="0.2">
      <c r="B5230" s="1">
        <v>19968736</v>
      </c>
      <c r="C5230" s="1">
        <v>2034</v>
      </c>
      <c r="D5230" s="1" t="s">
        <v>310</v>
      </c>
      <c r="E5230" s="1">
        <v>6877.3158783196031</v>
      </c>
      <c r="F5230" s="329">
        <v>60.875631857358229</v>
      </c>
      <c r="G5230" s="1">
        <v>0</v>
      </c>
      <c r="H5230" s="329">
        <v>0</v>
      </c>
      <c r="I5230" s="1">
        <v>6877.3158783196031</v>
      </c>
      <c r="J5230" s="329">
        <v>11186.96863461256</v>
      </c>
      <c r="K5230" s="329">
        <f t="shared" si="81"/>
        <v>11247.844266469918</v>
      </c>
    </row>
    <row r="5231" spans="2:11" x14ac:dyDescent="0.2">
      <c r="B5231" s="1">
        <v>19969040</v>
      </c>
      <c r="C5231" s="1">
        <v>2023</v>
      </c>
      <c r="D5231" s="1" t="s">
        <v>310</v>
      </c>
      <c r="E5231" s="1">
        <v>0</v>
      </c>
      <c r="F5231" s="329">
        <v>0</v>
      </c>
      <c r="G5231" s="1">
        <v>0</v>
      </c>
      <c r="H5231" s="329">
        <v>0</v>
      </c>
      <c r="I5231" s="1">
        <v>0</v>
      </c>
      <c r="J5231" s="329">
        <v>5031.9918701214101</v>
      </c>
      <c r="K5231" s="329">
        <f t="shared" si="81"/>
        <v>5031.9918701214101</v>
      </c>
    </row>
    <row r="5232" spans="2:11" x14ac:dyDescent="0.2">
      <c r="B5232" s="1">
        <v>19969040</v>
      </c>
      <c r="C5232" s="1">
        <v>2024</v>
      </c>
      <c r="D5232" s="1" t="s">
        <v>310</v>
      </c>
      <c r="E5232" s="1">
        <v>0</v>
      </c>
      <c r="F5232" s="329">
        <v>0</v>
      </c>
      <c r="G5232" s="1">
        <v>0</v>
      </c>
      <c r="H5232" s="329">
        <v>0</v>
      </c>
      <c r="I5232" s="1">
        <v>0</v>
      </c>
      <c r="J5232" s="329">
        <v>5031.9918701214101</v>
      </c>
      <c r="K5232" s="329">
        <f t="shared" si="81"/>
        <v>5031.9918701214101</v>
      </c>
    </row>
    <row r="5233" spans="2:11" x14ac:dyDescent="0.2">
      <c r="B5233" s="1">
        <v>19969040</v>
      </c>
      <c r="C5233" s="1">
        <v>2025</v>
      </c>
      <c r="D5233" s="1" t="s">
        <v>310</v>
      </c>
      <c r="E5233" s="1">
        <v>0</v>
      </c>
      <c r="F5233" s="329">
        <v>0</v>
      </c>
      <c r="G5233" s="1">
        <v>0</v>
      </c>
      <c r="H5233" s="329">
        <v>0</v>
      </c>
      <c r="I5233" s="1">
        <v>0</v>
      </c>
      <c r="J5233" s="329">
        <v>5031.9918701214101</v>
      </c>
      <c r="K5233" s="329">
        <f t="shared" si="81"/>
        <v>5031.9918701214101</v>
      </c>
    </row>
    <row r="5234" spans="2:11" x14ac:dyDescent="0.2">
      <c r="B5234" s="1">
        <v>19969040</v>
      </c>
      <c r="C5234" s="1">
        <v>2026</v>
      </c>
      <c r="D5234" s="1" t="s">
        <v>310</v>
      </c>
      <c r="E5234" s="1">
        <v>13.60087207042867</v>
      </c>
      <c r="F5234" s="329">
        <v>2.8211301624176101E-2</v>
      </c>
      <c r="G5234" s="1">
        <v>0</v>
      </c>
      <c r="H5234" s="329">
        <v>0</v>
      </c>
      <c r="I5234" s="1">
        <v>13.60087207042867</v>
      </c>
      <c r="J5234" s="329">
        <v>5031.9918701214101</v>
      </c>
      <c r="K5234" s="329">
        <f t="shared" si="81"/>
        <v>5032.0200814230338</v>
      </c>
    </row>
    <row r="5235" spans="2:11" x14ac:dyDescent="0.2">
      <c r="B5235" s="1">
        <v>19969040</v>
      </c>
      <c r="C5235" s="1">
        <v>2027</v>
      </c>
      <c r="D5235" s="1" t="s">
        <v>310</v>
      </c>
      <c r="E5235" s="1">
        <v>13.60087207042867</v>
      </c>
      <c r="F5235" s="329">
        <v>2.8211301624176101E-2</v>
      </c>
      <c r="G5235" s="1">
        <v>0</v>
      </c>
      <c r="H5235" s="329">
        <v>0</v>
      </c>
      <c r="I5235" s="1">
        <v>13.60087207042867</v>
      </c>
      <c r="J5235" s="329">
        <v>5031.9918701214101</v>
      </c>
      <c r="K5235" s="329">
        <f t="shared" si="81"/>
        <v>5032.0200814230338</v>
      </c>
    </row>
    <row r="5236" spans="2:11" x14ac:dyDescent="0.2">
      <c r="B5236" s="1">
        <v>19969040</v>
      </c>
      <c r="C5236" s="1">
        <v>2028</v>
      </c>
      <c r="D5236" s="1" t="s">
        <v>310</v>
      </c>
      <c r="E5236" s="1">
        <v>13.60087207042867</v>
      </c>
      <c r="F5236" s="329">
        <v>2.8211301624176101E-2</v>
      </c>
      <c r="G5236" s="1">
        <v>0</v>
      </c>
      <c r="H5236" s="329">
        <v>0</v>
      </c>
      <c r="I5236" s="1">
        <v>13.60087207042867</v>
      </c>
      <c r="J5236" s="329">
        <v>5031.9918701214101</v>
      </c>
      <c r="K5236" s="329">
        <f t="shared" si="81"/>
        <v>5032.0200814230338</v>
      </c>
    </row>
    <row r="5237" spans="2:11" x14ac:dyDescent="0.2">
      <c r="B5237" s="1">
        <v>19969040</v>
      </c>
      <c r="C5237" s="1">
        <v>2029</v>
      </c>
      <c r="D5237" s="1" t="s">
        <v>310</v>
      </c>
      <c r="E5237" s="1">
        <v>13.60087207042867</v>
      </c>
      <c r="F5237" s="329">
        <v>2.8211301624176101E-2</v>
      </c>
      <c r="G5237" s="1">
        <v>0</v>
      </c>
      <c r="H5237" s="329">
        <v>0</v>
      </c>
      <c r="I5237" s="1">
        <v>13.60087207042867</v>
      </c>
      <c r="J5237" s="329">
        <v>5031.9918701214101</v>
      </c>
      <c r="K5237" s="329">
        <f t="shared" si="81"/>
        <v>5032.0200814230338</v>
      </c>
    </row>
    <row r="5238" spans="2:11" x14ac:dyDescent="0.2">
      <c r="B5238" s="1">
        <v>19969040</v>
      </c>
      <c r="C5238" s="1">
        <v>2030</v>
      </c>
      <c r="D5238" s="1" t="s">
        <v>310</v>
      </c>
      <c r="E5238" s="1">
        <v>13.60087207042867</v>
      </c>
      <c r="F5238" s="329">
        <v>2.8211301624176101E-2</v>
      </c>
      <c r="G5238" s="1">
        <v>0</v>
      </c>
      <c r="H5238" s="329">
        <v>0</v>
      </c>
      <c r="I5238" s="1">
        <v>13.60087207042867</v>
      </c>
      <c r="J5238" s="329">
        <v>5031.9918701214101</v>
      </c>
      <c r="K5238" s="329">
        <f t="shared" si="81"/>
        <v>5032.0200814230338</v>
      </c>
    </row>
    <row r="5239" spans="2:11" x14ac:dyDescent="0.2">
      <c r="B5239" s="1">
        <v>19969040</v>
      </c>
      <c r="C5239" s="1">
        <v>2031</v>
      </c>
      <c r="D5239" s="1" t="s">
        <v>310</v>
      </c>
      <c r="E5239" s="1">
        <v>13.60087207042867</v>
      </c>
      <c r="F5239" s="329">
        <v>2.8211301624176101E-2</v>
      </c>
      <c r="G5239" s="1">
        <v>0</v>
      </c>
      <c r="H5239" s="329">
        <v>0</v>
      </c>
      <c r="I5239" s="1">
        <v>13.60087207042867</v>
      </c>
      <c r="J5239" s="329">
        <v>5031.9918701214101</v>
      </c>
      <c r="K5239" s="329">
        <f t="shared" si="81"/>
        <v>5032.0200814230338</v>
      </c>
    </row>
    <row r="5240" spans="2:11" x14ac:dyDescent="0.2">
      <c r="B5240" s="1">
        <v>19969040</v>
      </c>
      <c r="C5240" s="1">
        <v>2032</v>
      </c>
      <c r="D5240" s="1" t="s">
        <v>310</v>
      </c>
      <c r="E5240" s="1">
        <v>13.60087207042867</v>
      </c>
      <c r="F5240" s="329">
        <v>2.8211301624176101E-2</v>
      </c>
      <c r="G5240" s="1">
        <v>0</v>
      </c>
      <c r="H5240" s="329">
        <v>0</v>
      </c>
      <c r="I5240" s="1">
        <v>13.60087207042867</v>
      </c>
      <c r="J5240" s="329">
        <v>5031.9918701214101</v>
      </c>
      <c r="K5240" s="329">
        <f t="shared" si="81"/>
        <v>5032.0200814230338</v>
      </c>
    </row>
    <row r="5241" spans="2:11" x14ac:dyDescent="0.2">
      <c r="B5241" s="1">
        <v>19969040</v>
      </c>
      <c r="C5241" s="1">
        <v>2033</v>
      </c>
      <c r="D5241" s="1" t="s">
        <v>310</v>
      </c>
      <c r="E5241" s="1">
        <v>13.60087207042867</v>
      </c>
      <c r="F5241" s="329">
        <v>2.8211301624176101E-2</v>
      </c>
      <c r="G5241" s="1">
        <v>0</v>
      </c>
      <c r="H5241" s="329">
        <v>0</v>
      </c>
      <c r="I5241" s="1">
        <v>13.60087207042867</v>
      </c>
      <c r="J5241" s="329">
        <v>5031.9918701214101</v>
      </c>
      <c r="K5241" s="329">
        <f t="shared" si="81"/>
        <v>5032.0200814230338</v>
      </c>
    </row>
    <row r="5242" spans="2:11" x14ac:dyDescent="0.2">
      <c r="B5242" s="1">
        <v>19969040</v>
      </c>
      <c r="C5242" s="1">
        <v>2034</v>
      </c>
      <c r="D5242" s="1" t="s">
        <v>310</v>
      </c>
      <c r="E5242" s="1">
        <v>13.60087207042867</v>
      </c>
      <c r="F5242" s="329">
        <v>2.8211301624176101E-2</v>
      </c>
      <c r="G5242" s="1">
        <v>0</v>
      </c>
      <c r="H5242" s="329">
        <v>0</v>
      </c>
      <c r="I5242" s="1">
        <v>13.60087207042867</v>
      </c>
      <c r="J5242" s="329">
        <v>5031.9918701214101</v>
      </c>
      <c r="K5242" s="329">
        <f t="shared" si="81"/>
        <v>5032.0200814230338</v>
      </c>
    </row>
    <row r="5243" spans="2:11" x14ac:dyDescent="0.2">
      <c r="B5243" s="1">
        <v>19980785</v>
      </c>
      <c r="C5243" s="1">
        <v>2023</v>
      </c>
      <c r="D5243" s="1" t="s">
        <v>310</v>
      </c>
      <c r="E5243" s="1">
        <v>27.234137636516689</v>
      </c>
      <c r="F5243" s="329">
        <v>0</v>
      </c>
      <c r="G5243" s="1">
        <v>0</v>
      </c>
      <c r="H5243" s="329">
        <v>0</v>
      </c>
      <c r="I5243" s="1">
        <v>27.234137636516689</v>
      </c>
      <c r="J5243" s="329">
        <v>23774.410447797531</v>
      </c>
      <c r="K5243" s="329">
        <f t="shared" si="81"/>
        <v>23774.410447797531</v>
      </c>
    </row>
    <row r="5244" spans="2:11" x14ac:dyDescent="0.2">
      <c r="B5244" s="1">
        <v>19980785</v>
      </c>
      <c r="C5244" s="1">
        <v>2024</v>
      </c>
      <c r="D5244" s="1" t="s">
        <v>310</v>
      </c>
      <c r="E5244" s="1">
        <v>34.39141742449128</v>
      </c>
      <c r="F5244" s="329">
        <v>1.675447336133792</v>
      </c>
      <c r="G5244" s="1">
        <v>0</v>
      </c>
      <c r="H5244" s="329">
        <v>0</v>
      </c>
      <c r="I5244" s="1">
        <v>34.39141742449128</v>
      </c>
      <c r="J5244" s="329">
        <v>23774.410447797531</v>
      </c>
      <c r="K5244" s="329">
        <f t="shared" si="81"/>
        <v>23776.085895133663</v>
      </c>
    </row>
    <row r="5245" spans="2:11" x14ac:dyDescent="0.2">
      <c r="B5245" s="1">
        <v>19980785</v>
      </c>
      <c r="C5245" s="1">
        <v>2025</v>
      </c>
      <c r="D5245" s="1" t="s">
        <v>310</v>
      </c>
      <c r="E5245" s="1">
        <v>17.97178900190805</v>
      </c>
      <c r="F5245" s="329">
        <v>0.6082383833387599</v>
      </c>
      <c r="G5245" s="1">
        <v>0</v>
      </c>
      <c r="H5245" s="329">
        <v>0</v>
      </c>
      <c r="I5245" s="1">
        <v>17.97178900190805</v>
      </c>
      <c r="J5245" s="329">
        <v>23774.410447797531</v>
      </c>
      <c r="K5245" s="329">
        <f t="shared" si="81"/>
        <v>23775.018686180869</v>
      </c>
    </row>
    <row r="5246" spans="2:11" x14ac:dyDescent="0.2">
      <c r="B5246" s="1">
        <v>19980785</v>
      </c>
      <c r="C5246" s="1">
        <v>2026</v>
      </c>
      <c r="D5246" s="1" t="s">
        <v>310</v>
      </c>
      <c r="E5246" s="1">
        <v>14.38600779777353</v>
      </c>
      <c r="F5246" s="329">
        <v>0.49621427216500769</v>
      </c>
      <c r="G5246" s="1">
        <v>0</v>
      </c>
      <c r="H5246" s="329">
        <v>0</v>
      </c>
      <c r="I5246" s="1">
        <v>14.38600779777353</v>
      </c>
      <c r="J5246" s="329">
        <v>23774.410447797531</v>
      </c>
      <c r="K5246" s="329">
        <f t="shared" si="81"/>
        <v>23774.906662069694</v>
      </c>
    </row>
    <row r="5247" spans="2:11" x14ac:dyDescent="0.2">
      <c r="B5247" s="1">
        <v>19980785</v>
      </c>
      <c r="C5247" s="1">
        <v>2027</v>
      </c>
      <c r="D5247" s="1" t="s">
        <v>310</v>
      </c>
      <c r="E5247" s="1">
        <v>14.38600779777353</v>
      </c>
      <c r="F5247" s="329">
        <v>0.49621427216500769</v>
      </c>
      <c r="G5247" s="1">
        <v>0</v>
      </c>
      <c r="H5247" s="329">
        <v>0</v>
      </c>
      <c r="I5247" s="1">
        <v>14.38600779777353</v>
      </c>
      <c r="J5247" s="329">
        <v>23774.410447797531</v>
      </c>
      <c r="K5247" s="329">
        <f t="shared" si="81"/>
        <v>23774.906662069694</v>
      </c>
    </row>
    <row r="5248" spans="2:11" x14ac:dyDescent="0.2">
      <c r="B5248" s="1">
        <v>19980785</v>
      </c>
      <c r="C5248" s="1">
        <v>2028</v>
      </c>
      <c r="D5248" s="1" t="s">
        <v>310</v>
      </c>
      <c r="E5248" s="1">
        <v>14.38600779777353</v>
      </c>
      <c r="F5248" s="329">
        <v>0.49621427216500769</v>
      </c>
      <c r="G5248" s="1">
        <v>0</v>
      </c>
      <c r="H5248" s="329">
        <v>0</v>
      </c>
      <c r="I5248" s="1">
        <v>14.38600779777353</v>
      </c>
      <c r="J5248" s="329">
        <v>23774.410447797531</v>
      </c>
      <c r="K5248" s="329">
        <f t="shared" si="81"/>
        <v>23774.906662069694</v>
      </c>
    </row>
    <row r="5249" spans="2:11" x14ac:dyDescent="0.2">
      <c r="B5249" s="1">
        <v>19980785</v>
      </c>
      <c r="C5249" s="1">
        <v>2029</v>
      </c>
      <c r="D5249" s="1" t="s">
        <v>310</v>
      </c>
      <c r="E5249" s="1">
        <v>14.38600779777353</v>
      </c>
      <c r="F5249" s="329">
        <v>0.49621427216500769</v>
      </c>
      <c r="G5249" s="1">
        <v>0</v>
      </c>
      <c r="H5249" s="329">
        <v>0</v>
      </c>
      <c r="I5249" s="1">
        <v>14.38600779777353</v>
      </c>
      <c r="J5249" s="329">
        <v>23774.410447797531</v>
      </c>
      <c r="K5249" s="329">
        <f t="shared" si="81"/>
        <v>23774.906662069694</v>
      </c>
    </row>
    <row r="5250" spans="2:11" x14ac:dyDescent="0.2">
      <c r="B5250" s="1">
        <v>19980785</v>
      </c>
      <c r="C5250" s="1">
        <v>2030</v>
      </c>
      <c r="D5250" s="1" t="s">
        <v>310</v>
      </c>
      <c r="E5250" s="1">
        <v>14.38600779777353</v>
      </c>
      <c r="F5250" s="329">
        <v>0.49621427216500769</v>
      </c>
      <c r="G5250" s="1">
        <v>0</v>
      </c>
      <c r="H5250" s="329">
        <v>0</v>
      </c>
      <c r="I5250" s="1">
        <v>14.38600779777353</v>
      </c>
      <c r="J5250" s="329">
        <v>23774.410447797531</v>
      </c>
      <c r="K5250" s="329">
        <f t="shared" si="81"/>
        <v>23774.906662069694</v>
      </c>
    </row>
    <row r="5251" spans="2:11" x14ac:dyDescent="0.2">
      <c r="B5251" s="1">
        <v>19980785</v>
      </c>
      <c r="C5251" s="1">
        <v>2031</v>
      </c>
      <c r="D5251" s="1" t="s">
        <v>310</v>
      </c>
      <c r="E5251" s="1">
        <v>14.38600779777353</v>
      </c>
      <c r="F5251" s="329">
        <v>0.49621427216500769</v>
      </c>
      <c r="G5251" s="1">
        <v>0</v>
      </c>
      <c r="H5251" s="329">
        <v>0</v>
      </c>
      <c r="I5251" s="1">
        <v>14.38600779777353</v>
      </c>
      <c r="J5251" s="329">
        <v>23774.410447797531</v>
      </c>
      <c r="K5251" s="329">
        <f t="shared" si="81"/>
        <v>23774.906662069694</v>
      </c>
    </row>
    <row r="5252" spans="2:11" x14ac:dyDescent="0.2">
      <c r="B5252" s="1">
        <v>19980785</v>
      </c>
      <c r="C5252" s="1">
        <v>2032</v>
      </c>
      <c r="D5252" s="1" t="s">
        <v>310</v>
      </c>
      <c r="E5252" s="1">
        <v>14.38600779777353</v>
      </c>
      <c r="F5252" s="329">
        <v>0.49621427216500769</v>
      </c>
      <c r="G5252" s="1">
        <v>0</v>
      </c>
      <c r="H5252" s="329">
        <v>0</v>
      </c>
      <c r="I5252" s="1">
        <v>14.38600779777353</v>
      </c>
      <c r="J5252" s="329">
        <v>23774.410447797531</v>
      </c>
      <c r="K5252" s="329">
        <f t="shared" si="81"/>
        <v>23774.906662069694</v>
      </c>
    </row>
    <row r="5253" spans="2:11" x14ac:dyDescent="0.2">
      <c r="B5253" s="1">
        <v>19980785</v>
      </c>
      <c r="C5253" s="1">
        <v>2033</v>
      </c>
      <c r="D5253" s="1" t="s">
        <v>310</v>
      </c>
      <c r="E5253" s="1">
        <v>14.38600779777353</v>
      </c>
      <c r="F5253" s="329">
        <v>0.49621427216500769</v>
      </c>
      <c r="G5253" s="1">
        <v>0</v>
      </c>
      <c r="H5253" s="329">
        <v>0</v>
      </c>
      <c r="I5253" s="1">
        <v>14.38600779777353</v>
      </c>
      <c r="J5253" s="329">
        <v>23774.410447797531</v>
      </c>
      <c r="K5253" s="329">
        <f t="shared" si="81"/>
        <v>23774.906662069694</v>
      </c>
    </row>
    <row r="5254" spans="2:11" x14ac:dyDescent="0.2">
      <c r="B5254" s="1">
        <v>19980785</v>
      </c>
      <c r="C5254" s="1">
        <v>2034</v>
      </c>
      <c r="D5254" s="1" t="s">
        <v>310</v>
      </c>
      <c r="E5254" s="1">
        <v>14.38600779777353</v>
      </c>
      <c r="F5254" s="329">
        <v>0.49621427216500769</v>
      </c>
      <c r="G5254" s="1">
        <v>0</v>
      </c>
      <c r="H5254" s="329">
        <v>0</v>
      </c>
      <c r="I5254" s="1">
        <v>14.38600779777353</v>
      </c>
      <c r="J5254" s="329">
        <v>23774.410447797531</v>
      </c>
      <c r="K5254" s="329">
        <f t="shared" si="81"/>
        <v>23774.906662069694</v>
      </c>
    </row>
    <row r="5255" spans="2:11" x14ac:dyDescent="0.2">
      <c r="B5255" s="1">
        <v>20649789</v>
      </c>
      <c r="C5255" s="1">
        <v>2023</v>
      </c>
      <c r="D5255" s="1" t="s">
        <v>310</v>
      </c>
      <c r="E5255" s="1">
        <v>0</v>
      </c>
      <c r="F5255" s="329">
        <v>0</v>
      </c>
      <c r="G5255" s="1">
        <v>0</v>
      </c>
      <c r="H5255" s="329">
        <v>0</v>
      </c>
      <c r="I5255" s="1">
        <v>0</v>
      </c>
      <c r="J5255" s="329">
        <v>11389.752815481021</v>
      </c>
      <c r="K5255" s="329">
        <f t="shared" ref="K5255:K5318" si="82">J5255+H5255+F5255</f>
        <v>11389.752815481021</v>
      </c>
    </row>
    <row r="5256" spans="2:11" x14ac:dyDescent="0.2">
      <c r="B5256" s="1">
        <v>20649789</v>
      </c>
      <c r="C5256" s="1">
        <v>2024</v>
      </c>
      <c r="D5256" s="1" t="s">
        <v>310</v>
      </c>
      <c r="E5256" s="1">
        <v>0</v>
      </c>
      <c r="F5256" s="329">
        <v>0</v>
      </c>
      <c r="G5256" s="1">
        <v>0</v>
      </c>
      <c r="H5256" s="329">
        <v>0</v>
      </c>
      <c r="I5256" s="1">
        <v>0</v>
      </c>
      <c r="J5256" s="329">
        <v>11389.752815481021</v>
      </c>
      <c r="K5256" s="329">
        <f t="shared" si="82"/>
        <v>11389.752815481021</v>
      </c>
    </row>
    <row r="5257" spans="2:11" x14ac:dyDescent="0.2">
      <c r="B5257" s="1">
        <v>20649789</v>
      </c>
      <c r="C5257" s="1">
        <v>2025</v>
      </c>
      <c r="D5257" s="1" t="s">
        <v>310</v>
      </c>
      <c r="E5257" s="1">
        <v>0</v>
      </c>
      <c r="F5257" s="329">
        <v>0</v>
      </c>
      <c r="G5257" s="1">
        <v>0</v>
      </c>
      <c r="H5257" s="329">
        <v>0</v>
      </c>
      <c r="I5257" s="1">
        <v>0</v>
      </c>
      <c r="J5257" s="329">
        <v>11389.752815481021</v>
      </c>
      <c r="K5257" s="329">
        <f t="shared" si="82"/>
        <v>11389.752815481021</v>
      </c>
    </row>
    <row r="5258" spans="2:11" x14ac:dyDescent="0.2">
      <c r="B5258" s="1">
        <v>20649789</v>
      </c>
      <c r="C5258" s="1">
        <v>2026</v>
      </c>
      <c r="D5258" s="1" t="s">
        <v>310</v>
      </c>
      <c r="E5258" s="1">
        <v>0</v>
      </c>
      <c r="F5258" s="329">
        <v>0</v>
      </c>
      <c r="G5258" s="1">
        <v>0</v>
      </c>
      <c r="H5258" s="329">
        <v>0</v>
      </c>
      <c r="I5258" s="1">
        <v>0</v>
      </c>
      <c r="J5258" s="329">
        <v>11389.752815481021</v>
      </c>
      <c r="K5258" s="329">
        <f t="shared" si="82"/>
        <v>11389.752815481021</v>
      </c>
    </row>
    <row r="5259" spans="2:11" x14ac:dyDescent="0.2">
      <c r="B5259" s="1">
        <v>20649789</v>
      </c>
      <c r="C5259" s="1">
        <v>2027</v>
      </c>
      <c r="D5259" s="1" t="s">
        <v>310</v>
      </c>
      <c r="E5259" s="1">
        <v>0</v>
      </c>
      <c r="F5259" s="329">
        <v>0</v>
      </c>
      <c r="G5259" s="1">
        <v>0</v>
      </c>
      <c r="H5259" s="329">
        <v>0</v>
      </c>
      <c r="I5259" s="1">
        <v>0</v>
      </c>
      <c r="J5259" s="329">
        <v>11389.752815481021</v>
      </c>
      <c r="K5259" s="329">
        <f t="shared" si="82"/>
        <v>11389.752815481021</v>
      </c>
    </row>
    <row r="5260" spans="2:11" x14ac:dyDescent="0.2">
      <c r="B5260" s="1">
        <v>20649789</v>
      </c>
      <c r="C5260" s="1">
        <v>2028</v>
      </c>
      <c r="D5260" s="1" t="s">
        <v>310</v>
      </c>
      <c r="E5260" s="1">
        <v>0</v>
      </c>
      <c r="F5260" s="329">
        <v>0</v>
      </c>
      <c r="G5260" s="1">
        <v>0</v>
      </c>
      <c r="H5260" s="329">
        <v>0</v>
      </c>
      <c r="I5260" s="1">
        <v>0</v>
      </c>
      <c r="J5260" s="329">
        <v>11389.752815481021</v>
      </c>
      <c r="K5260" s="329">
        <f t="shared" si="82"/>
        <v>11389.752815481021</v>
      </c>
    </row>
    <row r="5261" spans="2:11" x14ac:dyDescent="0.2">
      <c r="B5261" s="1">
        <v>20649789</v>
      </c>
      <c r="C5261" s="1">
        <v>2029</v>
      </c>
      <c r="D5261" s="1" t="s">
        <v>310</v>
      </c>
      <c r="E5261" s="1">
        <v>0</v>
      </c>
      <c r="F5261" s="329">
        <v>0</v>
      </c>
      <c r="G5261" s="1">
        <v>0</v>
      </c>
      <c r="H5261" s="329">
        <v>0</v>
      </c>
      <c r="I5261" s="1">
        <v>0</v>
      </c>
      <c r="J5261" s="329">
        <v>11389.752815481021</v>
      </c>
      <c r="K5261" s="329">
        <f t="shared" si="82"/>
        <v>11389.752815481021</v>
      </c>
    </row>
    <row r="5262" spans="2:11" x14ac:dyDescent="0.2">
      <c r="B5262" s="1">
        <v>20649789</v>
      </c>
      <c r="C5262" s="1">
        <v>2030</v>
      </c>
      <c r="D5262" s="1" t="s">
        <v>310</v>
      </c>
      <c r="E5262" s="1">
        <v>0</v>
      </c>
      <c r="F5262" s="329">
        <v>0</v>
      </c>
      <c r="G5262" s="1">
        <v>0</v>
      </c>
      <c r="H5262" s="329">
        <v>0</v>
      </c>
      <c r="I5262" s="1">
        <v>0</v>
      </c>
      <c r="J5262" s="329">
        <v>11389.752815481021</v>
      </c>
      <c r="K5262" s="329">
        <f t="shared" si="82"/>
        <v>11389.752815481021</v>
      </c>
    </row>
    <row r="5263" spans="2:11" x14ac:dyDescent="0.2">
      <c r="B5263" s="1">
        <v>20649789</v>
      </c>
      <c r="C5263" s="1">
        <v>2031</v>
      </c>
      <c r="D5263" s="1" t="s">
        <v>310</v>
      </c>
      <c r="E5263" s="1">
        <v>0</v>
      </c>
      <c r="F5263" s="329">
        <v>0</v>
      </c>
      <c r="G5263" s="1">
        <v>0</v>
      </c>
      <c r="H5263" s="329">
        <v>0</v>
      </c>
      <c r="I5263" s="1">
        <v>0</v>
      </c>
      <c r="J5263" s="329">
        <v>11389.752815481021</v>
      </c>
      <c r="K5263" s="329">
        <f t="shared" si="82"/>
        <v>11389.752815481021</v>
      </c>
    </row>
    <row r="5264" spans="2:11" x14ac:dyDescent="0.2">
      <c r="B5264" s="1">
        <v>20649789</v>
      </c>
      <c r="C5264" s="1">
        <v>2032</v>
      </c>
      <c r="D5264" s="1" t="s">
        <v>310</v>
      </c>
      <c r="E5264" s="1">
        <v>0</v>
      </c>
      <c r="F5264" s="329">
        <v>0</v>
      </c>
      <c r="G5264" s="1">
        <v>0</v>
      </c>
      <c r="H5264" s="329">
        <v>0</v>
      </c>
      <c r="I5264" s="1">
        <v>0</v>
      </c>
      <c r="J5264" s="329">
        <v>11389.752815481021</v>
      </c>
      <c r="K5264" s="329">
        <f t="shared" si="82"/>
        <v>11389.752815481021</v>
      </c>
    </row>
    <row r="5265" spans="2:11" x14ac:dyDescent="0.2">
      <c r="B5265" s="1">
        <v>20649789</v>
      </c>
      <c r="C5265" s="1">
        <v>2033</v>
      </c>
      <c r="D5265" s="1" t="s">
        <v>310</v>
      </c>
      <c r="E5265" s="1">
        <v>0</v>
      </c>
      <c r="F5265" s="329">
        <v>0</v>
      </c>
      <c r="G5265" s="1">
        <v>0</v>
      </c>
      <c r="H5265" s="329">
        <v>0</v>
      </c>
      <c r="I5265" s="1">
        <v>0</v>
      </c>
      <c r="J5265" s="329">
        <v>11389.752815481021</v>
      </c>
      <c r="K5265" s="329">
        <f t="shared" si="82"/>
        <v>11389.752815481021</v>
      </c>
    </row>
    <row r="5266" spans="2:11" x14ac:dyDescent="0.2">
      <c r="B5266" s="1">
        <v>20649789</v>
      </c>
      <c r="C5266" s="1">
        <v>2034</v>
      </c>
      <c r="D5266" s="1" t="s">
        <v>310</v>
      </c>
      <c r="E5266" s="1">
        <v>0</v>
      </c>
      <c r="F5266" s="329">
        <v>0</v>
      </c>
      <c r="G5266" s="1">
        <v>0</v>
      </c>
      <c r="H5266" s="329">
        <v>0</v>
      </c>
      <c r="I5266" s="1">
        <v>0</v>
      </c>
      <c r="J5266" s="329">
        <v>11389.752815481021</v>
      </c>
      <c r="K5266" s="329">
        <f t="shared" si="82"/>
        <v>11389.752815481021</v>
      </c>
    </row>
    <row r="5267" spans="2:11" x14ac:dyDescent="0.2">
      <c r="B5267" s="1">
        <v>40400939</v>
      </c>
      <c r="C5267" s="1">
        <v>2023</v>
      </c>
      <c r="D5267" s="1" t="s">
        <v>310</v>
      </c>
      <c r="E5267" s="1">
        <v>4929.1216058399395</v>
      </c>
      <c r="F5267" s="329">
        <v>0</v>
      </c>
      <c r="G5267" s="1">
        <v>0</v>
      </c>
      <c r="H5267" s="329">
        <v>0</v>
      </c>
      <c r="I5267" s="1">
        <v>4929.1216058399395</v>
      </c>
      <c r="J5267" s="329">
        <v>20744.071900759449</v>
      </c>
      <c r="K5267" s="329">
        <f t="shared" si="82"/>
        <v>20744.071900759449</v>
      </c>
    </row>
    <row r="5268" spans="2:11" x14ac:dyDescent="0.2">
      <c r="B5268" s="1">
        <v>40400939</v>
      </c>
      <c r="C5268" s="1">
        <v>2024</v>
      </c>
      <c r="D5268" s="1" t="s">
        <v>310</v>
      </c>
      <c r="E5268" s="1">
        <v>7349.5442235089267</v>
      </c>
      <c r="F5268" s="329">
        <v>208.20383031919141</v>
      </c>
      <c r="G5268" s="1">
        <v>0</v>
      </c>
      <c r="H5268" s="329">
        <v>0</v>
      </c>
      <c r="I5268" s="1">
        <v>7349.5442235089267</v>
      </c>
      <c r="J5268" s="329">
        <v>20744.071900759449</v>
      </c>
      <c r="K5268" s="329">
        <f t="shared" si="82"/>
        <v>20952.27573107864</v>
      </c>
    </row>
    <row r="5269" spans="2:11" x14ac:dyDescent="0.2">
      <c r="B5269" s="1">
        <v>40400939</v>
      </c>
      <c r="C5269" s="1">
        <v>2025</v>
      </c>
      <c r="D5269" s="1" t="s">
        <v>310</v>
      </c>
      <c r="E5269" s="1">
        <v>7556.7864940598147</v>
      </c>
      <c r="F5269" s="329">
        <v>254.8692340639615</v>
      </c>
      <c r="G5269" s="1">
        <v>0</v>
      </c>
      <c r="H5269" s="329">
        <v>0</v>
      </c>
      <c r="I5269" s="1">
        <v>7556.7864940598147</v>
      </c>
      <c r="J5269" s="329">
        <v>20744.071900759449</v>
      </c>
      <c r="K5269" s="329">
        <f t="shared" si="82"/>
        <v>20998.94113482341</v>
      </c>
    </row>
    <row r="5270" spans="2:11" x14ac:dyDescent="0.2">
      <c r="B5270" s="1">
        <v>40400939</v>
      </c>
      <c r="C5270" s="1">
        <v>2026</v>
      </c>
      <c r="D5270" s="1" t="s">
        <v>310</v>
      </c>
      <c r="E5270" s="1">
        <v>10695.089005070089</v>
      </c>
      <c r="F5270" s="329">
        <v>258.46430000737371</v>
      </c>
      <c r="G5270" s="1">
        <v>0</v>
      </c>
      <c r="H5270" s="329">
        <v>0</v>
      </c>
      <c r="I5270" s="1">
        <v>10695.089005070089</v>
      </c>
      <c r="J5270" s="329">
        <v>20744.071900759449</v>
      </c>
      <c r="K5270" s="329">
        <f t="shared" si="82"/>
        <v>21002.536200766823</v>
      </c>
    </row>
    <row r="5271" spans="2:11" x14ac:dyDescent="0.2">
      <c r="B5271" s="1">
        <v>40400939</v>
      </c>
      <c r="C5271" s="1">
        <v>2027</v>
      </c>
      <c r="D5271" s="1" t="s">
        <v>310</v>
      </c>
      <c r="E5271" s="1">
        <v>10695.089005070089</v>
      </c>
      <c r="F5271" s="329">
        <v>258.46430000737371</v>
      </c>
      <c r="G5271" s="1">
        <v>0</v>
      </c>
      <c r="H5271" s="329">
        <v>0</v>
      </c>
      <c r="I5271" s="1">
        <v>10695.089005070089</v>
      </c>
      <c r="J5271" s="329">
        <v>20744.071900759449</v>
      </c>
      <c r="K5271" s="329">
        <f t="shared" si="82"/>
        <v>21002.536200766823</v>
      </c>
    </row>
    <row r="5272" spans="2:11" x14ac:dyDescent="0.2">
      <c r="B5272" s="1">
        <v>40400939</v>
      </c>
      <c r="C5272" s="1">
        <v>2028</v>
      </c>
      <c r="D5272" s="1" t="s">
        <v>310</v>
      </c>
      <c r="E5272" s="1">
        <v>10695.089005070089</v>
      </c>
      <c r="F5272" s="329">
        <v>258.46430000737371</v>
      </c>
      <c r="G5272" s="1">
        <v>0</v>
      </c>
      <c r="H5272" s="329">
        <v>0</v>
      </c>
      <c r="I5272" s="1">
        <v>10695.089005070089</v>
      </c>
      <c r="J5272" s="329">
        <v>20744.071900759449</v>
      </c>
      <c r="K5272" s="329">
        <f t="shared" si="82"/>
        <v>21002.536200766823</v>
      </c>
    </row>
    <row r="5273" spans="2:11" x14ac:dyDescent="0.2">
      <c r="B5273" s="1">
        <v>40400939</v>
      </c>
      <c r="C5273" s="1">
        <v>2029</v>
      </c>
      <c r="D5273" s="1" t="s">
        <v>310</v>
      </c>
      <c r="E5273" s="1">
        <v>10695.089005070089</v>
      </c>
      <c r="F5273" s="329">
        <v>258.46430000737371</v>
      </c>
      <c r="G5273" s="1">
        <v>0</v>
      </c>
      <c r="H5273" s="329">
        <v>0</v>
      </c>
      <c r="I5273" s="1">
        <v>10695.089005070089</v>
      </c>
      <c r="J5273" s="329">
        <v>20744.071900759449</v>
      </c>
      <c r="K5273" s="329">
        <f t="shared" si="82"/>
        <v>21002.536200766823</v>
      </c>
    </row>
    <row r="5274" spans="2:11" x14ac:dyDescent="0.2">
      <c r="B5274" s="1">
        <v>40400939</v>
      </c>
      <c r="C5274" s="1">
        <v>2030</v>
      </c>
      <c r="D5274" s="1" t="s">
        <v>310</v>
      </c>
      <c r="E5274" s="1">
        <v>10695.089005070089</v>
      </c>
      <c r="F5274" s="329">
        <v>258.46430000737371</v>
      </c>
      <c r="G5274" s="1">
        <v>0</v>
      </c>
      <c r="H5274" s="329">
        <v>0</v>
      </c>
      <c r="I5274" s="1">
        <v>10695.089005070089</v>
      </c>
      <c r="J5274" s="329">
        <v>20744.071900759449</v>
      </c>
      <c r="K5274" s="329">
        <f t="shared" si="82"/>
        <v>21002.536200766823</v>
      </c>
    </row>
    <row r="5275" spans="2:11" x14ac:dyDescent="0.2">
      <c r="B5275" s="1">
        <v>40400939</v>
      </c>
      <c r="C5275" s="1">
        <v>2031</v>
      </c>
      <c r="D5275" s="1" t="s">
        <v>310</v>
      </c>
      <c r="E5275" s="1">
        <v>10695.089005070089</v>
      </c>
      <c r="F5275" s="329">
        <v>258.46430000737371</v>
      </c>
      <c r="G5275" s="1">
        <v>0</v>
      </c>
      <c r="H5275" s="329">
        <v>0</v>
      </c>
      <c r="I5275" s="1">
        <v>10695.089005070089</v>
      </c>
      <c r="J5275" s="329">
        <v>20744.071900759449</v>
      </c>
      <c r="K5275" s="329">
        <f t="shared" si="82"/>
        <v>21002.536200766823</v>
      </c>
    </row>
    <row r="5276" spans="2:11" x14ac:dyDescent="0.2">
      <c r="B5276" s="1">
        <v>40400939</v>
      </c>
      <c r="C5276" s="1">
        <v>2032</v>
      </c>
      <c r="D5276" s="1" t="s">
        <v>310</v>
      </c>
      <c r="E5276" s="1">
        <v>10695.089005070089</v>
      </c>
      <c r="F5276" s="329">
        <v>258.46430000737371</v>
      </c>
      <c r="G5276" s="1">
        <v>0</v>
      </c>
      <c r="H5276" s="329">
        <v>0</v>
      </c>
      <c r="I5276" s="1">
        <v>10695.089005070089</v>
      </c>
      <c r="J5276" s="329">
        <v>20744.071900759449</v>
      </c>
      <c r="K5276" s="329">
        <f t="shared" si="82"/>
        <v>21002.536200766823</v>
      </c>
    </row>
    <row r="5277" spans="2:11" x14ac:dyDescent="0.2">
      <c r="B5277" s="1">
        <v>40400939</v>
      </c>
      <c r="C5277" s="1">
        <v>2033</v>
      </c>
      <c r="D5277" s="1" t="s">
        <v>310</v>
      </c>
      <c r="E5277" s="1">
        <v>10695.089005070089</v>
      </c>
      <c r="F5277" s="329">
        <v>258.46430000737371</v>
      </c>
      <c r="G5277" s="1">
        <v>0</v>
      </c>
      <c r="H5277" s="329">
        <v>0</v>
      </c>
      <c r="I5277" s="1">
        <v>10695.089005070089</v>
      </c>
      <c r="J5277" s="329">
        <v>20744.071900759449</v>
      </c>
      <c r="K5277" s="329">
        <f t="shared" si="82"/>
        <v>21002.536200766823</v>
      </c>
    </row>
    <row r="5278" spans="2:11" x14ac:dyDescent="0.2">
      <c r="B5278" s="1">
        <v>40400939</v>
      </c>
      <c r="C5278" s="1">
        <v>2034</v>
      </c>
      <c r="D5278" s="1" t="s">
        <v>310</v>
      </c>
      <c r="E5278" s="1">
        <v>10695.089005070089</v>
      </c>
      <c r="F5278" s="329">
        <v>258.46430000737371</v>
      </c>
      <c r="G5278" s="1">
        <v>0</v>
      </c>
      <c r="H5278" s="329">
        <v>0</v>
      </c>
      <c r="I5278" s="1">
        <v>10695.089005070089</v>
      </c>
      <c r="J5278" s="329">
        <v>20744.071900759449</v>
      </c>
      <c r="K5278" s="329">
        <f t="shared" si="82"/>
        <v>21002.536200766823</v>
      </c>
    </row>
    <row r="5279" spans="2:11" x14ac:dyDescent="0.2">
      <c r="B5279" s="1">
        <v>41527585</v>
      </c>
      <c r="C5279" s="1">
        <v>2023</v>
      </c>
      <c r="D5279" s="1" t="s">
        <v>310</v>
      </c>
      <c r="E5279" s="1">
        <v>0</v>
      </c>
      <c r="F5279" s="329">
        <v>0</v>
      </c>
      <c r="G5279" s="1">
        <v>0</v>
      </c>
      <c r="H5279" s="329">
        <v>0</v>
      </c>
      <c r="I5279" s="1">
        <v>0</v>
      </c>
      <c r="J5279" s="329">
        <v>2284.7188475179119</v>
      </c>
      <c r="K5279" s="329">
        <f t="shared" si="82"/>
        <v>2284.7188475179119</v>
      </c>
    </row>
    <row r="5280" spans="2:11" x14ac:dyDescent="0.2">
      <c r="B5280" s="1">
        <v>41527585</v>
      </c>
      <c r="C5280" s="1">
        <v>2024</v>
      </c>
      <c r="D5280" s="1" t="s">
        <v>310</v>
      </c>
      <c r="E5280" s="1">
        <v>0</v>
      </c>
      <c r="F5280" s="329">
        <v>0</v>
      </c>
      <c r="G5280" s="1">
        <v>0</v>
      </c>
      <c r="H5280" s="329">
        <v>0</v>
      </c>
      <c r="I5280" s="1">
        <v>0</v>
      </c>
      <c r="J5280" s="329">
        <v>2284.7188475179119</v>
      </c>
      <c r="K5280" s="329">
        <f t="shared" si="82"/>
        <v>2284.7188475179119</v>
      </c>
    </row>
    <row r="5281" spans="2:11" x14ac:dyDescent="0.2">
      <c r="B5281" s="1">
        <v>41527585</v>
      </c>
      <c r="C5281" s="1">
        <v>2025</v>
      </c>
      <c r="D5281" s="1" t="s">
        <v>310</v>
      </c>
      <c r="E5281" s="1">
        <v>0</v>
      </c>
      <c r="F5281" s="329">
        <v>0</v>
      </c>
      <c r="G5281" s="1">
        <v>0</v>
      </c>
      <c r="H5281" s="329">
        <v>0</v>
      </c>
      <c r="I5281" s="1">
        <v>0</v>
      </c>
      <c r="J5281" s="329">
        <v>2284.7188475179119</v>
      </c>
      <c r="K5281" s="329">
        <f t="shared" si="82"/>
        <v>2284.7188475179119</v>
      </c>
    </row>
    <row r="5282" spans="2:11" x14ac:dyDescent="0.2">
      <c r="B5282" s="1">
        <v>41527585</v>
      </c>
      <c r="C5282" s="1">
        <v>2026</v>
      </c>
      <c r="D5282" s="1" t="s">
        <v>310</v>
      </c>
      <c r="E5282" s="1">
        <v>0</v>
      </c>
      <c r="F5282" s="329">
        <v>0</v>
      </c>
      <c r="G5282" s="1">
        <v>0</v>
      </c>
      <c r="H5282" s="329">
        <v>0</v>
      </c>
      <c r="I5282" s="1">
        <v>0</v>
      </c>
      <c r="J5282" s="329">
        <v>2284.7188475179119</v>
      </c>
      <c r="K5282" s="329">
        <f t="shared" si="82"/>
        <v>2284.7188475179119</v>
      </c>
    </row>
    <row r="5283" spans="2:11" x14ac:dyDescent="0.2">
      <c r="B5283" s="1">
        <v>41527585</v>
      </c>
      <c r="C5283" s="1">
        <v>2027</v>
      </c>
      <c r="D5283" s="1" t="s">
        <v>310</v>
      </c>
      <c r="E5283" s="1">
        <v>0</v>
      </c>
      <c r="F5283" s="329">
        <v>0</v>
      </c>
      <c r="G5283" s="1">
        <v>0</v>
      </c>
      <c r="H5283" s="329">
        <v>0</v>
      </c>
      <c r="I5283" s="1">
        <v>0</v>
      </c>
      <c r="J5283" s="329">
        <v>2284.7188475179119</v>
      </c>
      <c r="K5283" s="329">
        <f t="shared" si="82"/>
        <v>2284.7188475179119</v>
      </c>
    </row>
    <row r="5284" spans="2:11" x14ac:dyDescent="0.2">
      <c r="B5284" s="1">
        <v>41527585</v>
      </c>
      <c r="C5284" s="1">
        <v>2028</v>
      </c>
      <c r="D5284" s="1" t="s">
        <v>310</v>
      </c>
      <c r="E5284" s="1">
        <v>0</v>
      </c>
      <c r="F5284" s="329">
        <v>0</v>
      </c>
      <c r="G5284" s="1">
        <v>0</v>
      </c>
      <c r="H5284" s="329">
        <v>0</v>
      </c>
      <c r="I5284" s="1">
        <v>0</v>
      </c>
      <c r="J5284" s="329">
        <v>2284.7188475179119</v>
      </c>
      <c r="K5284" s="329">
        <f t="shared" si="82"/>
        <v>2284.7188475179119</v>
      </c>
    </row>
    <row r="5285" spans="2:11" x14ac:dyDescent="0.2">
      <c r="B5285" s="1">
        <v>41527585</v>
      </c>
      <c r="C5285" s="1">
        <v>2029</v>
      </c>
      <c r="D5285" s="1" t="s">
        <v>310</v>
      </c>
      <c r="E5285" s="1">
        <v>0</v>
      </c>
      <c r="F5285" s="329">
        <v>0</v>
      </c>
      <c r="G5285" s="1">
        <v>0</v>
      </c>
      <c r="H5285" s="329">
        <v>0</v>
      </c>
      <c r="I5285" s="1">
        <v>0</v>
      </c>
      <c r="J5285" s="329">
        <v>2284.7188475179119</v>
      </c>
      <c r="K5285" s="329">
        <f t="shared" si="82"/>
        <v>2284.7188475179119</v>
      </c>
    </row>
    <row r="5286" spans="2:11" x14ac:dyDescent="0.2">
      <c r="B5286" s="1">
        <v>41527585</v>
      </c>
      <c r="C5286" s="1">
        <v>2030</v>
      </c>
      <c r="D5286" s="1" t="s">
        <v>310</v>
      </c>
      <c r="E5286" s="1">
        <v>0</v>
      </c>
      <c r="F5286" s="329">
        <v>0</v>
      </c>
      <c r="G5286" s="1">
        <v>0</v>
      </c>
      <c r="H5286" s="329">
        <v>0</v>
      </c>
      <c r="I5286" s="1">
        <v>0</v>
      </c>
      <c r="J5286" s="329">
        <v>2284.7188475179119</v>
      </c>
      <c r="K5286" s="329">
        <f t="shared" si="82"/>
        <v>2284.7188475179119</v>
      </c>
    </row>
    <row r="5287" spans="2:11" x14ac:dyDescent="0.2">
      <c r="B5287" s="1">
        <v>41527585</v>
      </c>
      <c r="C5287" s="1">
        <v>2031</v>
      </c>
      <c r="D5287" s="1" t="s">
        <v>310</v>
      </c>
      <c r="E5287" s="1">
        <v>0</v>
      </c>
      <c r="F5287" s="329">
        <v>0</v>
      </c>
      <c r="G5287" s="1">
        <v>0</v>
      </c>
      <c r="H5287" s="329">
        <v>0</v>
      </c>
      <c r="I5287" s="1">
        <v>0</v>
      </c>
      <c r="J5287" s="329">
        <v>2284.7188475179119</v>
      </c>
      <c r="K5287" s="329">
        <f t="shared" si="82"/>
        <v>2284.7188475179119</v>
      </c>
    </row>
    <row r="5288" spans="2:11" x14ac:dyDescent="0.2">
      <c r="B5288" s="1">
        <v>41527585</v>
      </c>
      <c r="C5288" s="1">
        <v>2032</v>
      </c>
      <c r="D5288" s="1" t="s">
        <v>310</v>
      </c>
      <c r="E5288" s="1">
        <v>0</v>
      </c>
      <c r="F5288" s="329">
        <v>0</v>
      </c>
      <c r="G5288" s="1">
        <v>0</v>
      </c>
      <c r="H5288" s="329">
        <v>0</v>
      </c>
      <c r="I5288" s="1">
        <v>0</v>
      </c>
      <c r="J5288" s="329">
        <v>2284.7188475179119</v>
      </c>
      <c r="K5288" s="329">
        <f t="shared" si="82"/>
        <v>2284.7188475179119</v>
      </c>
    </row>
    <row r="5289" spans="2:11" x14ac:dyDescent="0.2">
      <c r="B5289" s="1">
        <v>41527585</v>
      </c>
      <c r="C5289" s="1">
        <v>2033</v>
      </c>
      <c r="D5289" s="1" t="s">
        <v>310</v>
      </c>
      <c r="E5289" s="1">
        <v>0</v>
      </c>
      <c r="F5289" s="329">
        <v>0</v>
      </c>
      <c r="G5289" s="1">
        <v>0</v>
      </c>
      <c r="H5289" s="329">
        <v>0</v>
      </c>
      <c r="I5289" s="1">
        <v>0</v>
      </c>
      <c r="J5289" s="329">
        <v>2284.7188475179119</v>
      </c>
      <c r="K5289" s="329">
        <f t="shared" si="82"/>
        <v>2284.7188475179119</v>
      </c>
    </row>
    <row r="5290" spans="2:11" x14ac:dyDescent="0.2">
      <c r="B5290" s="1">
        <v>41527585</v>
      </c>
      <c r="C5290" s="1">
        <v>2034</v>
      </c>
      <c r="D5290" s="1" t="s">
        <v>310</v>
      </c>
      <c r="E5290" s="1">
        <v>0</v>
      </c>
      <c r="F5290" s="329">
        <v>0</v>
      </c>
      <c r="G5290" s="1">
        <v>0</v>
      </c>
      <c r="H5290" s="329">
        <v>0</v>
      </c>
      <c r="I5290" s="1">
        <v>0</v>
      </c>
      <c r="J5290" s="329">
        <v>2284.7188475179119</v>
      </c>
      <c r="K5290" s="329">
        <f t="shared" si="82"/>
        <v>2284.7188475179119</v>
      </c>
    </row>
    <row r="5291" spans="2:11" x14ac:dyDescent="0.2">
      <c r="B5291" s="1">
        <v>52509148</v>
      </c>
      <c r="C5291" s="1">
        <v>2023</v>
      </c>
      <c r="D5291" s="1" t="s">
        <v>310</v>
      </c>
      <c r="E5291" s="1">
        <v>0</v>
      </c>
      <c r="F5291" s="329">
        <v>0</v>
      </c>
      <c r="G5291" s="1">
        <v>0</v>
      </c>
      <c r="H5291" s="329">
        <v>0</v>
      </c>
      <c r="I5291" s="1">
        <v>0</v>
      </c>
      <c r="J5291" s="329">
        <v>16940.346745125589</v>
      </c>
      <c r="K5291" s="329">
        <f t="shared" si="82"/>
        <v>16940.346745125589</v>
      </c>
    </row>
    <row r="5292" spans="2:11" x14ac:dyDescent="0.2">
      <c r="B5292" s="1">
        <v>52509148</v>
      </c>
      <c r="C5292" s="1">
        <v>2024</v>
      </c>
      <c r="D5292" s="1" t="s">
        <v>310</v>
      </c>
      <c r="E5292" s="1">
        <v>0</v>
      </c>
      <c r="F5292" s="329">
        <v>0</v>
      </c>
      <c r="G5292" s="1">
        <v>0</v>
      </c>
      <c r="H5292" s="329">
        <v>0</v>
      </c>
      <c r="I5292" s="1">
        <v>0</v>
      </c>
      <c r="J5292" s="329">
        <v>16940.346745125589</v>
      </c>
      <c r="K5292" s="329">
        <f t="shared" si="82"/>
        <v>16940.346745125589</v>
      </c>
    </row>
    <row r="5293" spans="2:11" x14ac:dyDescent="0.2">
      <c r="B5293" s="1">
        <v>52509148</v>
      </c>
      <c r="C5293" s="1">
        <v>2025</v>
      </c>
      <c r="D5293" s="1" t="s">
        <v>310</v>
      </c>
      <c r="E5293" s="1">
        <v>0</v>
      </c>
      <c r="F5293" s="329">
        <v>0</v>
      </c>
      <c r="G5293" s="1">
        <v>0</v>
      </c>
      <c r="H5293" s="329">
        <v>0</v>
      </c>
      <c r="I5293" s="1">
        <v>0</v>
      </c>
      <c r="J5293" s="329">
        <v>16940.346745125589</v>
      </c>
      <c r="K5293" s="329">
        <f t="shared" si="82"/>
        <v>16940.346745125589</v>
      </c>
    </row>
    <row r="5294" spans="2:11" x14ac:dyDescent="0.2">
      <c r="B5294" s="1">
        <v>52509148</v>
      </c>
      <c r="C5294" s="1">
        <v>2026</v>
      </c>
      <c r="D5294" s="1" t="s">
        <v>310</v>
      </c>
      <c r="E5294" s="1">
        <v>0</v>
      </c>
      <c r="F5294" s="329">
        <v>0</v>
      </c>
      <c r="G5294" s="1">
        <v>0</v>
      </c>
      <c r="H5294" s="329">
        <v>0</v>
      </c>
      <c r="I5294" s="1">
        <v>0</v>
      </c>
      <c r="J5294" s="329">
        <v>16940.346745125589</v>
      </c>
      <c r="K5294" s="329">
        <f t="shared" si="82"/>
        <v>16940.346745125589</v>
      </c>
    </row>
    <row r="5295" spans="2:11" x14ac:dyDescent="0.2">
      <c r="B5295" s="1">
        <v>52509148</v>
      </c>
      <c r="C5295" s="1">
        <v>2027</v>
      </c>
      <c r="D5295" s="1" t="s">
        <v>310</v>
      </c>
      <c r="E5295" s="1">
        <v>0</v>
      </c>
      <c r="F5295" s="329">
        <v>0</v>
      </c>
      <c r="G5295" s="1">
        <v>0</v>
      </c>
      <c r="H5295" s="329">
        <v>0</v>
      </c>
      <c r="I5295" s="1">
        <v>0</v>
      </c>
      <c r="J5295" s="329">
        <v>16940.346745125589</v>
      </c>
      <c r="K5295" s="329">
        <f t="shared" si="82"/>
        <v>16940.346745125589</v>
      </c>
    </row>
    <row r="5296" spans="2:11" x14ac:dyDescent="0.2">
      <c r="B5296" s="1">
        <v>52509148</v>
      </c>
      <c r="C5296" s="1">
        <v>2028</v>
      </c>
      <c r="D5296" s="1" t="s">
        <v>310</v>
      </c>
      <c r="E5296" s="1">
        <v>0</v>
      </c>
      <c r="F5296" s="329">
        <v>0</v>
      </c>
      <c r="G5296" s="1">
        <v>0</v>
      </c>
      <c r="H5296" s="329">
        <v>0</v>
      </c>
      <c r="I5296" s="1">
        <v>0</v>
      </c>
      <c r="J5296" s="329">
        <v>16940.346745125589</v>
      </c>
      <c r="K5296" s="329">
        <f t="shared" si="82"/>
        <v>16940.346745125589</v>
      </c>
    </row>
    <row r="5297" spans="2:11" x14ac:dyDescent="0.2">
      <c r="B5297" s="1">
        <v>52509148</v>
      </c>
      <c r="C5297" s="1">
        <v>2029</v>
      </c>
      <c r="D5297" s="1" t="s">
        <v>310</v>
      </c>
      <c r="E5297" s="1">
        <v>0</v>
      </c>
      <c r="F5297" s="329">
        <v>0</v>
      </c>
      <c r="G5297" s="1">
        <v>0</v>
      </c>
      <c r="H5297" s="329">
        <v>0</v>
      </c>
      <c r="I5297" s="1">
        <v>0</v>
      </c>
      <c r="J5297" s="329">
        <v>16940.346745125589</v>
      </c>
      <c r="K5297" s="329">
        <f t="shared" si="82"/>
        <v>16940.346745125589</v>
      </c>
    </row>
    <row r="5298" spans="2:11" x14ac:dyDescent="0.2">
      <c r="B5298" s="1">
        <v>52509148</v>
      </c>
      <c r="C5298" s="1">
        <v>2030</v>
      </c>
      <c r="D5298" s="1" t="s">
        <v>310</v>
      </c>
      <c r="E5298" s="1">
        <v>0</v>
      </c>
      <c r="F5298" s="329">
        <v>0</v>
      </c>
      <c r="G5298" s="1">
        <v>0</v>
      </c>
      <c r="H5298" s="329">
        <v>0</v>
      </c>
      <c r="I5298" s="1">
        <v>0</v>
      </c>
      <c r="J5298" s="329">
        <v>16940.346745125589</v>
      </c>
      <c r="K5298" s="329">
        <f t="shared" si="82"/>
        <v>16940.346745125589</v>
      </c>
    </row>
    <row r="5299" spans="2:11" x14ac:dyDescent="0.2">
      <c r="B5299" s="1">
        <v>52509148</v>
      </c>
      <c r="C5299" s="1">
        <v>2031</v>
      </c>
      <c r="D5299" s="1" t="s">
        <v>310</v>
      </c>
      <c r="E5299" s="1">
        <v>0</v>
      </c>
      <c r="F5299" s="329">
        <v>0</v>
      </c>
      <c r="G5299" s="1">
        <v>0</v>
      </c>
      <c r="H5299" s="329">
        <v>0</v>
      </c>
      <c r="I5299" s="1">
        <v>0</v>
      </c>
      <c r="J5299" s="329">
        <v>16940.346745125589</v>
      </c>
      <c r="K5299" s="329">
        <f t="shared" si="82"/>
        <v>16940.346745125589</v>
      </c>
    </row>
    <row r="5300" spans="2:11" x14ac:dyDescent="0.2">
      <c r="B5300" s="1">
        <v>52509148</v>
      </c>
      <c r="C5300" s="1">
        <v>2032</v>
      </c>
      <c r="D5300" s="1" t="s">
        <v>310</v>
      </c>
      <c r="E5300" s="1">
        <v>0</v>
      </c>
      <c r="F5300" s="329">
        <v>0</v>
      </c>
      <c r="G5300" s="1">
        <v>0</v>
      </c>
      <c r="H5300" s="329">
        <v>0</v>
      </c>
      <c r="I5300" s="1">
        <v>0</v>
      </c>
      <c r="J5300" s="329">
        <v>16940.346745125589</v>
      </c>
      <c r="K5300" s="329">
        <f t="shared" si="82"/>
        <v>16940.346745125589</v>
      </c>
    </row>
    <row r="5301" spans="2:11" x14ac:dyDescent="0.2">
      <c r="B5301" s="1">
        <v>52509148</v>
      </c>
      <c r="C5301" s="1">
        <v>2033</v>
      </c>
      <c r="D5301" s="1" t="s">
        <v>310</v>
      </c>
      <c r="E5301" s="1">
        <v>0</v>
      </c>
      <c r="F5301" s="329">
        <v>0</v>
      </c>
      <c r="G5301" s="1">
        <v>0</v>
      </c>
      <c r="H5301" s="329">
        <v>0</v>
      </c>
      <c r="I5301" s="1">
        <v>0</v>
      </c>
      <c r="J5301" s="329">
        <v>16940.346745125589</v>
      </c>
      <c r="K5301" s="329">
        <f t="shared" si="82"/>
        <v>16940.346745125589</v>
      </c>
    </row>
    <row r="5302" spans="2:11" x14ac:dyDescent="0.2">
      <c r="B5302" s="1">
        <v>52509148</v>
      </c>
      <c r="C5302" s="1">
        <v>2034</v>
      </c>
      <c r="D5302" s="1" t="s">
        <v>310</v>
      </c>
      <c r="E5302" s="1">
        <v>0</v>
      </c>
      <c r="F5302" s="329">
        <v>0</v>
      </c>
      <c r="G5302" s="1">
        <v>0</v>
      </c>
      <c r="H5302" s="329">
        <v>0</v>
      </c>
      <c r="I5302" s="1">
        <v>0</v>
      </c>
      <c r="J5302" s="329">
        <v>16940.346745125589</v>
      </c>
      <c r="K5302" s="329">
        <f t="shared" si="82"/>
        <v>16940.346745125589</v>
      </c>
    </row>
    <row r="5303" spans="2:11" x14ac:dyDescent="0.2">
      <c r="B5303" s="1">
        <v>72848118</v>
      </c>
      <c r="C5303" s="1">
        <v>2023</v>
      </c>
      <c r="D5303" s="1" t="s">
        <v>310</v>
      </c>
      <c r="E5303" s="1">
        <v>0</v>
      </c>
      <c r="F5303" s="329">
        <v>0</v>
      </c>
      <c r="G5303" s="1">
        <v>0</v>
      </c>
      <c r="H5303" s="329">
        <v>0</v>
      </c>
      <c r="I5303" s="1">
        <v>0</v>
      </c>
      <c r="J5303" s="329">
        <v>6868.6581567028534</v>
      </c>
      <c r="K5303" s="329">
        <f t="shared" si="82"/>
        <v>6868.6581567028534</v>
      </c>
    </row>
    <row r="5304" spans="2:11" x14ac:dyDescent="0.2">
      <c r="B5304" s="1">
        <v>72848118</v>
      </c>
      <c r="C5304" s="1">
        <v>2024</v>
      </c>
      <c r="D5304" s="1" t="s">
        <v>310</v>
      </c>
      <c r="E5304" s="1">
        <v>0</v>
      </c>
      <c r="F5304" s="329">
        <v>0</v>
      </c>
      <c r="G5304" s="1">
        <v>0</v>
      </c>
      <c r="H5304" s="329">
        <v>0</v>
      </c>
      <c r="I5304" s="1">
        <v>0</v>
      </c>
      <c r="J5304" s="329">
        <v>6868.6581567028534</v>
      </c>
      <c r="K5304" s="329">
        <f t="shared" si="82"/>
        <v>6868.6581567028534</v>
      </c>
    </row>
    <row r="5305" spans="2:11" x14ac:dyDescent="0.2">
      <c r="B5305" s="1">
        <v>72848118</v>
      </c>
      <c r="C5305" s="1">
        <v>2025</v>
      </c>
      <c r="D5305" s="1" t="s">
        <v>310</v>
      </c>
      <c r="E5305" s="1">
        <v>0</v>
      </c>
      <c r="F5305" s="329">
        <v>0</v>
      </c>
      <c r="G5305" s="1">
        <v>0</v>
      </c>
      <c r="H5305" s="329">
        <v>0</v>
      </c>
      <c r="I5305" s="1">
        <v>0</v>
      </c>
      <c r="J5305" s="329">
        <v>6868.6581567028534</v>
      </c>
      <c r="K5305" s="329">
        <f t="shared" si="82"/>
        <v>6868.6581567028534</v>
      </c>
    </row>
    <row r="5306" spans="2:11" x14ac:dyDescent="0.2">
      <c r="B5306" s="1">
        <v>72848118</v>
      </c>
      <c r="C5306" s="1">
        <v>2026</v>
      </c>
      <c r="D5306" s="1" t="s">
        <v>310</v>
      </c>
      <c r="E5306" s="1">
        <v>0</v>
      </c>
      <c r="F5306" s="329">
        <v>0</v>
      </c>
      <c r="G5306" s="1">
        <v>0</v>
      </c>
      <c r="H5306" s="329">
        <v>0</v>
      </c>
      <c r="I5306" s="1">
        <v>0</v>
      </c>
      <c r="J5306" s="329">
        <v>6868.6581567028534</v>
      </c>
      <c r="K5306" s="329">
        <f t="shared" si="82"/>
        <v>6868.6581567028534</v>
      </c>
    </row>
    <row r="5307" spans="2:11" x14ac:dyDescent="0.2">
      <c r="B5307" s="1">
        <v>72848118</v>
      </c>
      <c r="C5307" s="1">
        <v>2027</v>
      </c>
      <c r="D5307" s="1" t="s">
        <v>310</v>
      </c>
      <c r="E5307" s="1">
        <v>0</v>
      </c>
      <c r="F5307" s="329">
        <v>0</v>
      </c>
      <c r="G5307" s="1">
        <v>0</v>
      </c>
      <c r="H5307" s="329">
        <v>0</v>
      </c>
      <c r="I5307" s="1">
        <v>0</v>
      </c>
      <c r="J5307" s="329">
        <v>6868.6581567028534</v>
      </c>
      <c r="K5307" s="329">
        <f t="shared" si="82"/>
        <v>6868.6581567028534</v>
      </c>
    </row>
    <row r="5308" spans="2:11" x14ac:dyDescent="0.2">
      <c r="B5308" s="1">
        <v>72848118</v>
      </c>
      <c r="C5308" s="1">
        <v>2028</v>
      </c>
      <c r="D5308" s="1" t="s">
        <v>310</v>
      </c>
      <c r="E5308" s="1">
        <v>0</v>
      </c>
      <c r="F5308" s="329">
        <v>0</v>
      </c>
      <c r="G5308" s="1">
        <v>0</v>
      </c>
      <c r="H5308" s="329">
        <v>0</v>
      </c>
      <c r="I5308" s="1">
        <v>0</v>
      </c>
      <c r="J5308" s="329">
        <v>6868.6581567028534</v>
      </c>
      <c r="K5308" s="329">
        <f t="shared" si="82"/>
        <v>6868.6581567028534</v>
      </c>
    </row>
    <row r="5309" spans="2:11" x14ac:dyDescent="0.2">
      <c r="B5309" s="1">
        <v>72848118</v>
      </c>
      <c r="C5309" s="1">
        <v>2029</v>
      </c>
      <c r="D5309" s="1" t="s">
        <v>310</v>
      </c>
      <c r="E5309" s="1">
        <v>0</v>
      </c>
      <c r="F5309" s="329">
        <v>0</v>
      </c>
      <c r="G5309" s="1">
        <v>0</v>
      </c>
      <c r="H5309" s="329">
        <v>0</v>
      </c>
      <c r="I5309" s="1">
        <v>0</v>
      </c>
      <c r="J5309" s="329">
        <v>6868.6581567028534</v>
      </c>
      <c r="K5309" s="329">
        <f t="shared" si="82"/>
        <v>6868.6581567028534</v>
      </c>
    </row>
    <row r="5310" spans="2:11" x14ac:dyDescent="0.2">
      <c r="B5310" s="1">
        <v>72848118</v>
      </c>
      <c r="C5310" s="1">
        <v>2030</v>
      </c>
      <c r="D5310" s="1" t="s">
        <v>310</v>
      </c>
      <c r="E5310" s="1">
        <v>0</v>
      </c>
      <c r="F5310" s="329">
        <v>0</v>
      </c>
      <c r="G5310" s="1">
        <v>0</v>
      </c>
      <c r="H5310" s="329">
        <v>0</v>
      </c>
      <c r="I5310" s="1">
        <v>0</v>
      </c>
      <c r="J5310" s="329">
        <v>6868.6581567028534</v>
      </c>
      <c r="K5310" s="329">
        <f t="shared" si="82"/>
        <v>6868.6581567028534</v>
      </c>
    </row>
    <row r="5311" spans="2:11" x14ac:dyDescent="0.2">
      <c r="B5311" s="1">
        <v>72848118</v>
      </c>
      <c r="C5311" s="1">
        <v>2031</v>
      </c>
      <c r="D5311" s="1" t="s">
        <v>310</v>
      </c>
      <c r="E5311" s="1">
        <v>0</v>
      </c>
      <c r="F5311" s="329">
        <v>0</v>
      </c>
      <c r="G5311" s="1">
        <v>0</v>
      </c>
      <c r="H5311" s="329">
        <v>0</v>
      </c>
      <c r="I5311" s="1">
        <v>0</v>
      </c>
      <c r="J5311" s="329">
        <v>6868.6581567028534</v>
      </c>
      <c r="K5311" s="329">
        <f t="shared" si="82"/>
        <v>6868.6581567028534</v>
      </c>
    </row>
    <row r="5312" spans="2:11" x14ac:dyDescent="0.2">
      <c r="B5312" s="1">
        <v>72848118</v>
      </c>
      <c r="C5312" s="1">
        <v>2032</v>
      </c>
      <c r="D5312" s="1" t="s">
        <v>310</v>
      </c>
      <c r="E5312" s="1">
        <v>0</v>
      </c>
      <c r="F5312" s="329">
        <v>0</v>
      </c>
      <c r="G5312" s="1">
        <v>0</v>
      </c>
      <c r="H5312" s="329">
        <v>0</v>
      </c>
      <c r="I5312" s="1">
        <v>0</v>
      </c>
      <c r="J5312" s="329">
        <v>6868.6581567028534</v>
      </c>
      <c r="K5312" s="329">
        <f t="shared" si="82"/>
        <v>6868.6581567028534</v>
      </c>
    </row>
    <row r="5313" spans="2:11" x14ac:dyDescent="0.2">
      <c r="B5313" s="1">
        <v>72848118</v>
      </c>
      <c r="C5313" s="1">
        <v>2033</v>
      </c>
      <c r="D5313" s="1" t="s">
        <v>310</v>
      </c>
      <c r="E5313" s="1">
        <v>0</v>
      </c>
      <c r="F5313" s="329">
        <v>0</v>
      </c>
      <c r="G5313" s="1">
        <v>0</v>
      </c>
      <c r="H5313" s="329">
        <v>0</v>
      </c>
      <c r="I5313" s="1">
        <v>0</v>
      </c>
      <c r="J5313" s="329">
        <v>6868.6581567028534</v>
      </c>
      <c r="K5313" s="329">
        <f t="shared" si="82"/>
        <v>6868.6581567028534</v>
      </c>
    </row>
    <row r="5314" spans="2:11" x14ac:dyDescent="0.2">
      <c r="B5314" s="1">
        <v>72848118</v>
      </c>
      <c r="C5314" s="1">
        <v>2034</v>
      </c>
      <c r="D5314" s="1" t="s">
        <v>310</v>
      </c>
      <c r="E5314" s="1">
        <v>0</v>
      </c>
      <c r="F5314" s="329">
        <v>0</v>
      </c>
      <c r="G5314" s="1">
        <v>0</v>
      </c>
      <c r="H5314" s="329">
        <v>0</v>
      </c>
      <c r="I5314" s="1">
        <v>0</v>
      </c>
      <c r="J5314" s="329">
        <v>6868.6581567028534</v>
      </c>
      <c r="K5314" s="329">
        <f t="shared" si="82"/>
        <v>6868.6581567028534</v>
      </c>
    </row>
    <row r="5315" spans="2:11" x14ac:dyDescent="0.2">
      <c r="B5315" s="1">
        <v>154154915</v>
      </c>
      <c r="C5315" s="1">
        <v>2023</v>
      </c>
      <c r="D5315" s="1" t="s">
        <v>310</v>
      </c>
      <c r="E5315" s="1">
        <v>2565.2848069454649</v>
      </c>
      <c r="F5315" s="329">
        <v>0</v>
      </c>
      <c r="G5315" s="1">
        <v>170.73844133211449</v>
      </c>
      <c r="H5315" s="329">
        <v>7595.4376234701595</v>
      </c>
      <c r="I5315" s="1">
        <v>2736.02324827758</v>
      </c>
      <c r="J5315" s="329">
        <v>9611.5941050234396</v>
      </c>
      <c r="K5315" s="329">
        <f t="shared" si="82"/>
        <v>17207.031728493599</v>
      </c>
    </row>
    <row r="5316" spans="2:11" x14ac:dyDescent="0.2">
      <c r="B5316" s="1">
        <v>154154915</v>
      </c>
      <c r="C5316" s="1">
        <v>2024</v>
      </c>
      <c r="D5316" s="1" t="s">
        <v>310</v>
      </c>
      <c r="E5316" s="1">
        <v>2549.9967312882618</v>
      </c>
      <c r="F5316" s="329">
        <v>67.158857367974463</v>
      </c>
      <c r="G5316" s="1">
        <v>201.9791766722779</v>
      </c>
      <c r="H5316" s="329">
        <v>8985.2069966483323</v>
      </c>
      <c r="I5316" s="1">
        <v>2751.9759079605401</v>
      </c>
      <c r="J5316" s="329">
        <v>9611.5941050234396</v>
      </c>
      <c r="K5316" s="329">
        <f t="shared" si="82"/>
        <v>18663.959959039745</v>
      </c>
    </row>
    <row r="5317" spans="2:11" x14ac:dyDescent="0.2">
      <c r="B5317" s="1">
        <v>154154915</v>
      </c>
      <c r="C5317" s="1">
        <v>2025</v>
      </c>
      <c r="D5317" s="1" t="s">
        <v>310</v>
      </c>
      <c r="E5317" s="1">
        <v>2445.5627338991749</v>
      </c>
      <c r="F5317" s="329">
        <v>75.234681980643458</v>
      </c>
      <c r="G5317" s="1">
        <v>164.62135744395411</v>
      </c>
      <c r="H5317" s="329">
        <v>7323.3142003701378</v>
      </c>
      <c r="I5317" s="1">
        <v>2610.1840913431288</v>
      </c>
      <c r="J5317" s="329">
        <v>9611.5941050234396</v>
      </c>
      <c r="K5317" s="329">
        <f t="shared" si="82"/>
        <v>17010.14298737422</v>
      </c>
    </row>
    <row r="5318" spans="2:11" x14ac:dyDescent="0.2">
      <c r="B5318" s="1">
        <v>154154915</v>
      </c>
      <c r="C5318" s="1">
        <v>2026</v>
      </c>
      <c r="D5318" s="1" t="s">
        <v>310</v>
      </c>
      <c r="E5318" s="1">
        <v>2394.6870667316798</v>
      </c>
      <c r="F5318" s="329">
        <v>50.642788862226091</v>
      </c>
      <c r="G5318" s="1">
        <v>134.90460075718201</v>
      </c>
      <c r="H5318" s="329">
        <v>6001.340249892457</v>
      </c>
      <c r="I5318" s="1">
        <v>2529.5916674888622</v>
      </c>
      <c r="J5318" s="329">
        <v>9611.5941050234396</v>
      </c>
      <c r="K5318" s="329">
        <f t="shared" si="82"/>
        <v>15663.577143778122</v>
      </c>
    </row>
    <row r="5319" spans="2:11" x14ac:dyDescent="0.2">
      <c r="B5319" s="1">
        <v>154154915</v>
      </c>
      <c r="C5319" s="1">
        <v>2027</v>
      </c>
      <c r="D5319" s="1" t="s">
        <v>310</v>
      </c>
      <c r="E5319" s="1">
        <v>2394.6870667316798</v>
      </c>
      <c r="F5319" s="329">
        <v>50.642788862226091</v>
      </c>
      <c r="G5319" s="1">
        <v>134.90460075718201</v>
      </c>
      <c r="H5319" s="329">
        <v>6001.340249892457</v>
      </c>
      <c r="I5319" s="1">
        <v>2529.5916674888622</v>
      </c>
      <c r="J5319" s="329">
        <v>9611.5941050234396</v>
      </c>
      <c r="K5319" s="329">
        <f t="shared" ref="K5319:K5382" si="83">J5319+H5319+F5319</f>
        <v>15663.577143778122</v>
      </c>
    </row>
    <row r="5320" spans="2:11" x14ac:dyDescent="0.2">
      <c r="B5320" s="1">
        <v>154154915</v>
      </c>
      <c r="C5320" s="1">
        <v>2028</v>
      </c>
      <c r="D5320" s="1" t="s">
        <v>310</v>
      </c>
      <c r="E5320" s="1">
        <v>2394.6870667316798</v>
      </c>
      <c r="F5320" s="329">
        <v>50.642788862226091</v>
      </c>
      <c r="G5320" s="1">
        <v>134.90460075718201</v>
      </c>
      <c r="H5320" s="329">
        <v>6001.340249892457</v>
      </c>
      <c r="I5320" s="1">
        <v>2529.5916674888622</v>
      </c>
      <c r="J5320" s="329">
        <v>9611.5941050234396</v>
      </c>
      <c r="K5320" s="329">
        <f t="shared" si="83"/>
        <v>15663.577143778122</v>
      </c>
    </row>
    <row r="5321" spans="2:11" x14ac:dyDescent="0.2">
      <c r="B5321" s="1">
        <v>154154915</v>
      </c>
      <c r="C5321" s="1">
        <v>2029</v>
      </c>
      <c r="D5321" s="1" t="s">
        <v>310</v>
      </c>
      <c r="E5321" s="1">
        <v>2394.6870667316798</v>
      </c>
      <c r="F5321" s="329">
        <v>50.642788862226091</v>
      </c>
      <c r="G5321" s="1">
        <v>134.90460075718201</v>
      </c>
      <c r="H5321" s="329">
        <v>6001.340249892457</v>
      </c>
      <c r="I5321" s="1">
        <v>2529.5916674888622</v>
      </c>
      <c r="J5321" s="329">
        <v>9611.5941050234396</v>
      </c>
      <c r="K5321" s="329">
        <f t="shared" si="83"/>
        <v>15663.577143778122</v>
      </c>
    </row>
    <row r="5322" spans="2:11" x14ac:dyDescent="0.2">
      <c r="B5322" s="1">
        <v>154154915</v>
      </c>
      <c r="C5322" s="1">
        <v>2030</v>
      </c>
      <c r="D5322" s="1" t="s">
        <v>310</v>
      </c>
      <c r="E5322" s="1">
        <v>2394.6870667316798</v>
      </c>
      <c r="F5322" s="329">
        <v>50.642788862226091</v>
      </c>
      <c r="G5322" s="1">
        <v>134.90460075718201</v>
      </c>
      <c r="H5322" s="329">
        <v>6001.340249892457</v>
      </c>
      <c r="I5322" s="1">
        <v>2529.5916674888622</v>
      </c>
      <c r="J5322" s="329">
        <v>9611.5941050234396</v>
      </c>
      <c r="K5322" s="329">
        <f t="shared" si="83"/>
        <v>15663.577143778122</v>
      </c>
    </row>
    <row r="5323" spans="2:11" x14ac:dyDescent="0.2">
      <c r="B5323" s="1">
        <v>154154915</v>
      </c>
      <c r="C5323" s="1">
        <v>2031</v>
      </c>
      <c r="D5323" s="1" t="s">
        <v>310</v>
      </c>
      <c r="E5323" s="1">
        <v>2394.6870667316798</v>
      </c>
      <c r="F5323" s="329">
        <v>50.642788862226091</v>
      </c>
      <c r="G5323" s="1">
        <v>134.90460075718201</v>
      </c>
      <c r="H5323" s="329">
        <v>6001.340249892457</v>
      </c>
      <c r="I5323" s="1">
        <v>2529.5916674888622</v>
      </c>
      <c r="J5323" s="329">
        <v>9611.5941050234396</v>
      </c>
      <c r="K5323" s="329">
        <f t="shared" si="83"/>
        <v>15663.577143778122</v>
      </c>
    </row>
    <row r="5324" spans="2:11" x14ac:dyDescent="0.2">
      <c r="B5324" s="1">
        <v>154154915</v>
      </c>
      <c r="C5324" s="1">
        <v>2032</v>
      </c>
      <c r="D5324" s="1" t="s">
        <v>310</v>
      </c>
      <c r="E5324" s="1">
        <v>2394.6870667316798</v>
      </c>
      <c r="F5324" s="329">
        <v>50.642788862226091</v>
      </c>
      <c r="G5324" s="1">
        <v>134.90460075718201</v>
      </c>
      <c r="H5324" s="329">
        <v>6001.340249892457</v>
      </c>
      <c r="I5324" s="1">
        <v>2529.5916674888622</v>
      </c>
      <c r="J5324" s="329">
        <v>9611.5941050234396</v>
      </c>
      <c r="K5324" s="329">
        <f t="shared" si="83"/>
        <v>15663.577143778122</v>
      </c>
    </row>
    <row r="5325" spans="2:11" x14ac:dyDescent="0.2">
      <c r="B5325" s="1">
        <v>154154915</v>
      </c>
      <c r="C5325" s="1">
        <v>2033</v>
      </c>
      <c r="D5325" s="1" t="s">
        <v>310</v>
      </c>
      <c r="E5325" s="1">
        <v>2394.6870667316798</v>
      </c>
      <c r="F5325" s="329">
        <v>50.642788862226091</v>
      </c>
      <c r="G5325" s="1">
        <v>134.90460075718201</v>
      </c>
      <c r="H5325" s="329">
        <v>6001.340249892457</v>
      </c>
      <c r="I5325" s="1">
        <v>2529.5916674888622</v>
      </c>
      <c r="J5325" s="329">
        <v>9611.5941050234396</v>
      </c>
      <c r="K5325" s="329">
        <f t="shared" si="83"/>
        <v>15663.577143778122</v>
      </c>
    </row>
    <row r="5326" spans="2:11" x14ac:dyDescent="0.2">
      <c r="B5326" s="1">
        <v>154154915</v>
      </c>
      <c r="C5326" s="1">
        <v>2034</v>
      </c>
      <c r="D5326" s="1" t="s">
        <v>310</v>
      </c>
      <c r="E5326" s="1">
        <v>2394.6870667316798</v>
      </c>
      <c r="F5326" s="329">
        <v>50.642788862226091</v>
      </c>
      <c r="G5326" s="1">
        <v>134.90460075718201</v>
      </c>
      <c r="H5326" s="329">
        <v>6001.340249892457</v>
      </c>
      <c r="I5326" s="1">
        <v>2529.5916674888622</v>
      </c>
      <c r="J5326" s="329">
        <v>9611.5941050234396</v>
      </c>
      <c r="K5326" s="329">
        <f t="shared" si="83"/>
        <v>15663.577143778122</v>
      </c>
    </row>
    <row r="5327" spans="2:11" x14ac:dyDescent="0.2">
      <c r="B5327" s="1">
        <v>158071754</v>
      </c>
      <c r="C5327" s="1">
        <v>2023</v>
      </c>
      <c r="D5327" s="1" t="s">
        <v>310</v>
      </c>
      <c r="E5327" s="1">
        <v>886.77765702902286</v>
      </c>
      <c r="F5327" s="329">
        <v>0</v>
      </c>
      <c r="G5327" s="1">
        <v>0</v>
      </c>
      <c r="H5327" s="329">
        <v>0</v>
      </c>
      <c r="I5327" s="1">
        <v>886.77765702902286</v>
      </c>
      <c r="J5327" s="329">
        <v>23116.123973384751</v>
      </c>
      <c r="K5327" s="329">
        <f t="shared" si="83"/>
        <v>23116.123973384751</v>
      </c>
    </row>
    <row r="5328" spans="2:11" x14ac:dyDescent="0.2">
      <c r="B5328" s="1">
        <v>158071754</v>
      </c>
      <c r="C5328" s="1">
        <v>2024</v>
      </c>
      <c r="D5328" s="1" t="s">
        <v>310</v>
      </c>
      <c r="E5328" s="1">
        <v>1528.2761357446491</v>
      </c>
      <c r="F5328" s="329">
        <v>48.198761610236623</v>
      </c>
      <c r="G5328" s="1">
        <v>0</v>
      </c>
      <c r="H5328" s="329">
        <v>0</v>
      </c>
      <c r="I5328" s="1">
        <v>1528.2761357446491</v>
      </c>
      <c r="J5328" s="329">
        <v>23116.123973384751</v>
      </c>
      <c r="K5328" s="329">
        <f t="shared" si="83"/>
        <v>23164.322734994988</v>
      </c>
    </row>
    <row r="5329" spans="2:11" x14ac:dyDescent="0.2">
      <c r="B5329" s="1">
        <v>158071754</v>
      </c>
      <c r="C5329" s="1">
        <v>2025</v>
      </c>
      <c r="D5329" s="1" t="s">
        <v>310</v>
      </c>
      <c r="E5329" s="1">
        <v>1491.122149343561</v>
      </c>
      <c r="F5329" s="329">
        <v>51.710984315035759</v>
      </c>
      <c r="G5329" s="1">
        <v>0</v>
      </c>
      <c r="H5329" s="329">
        <v>0</v>
      </c>
      <c r="I5329" s="1">
        <v>1491.122149343561</v>
      </c>
      <c r="J5329" s="329">
        <v>23116.123973384751</v>
      </c>
      <c r="K5329" s="329">
        <f t="shared" si="83"/>
        <v>23167.834957699786</v>
      </c>
    </row>
    <row r="5330" spans="2:11" x14ac:dyDescent="0.2">
      <c r="B5330" s="1">
        <v>158071754</v>
      </c>
      <c r="C5330" s="1">
        <v>2026</v>
      </c>
      <c r="D5330" s="1" t="s">
        <v>310</v>
      </c>
      <c r="E5330" s="1">
        <v>2422.2298557230288</v>
      </c>
      <c r="F5330" s="329">
        <v>55.328517106633662</v>
      </c>
      <c r="G5330" s="1">
        <v>0</v>
      </c>
      <c r="H5330" s="329">
        <v>0</v>
      </c>
      <c r="I5330" s="1">
        <v>2422.2298557230288</v>
      </c>
      <c r="J5330" s="329">
        <v>23116.123973384751</v>
      </c>
      <c r="K5330" s="329">
        <f t="shared" si="83"/>
        <v>23171.452490491385</v>
      </c>
    </row>
    <row r="5331" spans="2:11" x14ac:dyDescent="0.2">
      <c r="B5331" s="1">
        <v>158071754</v>
      </c>
      <c r="C5331" s="1">
        <v>2027</v>
      </c>
      <c r="D5331" s="1" t="s">
        <v>310</v>
      </c>
      <c r="E5331" s="1">
        <v>2422.2298557230288</v>
      </c>
      <c r="F5331" s="329">
        <v>55.328517106633662</v>
      </c>
      <c r="G5331" s="1">
        <v>0</v>
      </c>
      <c r="H5331" s="329">
        <v>0</v>
      </c>
      <c r="I5331" s="1">
        <v>2422.2298557230288</v>
      </c>
      <c r="J5331" s="329">
        <v>23116.123973384751</v>
      </c>
      <c r="K5331" s="329">
        <f t="shared" si="83"/>
        <v>23171.452490491385</v>
      </c>
    </row>
    <row r="5332" spans="2:11" x14ac:dyDescent="0.2">
      <c r="B5332" s="1">
        <v>158071754</v>
      </c>
      <c r="C5332" s="1">
        <v>2028</v>
      </c>
      <c r="D5332" s="1" t="s">
        <v>310</v>
      </c>
      <c r="E5332" s="1">
        <v>2422.2298557230288</v>
      </c>
      <c r="F5332" s="329">
        <v>55.328517106633662</v>
      </c>
      <c r="G5332" s="1">
        <v>0</v>
      </c>
      <c r="H5332" s="329">
        <v>0</v>
      </c>
      <c r="I5332" s="1">
        <v>2422.2298557230288</v>
      </c>
      <c r="J5332" s="329">
        <v>23116.123973384751</v>
      </c>
      <c r="K5332" s="329">
        <f t="shared" si="83"/>
        <v>23171.452490491385</v>
      </c>
    </row>
    <row r="5333" spans="2:11" x14ac:dyDescent="0.2">
      <c r="B5333" s="1">
        <v>158071754</v>
      </c>
      <c r="C5333" s="1">
        <v>2029</v>
      </c>
      <c r="D5333" s="1" t="s">
        <v>310</v>
      </c>
      <c r="E5333" s="1">
        <v>2422.2298557230288</v>
      </c>
      <c r="F5333" s="329">
        <v>55.328517106633662</v>
      </c>
      <c r="G5333" s="1">
        <v>0</v>
      </c>
      <c r="H5333" s="329">
        <v>0</v>
      </c>
      <c r="I5333" s="1">
        <v>2422.2298557230288</v>
      </c>
      <c r="J5333" s="329">
        <v>23116.123973384751</v>
      </c>
      <c r="K5333" s="329">
        <f t="shared" si="83"/>
        <v>23171.452490491385</v>
      </c>
    </row>
    <row r="5334" spans="2:11" x14ac:dyDescent="0.2">
      <c r="B5334" s="1">
        <v>158071754</v>
      </c>
      <c r="C5334" s="1">
        <v>2030</v>
      </c>
      <c r="D5334" s="1" t="s">
        <v>310</v>
      </c>
      <c r="E5334" s="1">
        <v>2422.2298557230288</v>
      </c>
      <c r="F5334" s="329">
        <v>55.328517106633662</v>
      </c>
      <c r="G5334" s="1">
        <v>0</v>
      </c>
      <c r="H5334" s="329">
        <v>0</v>
      </c>
      <c r="I5334" s="1">
        <v>2422.2298557230288</v>
      </c>
      <c r="J5334" s="329">
        <v>23116.123973384751</v>
      </c>
      <c r="K5334" s="329">
        <f t="shared" si="83"/>
        <v>23171.452490491385</v>
      </c>
    </row>
    <row r="5335" spans="2:11" x14ac:dyDescent="0.2">
      <c r="B5335" s="1">
        <v>158071754</v>
      </c>
      <c r="C5335" s="1">
        <v>2031</v>
      </c>
      <c r="D5335" s="1" t="s">
        <v>310</v>
      </c>
      <c r="E5335" s="1">
        <v>2422.2298557230288</v>
      </c>
      <c r="F5335" s="329">
        <v>55.328517106633662</v>
      </c>
      <c r="G5335" s="1">
        <v>0</v>
      </c>
      <c r="H5335" s="329">
        <v>0</v>
      </c>
      <c r="I5335" s="1">
        <v>2422.2298557230288</v>
      </c>
      <c r="J5335" s="329">
        <v>23116.123973384751</v>
      </c>
      <c r="K5335" s="329">
        <f t="shared" si="83"/>
        <v>23171.452490491385</v>
      </c>
    </row>
    <row r="5336" spans="2:11" x14ac:dyDescent="0.2">
      <c r="B5336" s="1">
        <v>158071754</v>
      </c>
      <c r="C5336" s="1">
        <v>2032</v>
      </c>
      <c r="D5336" s="1" t="s">
        <v>310</v>
      </c>
      <c r="E5336" s="1">
        <v>2422.2298557230288</v>
      </c>
      <c r="F5336" s="329">
        <v>55.328517106633662</v>
      </c>
      <c r="G5336" s="1">
        <v>0</v>
      </c>
      <c r="H5336" s="329">
        <v>0</v>
      </c>
      <c r="I5336" s="1">
        <v>2422.2298557230288</v>
      </c>
      <c r="J5336" s="329">
        <v>23116.123973384751</v>
      </c>
      <c r="K5336" s="329">
        <f t="shared" si="83"/>
        <v>23171.452490491385</v>
      </c>
    </row>
    <row r="5337" spans="2:11" x14ac:dyDescent="0.2">
      <c r="B5337" s="1">
        <v>158071754</v>
      </c>
      <c r="C5337" s="1">
        <v>2033</v>
      </c>
      <c r="D5337" s="1" t="s">
        <v>310</v>
      </c>
      <c r="E5337" s="1">
        <v>2422.2298557230288</v>
      </c>
      <c r="F5337" s="329">
        <v>55.328517106633662</v>
      </c>
      <c r="G5337" s="1">
        <v>0</v>
      </c>
      <c r="H5337" s="329">
        <v>0</v>
      </c>
      <c r="I5337" s="1">
        <v>2422.2298557230288</v>
      </c>
      <c r="J5337" s="329">
        <v>23116.123973384751</v>
      </c>
      <c r="K5337" s="329">
        <f t="shared" si="83"/>
        <v>23171.452490491385</v>
      </c>
    </row>
    <row r="5338" spans="2:11" x14ac:dyDescent="0.2">
      <c r="B5338" s="1">
        <v>158071754</v>
      </c>
      <c r="C5338" s="1">
        <v>2034</v>
      </c>
      <c r="D5338" s="1" t="s">
        <v>310</v>
      </c>
      <c r="E5338" s="1">
        <v>2422.2298557230288</v>
      </c>
      <c r="F5338" s="329">
        <v>55.328517106633662</v>
      </c>
      <c r="G5338" s="1">
        <v>0</v>
      </c>
      <c r="H5338" s="329">
        <v>0</v>
      </c>
      <c r="I5338" s="1">
        <v>2422.2298557230288</v>
      </c>
      <c r="J5338" s="329">
        <v>23116.123973384751</v>
      </c>
      <c r="K5338" s="329">
        <f t="shared" si="83"/>
        <v>23171.452490491385</v>
      </c>
    </row>
    <row r="5339" spans="2:11" x14ac:dyDescent="0.2">
      <c r="B5339" s="1">
        <v>182422326</v>
      </c>
      <c r="C5339" s="1">
        <v>2023</v>
      </c>
      <c r="D5339" s="1" t="s">
        <v>310</v>
      </c>
      <c r="E5339" s="1">
        <v>0</v>
      </c>
      <c r="F5339" s="329">
        <v>0</v>
      </c>
      <c r="G5339" s="1">
        <v>0</v>
      </c>
      <c r="H5339" s="329">
        <v>0</v>
      </c>
      <c r="I5339" s="1">
        <v>0</v>
      </c>
      <c r="J5339" s="329">
        <v>16532.870832144999</v>
      </c>
      <c r="K5339" s="329">
        <f t="shared" si="83"/>
        <v>16532.870832144999</v>
      </c>
    </row>
    <row r="5340" spans="2:11" x14ac:dyDescent="0.2">
      <c r="B5340" s="1">
        <v>182422326</v>
      </c>
      <c r="C5340" s="1">
        <v>2024</v>
      </c>
      <c r="D5340" s="1" t="s">
        <v>310</v>
      </c>
      <c r="E5340" s="1">
        <v>0</v>
      </c>
      <c r="F5340" s="329">
        <v>0</v>
      </c>
      <c r="G5340" s="1">
        <v>0</v>
      </c>
      <c r="H5340" s="329">
        <v>0</v>
      </c>
      <c r="I5340" s="1">
        <v>0</v>
      </c>
      <c r="J5340" s="329">
        <v>16532.870832144999</v>
      </c>
      <c r="K5340" s="329">
        <f t="shared" si="83"/>
        <v>16532.870832144999</v>
      </c>
    </row>
    <row r="5341" spans="2:11" x14ac:dyDescent="0.2">
      <c r="B5341" s="1">
        <v>182422326</v>
      </c>
      <c r="C5341" s="1">
        <v>2025</v>
      </c>
      <c r="D5341" s="1" t="s">
        <v>310</v>
      </c>
      <c r="E5341" s="1">
        <v>0</v>
      </c>
      <c r="F5341" s="329">
        <v>0</v>
      </c>
      <c r="G5341" s="1">
        <v>0</v>
      </c>
      <c r="H5341" s="329">
        <v>0</v>
      </c>
      <c r="I5341" s="1">
        <v>0</v>
      </c>
      <c r="J5341" s="329">
        <v>16532.870832144999</v>
      </c>
      <c r="K5341" s="329">
        <f t="shared" si="83"/>
        <v>16532.870832144999</v>
      </c>
    </row>
    <row r="5342" spans="2:11" x14ac:dyDescent="0.2">
      <c r="B5342" s="1">
        <v>182422326</v>
      </c>
      <c r="C5342" s="1">
        <v>2026</v>
      </c>
      <c r="D5342" s="1" t="s">
        <v>310</v>
      </c>
      <c r="E5342" s="1">
        <v>0</v>
      </c>
      <c r="F5342" s="329">
        <v>0</v>
      </c>
      <c r="G5342" s="1">
        <v>0</v>
      </c>
      <c r="H5342" s="329">
        <v>0</v>
      </c>
      <c r="I5342" s="1">
        <v>0</v>
      </c>
      <c r="J5342" s="329">
        <v>16532.870832144999</v>
      </c>
      <c r="K5342" s="329">
        <f t="shared" si="83"/>
        <v>16532.870832144999</v>
      </c>
    </row>
    <row r="5343" spans="2:11" x14ac:dyDescent="0.2">
      <c r="B5343" s="1">
        <v>182422326</v>
      </c>
      <c r="C5343" s="1">
        <v>2027</v>
      </c>
      <c r="D5343" s="1" t="s">
        <v>310</v>
      </c>
      <c r="E5343" s="1">
        <v>0</v>
      </c>
      <c r="F5343" s="329">
        <v>0</v>
      </c>
      <c r="G5343" s="1">
        <v>0</v>
      </c>
      <c r="H5343" s="329">
        <v>0</v>
      </c>
      <c r="I5343" s="1">
        <v>0</v>
      </c>
      <c r="J5343" s="329">
        <v>16532.870832144999</v>
      </c>
      <c r="K5343" s="329">
        <f t="shared" si="83"/>
        <v>16532.870832144999</v>
      </c>
    </row>
    <row r="5344" spans="2:11" x14ac:dyDescent="0.2">
      <c r="B5344" s="1">
        <v>182422326</v>
      </c>
      <c r="C5344" s="1">
        <v>2028</v>
      </c>
      <c r="D5344" s="1" t="s">
        <v>310</v>
      </c>
      <c r="E5344" s="1">
        <v>0</v>
      </c>
      <c r="F5344" s="329">
        <v>0</v>
      </c>
      <c r="G5344" s="1">
        <v>0</v>
      </c>
      <c r="H5344" s="329">
        <v>0</v>
      </c>
      <c r="I5344" s="1">
        <v>0</v>
      </c>
      <c r="J5344" s="329">
        <v>16532.870832144999</v>
      </c>
      <c r="K5344" s="329">
        <f t="shared" si="83"/>
        <v>16532.870832144999</v>
      </c>
    </row>
    <row r="5345" spans="2:11" x14ac:dyDescent="0.2">
      <c r="B5345" s="1">
        <v>182422326</v>
      </c>
      <c r="C5345" s="1">
        <v>2029</v>
      </c>
      <c r="D5345" s="1" t="s">
        <v>310</v>
      </c>
      <c r="E5345" s="1">
        <v>0</v>
      </c>
      <c r="F5345" s="329">
        <v>0</v>
      </c>
      <c r="G5345" s="1">
        <v>0</v>
      </c>
      <c r="H5345" s="329">
        <v>0</v>
      </c>
      <c r="I5345" s="1">
        <v>0</v>
      </c>
      <c r="J5345" s="329">
        <v>16532.870832144999</v>
      </c>
      <c r="K5345" s="329">
        <f t="shared" si="83"/>
        <v>16532.870832144999</v>
      </c>
    </row>
    <row r="5346" spans="2:11" x14ac:dyDescent="0.2">
      <c r="B5346" s="1">
        <v>182422326</v>
      </c>
      <c r="C5346" s="1">
        <v>2030</v>
      </c>
      <c r="D5346" s="1" t="s">
        <v>310</v>
      </c>
      <c r="E5346" s="1">
        <v>0</v>
      </c>
      <c r="F5346" s="329">
        <v>0</v>
      </c>
      <c r="G5346" s="1">
        <v>0</v>
      </c>
      <c r="H5346" s="329">
        <v>0</v>
      </c>
      <c r="I5346" s="1">
        <v>0</v>
      </c>
      <c r="J5346" s="329">
        <v>16532.870832144999</v>
      </c>
      <c r="K5346" s="329">
        <f t="shared" si="83"/>
        <v>16532.870832144999</v>
      </c>
    </row>
    <row r="5347" spans="2:11" x14ac:dyDescent="0.2">
      <c r="B5347" s="1">
        <v>182422326</v>
      </c>
      <c r="C5347" s="1">
        <v>2031</v>
      </c>
      <c r="D5347" s="1" t="s">
        <v>310</v>
      </c>
      <c r="E5347" s="1">
        <v>0</v>
      </c>
      <c r="F5347" s="329">
        <v>0</v>
      </c>
      <c r="G5347" s="1">
        <v>0</v>
      </c>
      <c r="H5347" s="329">
        <v>0</v>
      </c>
      <c r="I5347" s="1">
        <v>0</v>
      </c>
      <c r="J5347" s="329">
        <v>16532.870832144999</v>
      </c>
      <c r="K5347" s="329">
        <f t="shared" si="83"/>
        <v>16532.870832144999</v>
      </c>
    </row>
    <row r="5348" spans="2:11" x14ac:dyDescent="0.2">
      <c r="B5348" s="1">
        <v>182422326</v>
      </c>
      <c r="C5348" s="1">
        <v>2032</v>
      </c>
      <c r="D5348" s="1" t="s">
        <v>310</v>
      </c>
      <c r="E5348" s="1">
        <v>0</v>
      </c>
      <c r="F5348" s="329">
        <v>0</v>
      </c>
      <c r="G5348" s="1">
        <v>0</v>
      </c>
      <c r="H5348" s="329">
        <v>0</v>
      </c>
      <c r="I5348" s="1">
        <v>0</v>
      </c>
      <c r="J5348" s="329">
        <v>16532.870832144999</v>
      </c>
      <c r="K5348" s="329">
        <f t="shared" si="83"/>
        <v>16532.870832144999</v>
      </c>
    </row>
    <row r="5349" spans="2:11" x14ac:dyDescent="0.2">
      <c r="B5349" s="1">
        <v>182422326</v>
      </c>
      <c r="C5349" s="1">
        <v>2033</v>
      </c>
      <c r="D5349" s="1" t="s">
        <v>310</v>
      </c>
      <c r="E5349" s="1">
        <v>0</v>
      </c>
      <c r="F5349" s="329">
        <v>0</v>
      </c>
      <c r="G5349" s="1">
        <v>0</v>
      </c>
      <c r="H5349" s="329">
        <v>0</v>
      </c>
      <c r="I5349" s="1">
        <v>0</v>
      </c>
      <c r="J5349" s="329">
        <v>16532.870832144999</v>
      </c>
      <c r="K5349" s="329">
        <f t="shared" si="83"/>
        <v>16532.870832144999</v>
      </c>
    </row>
    <row r="5350" spans="2:11" x14ac:dyDescent="0.2">
      <c r="B5350" s="1">
        <v>182422326</v>
      </c>
      <c r="C5350" s="1">
        <v>2034</v>
      </c>
      <c r="D5350" s="1" t="s">
        <v>310</v>
      </c>
      <c r="E5350" s="1">
        <v>0</v>
      </c>
      <c r="F5350" s="329">
        <v>0</v>
      </c>
      <c r="G5350" s="1">
        <v>0</v>
      </c>
      <c r="H5350" s="329">
        <v>0</v>
      </c>
      <c r="I5350" s="1">
        <v>0</v>
      </c>
      <c r="J5350" s="329">
        <v>16532.870832144999</v>
      </c>
      <c r="K5350" s="329">
        <f t="shared" si="83"/>
        <v>16532.870832144999</v>
      </c>
    </row>
    <row r="5351" spans="2:11" x14ac:dyDescent="0.2">
      <c r="B5351" s="1">
        <v>200847925</v>
      </c>
      <c r="C5351" s="1">
        <v>2023</v>
      </c>
      <c r="D5351" s="1" t="s">
        <v>310</v>
      </c>
      <c r="E5351" s="1">
        <v>0</v>
      </c>
      <c r="F5351" s="329">
        <v>0</v>
      </c>
      <c r="G5351" s="1">
        <v>0</v>
      </c>
      <c r="H5351" s="329">
        <v>0</v>
      </c>
      <c r="I5351" s="1">
        <v>0</v>
      </c>
      <c r="J5351" s="329">
        <v>25576.61457728548</v>
      </c>
      <c r="K5351" s="329">
        <f t="shared" si="83"/>
        <v>25576.61457728548</v>
      </c>
    </row>
    <row r="5352" spans="2:11" x14ac:dyDescent="0.2">
      <c r="B5352" s="1">
        <v>200847925</v>
      </c>
      <c r="C5352" s="1">
        <v>2024</v>
      </c>
      <c r="D5352" s="1" t="s">
        <v>310</v>
      </c>
      <c r="E5352" s="1">
        <v>0</v>
      </c>
      <c r="F5352" s="329">
        <v>0</v>
      </c>
      <c r="G5352" s="1">
        <v>0</v>
      </c>
      <c r="H5352" s="329">
        <v>0</v>
      </c>
      <c r="I5352" s="1">
        <v>0</v>
      </c>
      <c r="J5352" s="329">
        <v>25576.61457728548</v>
      </c>
      <c r="K5352" s="329">
        <f t="shared" si="83"/>
        <v>25576.61457728548</v>
      </c>
    </row>
    <row r="5353" spans="2:11" x14ac:dyDescent="0.2">
      <c r="B5353" s="1">
        <v>200847925</v>
      </c>
      <c r="C5353" s="1">
        <v>2025</v>
      </c>
      <c r="D5353" s="1" t="s">
        <v>310</v>
      </c>
      <c r="E5353" s="1">
        <v>0</v>
      </c>
      <c r="F5353" s="329">
        <v>0</v>
      </c>
      <c r="G5353" s="1">
        <v>0</v>
      </c>
      <c r="H5353" s="329">
        <v>0</v>
      </c>
      <c r="I5353" s="1">
        <v>0</v>
      </c>
      <c r="J5353" s="329">
        <v>25576.61457728548</v>
      </c>
      <c r="K5353" s="329">
        <f t="shared" si="83"/>
        <v>25576.61457728548</v>
      </c>
    </row>
    <row r="5354" spans="2:11" x14ac:dyDescent="0.2">
      <c r="B5354" s="1">
        <v>200847925</v>
      </c>
      <c r="C5354" s="1">
        <v>2026</v>
      </c>
      <c r="D5354" s="1" t="s">
        <v>310</v>
      </c>
      <c r="E5354" s="1">
        <v>8.851286636634276</v>
      </c>
      <c r="F5354" s="329">
        <v>2.04474240794854E-2</v>
      </c>
      <c r="G5354" s="1">
        <v>0</v>
      </c>
      <c r="H5354" s="329">
        <v>0</v>
      </c>
      <c r="I5354" s="1">
        <v>8.851286636634276</v>
      </c>
      <c r="J5354" s="329">
        <v>25576.61457728548</v>
      </c>
      <c r="K5354" s="329">
        <f t="shared" si="83"/>
        <v>25576.635024709558</v>
      </c>
    </row>
    <row r="5355" spans="2:11" x14ac:dyDescent="0.2">
      <c r="B5355" s="1">
        <v>200847925</v>
      </c>
      <c r="C5355" s="1">
        <v>2027</v>
      </c>
      <c r="D5355" s="1" t="s">
        <v>310</v>
      </c>
      <c r="E5355" s="1">
        <v>8.851286636634276</v>
      </c>
      <c r="F5355" s="329">
        <v>2.04474240794854E-2</v>
      </c>
      <c r="G5355" s="1">
        <v>0</v>
      </c>
      <c r="H5355" s="329">
        <v>0</v>
      </c>
      <c r="I5355" s="1">
        <v>8.851286636634276</v>
      </c>
      <c r="J5355" s="329">
        <v>25576.61457728548</v>
      </c>
      <c r="K5355" s="329">
        <f t="shared" si="83"/>
        <v>25576.635024709558</v>
      </c>
    </row>
    <row r="5356" spans="2:11" x14ac:dyDescent="0.2">
      <c r="B5356" s="1">
        <v>200847925</v>
      </c>
      <c r="C5356" s="1">
        <v>2028</v>
      </c>
      <c r="D5356" s="1" t="s">
        <v>310</v>
      </c>
      <c r="E5356" s="1">
        <v>8.851286636634276</v>
      </c>
      <c r="F5356" s="329">
        <v>2.04474240794854E-2</v>
      </c>
      <c r="G5356" s="1">
        <v>0</v>
      </c>
      <c r="H5356" s="329">
        <v>0</v>
      </c>
      <c r="I5356" s="1">
        <v>8.851286636634276</v>
      </c>
      <c r="J5356" s="329">
        <v>25576.61457728548</v>
      </c>
      <c r="K5356" s="329">
        <f t="shared" si="83"/>
        <v>25576.635024709558</v>
      </c>
    </row>
    <row r="5357" spans="2:11" x14ac:dyDescent="0.2">
      <c r="B5357" s="1">
        <v>200847925</v>
      </c>
      <c r="C5357" s="1">
        <v>2029</v>
      </c>
      <c r="D5357" s="1" t="s">
        <v>310</v>
      </c>
      <c r="E5357" s="1">
        <v>8.851286636634276</v>
      </c>
      <c r="F5357" s="329">
        <v>2.04474240794854E-2</v>
      </c>
      <c r="G5357" s="1">
        <v>0</v>
      </c>
      <c r="H5357" s="329">
        <v>0</v>
      </c>
      <c r="I5357" s="1">
        <v>8.851286636634276</v>
      </c>
      <c r="J5357" s="329">
        <v>25576.61457728548</v>
      </c>
      <c r="K5357" s="329">
        <f t="shared" si="83"/>
        <v>25576.635024709558</v>
      </c>
    </row>
    <row r="5358" spans="2:11" x14ac:dyDescent="0.2">
      <c r="B5358" s="1">
        <v>200847925</v>
      </c>
      <c r="C5358" s="1">
        <v>2030</v>
      </c>
      <c r="D5358" s="1" t="s">
        <v>310</v>
      </c>
      <c r="E5358" s="1">
        <v>8.851286636634276</v>
      </c>
      <c r="F5358" s="329">
        <v>2.04474240794854E-2</v>
      </c>
      <c r="G5358" s="1">
        <v>0</v>
      </c>
      <c r="H5358" s="329">
        <v>0</v>
      </c>
      <c r="I5358" s="1">
        <v>8.851286636634276</v>
      </c>
      <c r="J5358" s="329">
        <v>25576.61457728548</v>
      </c>
      <c r="K5358" s="329">
        <f t="shared" si="83"/>
        <v>25576.635024709558</v>
      </c>
    </row>
    <row r="5359" spans="2:11" x14ac:dyDescent="0.2">
      <c r="B5359" s="1">
        <v>200847925</v>
      </c>
      <c r="C5359" s="1">
        <v>2031</v>
      </c>
      <c r="D5359" s="1" t="s">
        <v>310</v>
      </c>
      <c r="E5359" s="1">
        <v>8.851286636634276</v>
      </c>
      <c r="F5359" s="329">
        <v>2.04474240794854E-2</v>
      </c>
      <c r="G5359" s="1">
        <v>0</v>
      </c>
      <c r="H5359" s="329">
        <v>0</v>
      </c>
      <c r="I5359" s="1">
        <v>8.851286636634276</v>
      </c>
      <c r="J5359" s="329">
        <v>25576.61457728548</v>
      </c>
      <c r="K5359" s="329">
        <f t="shared" si="83"/>
        <v>25576.635024709558</v>
      </c>
    </row>
    <row r="5360" spans="2:11" x14ac:dyDescent="0.2">
      <c r="B5360" s="1">
        <v>200847925</v>
      </c>
      <c r="C5360" s="1">
        <v>2032</v>
      </c>
      <c r="D5360" s="1" t="s">
        <v>310</v>
      </c>
      <c r="E5360" s="1">
        <v>8.851286636634276</v>
      </c>
      <c r="F5360" s="329">
        <v>2.04474240794854E-2</v>
      </c>
      <c r="G5360" s="1">
        <v>0</v>
      </c>
      <c r="H5360" s="329">
        <v>0</v>
      </c>
      <c r="I5360" s="1">
        <v>8.851286636634276</v>
      </c>
      <c r="J5360" s="329">
        <v>25576.61457728548</v>
      </c>
      <c r="K5360" s="329">
        <f t="shared" si="83"/>
        <v>25576.635024709558</v>
      </c>
    </row>
    <row r="5361" spans="2:11" x14ac:dyDescent="0.2">
      <c r="B5361" s="1">
        <v>200847925</v>
      </c>
      <c r="C5361" s="1">
        <v>2033</v>
      </c>
      <c r="D5361" s="1" t="s">
        <v>310</v>
      </c>
      <c r="E5361" s="1">
        <v>8.851286636634276</v>
      </c>
      <c r="F5361" s="329">
        <v>2.04474240794854E-2</v>
      </c>
      <c r="G5361" s="1">
        <v>0</v>
      </c>
      <c r="H5361" s="329">
        <v>0</v>
      </c>
      <c r="I5361" s="1">
        <v>8.851286636634276</v>
      </c>
      <c r="J5361" s="329">
        <v>25576.61457728548</v>
      </c>
      <c r="K5361" s="329">
        <f t="shared" si="83"/>
        <v>25576.635024709558</v>
      </c>
    </row>
    <row r="5362" spans="2:11" x14ac:dyDescent="0.2">
      <c r="B5362" s="1">
        <v>200847925</v>
      </c>
      <c r="C5362" s="1">
        <v>2034</v>
      </c>
      <c r="D5362" s="1" t="s">
        <v>310</v>
      </c>
      <c r="E5362" s="1">
        <v>8.851286636634276</v>
      </c>
      <c r="F5362" s="329">
        <v>2.04474240794854E-2</v>
      </c>
      <c r="G5362" s="1">
        <v>0</v>
      </c>
      <c r="H5362" s="329">
        <v>0</v>
      </c>
      <c r="I5362" s="1">
        <v>8.851286636634276</v>
      </c>
      <c r="J5362" s="329">
        <v>25576.61457728548</v>
      </c>
      <c r="K5362" s="329">
        <f t="shared" si="83"/>
        <v>25576.635024709558</v>
      </c>
    </row>
    <row r="5363" spans="2:11" x14ac:dyDescent="0.2">
      <c r="B5363" s="1">
        <v>19950898</v>
      </c>
      <c r="C5363" s="1">
        <v>2023</v>
      </c>
      <c r="D5363" s="1" t="s">
        <v>311</v>
      </c>
      <c r="E5363" s="1">
        <v>0</v>
      </c>
      <c r="F5363" s="329">
        <v>0</v>
      </c>
      <c r="G5363" s="1">
        <v>7.3536700951473003E-3</v>
      </c>
      <c r="H5363" s="329">
        <v>0.32713396043380327</v>
      </c>
      <c r="I5363" s="1">
        <v>7.3536700951473003E-3</v>
      </c>
      <c r="J5363" s="329">
        <v>5547.5568133730212</v>
      </c>
      <c r="K5363" s="329">
        <f t="shared" si="83"/>
        <v>5547.8839473334547</v>
      </c>
    </row>
    <row r="5364" spans="2:11" x14ac:dyDescent="0.2">
      <c r="B5364" s="1">
        <v>19950898</v>
      </c>
      <c r="C5364" s="1">
        <v>2024</v>
      </c>
      <c r="D5364" s="1" t="s">
        <v>311</v>
      </c>
      <c r="E5364" s="1">
        <v>0</v>
      </c>
      <c r="F5364" s="329">
        <v>0</v>
      </c>
      <c r="G5364" s="1">
        <v>8.7429084450647999E-3</v>
      </c>
      <c r="H5364" s="329">
        <v>0.3889353517819053</v>
      </c>
      <c r="I5364" s="1">
        <v>8.7429084450647999E-3</v>
      </c>
      <c r="J5364" s="329">
        <v>5547.5568133730212</v>
      </c>
      <c r="K5364" s="329">
        <f t="shared" si="83"/>
        <v>5547.9457487248028</v>
      </c>
    </row>
    <row r="5365" spans="2:11" x14ac:dyDescent="0.2">
      <c r="B5365" s="1">
        <v>19950898</v>
      </c>
      <c r="C5365" s="1">
        <v>2025</v>
      </c>
      <c r="D5365" s="1" t="s">
        <v>311</v>
      </c>
      <c r="E5365" s="1">
        <v>0</v>
      </c>
      <c r="F5365" s="329">
        <v>0</v>
      </c>
      <c r="G5365" s="1">
        <v>8.7429084450647999E-3</v>
      </c>
      <c r="H5365" s="329">
        <v>0.3889353517819053</v>
      </c>
      <c r="I5365" s="1">
        <v>8.7429084450647999E-3</v>
      </c>
      <c r="J5365" s="329">
        <v>5547.5568133730212</v>
      </c>
      <c r="K5365" s="329">
        <f t="shared" si="83"/>
        <v>5547.9457487248028</v>
      </c>
    </row>
    <row r="5366" spans="2:11" x14ac:dyDescent="0.2">
      <c r="B5366" s="1">
        <v>19950898</v>
      </c>
      <c r="C5366" s="1">
        <v>2026</v>
      </c>
      <c r="D5366" s="1" t="s">
        <v>311</v>
      </c>
      <c r="E5366" s="1">
        <v>0</v>
      </c>
      <c r="F5366" s="329">
        <v>0</v>
      </c>
      <c r="G5366" s="1">
        <v>8.7429084450647999E-3</v>
      </c>
      <c r="H5366" s="329">
        <v>0.3889353517819053</v>
      </c>
      <c r="I5366" s="1">
        <v>8.7429084450647999E-3</v>
      </c>
      <c r="J5366" s="329">
        <v>5547.5568133730212</v>
      </c>
      <c r="K5366" s="329">
        <f t="shared" si="83"/>
        <v>5547.9457487248028</v>
      </c>
    </row>
    <row r="5367" spans="2:11" x14ac:dyDescent="0.2">
      <c r="B5367" s="1">
        <v>19950898</v>
      </c>
      <c r="C5367" s="1">
        <v>2027</v>
      </c>
      <c r="D5367" s="1" t="s">
        <v>311</v>
      </c>
      <c r="E5367" s="1">
        <v>0</v>
      </c>
      <c r="F5367" s="329">
        <v>0</v>
      </c>
      <c r="G5367" s="1">
        <v>8.7429084450647999E-3</v>
      </c>
      <c r="H5367" s="329">
        <v>0.3889353517819053</v>
      </c>
      <c r="I5367" s="1">
        <v>8.7429084450647999E-3</v>
      </c>
      <c r="J5367" s="329">
        <v>5547.5568133730212</v>
      </c>
      <c r="K5367" s="329">
        <f t="shared" si="83"/>
        <v>5547.9457487248028</v>
      </c>
    </row>
    <row r="5368" spans="2:11" x14ac:dyDescent="0.2">
      <c r="B5368" s="1">
        <v>19950898</v>
      </c>
      <c r="C5368" s="1">
        <v>2028</v>
      </c>
      <c r="D5368" s="1" t="s">
        <v>311</v>
      </c>
      <c r="E5368" s="1">
        <v>0</v>
      </c>
      <c r="F5368" s="329">
        <v>0</v>
      </c>
      <c r="G5368" s="1">
        <v>8.7429084450647999E-3</v>
      </c>
      <c r="H5368" s="329">
        <v>0.3889353517819053</v>
      </c>
      <c r="I5368" s="1">
        <v>8.7429084450647999E-3</v>
      </c>
      <c r="J5368" s="329">
        <v>5547.5568133730212</v>
      </c>
      <c r="K5368" s="329">
        <f t="shared" si="83"/>
        <v>5547.9457487248028</v>
      </c>
    </row>
    <row r="5369" spans="2:11" x14ac:dyDescent="0.2">
      <c r="B5369" s="1">
        <v>19950898</v>
      </c>
      <c r="C5369" s="1">
        <v>2029</v>
      </c>
      <c r="D5369" s="1" t="s">
        <v>311</v>
      </c>
      <c r="E5369" s="1">
        <v>0</v>
      </c>
      <c r="F5369" s="329">
        <v>0</v>
      </c>
      <c r="G5369" s="1">
        <v>8.7429084450647999E-3</v>
      </c>
      <c r="H5369" s="329">
        <v>0.3889353517819053</v>
      </c>
      <c r="I5369" s="1">
        <v>8.7429084450647999E-3</v>
      </c>
      <c r="J5369" s="329">
        <v>5547.5568133730212</v>
      </c>
      <c r="K5369" s="329">
        <f t="shared" si="83"/>
        <v>5547.9457487248028</v>
      </c>
    </row>
    <row r="5370" spans="2:11" x14ac:dyDescent="0.2">
      <c r="B5370" s="1">
        <v>19950898</v>
      </c>
      <c r="C5370" s="1">
        <v>2030</v>
      </c>
      <c r="D5370" s="1" t="s">
        <v>311</v>
      </c>
      <c r="E5370" s="1">
        <v>0</v>
      </c>
      <c r="F5370" s="329">
        <v>0</v>
      </c>
      <c r="G5370" s="1">
        <v>8.7429084450647999E-3</v>
      </c>
      <c r="H5370" s="329">
        <v>0.3889353517819053</v>
      </c>
      <c r="I5370" s="1">
        <v>8.7429084450647999E-3</v>
      </c>
      <c r="J5370" s="329">
        <v>5547.5568133730212</v>
      </c>
      <c r="K5370" s="329">
        <f t="shared" si="83"/>
        <v>5547.9457487248028</v>
      </c>
    </row>
    <row r="5371" spans="2:11" x14ac:dyDescent="0.2">
      <c r="B5371" s="1">
        <v>19950898</v>
      </c>
      <c r="C5371" s="1">
        <v>2031</v>
      </c>
      <c r="D5371" s="1" t="s">
        <v>311</v>
      </c>
      <c r="E5371" s="1">
        <v>0</v>
      </c>
      <c r="F5371" s="329">
        <v>0</v>
      </c>
      <c r="G5371" s="1">
        <v>8.7429084450647999E-3</v>
      </c>
      <c r="H5371" s="329">
        <v>0.3889353517819053</v>
      </c>
      <c r="I5371" s="1">
        <v>8.7429084450647999E-3</v>
      </c>
      <c r="J5371" s="329">
        <v>5547.5568133730212</v>
      </c>
      <c r="K5371" s="329">
        <f t="shared" si="83"/>
        <v>5547.9457487248028</v>
      </c>
    </row>
    <row r="5372" spans="2:11" x14ac:dyDescent="0.2">
      <c r="B5372" s="1">
        <v>19950898</v>
      </c>
      <c r="C5372" s="1">
        <v>2032</v>
      </c>
      <c r="D5372" s="1" t="s">
        <v>311</v>
      </c>
      <c r="E5372" s="1">
        <v>0</v>
      </c>
      <c r="F5372" s="329">
        <v>0</v>
      </c>
      <c r="G5372" s="1">
        <v>8.7429084450647999E-3</v>
      </c>
      <c r="H5372" s="329">
        <v>0.3889353517819053</v>
      </c>
      <c r="I5372" s="1">
        <v>8.7429084450647999E-3</v>
      </c>
      <c r="J5372" s="329">
        <v>5547.5568133730212</v>
      </c>
      <c r="K5372" s="329">
        <f t="shared" si="83"/>
        <v>5547.9457487248028</v>
      </c>
    </row>
    <row r="5373" spans="2:11" x14ac:dyDescent="0.2">
      <c r="B5373" s="1">
        <v>19950898</v>
      </c>
      <c r="C5373" s="1">
        <v>2033</v>
      </c>
      <c r="D5373" s="1" t="s">
        <v>311</v>
      </c>
      <c r="E5373" s="1">
        <v>0</v>
      </c>
      <c r="F5373" s="329">
        <v>0</v>
      </c>
      <c r="G5373" s="1">
        <v>8.7429084450647999E-3</v>
      </c>
      <c r="H5373" s="329">
        <v>0.3889353517819053</v>
      </c>
      <c r="I5373" s="1">
        <v>8.7429084450647999E-3</v>
      </c>
      <c r="J5373" s="329">
        <v>5547.5568133730212</v>
      </c>
      <c r="K5373" s="329">
        <f t="shared" si="83"/>
        <v>5547.9457487248028</v>
      </c>
    </row>
    <row r="5374" spans="2:11" x14ac:dyDescent="0.2">
      <c r="B5374" s="1">
        <v>19950898</v>
      </c>
      <c r="C5374" s="1">
        <v>2034</v>
      </c>
      <c r="D5374" s="1" t="s">
        <v>311</v>
      </c>
      <c r="E5374" s="1">
        <v>0</v>
      </c>
      <c r="F5374" s="329">
        <v>0</v>
      </c>
      <c r="G5374" s="1">
        <v>8.7429084450647999E-3</v>
      </c>
      <c r="H5374" s="329">
        <v>0.3889353517819053</v>
      </c>
      <c r="I5374" s="1">
        <v>8.7429084450647999E-3</v>
      </c>
      <c r="J5374" s="329">
        <v>5547.5568133730212</v>
      </c>
      <c r="K5374" s="329">
        <f t="shared" si="83"/>
        <v>5547.9457487248028</v>
      </c>
    </row>
    <row r="5375" spans="2:11" x14ac:dyDescent="0.2">
      <c r="B5375" s="1">
        <v>19951396</v>
      </c>
      <c r="C5375" s="1">
        <v>2023</v>
      </c>
      <c r="D5375" s="1" t="s">
        <v>311</v>
      </c>
      <c r="E5375" s="1">
        <v>0</v>
      </c>
      <c r="F5375" s="329">
        <v>0</v>
      </c>
      <c r="G5375" s="1">
        <v>0</v>
      </c>
      <c r="H5375" s="329">
        <v>0</v>
      </c>
      <c r="I5375" s="1">
        <v>0</v>
      </c>
      <c r="J5375" s="329">
        <v>8394.7434207550141</v>
      </c>
      <c r="K5375" s="329">
        <f t="shared" si="83"/>
        <v>8394.7434207550141</v>
      </c>
    </row>
    <row r="5376" spans="2:11" x14ac:dyDescent="0.2">
      <c r="B5376" s="1">
        <v>19951396</v>
      </c>
      <c r="C5376" s="1">
        <v>2024</v>
      </c>
      <c r="D5376" s="1" t="s">
        <v>311</v>
      </c>
      <c r="E5376" s="1">
        <v>0</v>
      </c>
      <c r="F5376" s="329">
        <v>0</v>
      </c>
      <c r="G5376" s="1">
        <v>0</v>
      </c>
      <c r="H5376" s="329">
        <v>0</v>
      </c>
      <c r="I5376" s="1">
        <v>0</v>
      </c>
      <c r="J5376" s="329">
        <v>8394.7434207550141</v>
      </c>
      <c r="K5376" s="329">
        <f t="shared" si="83"/>
        <v>8394.7434207550141</v>
      </c>
    </row>
    <row r="5377" spans="2:11" x14ac:dyDescent="0.2">
      <c r="B5377" s="1">
        <v>19951396</v>
      </c>
      <c r="C5377" s="1">
        <v>2025</v>
      </c>
      <c r="D5377" s="1" t="s">
        <v>311</v>
      </c>
      <c r="E5377" s="1">
        <v>0</v>
      </c>
      <c r="F5377" s="329">
        <v>0</v>
      </c>
      <c r="G5377" s="1">
        <v>0</v>
      </c>
      <c r="H5377" s="329">
        <v>0</v>
      </c>
      <c r="I5377" s="1">
        <v>0</v>
      </c>
      <c r="J5377" s="329">
        <v>8394.7434207550141</v>
      </c>
      <c r="K5377" s="329">
        <f t="shared" si="83"/>
        <v>8394.7434207550141</v>
      </c>
    </row>
    <row r="5378" spans="2:11" x14ac:dyDescent="0.2">
      <c r="B5378" s="1">
        <v>19951396</v>
      </c>
      <c r="C5378" s="1">
        <v>2026</v>
      </c>
      <c r="D5378" s="1" t="s">
        <v>311</v>
      </c>
      <c r="E5378" s="1">
        <v>0</v>
      </c>
      <c r="F5378" s="329">
        <v>0</v>
      </c>
      <c r="G5378" s="1">
        <v>0</v>
      </c>
      <c r="H5378" s="329">
        <v>0</v>
      </c>
      <c r="I5378" s="1">
        <v>0</v>
      </c>
      <c r="J5378" s="329">
        <v>8394.7434207550141</v>
      </c>
      <c r="K5378" s="329">
        <f t="shared" si="83"/>
        <v>8394.7434207550141</v>
      </c>
    </row>
    <row r="5379" spans="2:11" x14ac:dyDescent="0.2">
      <c r="B5379" s="1">
        <v>19951396</v>
      </c>
      <c r="C5379" s="1">
        <v>2027</v>
      </c>
      <c r="D5379" s="1" t="s">
        <v>311</v>
      </c>
      <c r="E5379" s="1">
        <v>0</v>
      </c>
      <c r="F5379" s="329">
        <v>0</v>
      </c>
      <c r="G5379" s="1">
        <v>0</v>
      </c>
      <c r="H5379" s="329">
        <v>0</v>
      </c>
      <c r="I5379" s="1">
        <v>0</v>
      </c>
      <c r="J5379" s="329">
        <v>8394.7434207550141</v>
      </c>
      <c r="K5379" s="329">
        <f t="shared" si="83"/>
        <v>8394.7434207550141</v>
      </c>
    </row>
    <row r="5380" spans="2:11" x14ac:dyDescent="0.2">
      <c r="B5380" s="1">
        <v>19951396</v>
      </c>
      <c r="C5380" s="1">
        <v>2028</v>
      </c>
      <c r="D5380" s="1" t="s">
        <v>311</v>
      </c>
      <c r="E5380" s="1">
        <v>0</v>
      </c>
      <c r="F5380" s="329">
        <v>0</v>
      </c>
      <c r="G5380" s="1">
        <v>0</v>
      </c>
      <c r="H5380" s="329">
        <v>0</v>
      </c>
      <c r="I5380" s="1">
        <v>0</v>
      </c>
      <c r="J5380" s="329">
        <v>8394.7434207550141</v>
      </c>
      <c r="K5380" s="329">
        <f t="shared" si="83"/>
        <v>8394.7434207550141</v>
      </c>
    </row>
    <row r="5381" spans="2:11" x14ac:dyDescent="0.2">
      <c r="B5381" s="1">
        <v>19951396</v>
      </c>
      <c r="C5381" s="1">
        <v>2029</v>
      </c>
      <c r="D5381" s="1" t="s">
        <v>311</v>
      </c>
      <c r="E5381" s="1">
        <v>0</v>
      </c>
      <c r="F5381" s="329">
        <v>0</v>
      </c>
      <c r="G5381" s="1">
        <v>0</v>
      </c>
      <c r="H5381" s="329">
        <v>0</v>
      </c>
      <c r="I5381" s="1">
        <v>0</v>
      </c>
      <c r="J5381" s="329">
        <v>8394.7434207550141</v>
      </c>
      <c r="K5381" s="329">
        <f t="shared" si="83"/>
        <v>8394.7434207550141</v>
      </c>
    </row>
    <row r="5382" spans="2:11" x14ac:dyDescent="0.2">
      <c r="B5382" s="1">
        <v>19951396</v>
      </c>
      <c r="C5382" s="1">
        <v>2030</v>
      </c>
      <c r="D5382" s="1" t="s">
        <v>311</v>
      </c>
      <c r="E5382" s="1">
        <v>0</v>
      </c>
      <c r="F5382" s="329">
        <v>0</v>
      </c>
      <c r="G5382" s="1">
        <v>0</v>
      </c>
      <c r="H5382" s="329">
        <v>0</v>
      </c>
      <c r="I5382" s="1">
        <v>0</v>
      </c>
      <c r="J5382" s="329">
        <v>8394.7434207550141</v>
      </c>
      <c r="K5382" s="329">
        <f t="shared" si="83"/>
        <v>8394.7434207550141</v>
      </c>
    </row>
    <row r="5383" spans="2:11" x14ac:dyDescent="0.2">
      <c r="B5383" s="1">
        <v>19951396</v>
      </c>
      <c r="C5383" s="1">
        <v>2031</v>
      </c>
      <c r="D5383" s="1" t="s">
        <v>311</v>
      </c>
      <c r="E5383" s="1">
        <v>0</v>
      </c>
      <c r="F5383" s="329">
        <v>0</v>
      </c>
      <c r="G5383" s="1">
        <v>0</v>
      </c>
      <c r="H5383" s="329">
        <v>0</v>
      </c>
      <c r="I5383" s="1">
        <v>0</v>
      </c>
      <c r="J5383" s="329">
        <v>8394.7434207550141</v>
      </c>
      <c r="K5383" s="329">
        <f t="shared" ref="K5383:K5446" si="84">J5383+H5383+F5383</f>
        <v>8394.7434207550141</v>
      </c>
    </row>
    <row r="5384" spans="2:11" x14ac:dyDescent="0.2">
      <c r="B5384" s="1">
        <v>19951396</v>
      </c>
      <c r="C5384" s="1">
        <v>2032</v>
      </c>
      <c r="D5384" s="1" t="s">
        <v>311</v>
      </c>
      <c r="E5384" s="1">
        <v>0</v>
      </c>
      <c r="F5384" s="329">
        <v>0</v>
      </c>
      <c r="G5384" s="1">
        <v>0</v>
      </c>
      <c r="H5384" s="329">
        <v>0</v>
      </c>
      <c r="I5384" s="1">
        <v>0</v>
      </c>
      <c r="J5384" s="329">
        <v>8394.7434207550141</v>
      </c>
      <c r="K5384" s="329">
        <f t="shared" si="84"/>
        <v>8394.7434207550141</v>
      </c>
    </row>
    <row r="5385" spans="2:11" x14ac:dyDescent="0.2">
      <c r="B5385" s="1">
        <v>19951396</v>
      </c>
      <c r="C5385" s="1">
        <v>2033</v>
      </c>
      <c r="D5385" s="1" t="s">
        <v>311</v>
      </c>
      <c r="E5385" s="1">
        <v>0</v>
      </c>
      <c r="F5385" s="329">
        <v>0</v>
      </c>
      <c r="G5385" s="1">
        <v>0</v>
      </c>
      <c r="H5385" s="329">
        <v>0</v>
      </c>
      <c r="I5385" s="1">
        <v>0</v>
      </c>
      <c r="J5385" s="329">
        <v>8394.7434207550141</v>
      </c>
      <c r="K5385" s="329">
        <f t="shared" si="84"/>
        <v>8394.7434207550141</v>
      </c>
    </row>
    <row r="5386" spans="2:11" x14ac:dyDescent="0.2">
      <c r="B5386" s="1">
        <v>19951396</v>
      </c>
      <c r="C5386" s="1">
        <v>2034</v>
      </c>
      <c r="D5386" s="1" t="s">
        <v>311</v>
      </c>
      <c r="E5386" s="1">
        <v>0</v>
      </c>
      <c r="F5386" s="329">
        <v>0</v>
      </c>
      <c r="G5386" s="1">
        <v>0</v>
      </c>
      <c r="H5386" s="329">
        <v>0</v>
      </c>
      <c r="I5386" s="1">
        <v>0</v>
      </c>
      <c r="J5386" s="329">
        <v>8394.7434207550141</v>
      </c>
      <c r="K5386" s="329">
        <f t="shared" si="84"/>
        <v>8394.7434207550141</v>
      </c>
    </row>
    <row r="5387" spans="2:11" x14ac:dyDescent="0.2">
      <c r="B5387" s="1">
        <v>19952436</v>
      </c>
      <c r="C5387" s="1">
        <v>2023</v>
      </c>
      <c r="D5387" s="1" t="s">
        <v>311</v>
      </c>
      <c r="E5387" s="1">
        <v>0</v>
      </c>
      <c r="F5387" s="329">
        <v>0</v>
      </c>
      <c r="G5387" s="1">
        <v>0</v>
      </c>
      <c r="H5387" s="329">
        <v>0</v>
      </c>
      <c r="I5387" s="1">
        <v>0</v>
      </c>
      <c r="J5387" s="329">
        <v>5225.7644179942918</v>
      </c>
      <c r="K5387" s="329">
        <f t="shared" si="84"/>
        <v>5225.7644179942918</v>
      </c>
    </row>
    <row r="5388" spans="2:11" x14ac:dyDescent="0.2">
      <c r="B5388" s="1">
        <v>19952436</v>
      </c>
      <c r="C5388" s="1">
        <v>2024</v>
      </c>
      <c r="D5388" s="1" t="s">
        <v>311</v>
      </c>
      <c r="E5388" s="1">
        <v>0</v>
      </c>
      <c r="F5388" s="329">
        <v>0</v>
      </c>
      <c r="G5388" s="1">
        <v>0</v>
      </c>
      <c r="H5388" s="329">
        <v>0</v>
      </c>
      <c r="I5388" s="1">
        <v>0</v>
      </c>
      <c r="J5388" s="329">
        <v>5225.7644179942918</v>
      </c>
      <c r="K5388" s="329">
        <f t="shared" si="84"/>
        <v>5225.7644179942918</v>
      </c>
    </row>
    <row r="5389" spans="2:11" x14ac:dyDescent="0.2">
      <c r="B5389" s="1">
        <v>19952436</v>
      </c>
      <c r="C5389" s="1">
        <v>2025</v>
      </c>
      <c r="D5389" s="1" t="s">
        <v>311</v>
      </c>
      <c r="E5389" s="1">
        <v>0</v>
      </c>
      <c r="F5389" s="329">
        <v>0</v>
      </c>
      <c r="G5389" s="1">
        <v>0</v>
      </c>
      <c r="H5389" s="329">
        <v>0</v>
      </c>
      <c r="I5389" s="1">
        <v>0</v>
      </c>
      <c r="J5389" s="329">
        <v>5225.7644179942918</v>
      </c>
      <c r="K5389" s="329">
        <f t="shared" si="84"/>
        <v>5225.7644179942918</v>
      </c>
    </row>
    <row r="5390" spans="2:11" x14ac:dyDescent="0.2">
      <c r="B5390" s="1">
        <v>19952436</v>
      </c>
      <c r="C5390" s="1">
        <v>2026</v>
      </c>
      <c r="D5390" s="1" t="s">
        <v>311</v>
      </c>
      <c r="E5390" s="1">
        <v>0</v>
      </c>
      <c r="F5390" s="329">
        <v>0</v>
      </c>
      <c r="G5390" s="1">
        <v>0</v>
      </c>
      <c r="H5390" s="329">
        <v>0</v>
      </c>
      <c r="I5390" s="1">
        <v>0</v>
      </c>
      <c r="J5390" s="329">
        <v>5225.7644179942918</v>
      </c>
      <c r="K5390" s="329">
        <f t="shared" si="84"/>
        <v>5225.7644179942918</v>
      </c>
    </row>
    <row r="5391" spans="2:11" x14ac:dyDescent="0.2">
      <c r="B5391" s="1">
        <v>19952436</v>
      </c>
      <c r="C5391" s="1">
        <v>2027</v>
      </c>
      <c r="D5391" s="1" t="s">
        <v>311</v>
      </c>
      <c r="E5391" s="1">
        <v>0</v>
      </c>
      <c r="F5391" s="329">
        <v>0</v>
      </c>
      <c r="G5391" s="1">
        <v>0</v>
      </c>
      <c r="H5391" s="329">
        <v>0</v>
      </c>
      <c r="I5391" s="1">
        <v>0</v>
      </c>
      <c r="J5391" s="329">
        <v>5225.7644179942918</v>
      </c>
      <c r="K5391" s="329">
        <f t="shared" si="84"/>
        <v>5225.7644179942918</v>
      </c>
    </row>
    <row r="5392" spans="2:11" x14ac:dyDescent="0.2">
      <c r="B5392" s="1">
        <v>19952436</v>
      </c>
      <c r="C5392" s="1">
        <v>2028</v>
      </c>
      <c r="D5392" s="1" t="s">
        <v>311</v>
      </c>
      <c r="E5392" s="1">
        <v>0</v>
      </c>
      <c r="F5392" s="329">
        <v>0</v>
      </c>
      <c r="G5392" s="1">
        <v>0</v>
      </c>
      <c r="H5392" s="329">
        <v>0</v>
      </c>
      <c r="I5392" s="1">
        <v>0</v>
      </c>
      <c r="J5392" s="329">
        <v>5225.7644179942918</v>
      </c>
      <c r="K5392" s="329">
        <f t="shared" si="84"/>
        <v>5225.7644179942918</v>
      </c>
    </row>
    <row r="5393" spans="2:11" x14ac:dyDescent="0.2">
      <c r="B5393" s="1">
        <v>19952436</v>
      </c>
      <c r="C5393" s="1">
        <v>2029</v>
      </c>
      <c r="D5393" s="1" t="s">
        <v>311</v>
      </c>
      <c r="E5393" s="1">
        <v>0</v>
      </c>
      <c r="F5393" s="329">
        <v>0</v>
      </c>
      <c r="G5393" s="1">
        <v>0</v>
      </c>
      <c r="H5393" s="329">
        <v>0</v>
      </c>
      <c r="I5393" s="1">
        <v>0</v>
      </c>
      <c r="J5393" s="329">
        <v>5225.7644179942918</v>
      </c>
      <c r="K5393" s="329">
        <f t="shared" si="84"/>
        <v>5225.7644179942918</v>
      </c>
    </row>
    <row r="5394" spans="2:11" x14ac:dyDescent="0.2">
      <c r="B5394" s="1">
        <v>19952436</v>
      </c>
      <c r="C5394" s="1">
        <v>2030</v>
      </c>
      <c r="D5394" s="1" t="s">
        <v>311</v>
      </c>
      <c r="E5394" s="1">
        <v>0</v>
      </c>
      <c r="F5394" s="329">
        <v>0</v>
      </c>
      <c r="G5394" s="1">
        <v>0</v>
      </c>
      <c r="H5394" s="329">
        <v>0</v>
      </c>
      <c r="I5394" s="1">
        <v>0</v>
      </c>
      <c r="J5394" s="329">
        <v>5225.7644179942918</v>
      </c>
      <c r="K5394" s="329">
        <f t="shared" si="84"/>
        <v>5225.7644179942918</v>
      </c>
    </row>
    <row r="5395" spans="2:11" x14ac:dyDescent="0.2">
      <c r="B5395" s="1">
        <v>19952436</v>
      </c>
      <c r="C5395" s="1">
        <v>2031</v>
      </c>
      <c r="D5395" s="1" t="s">
        <v>311</v>
      </c>
      <c r="E5395" s="1">
        <v>0</v>
      </c>
      <c r="F5395" s="329">
        <v>0</v>
      </c>
      <c r="G5395" s="1">
        <v>0</v>
      </c>
      <c r="H5395" s="329">
        <v>0</v>
      </c>
      <c r="I5395" s="1">
        <v>0</v>
      </c>
      <c r="J5395" s="329">
        <v>5225.7644179942918</v>
      </c>
      <c r="K5395" s="329">
        <f t="shared" si="84"/>
        <v>5225.7644179942918</v>
      </c>
    </row>
    <row r="5396" spans="2:11" x14ac:dyDescent="0.2">
      <c r="B5396" s="1">
        <v>19952436</v>
      </c>
      <c r="C5396" s="1">
        <v>2032</v>
      </c>
      <c r="D5396" s="1" t="s">
        <v>311</v>
      </c>
      <c r="E5396" s="1">
        <v>0</v>
      </c>
      <c r="F5396" s="329">
        <v>0</v>
      </c>
      <c r="G5396" s="1">
        <v>0</v>
      </c>
      <c r="H5396" s="329">
        <v>0</v>
      </c>
      <c r="I5396" s="1">
        <v>0</v>
      </c>
      <c r="J5396" s="329">
        <v>5225.7644179942918</v>
      </c>
      <c r="K5396" s="329">
        <f t="shared" si="84"/>
        <v>5225.7644179942918</v>
      </c>
    </row>
    <row r="5397" spans="2:11" x14ac:dyDescent="0.2">
      <c r="B5397" s="1">
        <v>19952436</v>
      </c>
      <c r="C5397" s="1">
        <v>2033</v>
      </c>
      <c r="D5397" s="1" t="s">
        <v>311</v>
      </c>
      <c r="E5397" s="1">
        <v>0</v>
      </c>
      <c r="F5397" s="329">
        <v>0</v>
      </c>
      <c r="G5397" s="1">
        <v>0</v>
      </c>
      <c r="H5397" s="329">
        <v>0</v>
      </c>
      <c r="I5397" s="1">
        <v>0</v>
      </c>
      <c r="J5397" s="329">
        <v>5225.7644179942918</v>
      </c>
      <c r="K5397" s="329">
        <f t="shared" si="84"/>
        <v>5225.7644179942918</v>
      </c>
    </row>
    <row r="5398" spans="2:11" x14ac:dyDescent="0.2">
      <c r="B5398" s="1">
        <v>19952436</v>
      </c>
      <c r="C5398" s="1">
        <v>2034</v>
      </c>
      <c r="D5398" s="1" t="s">
        <v>311</v>
      </c>
      <c r="E5398" s="1">
        <v>0</v>
      </c>
      <c r="F5398" s="329">
        <v>0</v>
      </c>
      <c r="G5398" s="1">
        <v>0</v>
      </c>
      <c r="H5398" s="329">
        <v>0</v>
      </c>
      <c r="I5398" s="1">
        <v>0</v>
      </c>
      <c r="J5398" s="329">
        <v>5225.7644179942918</v>
      </c>
      <c r="K5398" s="329">
        <f t="shared" si="84"/>
        <v>5225.7644179942918</v>
      </c>
    </row>
    <row r="5399" spans="2:11" x14ac:dyDescent="0.2">
      <c r="B5399" s="1">
        <v>19965083</v>
      </c>
      <c r="C5399" s="1">
        <v>2023</v>
      </c>
      <c r="D5399" s="1" t="s">
        <v>311</v>
      </c>
      <c r="E5399" s="1">
        <v>0</v>
      </c>
      <c r="F5399" s="329">
        <v>0</v>
      </c>
      <c r="G5399" s="1">
        <v>0</v>
      </c>
      <c r="H5399" s="329">
        <v>0</v>
      </c>
      <c r="I5399" s="1">
        <v>0</v>
      </c>
      <c r="J5399" s="329">
        <v>2941.9040457341662</v>
      </c>
      <c r="K5399" s="329">
        <f t="shared" si="84"/>
        <v>2941.9040457341662</v>
      </c>
    </row>
    <row r="5400" spans="2:11" x14ac:dyDescent="0.2">
      <c r="B5400" s="1">
        <v>19965083</v>
      </c>
      <c r="C5400" s="1">
        <v>2024</v>
      </c>
      <c r="D5400" s="1" t="s">
        <v>311</v>
      </c>
      <c r="E5400" s="1">
        <v>0</v>
      </c>
      <c r="F5400" s="329">
        <v>0</v>
      </c>
      <c r="G5400" s="1">
        <v>0</v>
      </c>
      <c r="H5400" s="329">
        <v>0</v>
      </c>
      <c r="I5400" s="1">
        <v>0</v>
      </c>
      <c r="J5400" s="329">
        <v>2941.9040457341662</v>
      </c>
      <c r="K5400" s="329">
        <f t="shared" si="84"/>
        <v>2941.9040457341662</v>
      </c>
    </row>
    <row r="5401" spans="2:11" x14ac:dyDescent="0.2">
      <c r="B5401" s="1">
        <v>19965083</v>
      </c>
      <c r="C5401" s="1">
        <v>2025</v>
      </c>
      <c r="D5401" s="1" t="s">
        <v>311</v>
      </c>
      <c r="E5401" s="1">
        <v>0</v>
      </c>
      <c r="F5401" s="329">
        <v>0</v>
      </c>
      <c r="G5401" s="1">
        <v>0</v>
      </c>
      <c r="H5401" s="329">
        <v>0</v>
      </c>
      <c r="I5401" s="1">
        <v>0</v>
      </c>
      <c r="J5401" s="329">
        <v>2941.9040457341662</v>
      </c>
      <c r="K5401" s="329">
        <f t="shared" si="84"/>
        <v>2941.9040457341662</v>
      </c>
    </row>
    <row r="5402" spans="2:11" x14ac:dyDescent="0.2">
      <c r="B5402" s="1">
        <v>19965083</v>
      </c>
      <c r="C5402" s="1">
        <v>2026</v>
      </c>
      <c r="D5402" s="1" t="s">
        <v>311</v>
      </c>
      <c r="E5402" s="1">
        <v>0</v>
      </c>
      <c r="F5402" s="329">
        <v>0</v>
      </c>
      <c r="G5402" s="1">
        <v>0</v>
      </c>
      <c r="H5402" s="329">
        <v>0</v>
      </c>
      <c r="I5402" s="1">
        <v>0</v>
      </c>
      <c r="J5402" s="329">
        <v>2941.9040457341662</v>
      </c>
      <c r="K5402" s="329">
        <f t="shared" si="84"/>
        <v>2941.9040457341662</v>
      </c>
    </row>
    <row r="5403" spans="2:11" x14ac:dyDescent="0.2">
      <c r="B5403" s="1">
        <v>19965083</v>
      </c>
      <c r="C5403" s="1">
        <v>2027</v>
      </c>
      <c r="D5403" s="1" t="s">
        <v>311</v>
      </c>
      <c r="E5403" s="1">
        <v>0</v>
      </c>
      <c r="F5403" s="329">
        <v>0</v>
      </c>
      <c r="G5403" s="1">
        <v>0</v>
      </c>
      <c r="H5403" s="329">
        <v>0</v>
      </c>
      <c r="I5403" s="1">
        <v>0</v>
      </c>
      <c r="J5403" s="329">
        <v>2941.9040457341662</v>
      </c>
      <c r="K5403" s="329">
        <f t="shared" si="84"/>
        <v>2941.9040457341662</v>
      </c>
    </row>
    <row r="5404" spans="2:11" x14ac:dyDescent="0.2">
      <c r="B5404" s="1">
        <v>19965083</v>
      </c>
      <c r="C5404" s="1">
        <v>2028</v>
      </c>
      <c r="D5404" s="1" t="s">
        <v>311</v>
      </c>
      <c r="E5404" s="1">
        <v>0</v>
      </c>
      <c r="F5404" s="329">
        <v>0</v>
      </c>
      <c r="G5404" s="1">
        <v>0</v>
      </c>
      <c r="H5404" s="329">
        <v>0</v>
      </c>
      <c r="I5404" s="1">
        <v>0</v>
      </c>
      <c r="J5404" s="329">
        <v>2941.9040457341662</v>
      </c>
      <c r="K5404" s="329">
        <f t="shared" si="84"/>
        <v>2941.9040457341662</v>
      </c>
    </row>
    <row r="5405" spans="2:11" x14ac:dyDescent="0.2">
      <c r="B5405" s="1">
        <v>19965083</v>
      </c>
      <c r="C5405" s="1">
        <v>2029</v>
      </c>
      <c r="D5405" s="1" t="s">
        <v>311</v>
      </c>
      <c r="E5405" s="1">
        <v>0</v>
      </c>
      <c r="F5405" s="329">
        <v>0</v>
      </c>
      <c r="G5405" s="1">
        <v>0</v>
      </c>
      <c r="H5405" s="329">
        <v>0</v>
      </c>
      <c r="I5405" s="1">
        <v>0</v>
      </c>
      <c r="J5405" s="329">
        <v>2941.9040457341662</v>
      </c>
      <c r="K5405" s="329">
        <f t="shared" si="84"/>
        <v>2941.9040457341662</v>
      </c>
    </row>
    <row r="5406" spans="2:11" x14ac:dyDescent="0.2">
      <c r="B5406" s="1">
        <v>19965083</v>
      </c>
      <c r="C5406" s="1">
        <v>2030</v>
      </c>
      <c r="D5406" s="1" t="s">
        <v>311</v>
      </c>
      <c r="E5406" s="1">
        <v>0</v>
      </c>
      <c r="F5406" s="329">
        <v>0</v>
      </c>
      <c r="G5406" s="1">
        <v>0</v>
      </c>
      <c r="H5406" s="329">
        <v>0</v>
      </c>
      <c r="I5406" s="1">
        <v>0</v>
      </c>
      <c r="J5406" s="329">
        <v>2941.9040457341662</v>
      </c>
      <c r="K5406" s="329">
        <f t="shared" si="84"/>
        <v>2941.9040457341662</v>
      </c>
    </row>
    <row r="5407" spans="2:11" x14ac:dyDescent="0.2">
      <c r="B5407" s="1">
        <v>19965083</v>
      </c>
      <c r="C5407" s="1">
        <v>2031</v>
      </c>
      <c r="D5407" s="1" t="s">
        <v>311</v>
      </c>
      <c r="E5407" s="1">
        <v>0</v>
      </c>
      <c r="F5407" s="329">
        <v>0</v>
      </c>
      <c r="G5407" s="1">
        <v>0</v>
      </c>
      <c r="H5407" s="329">
        <v>0</v>
      </c>
      <c r="I5407" s="1">
        <v>0</v>
      </c>
      <c r="J5407" s="329">
        <v>2941.9040457341662</v>
      </c>
      <c r="K5407" s="329">
        <f t="shared" si="84"/>
        <v>2941.9040457341662</v>
      </c>
    </row>
    <row r="5408" spans="2:11" x14ac:dyDescent="0.2">
      <c r="B5408" s="1">
        <v>19965083</v>
      </c>
      <c r="C5408" s="1">
        <v>2032</v>
      </c>
      <c r="D5408" s="1" t="s">
        <v>311</v>
      </c>
      <c r="E5408" s="1">
        <v>0</v>
      </c>
      <c r="F5408" s="329">
        <v>0</v>
      </c>
      <c r="G5408" s="1">
        <v>0</v>
      </c>
      <c r="H5408" s="329">
        <v>0</v>
      </c>
      <c r="I5408" s="1">
        <v>0</v>
      </c>
      <c r="J5408" s="329">
        <v>2941.9040457341662</v>
      </c>
      <c r="K5408" s="329">
        <f t="shared" si="84"/>
        <v>2941.9040457341662</v>
      </c>
    </row>
    <row r="5409" spans="2:11" x14ac:dyDescent="0.2">
      <c r="B5409" s="1">
        <v>19965083</v>
      </c>
      <c r="C5409" s="1">
        <v>2033</v>
      </c>
      <c r="D5409" s="1" t="s">
        <v>311</v>
      </c>
      <c r="E5409" s="1">
        <v>0</v>
      </c>
      <c r="F5409" s="329">
        <v>0</v>
      </c>
      <c r="G5409" s="1">
        <v>0</v>
      </c>
      <c r="H5409" s="329">
        <v>0</v>
      </c>
      <c r="I5409" s="1">
        <v>0</v>
      </c>
      <c r="J5409" s="329">
        <v>2941.9040457341662</v>
      </c>
      <c r="K5409" s="329">
        <f t="shared" si="84"/>
        <v>2941.9040457341662</v>
      </c>
    </row>
    <row r="5410" spans="2:11" x14ac:dyDescent="0.2">
      <c r="B5410" s="1">
        <v>19965083</v>
      </c>
      <c r="C5410" s="1">
        <v>2034</v>
      </c>
      <c r="D5410" s="1" t="s">
        <v>311</v>
      </c>
      <c r="E5410" s="1">
        <v>0</v>
      </c>
      <c r="F5410" s="329">
        <v>0</v>
      </c>
      <c r="G5410" s="1">
        <v>0</v>
      </c>
      <c r="H5410" s="329">
        <v>0</v>
      </c>
      <c r="I5410" s="1">
        <v>0</v>
      </c>
      <c r="J5410" s="329">
        <v>2941.9040457341662</v>
      </c>
      <c r="K5410" s="329">
        <f t="shared" si="84"/>
        <v>2941.9040457341662</v>
      </c>
    </row>
    <row r="5411" spans="2:11" x14ac:dyDescent="0.2">
      <c r="B5411" s="1">
        <v>19968436</v>
      </c>
      <c r="C5411" s="1">
        <v>2023</v>
      </c>
      <c r="D5411" s="1" t="s">
        <v>311</v>
      </c>
      <c r="E5411" s="1">
        <v>0</v>
      </c>
      <c r="F5411" s="329">
        <v>0</v>
      </c>
      <c r="G5411" s="1">
        <v>0</v>
      </c>
      <c r="H5411" s="329">
        <v>0</v>
      </c>
      <c r="I5411" s="1">
        <v>0</v>
      </c>
      <c r="J5411" s="329">
        <v>2032.4376000301299</v>
      </c>
      <c r="K5411" s="329">
        <f t="shared" si="84"/>
        <v>2032.4376000301299</v>
      </c>
    </row>
    <row r="5412" spans="2:11" x14ac:dyDescent="0.2">
      <c r="B5412" s="1">
        <v>19968436</v>
      </c>
      <c r="C5412" s="1">
        <v>2024</v>
      </c>
      <c r="D5412" s="1" t="s">
        <v>311</v>
      </c>
      <c r="E5412" s="1">
        <v>0</v>
      </c>
      <c r="F5412" s="329">
        <v>0</v>
      </c>
      <c r="G5412" s="1">
        <v>0</v>
      </c>
      <c r="H5412" s="329">
        <v>0</v>
      </c>
      <c r="I5412" s="1">
        <v>0</v>
      </c>
      <c r="J5412" s="329">
        <v>2032.4376000301299</v>
      </c>
      <c r="K5412" s="329">
        <f t="shared" si="84"/>
        <v>2032.4376000301299</v>
      </c>
    </row>
    <row r="5413" spans="2:11" x14ac:dyDescent="0.2">
      <c r="B5413" s="1">
        <v>19968436</v>
      </c>
      <c r="C5413" s="1">
        <v>2025</v>
      </c>
      <c r="D5413" s="1" t="s">
        <v>311</v>
      </c>
      <c r="E5413" s="1">
        <v>0</v>
      </c>
      <c r="F5413" s="329">
        <v>0</v>
      </c>
      <c r="G5413" s="1">
        <v>0</v>
      </c>
      <c r="H5413" s="329">
        <v>0</v>
      </c>
      <c r="I5413" s="1">
        <v>0</v>
      </c>
      <c r="J5413" s="329">
        <v>2032.4376000301299</v>
      </c>
      <c r="K5413" s="329">
        <f t="shared" si="84"/>
        <v>2032.4376000301299</v>
      </c>
    </row>
    <row r="5414" spans="2:11" x14ac:dyDescent="0.2">
      <c r="B5414" s="1">
        <v>19968436</v>
      </c>
      <c r="C5414" s="1">
        <v>2026</v>
      </c>
      <c r="D5414" s="1" t="s">
        <v>311</v>
      </c>
      <c r="E5414" s="1">
        <v>0</v>
      </c>
      <c r="F5414" s="329">
        <v>0</v>
      </c>
      <c r="G5414" s="1">
        <v>0</v>
      </c>
      <c r="H5414" s="329">
        <v>0</v>
      </c>
      <c r="I5414" s="1">
        <v>0</v>
      </c>
      <c r="J5414" s="329">
        <v>2032.4376000301299</v>
      </c>
      <c r="K5414" s="329">
        <f t="shared" si="84"/>
        <v>2032.4376000301299</v>
      </c>
    </row>
    <row r="5415" spans="2:11" x14ac:dyDescent="0.2">
      <c r="B5415" s="1">
        <v>19968436</v>
      </c>
      <c r="C5415" s="1">
        <v>2027</v>
      </c>
      <c r="D5415" s="1" t="s">
        <v>311</v>
      </c>
      <c r="E5415" s="1">
        <v>0</v>
      </c>
      <c r="F5415" s="329">
        <v>0</v>
      </c>
      <c r="G5415" s="1">
        <v>0</v>
      </c>
      <c r="H5415" s="329">
        <v>0</v>
      </c>
      <c r="I5415" s="1">
        <v>0</v>
      </c>
      <c r="J5415" s="329">
        <v>2032.4376000301299</v>
      </c>
      <c r="K5415" s="329">
        <f t="shared" si="84"/>
        <v>2032.4376000301299</v>
      </c>
    </row>
    <row r="5416" spans="2:11" x14ac:dyDescent="0.2">
      <c r="B5416" s="1">
        <v>19968436</v>
      </c>
      <c r="C5416" s="1">
        <v>2028</v>
      </c>
      <c r="D5416" s="1" t="s">
        <v>311</v>
      </c>
      <c r="E5416" s="1">
        <v>0</v>
      </c>
      <c r="F5416" s="329">
        <v>0</v>
      </c>
      <c r="G5416" s="1">
        <v>0</v>
      </c>
      <c r="H5416" s="329">
        <v>0</v>
      </c>
      <c r="I5416" s="1">
        <v>0</v>
      </c>
      <c r="J5416" s="329">
        <v>2032.4376000301299</v>
      </c>
      <c r="K5416" s="329">
        <f t="shared" si="84"/>
        <v>2032.4376000301299</v>
      </c>
    </row>
    <row r="5417" spans="2:11" x14ac:dyDescent="0.2">
      <c r="B5417" s="1">
        <v>19968436</v>
      </c>
      <c r="C5417" s="1">
        <v>2029</v>
      </c>
      <c r="D5417" s="1" t="s">
        <v>311</v>
      </c>
      <c r="E5417" s="1">
        <v>0</v>
      </c>
      <c r="F5417" s="329">
        <v>0</v>
      </c>
      <c r="G5417" s="1">
        <v>0</v>
      </c>
      <c r="H5417" s="329">
        <v>0</v>
      </c>
      <c r="I5417" s="1">
        <v>0</v>
      </c>
      <c r="J5417" s="329">
        <v>2032.4376000301299</v>
      </c>
      <c r="K5417" s="329">
        <f t="shared" si="84"/>
        <v>2032.4376000301299</v>
      </c>
    </row>
    <row r="5418" spans="2:11" x14ac:dyDescent="0.2">
      <c r="B5418" s="1">
        <v>19968436</v>
      </c>
      <c r="C5418" s="1">
        <v>2030</v>
      </c>
      <c r="D5418" s="1" t="s">
        <v>311</v>
      </c>
      <c r="E5418" s="1">
        <v>0</v>
      </c>
      <c r="F5418" s="329">
        <v>0</v>
      </c>
      <c r="G5418" s="1">
        <v>0</v>
      </c>
      <c r="H5418" s="329">
        <v>0</v>
      </c>
      <c r="I5418" s="1">
        <v>0</v>
      </c>
      <c r="J5418" s="329">
        <v>2032.4376000301299</v>
      </c>
      <c r="K5418" s="329">
        <f t="shared" si="84"/>
        <v>2032.4376000301299</v>
      </c>
    </row>
    <row r="5419" spans="2:11" x14ac:dyDescent="0.2">
      <c r="B5419" s="1">
        <v>19968436</v>
      </c>
      <c r="C5419" s="1">
        <v>2031</v>
      </c>
      <c r="D5419" s="1" t="s">
        <v>311</v>
      </c>
      <c r="E5419" s="1">
        <v>0</v>
      </c>
      <c r="F5419" s="329">
        <v>0</v>
      </c>
      <c r="G5419" s="1">
        <v>0</v>
      </c>
      <c r="H5419" s="329">
        <v>0</v>
      </c>
      <c r="I5419" s="1">
        <v>0</v>
      </c>
      <c r="J5419" s="329">
        <v>2032.4376000301299</v>
      </c>
      <c r="K5419" s="329">
        <f t="shared" si="84"/>
        <v>2032.4376000301299</v>
      </c>
    </row>
    <row r="5420" spans="2:11" x14ac:dyDescent="0.2">
      <c r="B5420" s="1">
        <v>19968436</v>
      </c>
      <c r="C5420" s="1">
        <v>2032</v>
      </c>
      <c r="D5420" s="1" t="s">
        <v>311</v>
      </c>
      <c r="E5420" s="1">
        <v>0</v>
      </c>
      <c r="F5420" s="329">
        <v>0</v>
      </c>
      <c r="G5420" s="1">
        <v>0</v>
      </c>
      <c r="H5420" s="329">
        <v>0</v>
      </c>
      <c r="I5420" s="1">
        <v>0</v>
      </c>
      <c r="J5420" s="329">
        <v>2032.4376000301299</v>
      </c>
      <c r="K5420" s="329">
        <f t="shared" si="84"/>
        <v>2032.4376000301299</v>
      </c>
    </row>
    <row r="5421" spans="2:11" x14ac:dyDescent="0.2">
      <c r="B5421" s="1">
        <v>19968436</v>
      </c>
      <c r="C5421" s="1">
        <v>2033</v>
      </c>
      <c r="D5421" s="1" t="s">
        <v>311</v>
      </c>
      <c r="E5421" s="1">
        <v>0</v>
      </c>
      <c r="F5421" s="329">
        <v>0</v>
      </c>
      <c r="G5421" s="1">
        <v>0</v>
      </c>
      <c r="H5421" s="329">
        <v>0</v>
      </c>
      <c r="I5421" s="1">
        <v>0</v>
      </c>
      <c r="J5421" s="329">
        <v>2032.4376000301299</v>
      </c>
      <c r="K5421" s="329">
        <f t="shared" si="84"/>
        <v>2032.4376000301299</v>
      </c>
    </row>
    <row r="5422" spans="2:11" x14ac:dyDescent="0.2">
      <c r="B5422" s="1">
        <v>19968436</v>
      </c>
      <c r="C5422" s="1">
        <v>2034</v>
      </c>
      <c r="D5422" s="1" t="s">
        <v>311</v>
      </c>
      <c r="E5422" s="1">
        <v>0</v>
      </c>
      <c r="F5422" s="329">
        <v>0</v>
      </c>
      <c r="G5422" s="1">
        <v>0</v>
      </c>
      <c r="H5422" s="329">
        <v>0</v>
      </c>
      <c r="I5422" s="1">
        <v>0</v>
      </c>
      <c r="J5422" s="329">
        <v>2032.4376000301299</v>
      </c>
      <c r="K5422" s="329">
        <f t="shared" si="84"/>
        <v>2032.4376000301299</v>
      </c>
    </row>
    <row r="5423" spans="2:11" x14ac:dyDescent="0.2">
      <c r="B5423" s="1">
        <v>20541660</v>
      </c>
      <c r="C5423" s="1">
        <v>2023</v>
      </c>
      <c r="D5423" s="1" t="s">
        <v>311</v>
      </c>
      <c r="E5423" s="1">
        <v>0</v>
      </c>
      <c r="F5423" s="329">
        <v>0</v>
      </c>
      <c r="G5423" s="1">
        <v>12105.066237289629</v>
      </c>
      <c r="H5423" s="329">
        <v>538503.65984343947</v>
      </c>
      <c r="I5423" s="1">
        <v>12105.066237289629</v>
      </c>
      <c r="J5423" s="329">
        <v>10543.01103188774</v>
      </c>
      <c r="K5423" s="329">
        <f t="shared" si="84"/>
        <v>549046.6708753272</v>
      </c>
    </row>
    <row r="5424" spans="2:11" x14ac:dyDescent="0.2">
      <c r="B5424" s="1">
        <v>20541660</v>
      </c>
      <c r="C5424" s="1">
        <v>2024</v>
      </c>
      <c r="D5424" s="1" t="s">
        <v>311</v>
      </c>
      <c r="E5424" s="1">
        <v>0</v>
      </c>
      <c r="F5424" s="329">
        <v>0</v>
      </c>
      <c r="G5424" s="1">
        <v>15159.745918382911</v>
      </c>
      <c r="H5424" s="329">
        <v>674393.55550141097</v>
      </c>
      <c r="I5424" s="1">
        <v>15159.745918382911</v>
      </c>
      <c r="J5424" s="329">
        <v>10543.01103188774</v>
      </c>
      <c r="K5424" s="329">
        <f t="shared" si="84"/>
        <v>684936.5665332987</v>
      </c>
    </row>
    <row r="5425" spans="2:11" x14ac:dyDescent="0.2">
      <c r="B5425" s="1">
        <v>20541660</v>
      </c>
      <c r="C5425" s="1">
        <v>2025</v>
      </c>
      <c r="D5425" s="1" t="s">
        <v>311</v>
      </c>
      <c r="E5425" s="1">
        <v>0</v>
      </c>
      <c r="F5425" s="329">
        <v>0</v>
      </c>
      <c r="G5425" s="1">
        <v>15159.745918382911</v>
      </c>
      <c r="H5425" s="329">
        <v>674393.55550141097</v>
      </c>
      <c r="I5425" s="1">
        <v>15159.745918382911</v>
      </c>
      <c r="J5425" s="329">
        <v>10543.01103188774</v>
      </c>
      <c r="K5425" s="329">
        <f t="shared" si="84"/>
        <v>684936.5665332987</v>
      </c>
    </row>
    <row r="5426" spans="2:11" x14ac:dyDescent="0.2">
      <c r="B5426" s="1">
        <v>20541660</v>
      </c>
      <c r="C5426" s="1">
        <v>2026</v>
      </c>
      <c r="D5426" s="1" t="s">
        <v>311</v>
      </c>
      <c r="E5426" s="1">
        <v>0</v>
      </c>
      <c r="F5426" s="329">
        <v>0</v>
      </c>
      <c r="G5426" s="1">
        <v>15159.745918382911</v>
      </c>
      <c r="H5426" s="329">
        <v>674393.55550141097</v>
      </c>
      <c r="I5426" s="1">
        <v>15159.745918382911</v>
      </c>
      <c r="J5426" s="329">
        <v>10543.01103188774</v>
      </c>
      <c r="K5426" s="329">
        <f t="shared" si="84"/>
        <v>684936.5665332987</v>
      </c>
    </row>
    <row r="5427" spans="2:11" x14ac:dyDescent="0.2">
      <c r="B5427" s="1">
        <v>20541660</v>
      </c>
      <c r="C5427" s="1">
        <v>2027</v>
      </c>
      <c r="D5427" s="1" t="s">
        <v>311</v>
      </c>
      <c r="E5427" s="1">
        <v>0</v>
      </c>
      <c r="F5427" s="329">
        <v>0</v>
      </c>
      <c r="G5427" s="1">
        <v>15159.745918382911</v>
      </c>
      <c r="H5427" s="329">
        <v>674393.55550141097</v>
      </c>
      <c r="I5427" s="1">
        <v>15159.745918382911</v>
      </c>
      <c r="J5427" s="329">
        <v>10543.01103188774</v>
      </c>
      <c r="K5427" s="329">
        <f t="shared" si="84"/>
        <v>684936.5665332987</v>
      </c>
    </row>
    <row r="5428" spans="2:11" x14ac:dyDescent="0.2">
      <c r="B5428" s="1">
        <v>20541660</v>
      </c>
      <c r="C5428" s="1">
        <v>2028</v>
      </c>
      <c r="D5428" s="1" t="s">
        <v>311</v>
      </c>
      <c r="E5428" s="1">
        <v>0</v>
      </c>
      <c r="F5428" s="329">
        <v>0</v>
      </c>
      <c r="G5428" s="1">
        <v>15159.745918382911</v>
      </c>
      <c r="H5428" s="329">
        <v>674393.55550141097</v>
      </c>
      <c r="I5428" s="1">
        <v>15159.745918382911</v>
      </c>
      <c r="J5428" s="329">
        <v>10543.01103188774</v>
      </c>
      <c r="K5428" s="329">
        <f t="shared" si="84"/>
        <v>684936.5665332987</v>
      </c>
    </row>
    <row r="5429" spans="2:11" x14ac:dyDescent="0.2">
      <c r="B5429" s="1">
        <v>20541660</v>
      </c>
      <c r="C5429" s="1">
        <v>2029</v>
      </c>
      <c r="D5429" s="1" t="s">
        <v>311</v>
      </c>
      <c r="E5429" s="1">
        <v>0</v>
      </c>
      <c r="F5429" s="329">
        <v>0</v>
      </c>
      <c r="G5429" s="1">
        <v>15159.745918382911</v>
      </c>
      <c r="H5429" s="329">
        <v>674393.55550141097</v>
      </c>
      <c r="I5429" s="1">
        <v>15159.745918382911</v>
      </c>
      <c r="J5429" s="329">
        <v>10543.01103188774</v>
      </c>
      <c r="K5429" s="329">
        <f t="shared" si="84"/>
        <v>684936.5665332987</v>
      </c>
    </row>
    <row r="5430" spans="2:11" x14ac:dyDescent="0.2">
      <c r="B5430" s="1">
        <v>20541660</v>
      </c>
      <c r="C5430" s="1">
        <v>2030</v>
      </c>
      <c r="D5430" s="1" t="s">
        <v>311</v>
      </c>
      <c r="E5430" s="1">
        <v>0</v>
      </c>
      <c r="F5430" s="329">
        <v>0</v>
      </c>
      <c r="G5430" s="1">
        <v>15159.745918382911</v>
      </c>
      <c r="H5430" s="329">
        <v>674393.55550141097</v>
      </c>
      <c r="I5430" s="1">
        <v>15159.745918382911</v>
      </c>
      <c r="J5430" s="329">
        <v>10543.01103188774</v>
      </c>
      <c r="K5430" s="329">
        <f t="shared" si="84"/>
        <v>684936.5665332987</v>
      </c>
    </row>
    <row r="5431" spans="2:11" x14ac:dyDescent="0.2">
      <c r="B5431" s="1">
        <v>20541660</v>
      </c>
      <c r="C5431" s="1">
        <v>2031</v>
      </c>
      <c r="D5431" s="1" t="s">
        <v>311</v>
      </c>
      <c r="E5431" s="1">
        <v>0</v>
      </c>
      <c r="F5431" s="329">
        <v>0</v>
      </c>
      <c r="G5431" s="1">
        <v>15159.745918382911</v>
      </c>
      <c r="H5431" s="329">
        <v>674393.55550141097</v>
      </c>
      <c r="I5431" s="1">
        <v>15159.745918382911</v>
      </c>
      <c r="J5431" s="329">
        <v>10543.01103188774</v>
      </c>
      <c r="K5431" s="329">
        <f t="shared" si="84"/>
        <v>684936.5665332987</v>
      </c>
    </row>
    <row r="5432" spans="2:11" x14ac:dyDescent="0.2">
      <c r="B5432" s="1">
        <v>20541660</v>
      </c>
      <c r="C5432" s="1">
        <v>2032</v>
      </c>
      <c r="D5432" s="1" t="s">
        <v>311</v>
      </c>
      <c r="E5432" s="1">
        <v>0</v>
      </c>
      <c r="F5432" s="329">
        <v>0</v>
      </c>
      <c r="G5432" s="1">
        <v>15159.745918382911</v>
      </c>
      <c r="H5432" s="329">
        <v>674393.55550141097</v>
      </c>
      <c r="I5432" s="1">
        <v>15159.745918382911</v>
      </c>
      <c r="J5432" s="329">
        <v>10543.01103188774</v>
      </c>
      <c r="K5432" s="329">
        <f t="shared" si="84"/>
        <v>684936.5665332987</v>
      </c>
    </row>
    <row r="5433" spans="2:11" x14ac:dyDescent="0.2">
      <c r="B5433" s="1">
        <v>20541660</v>
      </c>
      <c r="C5433" s="1">
        <v>2033</v>
      </c>
      <c r="D5433" s="1" t="s">
        <v>311</v>
      </c>
      <c r="E5433" s="1">
        <v>0</v>
      </c>
      <c r="F5433" s="329">
        <v>0</v>
      </c>
      <c r="G5433" s="1">
        <v>15159.745918382911</v>
      </c>
      <c r="H5433" s="329">
        <v>674393.55550141097</v>
      </c>
      <c r="I5433" s="1">
        <v>15159.745918382911</v>
      </c>
      <c r="J5433" s="329">
        <v>10543.01103188774</v>
      </c>
      <c r="K5433" s="329">
        <f t="shared" si="84"/>
        <v>684936.5665332987</v>
      </c>
    </row>
    <row r="5434" spans="2:11" x14ac:dyDescent="0.2">
      <c r="B5434" s="1">
        <v>20541660</v>
      </c>
      <c r="C5434" s="1">
        <v>2034</v>
      </c>
      <c r="D5434" s="1" t="s">
        <v>311</v>
      </c>
      <c r="E5434" s="1">
        <v>0</v>
      </c>
      <c r="F5434" s="329">
        <v>0</v>
      </c>
      <c r="G5434" s="1">
        <v>15159.745918382911</v>
      </c>
      <c r="H5434" s="329">
        <v>674393.55550141097</v>
      </c>
      <c r="I5434" s="1">
        <v>15159.745918382911</v>
      </c>
      <c r="J5434" s="329">
        <v>10543.01103188774</v>
      </c>
      <c r="K5434" s="329">
        <f t="shared" si="84"/>
        <v>684936.5665332987</v>
      </c>
    </row>
    <row r="5435" spans="2:11" x14ac:dyDescent="0.2">
      <c r="B5435" s="1">
        <v>157328687</v>
      </c>
      <c r="C5435" s="1">
        <v>2023</v>
      </c>
      <c r="D5435" s="1" t="s">
        <v>311</v>
      </c>
      <c r="E5435" s="1">
        <v>0</v>
      </c>
      <c r="F5435" s="329">
        <v>0</v>
      </c>
      <c r="G5435" s="1">
        <v>266.68407062287997</v>
      </c>
      <c r="H5435" s="329">
        <v>11863.65652506516</v>
      </c>
      <c r="I5435" s="1">
        <v>266.68407062287997</v>
      </c>
      <c r="J5435" s="329">
        <v>5558.551785651639</v>
      </c>
      <c r="K5435" s="329">
        <f t="shared" si="84"/>
        <v>17422.2083107168</v>
      </c>
    </row>
    <row r="5436" spans="2:11" x14ac:dyDescent="0.2">
      <c r="B5436" s="1">
        <v>157328687</v>
      </c>
      <c r="C5436" s="1">
        <v>2024</v>
      </c>
      <c r="D5436" s="1" t="s">
        <v>311</v>
      </c>
      <c r="E5436" s="1">
        <v>0</v>
      </c>
      <c r="F5436" s="329">
        <v>0</v>
      </c>
      <c r="G5436" s="1">
        <v>222.0174869564633</v>
      </c>
      <c r="H5436" s="329">
        <v>9876.6274328183972</v>
      </c>
      <c r="I5436" s="1">
        <v>222.0174869564633</v>
      </c>
      <c r="J5436" s="329">
        <v>5558.551785651639</v>
      </c>
      <c r="K5436" s="329">
        <f t="shared" si="84"/>
        <v>15435.179218470035</v>
      </c>
    </row>
    <row r="5437" spans="2:11" x14ac:dyDescent="0.2">
      <c r="B5437" s="1">
        <v>157328687</v>
      </c>
      <c r="C5437" s="1">
        <v>2025</v>
      </c>
      <c r="D5437" s="1" t="s">
        <v>311</v>
      </c>
      <c r="E5437" s="1">
        <v>0</v>
      </c>
      <c r="F5437" s="329">
        <v>0</v>
      </c>
      <c r="G5437" s="1">
        <v>222.0174869564633</v>
      </c>
      <c r="H5437" s="329">
        <v>9876.6274328183972</v>
      </c>
      <c r="I5437" s="1">
        <v>222.0174869564633</v>
      </c>
      <c r="J5437" s="329">
        <v>5558.551785651639</v>
      </c>
      <c r="K5437" s="329">
        <f t="shared" si="84"/>
        <v>15435.179218470035</v>
      </c>
    </row>
    <row r="5438" spans="2:11" x14ac:dyDescent="0.2">
      <c r="B5438" s="1">
        <v>157328687</v>
      </c>
      <c r="C5438" s="1">
        <v>2026</v>
      </c>
      <c r="D5438" s="1" t="s">
        <v>311</v>
      </c>
      <c r="E5438" s="1">
        <v>0</v>
      </c>
      <c r="F5438" s="329">
        <v>0</v>
      </c>
      <c r="G5438" s="1">
        <v>222.0174869564633</v>
      </c>
      <c r="H5438" s="329">
        <v>9876.6274328183972</v>
      </c>
      <c r="I5438" s="1">
        <v>222.0174869564633</v>
      </c>
      <c r="J5438" s="329">
        <v>5558.551785651639</v>
      </c>
      <c r="K5438" s="329">
        <f t="shared" si="84"/>
        <v>15435.179218470035</v>
      </c>
    </row>
    <row r="5439" spans="2:11" x14ac:dyDescent="0.2">
      <c r="B5439" s="1">
        <v>157328687</v>
      </c>
      <c r="C5439" s="1">
        <v>2027</v>
      </c>
      <c r="D5439" s="1" t="s">
        <v>311</v>
      </c>
      <c r="E5439" s="1">
        <v>0</v>
      </c>
      <c r="F5439" s="329">
        <v>0</v>
      </c>
      <c r="G5439" s="1">
        <v>222.0174869564633</v>
      </c>
      <c r="H5439" s="329">
        <v>9876.6274328183972</v>
      </c>
      <c r="I5439" s="1">
        <v>222.0174869564633</v>
      </c>
      <c r="J5439" s="329">
        <v>5558.551785651639</v>
      </c>
      <c r="K5439" s="329">
        <f t="shared" si="84"/>
        <v>15435.179218470035</v>
      </c>
    </row>
    <row r="5440" spans="2:11" x14ac:dyDescent="0.2">
      <c r="B5440" s="1">
        <v>157328687</v>
      </c>
      <c r="C5440" s="1">
        <v>2028</v>
      </c>
      <c r="D5440" s="1" t="s">
        <v>311</v>
      </c>
      <c r="E5440" s="1">
        <v>0</v>
      </c>
      <c r="F5440" s="329">
        <v>0</v>
      </c>
      <c r="G5440" s="1">
        <v>222.0174869564633</v>
      </c>
      <c r="H5440" s="329">
        <v>9876.6274328183972</v>
      </c>
      <c r="I5440" s="1">
        <v>222.0174869564633</v>
      </c>
      <c r="J5440" s="329">
        <v>5558.551785651639</v>
      </c>
      <c r="K5440" s="329">
        <f t="shared" si="84"/>
        <v>15435.179218470035</v>
      </c>
    </row>
    <row r="5441" spans="2:11" x14ac:dyDescent="0.2">
      <c r="B5441" s="1">
        <v>157328687</v>
      </c>
      <c r="C5441" s="1">
        <v>2029</v>
      </c>
      <c r="D5441" s="1" t="s">
        <v>311</v>
      </c>
      <c r="E5441" s="1">
        <v>0</v>
      </c>
      <c r="F5441" s="329">
        <v>0</v>
      </c>
      <c r="G5441" s="1">
        <v>222.0174869564633</v>
      </c>
      <c r="H5441" s="329">
        <v>9876.6274328183972</v>
      </c>
      <c r="I5441" s="1">
        <v>222.0174869564633</v>
      </c>
      <c r="J5441" s="329">
        <v>5558.551785651639</v>
      </c>
      <c r="K5441" s="329">
        <f t="shared" si="84"/>
        <v>15435.179218470035</v>
      </c>
    </row>
    <row r="5442" spans="2:11" x14ac:dyDescent="0.2">
      <c r="B5442" s="1">
        <v>157328687</v>
      </c>
      <c r="C5442" s="1">
        <v>2030</v>
      </c>
      <c r="D5442" s="1" t="s">
        <v>311</v>
      </c>
      <c r="E5442" s="1">
        <v>0</v>
      </c>
      <c r="F5442" s="329">
        <v>0</v>
      </c>
      <c r="G5442" s="1">
        <v>222.0174869564633</v>
      </c>
      <c r="H5442" s="329">
        <v>9876.6274328183972</v>
      </c>
      <c r="I5442" s="1">
        <v>222.0174869564633</v>
      </c>
      <c r="J5442" s="329">
        <v>5558.551785651639</v>
      </c>
      <c r="K5442" s="329">
        <f t="shared" si="84"/>
        <v>15435.179218470035</v>
      </c>
    </row>
    <row r="5443" spans="2:11" x14ac:dyDescent="0.2">
      <c r="B5443" s="1">
        <v>157328687</v>
      </c>
      <c r="C5443" s="1">
        <v>2031</v>
      </c>
      <c r="D5443" s="1" t="s">
        <v>311</v>
      </c>
      <c r="E5443" s="1">
        <v>0</v>
      </c>
      <c r="F5443" s="329">
        <v>0</v>
      </c>
      <c r="G5443" s="1">
        <v>222.0174869564633</v>
      </c>
      <c r="H5443" s="329">
        <v>9876.6274328183972</v>
      </c>
      <c r="I5443" s="1">
        <v>222.0174869564633</v>
      </c>
      <c r="J5443" s="329">
        <v>5558.551785651639</v>
      </c>
      <c r="K5443" s="329">
        <f t="shared" si="84"/>
        <v>15435.179218470035</v>
      </c>
    </row>
    <row r="5444" spans="2:11" x14ac:dyDescent="0.2">
      <c r="B5444" s="1">
        <v>157328687</v>
      </c>
      <c r="C5444" s="1">
        <v>2032</v>
      </c>
      <c r="D5444" s="1" t="s">
        <v>311</v>
      </c>
      <c r="E5444" s="1">
        <v>0</v>
      </c>
      <c r="F5444" s="329">
        <v>0</v>
      </c>
      <c r="G5444" s="1">
        <v>222.0174869564633</v>
      </c>
      <c r="H5444" s="329">
        <v>9876.6274328183972</v>
      </c>
      <c r="I5444" s="1">
        <v>222.0174869564633</v>
      </c>
      <c r="J5444" s="329">
        <v>5558.551785651639</v>
      </c>
      <c r="K5444" s="329">
        <f t="shared" si="84"/>
        <v>15435.179218470035</v>
      </c>
    </row>
    <row r="5445" spans="2:11" x14ac:dyDescent="0.2">
      <c r="B5445" s="1">
        <v>157328687</v>
      </c>
      <c r="C5445" s="1">
        <v>2033</v>
      </c>
      <c r="D5445" s="1" t="s">
        <v>311</v>
      </c>
      <c r="E5445" s="1">
        <v>0</v>
      </c>
      <c r="F5445" s="329">
        <v>0</v>
      </c>
      <c r="G5445" s="1">
        <v>222.0174869564633</v>
      </c>
      <c r="H5445" s="329">
        <v>9876.6274328183972</v>
      </c>
      <c r="I5445" s="1">
        <v>222.0174869564633</v>
      </c>
      <c r="J5445" s="329">
        <v>5558.551785651639</v>
      </c>
      <c r="K5445" s="329">
        <f t="shared" si="84"/>
        <v>15435.179218470035</v>
      </c>
    </row>
    <row r="5446" spans="2:11" x14ac:dyDescent="0.2">
      <c r="B5446" s="1">
        <v>157328687</v>
      </c>
      <c r="C5446" s="1">
        <v>2034</v>
      </c>
      <c r="D5446" s="1" t="s">
        <v>311</v>
      </c>
      <c r="E5446" s="1">
        <v>0</v>
      </c>
      <c r="F5446" s="329">
        <v>0</v>
      </c>
      <c r="G5446" s="1">
        <v>222.0174869564633</v>
      </c>
      <c r="H5446" s="329">
        <v>9876.6274328183972</v>
      </c>
      <c r="I5446" s="1">
        <v>222.0174869564633</v>
      </c>
      <c r="J5446" s="329">
        <v>5558.551785651639</v>
      </c>
      <c r="K5446" s="329">
        <f t="shared" si="84"/>
        <v>15435.179218470035</v>
      </c>
    </row>
    <row r="5447" spans="2:11" x14ac:dyDescent="0.2">
      <c r="B5447" s="1">
        <v>163161294</v>
      </c>
      <c r="C5447" s="1">
        <v>2023</v>
      </c>
      <c r="D5447" s="1" t="s">
        <v>311</v>
      </c>
      <c r="E5447" s="1">
        <v>0</v>
      </c>
      <c r="F5447" s="329">
        <v>0</v>
      </c>
      <c r="G5447" s="1">
        <v>21.713926058960549</v>
      </c>
      <c r="H5447" s="329">
        <v>965.96155883061078</v>
      </c>
      <c r="I5447" s="1">
        <v>21.713926058960549</v>
      </c>
      <c r="J5447" s="329">
        <v>4782.9509773632763</v>
      </c>
      <c r="K5447" s="329">
        <f t="shared" ref="K5447:K5510" si="85">J5447+H5447+F5447</f>
        <v>5748.9125361938868</v>
      </c>
    </row>
    <row r="5448" spans="2:11" x14ac:dyDescent="0.2">
      <c r="B5448" s="1">
        <v>163161294</v>
      </c>
      <c r="C5448" s="1">
        <v>2024</v>
      </c>
      <c r="D5448" s="1" t="s">
        <v>311</v>
      </c>
      <c r="E5448" s="1">
        <v>0</v>
      </c>
      <c r="F5448" s="329">
        <v>0</v>
      </c>
      <c r="G5448" s="1">
        <v>21.329271585052251</v>
      </c>
      <c r="H5448" s="329">
        <v>948.8498935233456</v>
      </c>
      <c r="I5448" s="1">
        <v>21.329271585052251</v>
      </c>
      <c r="J5448" s="329">
        <v>4782.9509773632763</v>
      </c>
      <c r="K5448" s="329">
        <f t="shared" si="85"/>
        <v>5731.8008708866219</v>
      </c>
    </row>
    <row r="5449" spans="2:11" x14ac:dyDescent="0.2">
      <c r="B5449" s="1">
        <v>163161294</v>
      </c>
      <c r="C5449" s="1">
        <v>2025</v>
      </c>
      <c r="D5449" s="1" t="s">
        <v>311</v>
      </c>
      <c r="E5449" s="1">
        <v>0</v>
      </c>
      <c r="F5449" s="329">
        <v>0</v>
      </c>
      <c r="G5449" s="1">
        <v>21.329271585052251</v>
      </c>
      <c r="H5449" s="329">
        <v>948.8498935233456</v>
      </c>
      <c r="I5449" s="1">
        <v>21.329271585052251</v>
      </c>
      <c r="J5449" s="329">
        <v>4782.9509773632763</v>
      </c>
      <c r="K5449" s="329">
        <f t="shared" si="85"/>
        <v>5731.8008708866219</v>
      </c>
    </row>
    <row r="5450" spans="2:11" x14ac:dyDescent="0.2">
      <c r="B5450" s="1">
        <v>163161294</v>
      </c>
      <c r="C5450" s="1">
        <v>2026</v>
      </c>
      <c r="D5450" s="1" t="s">
        <v>311</v>
      </c>
      <c r="E5450" s="1">
        <v>0</v>
      </c>
      <c r="F5450" s="329">
        <v>0</v>
      </c>
      <c r="G5450" s="1">
        <v>21.329271585052251</v>
      </c>
      <c r="H5450" s="329">
        <v>948.8498935233456</v>
      </c>
      <c r="I5450" s="1">
        <v>21.329271585052251</v>
      </c>
      <c r="J5450" s="329">
        <v>4782.9509773632763</v>
      </c>
      <c r="K5450" s="329">
        <f t="shared" si="85"/>
        <v>5731.8008708866219</v>
      </c>
    </row>
    <row r="5451" spans="2:11" x14ac:dyDescent="0.2">
      <c r="B5451" s="1">
        <v>163161294</v>
      </c>
      <c r="C5451" s="1">
        <v>2027</v>
      </c>
      <c r="D5451" s="1" t="s">
        <v>311</v>
      </c>
      <c r="E5451" s="1">
        <v>0</v>
      </c>
      <c r="F5451" s="329">
        <v>0</v>
      </c>
      <c r="G5451" s="1">
        <v>21.329271585052251</v>
      </c>
      <c r="H5451" s="329">
        <v>948.8498935233456</v>
      </c>
      <c r="I5451" s="1">
        <v>21.329271585052251</v>
      </c>
      <c r="J5451" s="329">
        <v>4782.9509773632763</v>
      </c>
      <c r="K5451" s="329">
        <f t="shared" si="85"/>
        <v>5731.8008708866219</v>
      </c>
    </row>
    <row r="5452" spans="2:11" x14ac:dyDescent="0.2">
      <c r="B5452" s="1">
        <v>163161294</v>
      </c>
      <c r="C5452" s="1">
        <v>2028</v>
      </c>
      <c r="D5452" s="1" t="s">
        <v>311</v>
      </c>
      <c r="E5452" s="1">
        <v>0</v>
      </c>
      <c r="F5452" s="329">
        <v>0</v>
      </c>
      <c r="G5452" s="1">
        <v>21.329271585052251</v>
      </c>
      <c r="H5452" s="329">
        <v>948.8498935233456</v>
      </c>
      <c r="I5452" s="1">
        <v>21.329271585052251</v>
      </c>
      <c r="J5452" s="329">
        <v>4782.9509773632763</v>
      </c>
      <c r="K5452" s="329">
        <f t="shared" si="85"/>
        <v>5731.8008708866219</v>
      </c>
    </row>
    <row r="5453" spans="2:11" x14ac:dyDescent="0.2">
      <c r="B5453" s="1">
        <v>163161294</v>
      </c>
      <c r="C5453" s="1">
        <v>2029</v>
      </c>
      <c r="D5453" s="1" t="s">
        <v>311</v>
      </c>
      <c r="E5453" s="1">
        <v>0</v>
      </c>
      <c r="F5453" s="329">
        <v>0</v>
      </c>
      <c r="G5453" s="1">
        <v>21.329271585052251</v>
      </c>
      <c r="H5453" s="329">
        <v>948.8498935233456</v>
      </c>
      <c r="I5453" s="1">
        <v>21.329271585052251</v>
      </c>
      <c r="J5453" s="329">
        <v>4782.9509773632763</v>
      </c>
      <c r="K5453" s="329">
        <f t="shared" si="85"/>
        <v>5731.8008708866219</v>
      </c>
    </row>
    <row r="5454" spans="2:11" x14ac:dyDescent="0.2">
      <c r="B5454" s="1">
        <v>163161294</v>
      </c>
      <c r="C5454" s="1">
        <v>2030</v>
      </c>
      <c r="D5454" s="1" t="s">
        <v>311</v>
      </c>
      <c r="E5454" s="1">
        <v>0</v>
      </c>
      <c r="F5454" s="329">
        <v>0</v>
      </c>
      <c r="G5454" s="1">
        <v>21.329271585052251</v>
      </c>
      <c r="H5454" s="329">
        <v>948.8498935233456</v>
      </c>
      <c r="I5454" s="1">
        <v>21.329271585052251</v>
      </c>
      <c r="J5454" s="329">
        <v>4782.9509773632763</v>
      </c>
      <c r="K5454" s="329">
        <f t="shared" si="85"/>
        <v>5731.8008708866219</v>
      </c>
    </row>
    <row r="5455" spans="2:11" x14ac:dyDescent="0.2">
      <c r="B5455" s="1">
        <v>163161294</v>
      </c>
      <c r="C5455" s="1">
        <v>2031</v>
      </c>
      <c r="D5455" s="1" t="s">
        <v>311</v>
      </c>
      <c r="E5455" s="1">
        <v>0</v>
      </c>
      <c r="F5455" s="329">
        <v>0</v>
      </c>
      <c r="G5455" s="1">
        <v>21.329271585052251</v>
      </c>
      <c r="H5455" s="329">
        <v>948.8498935233456</v>
      </c>
      <c r="I5455" s="1">
        <v>21.329271585052251</v>
      </c>
      <c r="J5455" s="329">
        <v>4782.9509773632763</v>
      </c>
      <c r="K5455" s="329">
        <f t="shared" si="85"/>
        <v>5731.8008708866219</v>
      </c>
    </row>
    <row r="5456" spans="2:11" x14ac:dyDescent="0.2">
      <c r="B5456" s="1">
        <v>163161294</v>
      </c>
      <c r="C5456" s="1">
        <v>2032</v>
      </c>
      <c r="D5456" s="1" t="s">
        <v>311</v>
      </c>
      <c r="E5456" s="1">
        <v>0</v>
      </c>
      <c r="F5456" s="329">
        <v>0</v>
      </c>
      <c r="G5456" s="1">
        <v>21.329271585052251</v>
      </c>
      <c r="H5456" s="329">
        <v>948.8498935233456</v>
      </c>
      <c r="I5456" s="1">
        <v>21.329271585052251</v>
      </c>
      <c r="J5456" s="329">
        <v>4782.9509773632763</v>
      </c>
      <c r="K5456" s="329">
        <f t="shared" si="85"/>
        <v>5731.8008708866219</v>
      </c>
    </row>
    <row r="5457" spans="2:11" x14ac:dyDescent="0.2">
      <c r="B5457" s="1">
        <v>163161294</v>
      </c>
      <c r="C5457" s="1">
        <v>2033</v>
      </c>
      <c r="D5457" s="1" t="s">
        <v>311</v>
      </c>
      <c r="E5457" s="1">
        <v>0</v>
      </c>
      <c r="F5457" s="329">
        <v>0</v>
      </c>
      <c r="G5457" s="1">
        <v>21.329271585052251</v>
      </c>
      <c r="H5457" s="329">
        <v>948.8498935233456</v>
      </c>
      <c r="I5457" s="1">
        <v>21.329271585052251</v>
      </c>
      <c r="J5457" s="329">
        <v>4782.9509773632763</v>
      </c>
      <c r="K5457" s="329">
        <f t="shared" si="85"/>
        <v>5731.8008708866219</v>
      </c>
    </row>
    <row r="5458" spans="2:11" x14ac:dyDescent="0.2">
      <c r="B5458" s="1">
        <v>163161294</v>
      </c>
      <c r="C5458" s="1">
        <v>2034</v>
      </c>
      <c r="D5458" s="1" t="s">
        <v>311</v>
      </c>
      <c r="E5458" s="1">
        <v>0</v>
      </c>
      <c r="F5458" s="329">
        <v>0</v>
      </c>
      <c r="G5458" s="1">
        <v>21.329271585052251</v>
      </c>
      <c r="H5458" s="329">
        <v>948.8498935233456</v>
      </c>
      <c r="I5458" s="1">
        <v>21.329271585052251</v>
      </c>
      <c r="J5458" s="329">
        <v>4782.9509773632763</v>
      </c>
      <c r="K5458" s="329">
        <f t="shared" si="85"/>
        <v>5731.8008708866219</v>
      </c>
    </row>
    <row r="5459" spans="2:11" x14ac:dyDescent="0.2">
      <c r="B5459" s="1">
        <v>19945139</v>
      </c>
      <c r="C5459" s="1">
        <v>2023</v>
      </c>
      <c r="D5459" s="1" t="s">
        <v>312</v>
      </c>
      <c r="E5459" s="1">
        <v>0</v>
      </c>
      <c r="F5459" s="329">
        <v>0</v>
      </c>
      <c r="G5459" s="1">
        <v>3479.5824427469611</v>
      </c>
      <c r="H5459" s="329">
        <v>154792.03859075761</v>
      </c>
      <c r="I5459" s="1">
        <v>3479.5824427469611</v>
      </c>
      <c r="J5459" s="329">
        <v>13469.916478569699</v>
      </c>
      <c r="K5459" s="329">
        <f t="shared" si="85"/>
        <v>168261.95506932732</v>
      </c>
    </row>
    <row r="5460" spans="2:11" x14ac:dyDescent="0.2">
      <c r="B5460" s="1">
        <v>19945139</v>
      </c>
      <c r="C5460" s="1">
        <v>2024</v>
      </c>
      <c r="D5460" s="1" t="s">
        <v>312</v>
      </c>
      <c r="E5460" s="1">
        <v>0</v>
      </c>
      <c r="F5460" s="329">
        <v>0</v>
      </c>
      <c r="G5460" s="1">
        <v>3479.5824427469611</v>
      </c>
      <c r="H5460" s="329">
        <v>154792.03859075761</v>
      </c>
      <c r="I5460" s="1">
        <v>3479.5824427469611</v>
      </c>
      <c r="J5460" s="329">
        <v>13469.916478569699</v>
      </c>
      <c r="K5460" s="329">
        <f t="shared" si="85"/>
        <v>168261.95506932732</v>
      </c>
    </row>
    <row r="5461" spans="2:11" x14ac:dyDescent="0.2">
      <c r="B5461" s="1">
        <v>19945139</v>
      </c>
      <c r="C5461" s="1">
        <v>2025</v>
      </c>
      <c r="D5461" s="1" t="s">
        <v>312</v>
      </c>
      <c r="E5461" s="1">
        <v>0</v>
      </c>
      <c r="F5461" s="329">
        <v>0</v>
      </c>
      <c r="G5461" s="1">
        <v>3479.5824427469611</v>
      </c>
      <c r="H5461" s="329">
        <v>154792.03859075761</v>
      </c>
      <c r="I5461" s="1">
        <v>3479.5824427469611</v>
      </c>
      <c r="J5461" s="329">
        <v>13469.916478569699</v>
      </c>
      <c r="K5461" s="329">
        <f t="shared" si="85"/>
        <v>168261.95506932732</v>
      </c>
    </row>
    <row r="5462" spans="2:11" x14ac:dyDescent="0.2">
      <c r="B5462" s="1">
        <v>19945139</v>
      </c>
      <c r="C5462" s="1">
        <v>2026</v>
      </c>
      <c r="D5462" s="1" t="s">
        <v>312</v>
      </c>
      <c r="E5462" s="1">
        <v>0</v>
      </c>
      <c r="F5462" s="329">
        <v>0</v>
      </c>
      <c r="G5462" s="1">
        <v>3479.5824427469611</v>
      </c>
      <c r="H5462" s="329">
        <v>154792.03859075761</v>
      </c>
      <c r="I5462" s="1">
        <v>3479.5824427469611</v>
      </c>
      <c r="J5462" s="329">
        <v>13469.916478569699</v>
      </c>
      <c r="K5462" s="329">
        <f t="shared" si="85"/>
        <v>168261.95506932732</v>
      </c>
    </row>
    <row r="5463" spans="2:11" x14ac:dyDescent="0.2">
      <c r="B5463" s="1">
        <v>19945139</v>
      </c>
      <c r="C5463" s="1">
        <v>2027</v>
      </c>
      <c r="D5463" s="1" t="s">
        <v>312</v>
      </c>
      <c r="E5463" s="1">
        <v>0</v>
      </c>
      <c r="F5463" s="329">
        <v>0</v>
      </c>
      <c r="G5463" s="1">
        <v>3479.5824427469611</v>
      </c>
      <c r="H5463" s="329">
        <v>154792.03859075761</v>
      </c>
      <c r="I5463" s="1">
        <v>3479.5824427469611</v>
      </c>
      <c r="J5463" s="329">
        <v>13469.916478569699</v>
      </c>
      <c r="K5463" s="329">
        <f t="shared" si="85"/>
        <v>168261.95506932732</v>
      </c>
    </row>
    <row r="5464" spans="2:11" x14ac:dyDescent="0.2">
      <c r="B5464" s="1">
        <v>19945139</v>
      </c>
      <c r="C5464" s="1">
        <v>2028</v>
      </c>
      <c r="D5464" s="1" t="s">
        <v>312</v>
      </c>
      <c r="E5464" s="1">
        <v>0</v>
      </c>
      <c r="F5464" s="329">
        <v>0</v>
      </c>
      <c r="G5464" s="1">
        <v>3479.5824427469611</v>
      </c>
      <c r="H5464" s="329">
        <v>154792.03859075761</v>
      </c>
      <c r="I5464" s="1">
        <v>3479.5824427469611</v>
      </c>
      <c r="J5464" s="329">
        <v>13469.916478569699</v>
      </c>
      <c r="K5464" s="329">
        <f t="shared" si="85"/>
        <v>168261.95506932732</v>
      </c>
    </row>
    <row r="5465" spans="2:11" x14ac:dyDescent="0.2">
      <c r="B5465" s="1">
        <v>19945139</v>
      </c>
      <c r="C5465" s="1">
        <v>2029</v>
      </c>
      <c r="D5465" s="1" t="s">
        <v>312</v>
      </c>
      <c r="E5465" s="1">
        <v>0</v>
      </c>
      <c r="F5465" s="329">
        <v>0</v>
      </c>
      <c r="G5465" s="1">
        <v>3479.5824427469611</v>
      </c>
      <c r="H5465" s="329">
        <v>154792.03859075761</v>
      </c>
      <c r="I5465" s="1">
        <v>3479.5824427469611</v>
      </c>
      <c r="J5465" s="329">
        <v>13469.916478569699</v>
      </c>
      <c r="K5465" s="329">
        <f t="shared" si="85"/>
        <v>168261.95506932732</v>
      </c>
    </row>
    <row r="5466" spans="2:11" x14ac:dyDescent="0.2">
      <c r="B5466" s="1">
        <v>19945139</v>
      </c>
      <c r="C5466" s="1">
        <v>2030</v>
      </c>
      <c r="D5466" s="1" t="s">
        <v>312</v>
      </c>
      <c r="E5466" s="1">
        <v>0</v>
      </c>
      <c r="F5466" s="329">
        <v>0</v>
      </c>
      <c r="G5466" s="1">
        <v>3479.5824427469611</v>
      </c>
      <c r="H5466" s="329">
        <v>154792.03859075761</v>
      </c>
      <c r="I5466" s="1">
        <v>3479.5824427469611</v>
      </c>
      <c r="J5466" s="329">
        <v>13469.916478569699</v>
      </c>
      <c r="K5466" s="329">
        <f t="shared" si="85"/>
        <v>168261.95506932732</v>
      </c>
    </row>
    <row r="5467" spans="2:11" x14ac:dyDescent="0.2">
      <c r="B5467" s="1">
        <v>19945139</v>
      </c>
      <c r="C5467" s="1">
        <v>2031</v>
      </c>
      <c r="D5467" s="1" t="s">
        <v>312</v>
      </c>
      <c r="E5467" s="1">
        <v>0</v>
      </c>
      <c r="F5467" s="329">
        <v>0</v>
      </c>
      <c r="G5467" s="1">
        <v>3479.5824427469611</v>
      </c>
      <c r="H5467" s="329">
        <v>154792.03859075761</v>
      </c>
      <c r="I5467" s="1">
        <v>3479.5824427469611</v>
      </c>
      <c r="J5467" s="329">
        <v>13469.916478569699</v>
      </c>
      <c r="K5467" s="329">
        <f t="shared" si="85"/>
        <v>168261.95506932732</v>
      </c>
    </row>
    <row r="5468" spans="2:11" x14ac:dyDescent="0.2">
      <c r="B5468" s="1">
        <v>19945139</v>
      </c>
      <c r="C5468" s="1">
        <v>2032</v>
      </c>
      <c r="D5468" s="1" t="s">
        <v>312</v>
      </c>
      <c r="E5468" s="1">
        <v>0</v>
      </c>
      <c r="F5468" s="329">
        <v>0</v>
      </c>
      <c r="G5468" s="1">
        <v>3479.5824427469611</v>
      </c>
      <c r="H5468" s="329">
        <v>154792.03859075761</v>
      </c>
      <c r="I5468" s="1">
        <v>3479.5824427469611</v>
      </c>
      <c r="J5468" s="329">
        <v>13469.916478569699</v>
      </c>
      <c r="K5468" s="329">
        <f t="shared" si="85"/>
        <v>168261.95506932732</v>
      </c>
    </row>
    <row r="5469" spans="2:11" x14ac:dyDescent="0.2">
      <c r="B5469" s="1">
        <v>19945139</v>
      </c>
      <c r="C5469" s="1">
        <v>2033</v>
      </c>
      <c r="D5469" s="1" t="s">
        <v>312</v>
      </c>
      <c r="E5469" s="1">
        <v>0</v>
      </c>
      <c r="F5469" s="329">
        <v>0</v>
      </c>
      <c r="G5469" s="1">
        <v>3479.5824427469611</v>
      </c>
      <c r="H5469" s="329">
        <v>154792.03859075761</v>
      </c>
      <c r="I5469" s="1">
        <v>3479.5824427469611</v>
      </c>
      <c r="J5469" s="329">
        <v>13469.916478569699</v>
      </c>
      <c r="K5469" s="329">
        <f t="shared" si="85"/>
        <v>168261.95506932732</v>
      </c>
    </row>
    <row r="5470" spans="2:11" x14ac:dyDescent="0.2">
      <c r="B5470" s="1">
        <v>19945139</v>
      </c>
      <c r="C5470" s="1">
        <v>2034</v>
      </c>
      <c r="D5470" s="1" t="s">
        <v>312</v>
      </c>
      <c r="E5470" s="1">
        <v>0</v>
      </c>
      <c r="F5470" s="329">
        <v>0</v>
      </c>
      <c r="G5470" s="1">
        <v>3479.5824427469611</v>
      </c>
      <c r="H5470" s="329">
        <v>154792.03859075761</v>
      </c>
      <c r="I5470" s="1">
        <v>3479.5824427469611</v>
      </c>
      <c r="J5470" s="329">
        <v>13469.916478569699</v>
      </c>
      <c r="K5470" s="329">
        <f t="shared" si="85"/>
        <v>168261.95506932732</v>
      </c>
    </row>
    <row r="5471" spans="2:11" x14ac:dyDescent="0.2">
      <c r="B5471" s="1">
        <v>19945509</v>
      </c>
      <c r="C5471" s="1">
        <v>2023</v>
      </c>
      <c r="D5471" s="1" t="s">
        <v>312</v>
      </c>
      <c r="E5471" s="1">
        <v>0</v>
      </c>
      <c r="F5471" s="329">
        <v>0</v>
      </c>
      <c r="G5471" s="1">
        <v>0</v>
      </c>
      <c r="H5471" s="329">
        <v>0</v>
      </c>
      <c r="I5471" s="1">
        <v>0</v>
      </c>
      <c r="J5471" s="329">
        <v>7854.0618237172021</v>
      </c>
      <c r="K5471" s="329">
        <f t="shared" si="85"/>
        <v>7854.0618237172021</v>
      </c>
    </row>
    <row r="5472" spans="2:11" x14ac:dyDescent="0.2">
      <c r="B5472" s="1">
        <v>19945509</v>
      </c>
      <c r="C5472" s="1">
        <v>2024</v>
      </c>
      <c r="D5472" s="1" t="s">
        <v>312</v>
      </c>
      <c r="E5472" s="1">
        <v>0</v>
      </c>
      <c r="F5472" s="329">
        <v>0</v>
      </c>
      <c r="G5472" s="1">
        <v>0</v>
      </c>
      <c r="H5472" s="329">
        <v>0</v>
      </c>
      <c r="I5472" s="1">
        <v>0</v>
      </c>
      <c r="J5472" s="329">
        <v>7854.0618237172021</v>
      </c>
      <c r="K5472" s="329">
        <f t="shared" si="85"/>
        <v>7854.0618237172021</v>
      </c>
    </row>
    <row r="5473" spans="2:11" x14ac:dyDescent="0.2">
      <c r="B5473" s="1">
        <v>19945509</v>
      </c>
      <c r="C5473" s="1">
        <v>2025</v>
      </c>
      <c r="D5473" s="1" t="s">
        <v>312</v>
      </c>
      <c r="E5473" s="1">
        <v>0</v>
      </c>
      <c r="F5473" s="329">
        <v>0</v>
      </c>
      <c r="G5473" s="1">
        <v>0</v>
      </c>
      <c r="H5473" s="329">
        <v>0</v>
      </c>
      <c r="I5473" s="1">
        <v>0</v>
      </c>
      <c r="J5473" s="329">
        <v>7854.0618237172021</v>
      </c>
      <c r="K5473" s="329">
        <f t="shared" si="85"/>
        <v>7854.0618237172021</v>
      </c>
    </row>
    <row r="5474" spans="2:11" x14ac:dyDescent="0.2">
      <c r="B5474" s="1">
        <v>19945509</v>
      </c>
      <c r="C5474" s="1">
        <v>2026</v>
      </c>
      <c r="D5474" s="1" t="s">
        <v>312</v>
      </c>
      <c r="E5474" s="1">
        <v>0</v>
      </c>
      <c r="F5474" s="329">
        <v>0</v>
      </c>
      <c r="G5474" s="1">
        <v>0</v>
      </c>
      <c r="H5474" s="329">
        <v>0</v>
      </c>
      <c r="I5474" s="1">
        <v>0</v>
      </c>
      <c r="J5474" s="329">
        <v>7854.0618237172021</v>
      </c>
      <c r="K5474" s="329">
        <f t="shared" si="85"/>
        <v>7854.0618237172021</v>
      </c>
    </row>
    <row r="5475" spans="2:11" x14ac:dyDescent="0.2">
      <c r="B5475" s="1">
        <v>19945509</v>
      </c>
      <c r="C5475" s="1">
        <v>2027</v>
      </c>
      <c r="D5475" s="1" t="s">
        <v>312</v>
      </c>
      <c r="E5475" s="1">
        <v>0</v>
      </c>
      <c r="F5475" s="329">
        <v>0</v>
      </c>
      <c r="G5475" s="1">
        <v>0</v>
      </c>
      <c r="H5475" s="329">
        <v>0</v>
      </c>
      <c r="I5475" s="1">
        <v>0</v>
      </c>
      <c r="J5475" s="329">
        <v>7854.0618237172021</v>
      </c>
      <c r="K5475" s="329">
        <f t="shared" si="85"/>
        <v>7854.0618237172021</v>
      </c>
    </row>
    <row r="5476" spans="2:11" x14ac:dyDescent="0.2">
      <c r="B5476" s="1">
        <v>19945509</v>
      </c>
      <c r="C5476" s="1">
        <v>2028</v>
      </c>
      <c r="D5476" s="1" t="s">
        <v>312</v>
      </c>
      <c r="E5476" s="1">
        <v>0</v>
      </c>
      <c r="F5476" s="329">
        <v>0</v>
      </c>
      <c r="G5476" s="1">
        <v>0</v>
      </c>
      <c r="H5476" s="329">
        <v>0</v>
      </c>
      <c r="I5476" s="1">
        <v>0</v>
      </c>
      <c r="J5476" s="329">
        <v>7854.0618237172021</v>
      </c>
      <c r="K5476" s="329">
        <f t="shared" si="85"/>
        <v>7854.0618237172021</v>
      </c>
    </row>
    <row r="5477" spans="2:11" x14ac:dyDescent="0.2">
      <c r="B5477" s="1">
        <v>19945509</v>
      </c>
      <c r="C5477" s="1">
        <v>2029</v>
      </c>
      <c r="D5477" s="1" t="s">
        <v>312</v>
      </c>
      <c r="E5477" s="1">
        <v>0</v>
      </c>
      <c r="F5477" s="329">
        <v>0</v>
      </c>
      <c r="G5477" s="1">
        <v>0</v>
      </c>
      <c r="H5477" s="329">
        <v>0</v>
      </c>
      <c r="I5477" s="1">
        <v>0</v>
      </c>
      <c r="J5477" s="329">
        <v>7854.0618237172021</v>
      </c>
      <c r="K5477" s="329">
        <f t="shared" si="85"/>
        <v>7854.0618237172021</v>
      </c>
    </row>
    <row r="5478" spans="2:11" x14ac:dyDescent="0.2">
      <c r="B5478" s="1">
        <v>19945509</v>
      </c>
      <c r="C5478" s="1">
        <v>2030</v>
      </c>
      <c r="D5478" s="1" t="s">
        <v>312</v>
      </c>
      <c r="E5478" s="1">
        <v>0</v>
      </c>
      <c r="F5478" s="329">
        <v>0</v>
      </c>
      <c r="G5478" s="1">
        <v>0</v>
      </c>
      <c r="H5478" s="329">
        <v>0</v>
      </c>
      <c r="I5478" s="1">
        <v>0</v>
      </c>
      <c r="J5478" s="329">
        <v>7854.0618237172021</v>
      </c>
      <c r="K5478" s="329">
        <f t="shared" si="85"/>
        <v>7854.0618237172021</v>
      </c>
    </row>
    <row r="5479" spans="2:11" x14ac:dyDescent="0.2">
      <c r="B5479" s="1">
        <v>19945509</v>
      </c>
      <c r="C5479" s="1">
        <v>2031</v>
      </c>
      <c r="D5479" s="1" t="s">
        <v>312</v>
      </c>
      <c r="E5479" s="1">
        <v>0</v>
      </c>
      <c r="F5479" s="329">
        <v>0</v>
      </c>
      <c r="G5479" s="1">
        <v>0</v>
      </c>
      <c r="H5479" s="329">
        <v>0</v>
      </c>
      <c r="I5479" s="1">
        <v>0</v>
      </c>
      <c r="J5479" s="329">
        <v>7854.0618237172021</v>
      </c>
      <c r="K5479" s="329">
        <f t="shared" si="85"/>
        <v>7854.0618237172021</v>
      </c>
    </row>
    <row r="5480" spans="2:11" x14ac:dyDescent="0.2">
      <c r="B5480" s="1">
        <v>19945509</v>
      </c>
      <c r="C5480" s="1">
        <v>2032</v>
      </c>
      <c r="D5480" s="1" t="s">
        <v>312</v>
      </c>
      <c r="E5480" s="1">
        <v>0</v>
      </c>
      <c r="F5480" s="329">
        <v>0</v>
      </c>
      <c r="G5480" s="1">
        <v>0</v>
      </c>
      <c r="H5480" s="329">
        <v>0</v>
      </c>
      <c r="I5480" s="1">
        <v>0</v>
      </c>
      <c r="J5480" s="329">
        <v>7854.0618237172021</v>
      </c>
      <c r="K5480" s="329">
        <f t="shared" si="85"/>
        <v>7854.0618237172021</v>
      </c>
    </row>
    <row r="5481" spans="2:11" x14ac:dyDescent="0.2">
      <c r="B5481" s="1">
        <v>19945509</v>
      </c>
      <c r="C5481" s="1">
        <v>2033</v>
      </c>
      <c r="D5481" s="1" t="s">
        <v>312</v>
      </c>
      <c r="E5481" s="1">
        <v>0</v>
      </c>
      <c r="F5481" s="329">
        <v>0</v>
      </c>
      <c r="G5481" s="1">
        <v>0</v>
      </c>
      <c r="H5481" s="329">
        <v>0</v>
      </c>
      <c r="I5481" s="1">
        <v>0</v>
      </c>
      <c r="J5481" s="329">
        <v>7854.0618237172021</v>
      </c>
      <c r="K5481" s="329">
        <f t="shared" si="85"/>
        <v>7854.0618237172021</v>
      </c>
    </row>
    <row r="5482" spans="2:11" x14ac:dyDescent="0.2">
      <c r="B5482" s="1">
        <v>19945509</v>
      </c>
      <c r="C5482" s="1">
        <v>2034</v>
      </c>
      <c r="D5482" s="1" t="s">
        <v>312</v>
      </c>
      <c r="E5482" s="1">
        <v>0</v>
      </c>
      <c r="F5482" s="329">
        <v>0</v>
      </c>
      <c r="G5482" s="1">
        <v>0</v>
      </c>
      <c r="H5482" s="329">
        <v>0</v>
      </c>
      <c r="I5482" s="1">
        <v>0</v>
      </c>
      <c r="J5482" s="329">
        <v>7854.0618237172021</v>
      </c>
      <c r="K5482" s="329">
        <f t="shared" si="85"/>
        <v>7854.0618237172021</v>
      </c>
    </row>
    <row r="5483" spans="2:11" x14ac:dyDescent="0.2">
      <c r="B5483" s="1">
        <v>19947904</v>
      </c>
      <c r="C5483" s="1">
        <v>2023</v>
      </c>
      <c r="D5483" s="1" t="s">
        <v>312</v>
      </c>
      <c r="E5483" s="1">
        <v>0</v>
      </c>
      <c r="F5483" s="329">
        <v>0</v>
      </c>
      <c r="G5483" s="1">
        <v>0</v>
      </c>
      <c r="H5483" s="329">
        <v>0</v>
      </c>
      <c r="I5483" s="1">
        <v>0</v>
      </c>
      <c r="J5483" s="329">
        <v>1240.4823747259841</v>
      </c>
      <c r="K5483" s="329">
        <f t="shared" si="85"/>
        <v>1240.4823747259841</v>
      </c>
    </row>
    <row r="5484" spans="2:11" x14ac:dyDescent="0.2">
      <c r="B5484" s="1">
        <v>19947904</v>
      </c>
      <c r="C5484" s="1">
        <v>2024</v>
      </c>
      <c r="D5484" s="1" t="s">
        <v>312</v>
      </c>
      <c r="E5484" s="1">
        <v>0</v>
      </c>
      <c r="F5484" s="329">
        <v>0</v>
      </c>
      <c r="G5484" s="1">
        <v>0</v>
      </c>
      <c r="H5484" s="329">
        <v>0</v>
      </c>
      <c r="I5484" s="1">
        <v>0</v>
      </c>
      <c r="J5484" s="329">
        <v>1240.4823747259841</v>
      </c>
      <c r="K5484" s="329">
        <f t="shared" si="85"/>
        <v>1240.4823747259841</v>
      </c>
    </row>
    <row r="5485" spans="2:11" x14ac:dyDescent="0.2">
      <c r="B5485" s="1">
        <v>19947904</v>
      </c>
      <c r="C5485" s="1">
        <v>2025</v>
      </c>
      <c r="D5485" s="1" t="s">
        <v>312</v>
      </c>
      <c r="E5485" s="1">
        <v>0</v>
      </c>
      <c r="F5485" s="329">
        <v>0</v>
      </c>
      <c r="G5485" s="1">
        <v>0</v>
      </c>
      <c r="H5485" s="329">
        <v>0</v>
      </c>
      <c r="I5485" s="1">
        <v>0</v>
      </c>
      <c r="J5485" s="329">
        <v>1240.4823747259841</v>
      </c>
      <c r="K5485" s="329">
        <f t="shared" si="85"/>
        <v>1240.4823747259841</v>
      </c>
    </row>
    <row r="5486" spans="2:11" x14ac:dyDescent="0.2">
      <c r="B5486" s="1">
        <v>19947904</v>
      </c>
      <c r="C5486" s="1">
        <v>2026</v>
      </c>
      <c r="D5486" s="1" t="s">
        <v>312</v>
      </c>
      <c r="E5486" s="1">
        <v>0</v>
      </c>
      <c r="F5486" s="329">
        <v>0</v>
      </c>
      <c r="G5486" s="1">
        <v>0</v>
      </c>
      <c r="H5486" s="329">
        <v>0</v>
      </c>
      <c r="I5486" s="1">
        <v>0</v>
      </c>
      <c r="J5486" s="329">
        <v>1240.4823747259841</v>
      </c>
      <c r="K5486" s="329">
        <f t="shared" si="85"/>
        <v>1240.4823747259841</v>
      </c>
    </row>
    <row r="5487" spans="2:11" x14ac:dyDescent="0.2">
      <c r="B5487" s="1">
        <v>19947904</v>
      </c>
      <c r="C5487" s="1">
        <v>2027</v>
      </c>
      <c r="D5487" s="1" t="s">
        <v>312</v>
      </c>
      <c r="E5487" s="1">
        <v>0</v>
      </c>
      <c r="F5487" s="329">
        <v>0</v>
      </c>
      <c r="G5487" s="1">
        <v>0</v>
      </c>
      <c r="H5487" s="329">
        <v>0</v>
      </c>
      <c r="I5487" s="1">
        <v>0</v>
      </c>
      <c r="J5487" s="329">
        <v>1240.4823747259841</v>
      </c>
      <c r="K5487" s="329">
        <f t="shared" si="85"/>
        <v>1240.4823747259841</v>
      </c>
    </row>
    <row r="5488" spans="2:11" x14ac:dyDescent="0.2">
      <c r="B5488" s="1">
        <v>19947904</v>
      </c>
      <c r="C5488" s="1">
        <v>2028</v>
      </c>
      <c r="D5488" s="1" t="s">
        <v>312</v>
      </c>
      <c r="E5488" s="1">
        <v>0</v>
      </c>
      <c r="F5488" s="329">
        <v>0</v>
      </c>
      <c r="G5488" s="1">
        <v>0</v>
      </c>
      <c r="H5488" s="329">
        <v>0</v>
      </c>
      <c r="I5488" s="1">
        <v>0</v>
      </c>
      <c r="J5488" s="329">
        <v>1240.4823747259841</v>
      </c>
      <c r="K5488" s="329">
        <f t="shared" si="85"/>
        <v>1240.4823747259841</v>
      </c>
    </row>
    <row r="5489" spans="2:11" x14ac:dyDescent="0.2">
      <c r="B5489" s="1">
        <v>19947904</v>
      </c>
      <c r="C5489" s="1">
        <v>2029</v>
      </c>
      <c r="D5489" s="1" t="s">
        <v>312</v>
      </c>
      <c r="E5489" s="1">
        <v>0</v>
      </c>
      <c r="F5489" s="329">
        <v>0</v>
      </c>
      <c r="G5489" s="1">
        <v>0</v>
      </c>
      <c r="H5489" s="329">
        <v>0</v>
      </c>
      <c r="I5489" s="1">
        <v>0</v>
      </c>
      <c r="J5489" s="329">
        <v>1240.4823747259841</v>
      </c>
      <c r="K5489" s="329">
        <f t="shared" si="85"/>
        <v>1240.4823747259841</v>
      </c>
    </row>
    <row r="5490" spans="2:11" x14ac:dyDescent="0.2">
      <c r="B5490" s="1">
        <v>19947904</v>
      </c>
      <c r="C5490" s="1">
        <v>2030</v>
      </c>
      <c r="D5490" s="1" t="s">
        <v>312</v>
      </c>
      <c r="E5490" s="1">
        <v>0</v>
      </c>
      <c r="F5490" s="329">
        <v>0</v>
      </c>
      <c r="G5490" s="1">
        <v>0</v>
      </c>
      <c r="H5490" s="329">
        <v>0</v>
      </c>
      <c r="I5490" s="1">
        <v>0</v>
      </c>
      <c r="J5490" s="329">
        <v>1240.4823747259841</v>
      </c>
      <c r="K5490" s="329">
        <f t="shared" si="85"/>
        <v>1240.4823747259841</v>
      </c>
    </row>
    <row r="5491" spans="2:11" x14ac:dyDescent="0.2">
      <c r="B5491" s="1">
        <v>19947904</v>
      </c>
      <c r="C5491" s="1">
        <v>2031</v>
      </c>
      <c r="D5491" s="1" t="s">
        <v>312</v>
      </c>
      <c r="E5491" s="1">
        <v>0</v>
      </c>
      <c r="F5491" s="329">
        <v>0</v>
      </c>
      <c r="G5491" s="1">
        <v>0</v>
      </c>
      <c r="H5491" s="329">
        <v>0</v>
      </c>
      <c r="I5491" s="1">
        <v>0</v>
      </c>
      <c r="J5491" s="329">
        <v>1240.4823747259841</v>
      </c>
      <c r="K5491" s="329">
        <f t="shared" si="85"/>
        <v>1240.4823747259841</v>
      </c>
    </row>
    <row r="5492" spans="2:11" x14ac:dyDescent="0.2">
      <c r="B5492" s="1">
        <v>19947904</v>
      </c>
      <c r="C5492" s="1">
        <v>2032</v>
      </c>
      <c r="D5492" s="1" t="s">
        <v>312</v>
      </c>
      <c r="E5492" s="1">
        <v>0</v>
      </c>
      <c r="F5492" s="329">
        <v>0</v>
      </c>
      <c r="G5492" s="1">
        <v>0</v>
      </c>
      <c r="H5492" s="329">
        <v>0</v>
      </c>
      <c r="I5492" s="1">
        <v>0</v>
      </c>
      <c r="J5492" s="329">
        <v>1240.4823747259841</v>
      </c>
      <c r="K5492" s="329">
        <f t="shared" si="85"/>
        <v>1240.4823747259841</v>
      </c>
    </row>
    <row r="5493" spans="2:11" x14ac:dyDescent="0.2">
      <c r="B5493" s="1">
        <v>19947904</v>
      </c>
      <c r="C5493" s="1">
        <v>2033</v>
      </c>
      <c r="D5493" s="1" t="s">
        <v>312</v>
      </c>
      <c r="E5493" s="1">
        <v>0</v>
      </c>
      <c r="F5493" s="329">
        <v>0</v>
      </c>
      <c r="G5493" s="1">
        <v>0</v>
      </c>
      <c r="H5493" s="329">
        <v>0</v>
      </c>
      <c r="I5493" s="1">
        <v>0</v>
      </c>
      <c r="J5493" s="329">
        <v>1240.4823747259841</v>
      </c>
      <c r="K5493" s="329">
        <f t="shared" si="85"/>
        <v>1240.4823747259841</v>
      </c>
    </row>
    <row r="5494" spans="2:11" x14ac:dyDescent="0.2">
      <c r="B5494" s="1">
        <v>19947904</v>
      </c>
      <c r="C5494" s="1">
        <v>2034</v>
      </c>
      <c r="D5494" s="1" t="s">
        <v>312</v>
      </c>
      <c r="E5494" s="1">
        <v>0</v>
      </c>
      <c r="F5494" s="329">
        <v>0</v>
      </c>
      <c r="G5494" s="1">
        <v>0</v>
      </c>
      <c r="H5494" s="329">
        <v>0</v>
      </c>
      <c r="I5494" s="1">
        <v>0</v>
      </c>
      <c r="J5494" s="329">
        <v>1240.4823747259841</v>
      </c>
      <c r="K5494" s="329">
        <f t="shared" si="85"/>
        <v>1240.4823747259841</v>
      </c>
    </row>
    <row r="5495" spans="2:11" x14ac:dyDescent="0.2">
      <c r="B5495" s="1">
        <v>19948545</v>
      </c>
      <c r="C5495" s="1">
        <v>2023</v>
      </c>
      <c r="D5495" s="1" t="s">
        <v>312</v>
      </c>
      <c r="E5495" s="1">
        <v>0</v>
      </c>
      <c r="F5495" s="329">
        <v>0</v>
      </c>
      <c r="G5495" s="1">
        <v>0.2481247835610651</v>
      </c>
      <c r="H5495" s="329">
        <v>11.038031632895221</v>
      </c>
      <c r="I5495" s="1">
        <v>0.2481247835610651</v>
      </c>
      <c r="J5495" s="329">
        <v>4448.9702738666456</v>
      </c>
      <c r="K5495" s="329">
        <f t="shared" si="85"/>
        <v>4460.0083054995412</v>
      </c>
    </row>
    <row r="5496" spans="2:11" x14ac:dyDescent="0.2">
      <c r="B5496" s="1">
        <v>19948545</v>
      </c>
      <c r="C5496" s="1">
        <v>2024</v>
      </c>
      <c r="D5496" s="1" t="s">
        <v>312</v>
      </c>
      <c r="E5496" s="1">
        <v>0</v>
      </c>
      <c r="F5496" s="329">
        <v>0</v>
      </c>
      <c r="G5496" s="1">
        <v>0.2481247835610651</v>
      </c>
      <c r="H5496" s="329">
        <v>11.038031632895221</v>
      </c>
      <c r="I5496" s="1">
        <v>0.2481247835610651</v>
      </c>
      <c r="J5496" s="329">
        <v>4448.9702738666456</v>
      </c>
      <c r="K5496" s="329">
        <f t="shared" si="85"/>
        <v>4460.0083054995412</v>
      </c>
    </row>
    <row r="5497" spans="2:11" x14ac:dyDescent="0.2">
      <c r="B5497" s="1">
        <v>19948545</v>
      </c>
      <c r="C5497" s="1">
        <v>2025</v>
      </c>
      <c r="D5497" s="1" t="s">
        <v>312</v>
      </c>
      <c r="E5497" s="1">
        <v>0</v>
      </c>
      <c r="F5497" s="329">
        <v>0</v>
      </c>
      <c r="G5497" s="1">
        <v>0.2481247835610651</v>
      </c>
      <c r="H5497" s="329">
        <v>11.038031632895221</v>
      </c>
      <c r="I5497" s="1">
        <v>0.2481247835610651</v>
      </c>
      <c r="J5497" s="329">
        <v>4448.9702738666456</v>
      </c>
      <c r="K5497" s="329">
        <f t="shared" si="85"/>
        <v>4460.0083054995412</v>
      </c>
    </row>
    <row r="5498" spans="2:11" x14ac:dyDescent="0.2">
      <c r="B5498" s="1">
        <v>19948545</v>
      </c>
      <c r="C5498" s="1">
        <v>2026</v>
      </c>
      <c r="D5498" s="1" t="s">
        <v>312</v>
      </c>
      <c r="E5498" s="1">
        <v>0</v>
      </c>
      <c r="F5498" s="329">
        <v>0</v>
      </c>
      <c r="G5498" s="1">
        <v>0.2481247835610651</v>
      </c>
      <c r="H5498" s="329">
        <v>11.038031632895221</v>
      </c>
      <c r="I5498" s="1">
        <v>0.2481247835610651</v>
      </c>
      <c r="J5498" s="329">
        <v>4448.9702738666456</v>
      </c>
      <c r="K5498" s="329">
        <f t="shared" si="85"/>
        <v>4460.0083054995412</v>
      </c>
    </row>
    <row r="5499" spans="2:11" x14ac:dyDescent="0.2">
      <c r="B5499" s="1">
        <v>19948545</v>
      </c>
      <c r="C5499" s="1">
        <v>2027</v>
      </c>
      <c r="D5499" s="1" t="s">
        <v>312</v>
      </c>
      <c r="E5499" s="1">
        <v>0</v>
      </c>
      <c r="F5499" s="329">
        <v>0</v>
      </c>
      <c r="G5499" s="1">
        <v>0.2481247835610651</v>
      </c>
      <c r="H5499" s="329">
        <v>11.038031632895221</v>
      </c>
      <c r="I5499" s="1">
        <v>0.2481247835610651</v>
      </c>
      <c r="J5499" s="329">
        <v>4448.9702738666456</v>
      </c>
      <c r="K5499" s="329">
        <f t="shared" si="85"/>
        <v>4460.0083054995412</v>
      </c>
    </row>
    <row r="5500" spans="2:11" x14ac:dyDescent="0.2">
      <c r="B5500" s="1">
        <v>19948545</v>
      </c>
      <c r="C5500" s="1">
        <v>2028</v>
      </c>
      <c r="D5500" s="1" t="s">
        <v>312</v>
      </c>
      <c r="E5500" s="1">
        <v>0</v>
      </c>
      <c r="F5500" s="329">
        <v>0</v>
      </c>
      <c r="G5500" s="1">
        <v>0.2481247835610651</v>
      </c>
      <c r="H5500" s="329">
        <v>11.038031632895221</v>
      </c>
      <c r="I5500" s="1">
        <v>0.2481247835610651</v>
      </c>
      <c r="J5500" s="329">
        <v>4448.9702738666456</v>
      </c>
      <c r="K5500" s="329">
        <f t="shared" si="85"/>
        <v>4460.0083054995412</v>
      </c>
    </row>
    <row r="5501" spans="2:11" x14ac:dyDescent="0.2">
      <c r="B5501" s="1">
        <v>19948545</v>
      </c>
      <c r="C5501" s="1">
        <v>2029</v>
      </c>
      <c r="D5501" s="1" t="s">
        <v>312</v>
      </c>
      <c r="E5501" s="1">
        <v>0</v>
      </c>
      <c r="F5501" s="329">
        <v>0</v>
      </c>
      <c r="G5501" s="1">
        <v>0.2481247835610651</v>
      </c>
      <c r="H5501" s="329">
        <v>11.038031632895221</v>
      </c>
      <c r="I5501" s="1">
        <v>0.2481247835610651</v>
      </c>
      <c r="J5501" s="329">
        <v>4448.9702738666456</v>
      </c>
      <c r="K5501" s="329">
        <f t="shared" si="85"/>
        <v>4460.0083054995412</v>
      </c>
    </row>
    <row r="5502" spans="2:11" x14ac:dyDescent="0.2">
      <c r="B5502" s="1">
        <v>19948545</v>
      </c>
      <c r="C5502" s="1">
        <v>2030</v>
      </c>
      <c r="D5502" s="1" t="s">
        <v>312</v>
      </c>
      <c r="E5502" s="1">
        <v>0</v>
      </c>
      <c r="F5502" s="329">
        <v>0</v>
      </c>
      <c r="G5502" s="1">
        <v>0.2481247835610651</v>
      </c>
      <c r="H5502" s="329">
        <v>11.038031632895221</v>
      </c>
      <c r="I5502" s="1">
        <v>0.2481247835610651</v>
      </c>
      <c r="J5502" s="329">
        <v>4448.9702738666456</v>
      </c>
      <c r="K5502" s="329">
        <f t="shared" si="85"/>
        <v>4460.0083054995412</v>
      </c>
    </row>
    <row r="5503" spans="2:11" x14ac:dyDescent="0.2">
      <c r="B5503" s="1">
        <v>19948545</v>
      </c>
      <c r="C5503" s="1">
        <v>2031</v>
      </c>
      <c r="D5503" s="1" t="s">
        <v>312</v>
      </c>
      <c r="E5503" s="1">
        <v>0</v>
      </c>
      <c r="F5503" s="329">
        <v>0</v>
      </c>
      <c r="G5503" s="1">
        <v>0.2481247835610651</v>
      </c>
      <c r="H5503" s="329">
        <v>11.038031632895221</v>
      </c>
      <c r="I5503" s="1">
        <v>0.2481247835610651</v>
      </c>
      <c r="J5503" s="329">
        <v>4448.9702738666456</v>
      </c>
      <c r="K5503" s="329">
        <f t="shared" si="85"/>
        <v>4460.0083054995412</v>
      </c>
    </row>
    <row r="5504" spans="2:11" x14ac:dyDescent="0.2">
      <c r="B5504" s="1">
        <v>19948545</v>
      </c>
      <c r="C5504" s="1">
        <v>2032</v>
      </c>
      <c r="D5504" s="1" t="s">
        <v>312</v>
      </c>
      <c r="E5504" s="1">
        <v>0</v>
      </c>
      <c r="F5504" s="329">
        <v>0</v>
      </c>
      <c r="G5504" s="1">
        <v>0.2481247835610651</v>
      </c>
      <c r="H5504" s="329">
        <v>11.038031632895221</v>
      </c>
      <c r="I5504" s="1">
        <v>0.2481247835610651</v>
      </c>
      <c r="J5504" s="329">
        <v>4448.9702738666456</v>
      </c>
      <c r="K5504" s="329">
        <f t="shared" si="85"/>
        <v>4460.0083054995412</v>
      </c>
    </row>
    <row r="5505" spans="2:11" x14ac:dyDescent="0.2">
      <c r="B5505" s="1">
        <v>19948545</v>
      </c>
      <c r="C5505" s="1">
        <v>2033</v>
      </c>
      <c r="D5505" s="1" t="s">
        <v>312</v>
      </c>
      <c r="E5505" s="1">
        <v>0</v>
      </c>
      <c r="F5505" s="329">
        <v>0</v>
      </c>
      <c r="G5505" s="1">
        <v>0.2481247835610651</v>
      </c>
      <c r="H5505" s="329">
        <v>11.038031632895221</v>
      </c>
      <c r="I5505" s="1">
        <v>0.2481247835610651</v>
      </c>
      <c r="J5505" s="329">
        <v>4448.9702738666456</v>
      </c>
      <c r="K5505" s="329">
        <f t="shared" si="85"/>
        <v>4460.0083054995412</v>
      </c>
    </row>
    <row r="5506" spans="2:11" x14ac:dyDescent="0.2">
      <c r="B5506" s="1">
        <v>19948545</v>
      </c>
      <c r="C5506" s="1">
        <v>2034</v>
      </c>
      <c r="D5506" s="1" t="s">
        <v>312</v>
      </c>
      <c r="E5506" s="1">
        <v>0</v>
      </c>
      <c r="F5506" s="329">
        <v>0</v>
      </c>
      <c r="G5506" s="1">
        <v>0.2481247835610651</v>
      </c>
      <c r="H5506" s="329">
        <v>11.038031632895221</v>
      </c>
      <c r="I5506" s="1">
        <v>0.2481247835610651</v>
      </c>
      <c r="J5506" s="329">
        <v>4448.9702738666456</v>
      </c>
      <c r="K5506" s="329">
        <f t="shared" si="85"/>
        <v>4460.0083054995412</v>
      </c>
    </row>
    <row r="5507" spans="2:11" x14ac:dyDescent="0.2">
      <c r="B5507" s="1">
        <v>19950704</v>
      </c>
      <c r="C5507" s="1">
        <v>2023</v>
      </c>
      <c r="D5507" s="1" t="s">
        <v>312</v>
      </c>
      <c r="E5507" s="1">
        <v>0</v>
      </c>
      <c r="F5507" s="329">
        <v>0</v>
      </c>
      <c r="G5507" s="1">
        <v>0</v>
      </c>
      <c r="H5507" s="329">
        <v>0</v>
      </c>
      <c r="I5507" s="1">
        <v>0</v>
      </c>
      <c r="J5507" s="329">
        <v>8639.4701430997266</v>
      </c>
      <c r="K5507" s="329">
        <f t="shared" si="85"/>
        <v>8639.4701430997266</v>
      </c>
    </row>
    <row r="5508" spans="2:11" x14ac:dyDescent="0.2">
      <c r="B5508" s="1">
        <v>19950704</v>
      </c>
      <c r="C5508" s="1">
        <v>2024</v>
      </c>
      <c r="D5508" s="1" t="s">
        <v>312</v>
      </c>
      <c r="E5508" s="1">
        <v>0</v>
      </c>
      <c r="F5508" s="329">
        <v>0</v>
      </c>
      <c r="G5508" s="1">
        <v>0</v>
      </c>
      <c r="H5508" s="329">
        <v>0</v>
      </c>
      <c r="I5508" s="1">
        <v>0</v>
      </c>
      <c r="J5508" s="329">
        <v>8639.4701430997266</v>
      </c>
      <c r="K5508" s="329">
        <f t="shared" si="85"/>
        <v>8639.4701430997266</v>
      </c>
    </row>
    <row r="5509" spans="2:11" x14ac:dyDescent="0.2">
      <c r="B5509" s="1">
        <v>19950704</v>
      </c>
      <c r="C5509" s="1">
        <v>2025</v>
      </c>
      <c r="D5509" s="1" t="s">
        <v>312</v>
      </c>
      <c r="E5509" s="1">
        <v>0</v>
      </c>
      <c r="F5509" s="329">
        <v>0</v>
      </c>
      <c r="G5509" s="1">
        <v>0</v>
      </c>
      <c r="H5509" s="329">
        <v>0</v>
      </c>
      <c r="I5509" s="1">
        <v>0</v>
      </c>
      <c r="J5509" s="329">
        <v>8639.4701430997266</v>
      </c>
      <c r="K5509" s="329">
        <f t="shared" si="85"/>
        <v>8639.4701430997266</v>
      </c>
    </row>
    <row r="5510" spans="2:11" x14ac:dyDescent="0.2">
      <c r="B5510" s="1">
        <v>19950704</v>
      </c>
      <c r="C5510" s="1">
        <v>2026</v>
      </c>
      <c r="D5510" s="1" t="s">
        <v>312</v>
      </c>
      <c r="E5510" s="1">
        <v>0</v>
      </c>
      <c r="F5510" s="329">
        <v>0</v>
      </c>
      <c r="G5510" s="1">
        <v>0</v>
      </c>
      <c r="H5510" s="329">
        <v>0</v>
      </c>
      <c r="I5510" s="1">
        <v>0</v>
      </c>
      <c r="J5510" s="329">
        <v>8639.4701430997266</v>
      </c>
      <c r="K5510" s="329">
        <f t="shared" si="85"/>
        <v>8639.4701430997266</v>
      </c>
    </row>
    <row r="5511" spans="2:11" x14ac:dyDescent="0.2">
      <c r="B5511" s="1">
        <v>19950704</v>
      </c>
      <c r="C5511" s="1">
        <v>2027</v>
      </c>
      <c r="D5511" s="1" t="s">
        <v>312</v>
      </c>
      <c r="E5511" s="1">
        <v>0</v>
      </c>
      <c r="F5511" s="329">
        <v>0</v>
      </c>
      <c r="G5511" s="1">
        <v>0</v>
      </c>
      <c r="H5511" s="329">
        <v>0</v>
      </c>
      <c r="I5511" s="1">
        <v>0</v>
      </c>
      <c r="J5511" s="329">
        <v>8639.4701430997266</v>
      </c>
      <c r="K5511" s="329">
        <f t="shared" ref="K5511:K5574" si="86">J5511+H5511+F5511</f>
        <v>8639.4701430997266</v>
      </c>
    </row>
    <row r="5512" spans="2:11" x14ac:dyDescent="0.2">
      <c r="B5512" s="1">
        <v>19950704</v>
      </c>
      <c r="C5512" s="1">
        <v>2028</v>
      </c>
      <c r="D5512" s="1" t="s">
        <v>312</v>
      </c>
      <c r="E5512" s="1">
        <v>0</v>
      </c>
      <c r="F5512" s="329">
        <v>0</v>
      </c>
      <c r="G5512" s="1">
        <v>0</v>
      </c>
      <c r="H5512" s="329">
        <v>0</v>
      </c>
      <c r="I5512" s="1">
        <v>0</v>
      </c>
      <c r="J5512" s="329">
        <v>8639.4701430997266</v>
      </c>
      <c r="K5512" s="329">
        <f t="shared" si="86"/>
        <v>8639.4701430997266</v>
      </c>
    </row>
    <row r="5513" spans="2:11" x14ac:dyDescent="0.2">
      <c r="B5513" s="1">
        <v>19950704</v>
      </c>
      <c r="C5513" s="1">
        <v>2029</v>
      </c>
      <c r="D5513" s="1" t="s">
        <v>312</v>
      </c>
      <c r="E5513" s="1">
        <v>0</v>
      </c>
      <c r="F5513" s="329">
        <v>0</v>
      </c>
      <c r="G5513" s="1">
        <v>0</v>
      </c>
      <c r="H5513" s="329">
        <v>0</v>
      </c>
      <c r="I5513" s="1">
        <v>0</v>
      </c>
      <c r="J5513" s="329">
        <v>8639.4701430997266</v>
      </c>
      <c r="K5513" s="329">
        <f t="shared" si="86"/>
        <v>8639.4701430997266</v>
      </c>
    </row>
    <row r="5514" spans="2:11" x14ac:dyDescent="0.2">
      <c r="B5514" s="1">
        <v>19950704</v>
      </c>
      <c r="C5514" s="1">
        <v>2030</v>
      </c>
      <c r="D5514" s="1" t="s">
        <v>312</v>
      </c>
      <c r="E5514" s="1">
        <v>0</v>
      </c>
      <c r="F5514" s="329">
        <v>0</v>
      </c>
      <c r="G5514" s="1">
        <v>0</v>
      </c>
      <c r="H5514" s="329">
        <v>0</v>
      </c>
      <c r="I5514" s="1">
        <v>0</v>
      </c>
      <c r="J5514" s="329">
        <v>8639.4701430997266</v>
      </c>
      <c r="K5514" s="329">
        <f t="shared" si="86"/>
        <v>8639.4701430997266</v>
      </c>
    </row>
    <row r="5515" spans="2:11" x14ac:dyDescent="0.2">
      <c r="B5515" s="1">
        <v>19950704</v>
      </c>
      <c r="C5515" s="1">
        <v>2031</v>
      </c>
      <c r="D5515" s="1" t="s">
        <v>312</v>
      </c>
      <c r="E5515" s="1">
        <v>0</v>
      </c>
      <c r="F5515" s="329">
        <v>0</v>
      </c>
      <c r="G5515" s="1">
        <v>0</v>
      </c>
      <c r="H5515" s="329">
        <v>0</v>
      </c>
      <c r="I5515" s="1">
        <v>0</v>
      </c>
      <c r="J5515" s="329">
        <v>8639.4701430997266</v>
      </c>
      <c r="K5515" s="329">
        <f t="shared" si="86"/>
        <v>8639.4701430997266</v>
      </c>
    </row>
    <row r="5516" spans="2:11" x14ac:dyDescent="0.2">
      <c r="B5516" s="1">
        <v>19950704</v>
      </c>
      <c r="C5516" s="1">
        <v>2032</v>
      </c>
      <c r="D5516" s="1" t="s">
        <v>312</v>
      </c>
      <c r="E5516" s="1">
        <v>0</v>
      </c>
      <c r="F5516" s="329">
        <v>0</v>
      </c>
      <c r="G5516" s="1">
        <v>0</v>
      </c>
      <c r="H5516" s="329">
        <v>0</v>
      </c>
      <c r="I5516" s="1">
        <v>0</v>
      </c>
      <c r="J5516" s="329">
        <v>8639.4701430997266</v>
      </c>
      <c r="K5516" s="329">
        <f t="shared" si="86"/>
        <v>8639.4701430997266</v>
      </c>
    </row>
    <row r="5517" spans="2:11" x14ac:dyDescent="0.2">
      <c r="B5517" s="1">
        <v>19950704</v>
      </c>
      <c r="C5517" s="1">
        <v>2033</v>
      </c>
      <c r="D5517" s="1" t="s">
        <v>312</v>
      </c>
      <c r="E5517" s="1">
        <v>0</v>
      </c>
      <c r="F5517" s="329">
        <v>0</v>
      </c>
      <c r="G5517" s="1">
        <v>0</v>
      </c>
      <c r="H5517" s="329">
        <v>0</v>
      </c>
      <c r="I5517" s="1">
        <v>0</v>
      </c>
      <c r="J5517" s="329">
        <v>8639.4701430997266</v>
      </c>
      <c r="K5517" s="329">
        <f t="shared" si="86"/>
        <v>8639.4701430997266</v>
      </c>
    </row>
    <row r="5518" spans="2:11" x14ac:dyDescent="0.2">
      <c r="B5518" s="1">
        <v>19950704</v>
      </c>
      <c r="C5518" s="1">
        <v>2034</v>
      </c>
      <c r="D5518" s="1" t="s">
        <v>312</v>
      </c>
      <c r="E5518" s="1">
        <v>0</v>
      </c>
      <c r="F5518" s="329">
        <v>0</v>
      </c>
      <c r="G5518" s="1">
        <v>0</v>
      </c>
      <c r="H5518" s="329">
        <v>0</v>
      </c>
      <c r="I5518" s="1">
        <v>0</v>
      </c>
      <c r="J5518" s="329">
        <v>8639.4701430997266</v>
      </c>
      <c r="K5518" s="329">
        <f t="shared" si="86"/>
        <v>8639.4701430997266</v>
      </c>
    </row>
    <row r="5519" spans="2:11" x14ac:dyDescent="0.2">
      <c r="B5519" s="1">
        <v>19953282</v>
      </c>
      <c r="C5519" s="1">
        <v>2023</v>
      </c>
      <c r="D5519" s="1" t="s">
        <v>312</v>
      </c>
      <c r="E5519" s="1">
        <v>0</v>
      </c>
      <c r="F5519" s="329">
        <v>0</v>
      </c>
      <c r="G5519" s="1">
        <v>0</v>
      </c>
      <c r="H5519" s="329">
        <v>0</v>
      </c>
      <c r="I5519" s="1">
        <v>0</v>
      </c>
      <c r="J5519" s="329">
        <v>4636.3316276212317</v>
      </c>
      <c r="K5519" s="329">
        <f t="shared" si="86"/>
        <v>4636.3316276212317</v>
      </c>
    </row>
    <row r="5520" spans="2:11" x14ac:dyDescent="0.2">
      <c r="B5520" s="1">
        <v>19953282</v>
      </c>
      <c r="C5520" s="1">
        <v>2024</v>
      </c>
      <c r="D5520" s="1" t="s">
        <v>312</v>
      </c>
      <c r="E5520" s="1">
        <v>0</v>
      </c>
      <c r="F5520" s="329">
        <v>0</v>
      </c>
      <c r="G5520" s="1">
        <v>0</v>
      </c>
      <c r="H5520" s="329">
        <v>0</v>
      </c>
      <c r="I5520" s="1">
        <v>0</v>
      </c>
      <c r="J5520" s="329">
        <v>4636.3316276212317</v>
      </c>
      <c r="K5520" s="329">
        <f t="shared" si="86"/>
        <v>4636.3316276212317</v>
      </c>
    </row>
    <row r="5521" spans="2:11" x14ac:dyDescent="0.2">
      <c r="B5521" s="1">
        <v>19953282</v>
      </c>
      <c r="C5521" s="1">
        <v>2025</v>
      </c>
      <c r="D5521" s="1" t="s">
        <v>312</v>
      </c>
      <c r="E5521" s="1">
        <v>0</v>
      </c>
      <c r="F5521" s="329">
        <v>0</v>
      </c>
      <c r="G5521" s="1">
        <v>0</v>
      </c>
      <c r="H5521" s="329">
        <v>0</v>
      </c>
      <c r="I5521" s="1">
        <v>0</v>
      </c>
      <c r="J5521" s="329">
        <v>4636.3316276212317</v>
      </c>
      <c r="K5521" s="329">
        <f t="shared" si="86"/>
        <v>4636.3316276212317</v>
      </c>
    </row>
    <row r="5522" spans="2:11" x14ac:dyDescent="0.2">
      <c r="B5522" s="1">
        <v>19953282</v>
      </c>
      <c r="C5522" s="1">
        <v>2026</v>
      </c>
      <c r="D5522" s="1" t="s">
        <v>312</v>
      </c>
      <c r="E5522" s="1">
        <v>0</v>
      </c>
      <c r="F5522" s="329">
        <v>0</v>
      </c>
      <c r="G5522" s="1">
        <v>0</v>
      </c>
      <c r="H5522" s="329">
        <v>0</v>
      </c>
      <c r="I5522" s="1">
        <v>0</v>
      </c>
      <c r="J5522" s="329">
        <v>4636.3316276212317</v>
      </c>
      <c r="K5522" s="329">
        <f t="shared" si="86"/>
        <v>4636.3316276212317</v>
      </c>
    </row>
    <row r="5523" spans="2:11" x14ac:dyDescent="0.2">
      <c r="B5523" s="1">
        <v>19953282</v>
      </c>
      <c r="C5523" s="1">
        <v>2027</v>
      </c>
      <c r="D5523" s="1" t="s">
        <v>312</v>
      </c>
      <c r="E5523" s="1">
        <v>0</v>
      </c>
      <c r="F5523" s="329">
        <v>0</v>
      </c>
      <c r="G5523" s="1">
        <v>0</v>
      </c>
      <c r="H5523" s="329">
        <v>0</v>
      </c>
      <c r="I5523" s="1">
        <v>0</v>
      </c>
      <c r="J5523" s="329">
        <v>4636.3316276212317</v>
      </c>
      <c r="K5523" s="329">
        <f t="shared" si="86"/>
        <v>4636.3316276212317</v>
      </c>
    </row>
    <row r="5524" spans="2:11" x14ac:dyDescent="0.2">
      <c r="B5524" s="1">
        <v>19953282</v>
      </c>
      <c r="C5524" s="1">
        <v>2028</v>
      </c>
      <c r="D5524" s="1" t="s">
        <v>312</v>
      </c>
      <c r="E5524" s="1">
        <v>0</v>
      </c>
      <c r="F5524" s="329">
        <v>0</v>
      </c>
      <c r="G5524" s="1">
        <v>0</v>
      </c>
      <c r="H5524" s="329">
        <v>0</v>
      </c>
      <c r="I5524" s="1">
        <v>0</v>
      </c>
      <c r="J5524" s="329">
        <v>4636.3316276212317</v>
      </c>
      <c r="K5524" s="329">
        <f t="shared" si="86"/>
        <v>4636.3316276212317</v>
      </c>
    </row>
    <row r="5525" spans="2:11" x14ac:dyDescent="0.2">
      <c r="B5525" s="1">
        <v>19953282</v>
      </c>
      <c r="C5525" s="1">
        <v>2029</v>
      </c>
      <c r="D5525" s="1" t="s">
        <v>312</v>
      </c>
      <c r="E5525" s="1">
        <v>0</v>
      </c>
      <c r="F5525" s="329">
        <v>0</v>
      </c>
      <c r="G5525" s="1">
        <v>0</v>
      </c>
      <c r="H5525" s="329">
        <v>0</v>
      </c>
      <c r="I5525" s="1">
        <v>0</v>
      </c>
      <c r="J5525" s="329">
        <v>4636.3316276212317</v>
      </c>
      <c r="K5525" s="329">
        <f t="shared" si="86"/>
        <v>4636.3316276212317</v>
      </c>
    </row>
    <row r="5526" spans="2:11" x14ac:dyDescent="0.2">
      <c r="B5526" s="1">
        <v>19953282</v>
      </c>
      <c r="C5526" s="1">
        <v>2030</v>
      </c>
      <c r="D5526" s="1" t="s">
        <v>312</v>
      </c>
      <c r="E5526" s="1">
        <v>0</v>
      </c>
      <c r="F5526" s="329">
        <v>0</v>
      </c>
      <c r="G5526" s="1">
        <v>0</v>
      </c>
      <c r="H5526" s="329">
        <v>0</v>
      </c>
      <c r="I5526" s="1">
        <v>0</v>
      </c>
      <c r="J5526" s="329">
        <v>4636.3316276212317</v>
      </c>
      <c r="K5526" s="329">
        <f t="shared" si="86"/>
        <v>4636.3316276212317</v>
      </c>
    </row>
    <row r="5527" spans="2:11" x14ac:dyDescent="0.2">
      <c r="B5527" s="1">
        <v>19953282</v>
      </c>
      <c r="C5527" s="1">
        <v>2031</v>
      </c>
      <c r="D5527" s="1" t="s">
        <v>312</v>
      </c>
      <c r="E5527" s="1">
        <v>0</v>
      </c>
      <c r="F5527" s="329">
        <v>0</v>
      </c>
      <c r="G5527" s="1">
        <v>0</v>
      </c>
      <c r="H5527" s="329">
        <v>0</v>
      </c>
      <c r="I5527" s="1">
        <v>0</v>
      </c>
      <c r="J5527" s="329">
        <v>4636.3316276212317</v>
      </c>
      <c r="K5527" s="329">
        <f t="shared" si="86"/>
        <v>4636.3316276212317</v>
      </c>
    </row>
    <row r="5528" spans="2:11" x14ac:dyDescent="0.2">
      <c r="B5528" s="1">
        <v>19953282</v>
      </c>
      <c r="C5528" s="1">
        <v>2032</v>
      </c>
      <c r="D5528" s="1" t="s">
        <v>312</v>
      </c>
      <c r="E5528" s="1">
        <v>0</v>
      </c>
      <c r="F5528" s="329">
        <v>0</v>
      </c>
      <c r="G5528" s="1">
        <v>0</v>
      </c>
      <c r="H5528" s="329">
        <v>0</v>
      </c>
      <c r="I5528" s="1">
        <v>0</v>
      </c>
      <c r="J5528" s="329">
        <v>4636.3316276212317</v>
      </c>
      <c r="K5528" s="329">
        <f t="shared" si="86"/>
        <v>4636.3316276212317</v>
      </c>
    </row>
    <row r="5529" spans="2:11" x14ac:dyDescent="0.2">
      <c r="B5529" s="1">
        <v>19953282</v>
      </c>
      <c r="C5529" s="1">
        <v>2033</v>
      </c>
      <c r="D5529" s="1" t="s">
        <v>312</v>
      </c>
      <c r="E5529" s="1">
        <v>0</v>
      </c>
      <c r="F5529" s="329">
        <v>0</v>
      </c>
      <c r="G5529" s="1">
        <v>0</v>
      </c>
      <c r="H5529" s="329">
        <v>0</v>
      </c>
      <c r="I5529" s="1">
        <v>0</v>
      </c>
      <c r="J5529" s="329">
        <v>4636.3316276212317</v>
      </c>
      <c r="K5529" s="329">
        <f t="shared" si="86"/>
        <v>4636.3316276212317</v>
      </c>
    </row>
    <row r="5530" spans="2:11" x14ac:dyDescent="0.2">
      <c r="B5530" s="1">
        <v>19953282</v>
      </c>
      <c r="C5530" s="1">
        <v>2034</v>
      </c>
      <c r="D5530" s="1" t="s">
        <v>312</v>
      </c>
      <c r="E5530" s="1">
        <v>0</v>
      </c>
      <c r="F5530" s="329">
        <v>0</v>
      </c>
      <c r="G5530" s="1">
        <v>0</v>
      </c>
      <c r="H5530" s="329">
        <v>0</v>
      </c>
      <c r="I5530" s="1">
        <v>0</v>
      </c>
      <c r="J5530" s="329">
        <v>4636.3316276212317</v>
      </c>
      <c r="K5530" s="329">
        <f t="shared" si="86"/>
        <v>4636.3316276212317</v>
      </c>
    </row>
    <row r="5531" spans="2:11" x14ac:dyDescent="0.2">
      <c r="B5531" s="1">
        <v>19953868</v>
      </c>
      <c r="C5531" s="1">
        <v>2023</v>
      </c>
      <c r="D5531" s="1" t="s">
        <v>312</v>
      </c>
      <c r="E5531" s="1">
        <v>0</v>
      </c>
      <c r="F5531" s="329">
        <v>0</v>
      </c>
      <c r="G5531" s="1">
        <v>0</v>
      </c>
      <c r="H5531" s="329">
        <v>0</v>
      </c>
      <c r="I5531" s="1">
        <v>0</v>
      </c>
      <c r="J5531" s="329">
        <v>13956.738666352639</v>
      </c>
      <c r="K5531" s="329">
        <f t="shared" si="86"/>
        <v>13956.738666352639</v>
      </c>
    </row>
    <row r="5532" spans="2:11" x14ac:dyDescent="0.2">
      <c r="B5532" s="1">
        <v>19953868</v>
      </c>
      <c r="C5532" s="1">
        <v>2024</v>
      </c>
      <c r="D5532" s="1" t="s">
        <v>312</v>
      </c>
      <c r="E5532" s="1">
        <v>0</v>
      </c>
      <c r="F5532" s="329">
        <v>0</v>
      </c>
      <c r="G5532" s="1">
        <v>0</v>
      </c>
      <c r="H5532" s="329">
        <v>0</v>
      </c>
      <c r="I5532" s="1">
        <v>0</v>
      </c>
      <c r="J5532" s="329">
        <v>13956.738666352639</v>
      </c>
      <c r="K5532" s="329">
        <f t="shared" si="86"/>
        <v>13956.738666352639</v>
      </c>
    </row>
    <row r="5533" spans="2:11" x14ac:dyDescent="0.2">
      <c r="B5533" s="1">
        <v>19953868</v>
      </c>
      <c r="C5533" s="1">
        <v>2025</v>
      </c>
      <c r="D5533" s="1" t="s">
        <v>312</v>
      </c>
      <c r="E5533" s="1">
        <v>0</v>
      </c>
      <c r="F5533" s="329">
        <v>0</v>
      </c>
      <c r="G5533" s="1">
        <v>0</v>
      </c>
      <c r="H5533" s="329">
        <v>0</v>
      </c>
      <c r="I5533" s="1">
        <v>0</v>
      </c>
      <c r="J5533" s="329">
        <v>13956.738666352639</v>
      </c>
      <c r="K5533" s="329">
        <f t="shared" si="86"/>
        <v>13956.738666352639</v>
      </c>
    </row>
    <row r="5534" spans="2:11" x14ac:dyDescent="0.2">
      <c r="B5534" s="1">
        <v>19953868</v>
      </c>
      <c r="C5534" s="1">
        <v>2026</v>
      </c>
      <c r="D5534" s="1" t="s">
        <v>312</v>
      </c>
      <c r="E5534" s="1">
        <v>0</v>
      </c>
      <c r="F5534" s="329">
        <v>0</v>
      </c>
      <c r="G5534" s="1">
        <v>0</v>
      </c>
      <c r="H5534" s="329">
        <v>0</v>
      </c>
      <c r="I5534" s="1">
        <v>0</v>
      </c>
      <c r="J5534" s="329">
        <v>13956.738666352639</v>
      </c>
      <c r="K5534" s="329">
        <f t="shared" si="86"/>
        <v>13956.738666352639</v>
      </c>
    </row>
    <row r="5535" spans="2:11" x14ac:dyDescent="0.2">
      <c r="B5535" s="1">
        <v>19953868</v>
      </c>
      <c r="C5535" s="1">
        <v>2027</v>
      </c>
      <c r="D5535" s="1" t="s">
        <v>312</v>
      </c>
      <c r="E5535" s="1">
        <v>0</v>
      </c>
      <c r="F5535" s="329">
        <v>0</v>
      </c>
      <c r="G5535" s="1">
        <v>0</v>
      </c>
      <c r="H5535" s="329">
        <v>0</v>
      </c>
      <c r="I5535" s="1">
        <v>0</v>
      </c>
      <c r="J5535" s="329">
        <v>13956.738666352639</v>
      </c>
      <c r="K5535" s="329">
        <f t="shared" si="86"/>
        <v>13956.738666352639</v>
      </c>
    </row>
    <row r="5536" spans="2:11" x14ac:dyDescent="0.2">
      <c r="B5536" s="1">
        <v>19953868</v>
      </c>
      <c r="C5536" s="1">
        <v>2028</v>
      </c>
      <c r="D5536" s="1" t="s">
        <v>312</v>
      </c>
      <c r="E5536" s="1">
        <v>0</v>
      </c>
      <c r="F5536" s="329">
        <v>0</v>
      </c>
      <c r="G5536" s="1">
        <v>0</v>
      </c>
      <c r="H5536" s="329">
        <v>0</v>
      </c>
      <c r="I5536" s="1">
        <v>0</v>
      </c>
      <c r="J5536" s="329">
        <v>13956.738666352639</v>
      </c>
      <c r="K5536" s="329">
        <f t="shared" si="86"/>
        <v>13956.738666352639</v>
      </c>
    </row>
    <row r="5537" spans="2:11" x14ac:dyDescent="0.2">
      <c r="B5537" s="1">
        <v>19953868</v>
      </c>
      <c r="C5537" s="1">
        <v>2029</v>
      </c>
      <c r="D5537" s="1" t="s">
        <v>312</v>
      </c>
      <c r="E5537" s="1">
        <v>0</v>
      </c>
      <c r="F5537" s="329">
        <v>0</v>
      </c>
      <c r="G5537" s="1">
        <v>0</v>
      </c>
      <c r="H5537" s="329">
        <v>0</v>
      </c>
      <c r="I5537" s="1">
        <v>0</v>
      </c>
      <c r="J5537" s="329">
        <v>13956.738666352639</v>
      </c>
      <c r="K5537" s="329">
        <f t="shared" si="86"/>
        <v>13956.738666352639</v>
      </c>
    </row>
    <row r="5538" spans="2:11" x14ac:dyDescent="0.2">
      <c r="B5538" s="1">
        <v>19953868</v>
      </c>
      <c r="C5538" s="1">
        <v>2030</v>
      </c>
      <c r="D5538" s="1" t="s">
        <v>312</v>
      </c>
      <c r="E5538" s="1">
        <v>0</v>
      </c>
      <c r="F5538" s="329">
        <v>0</v>
      </c>
      <c r="G5538" s="1">
        <v>0</v>
      </c>
      <c r="H5538" s="329">
        <v>0</v>
      </c>
      <c r="I5538" s="1">
        <v>0</v>
      </c>
      <c r="J5538" s="329">
        <v>13956.738666352639</v>
      </c>
      <c r="K5538" s="329">
        <f t="shared" si="86"/>
        <v>13956.738666352639</v>
      </c>
    </row>
    <row r="5539" spans="2:11" x14ac:dyDescent="0.2">
      <c r="B5539" s="1">
        <v>19953868</v>
      </c>
      <c r="C5539" s="1">
        <v>2031</v>
      </c>
      <c r="D5539" s="1" t="s">
        <v>312</v>
      </c>
      <c r="E5539" s="1">
        <v>0</v>
      </c>
      <c r="F5539" s="329">
        <v>0</v>
      </c>
      <c r="G5539" s="1">
        <v>0</v>
      </c>
      <c r="H5539" s="329">
        <v>0</v>
      </c>
      <c r="I5539" s="1">
        <v>0</v>
      </c>
      <c r="J5539" s="329">
        <v>13956.738666352639</v>
      </c>
      <c r="K5539" s="329">
        <f t="shared" si="86"/>
        <v>13956.738666352639</v>
      </c>
    </row>
    <row r="5540" spans="2:11" x14ac:dyDescent="0.2">
      <c r="B5540" s="1">
        <v>19953868</v>
      </c>
      <c r="C5540" s="1">
        <v>2032</v>
      </c>
      <c r="D5540" s="1" t="s">
        <v>312</v>
      </c>
      <c r="E5540" s="1">
        <v>0</v>
      </c>
      <c r="F5540" s="329">
        <v>0</v>
      </c>
      <c r="G5540" s="1">
        <v>0</v>
      </c>
      <c r="H5540" s="329">
        <v>0</v>
      </c>
      <c r="I5540" s="1">
        <v>0</v>
      </c>
      <c r="J5540" s="329">
        <v>13956.738666352639</v>
      </c>
      <c r="K5540" s="329">
        <f t="shared" si="86"/>
        <v>13956.738666352639</v>
      </c>
    </row>
    <row r="5541" spans="2:11" x14ac:dyDescent="0.2">
      <c r="B5541" s="1">
        <v>19953868</v>
      </c>
      <c r="C5541" s="1">
        <v>2033</v>
      </c>
      <c r="D5541" s="1" t="s">
        <v>312</v>
      </c>
      <c r="E5541" s="1">
        <v>0</v>
      </c>
      <c r="F5541" s="329">
        <v>0</v>
      </c>
      <c r="G5541" s="1">
        <v>0</v>
      </c>
      <c r="H5541" s="329">
        <v>0</v>
      </c>
      <c r="I5541" s="1">
        <v>0</v>
      </c>
      <c r="J5541" s="329">
        <v>13956.738666352639</v>
      </c>
      <c r="K5541" s="329">
        <f t="shared" si="86"/>
        <v>13956.738666352639</v>
      </c>
    </row>
    <row r="5542" spans="2:11" x14ac:dyDescent="0.2">
      <c r="B5542" s="1">
        <v>19953868</v>
      </c>
      <c r="C5542" s="1">
        <v>2034</v>
      </c>
      <c r="D5542" s="1" t="s">
        <v>312</v>
      </c>
      <c r="E5542" s="1">
        <v>0</v>
      </c>
      <c r="F5542" s="329">
        <v>0</v>
      </c>
      <c r="G5542" s="1">
        <v>0</v>
      </c>
      <c r="H5542" s="329">
        <v>0</v>
      </c>
      <c r="I5542" s="1">
        <v>0</v>
      </c>
      <c r="J5542" s="329">
        <v>13956.738666352639</v>
      </c>
      <c r="K5542" s="329">
        <f t="shared" si="86"/>
        <v>13956.738666352639</v>
      </c>
    </row>
    <row r="5543" spans="2:11" x14ac:dyDescent="0.2">
      <c r="B5543" s="1">
        <v>19954227</v>
      </c>
      <c r="C5543" s="1">
        <v>2023</v>
      </c>
      <c r="D5543" s="1" t="s">
        <v>312</v>
      </c>
      <c r="E5543" s="1">
        <v>0</v>
      </c>
      <c r="F5543" s="329">
        <v>0</v>
      </c>
      <c r="G5543" s="1">
        <v>0</v>
      </c>
      <c r="H5543" s="329">
        <v>0</v>
      </c>
      <c r="I5543" s="1">
        <v>0</v>
      </c>
      <c r="J5543" s="329">
        <v>6035.363834456155</v>
      </c>
      <c r="K5543" s="329">
        <f t="shared" si="86"/>
        <v>6035.363834456155</v>
      </c>
    </row>
    <row r="5544" spans="2:11" x14ac:dyDescent="0.2">
      <c r="B5544" s="1">
        <v>19954227</v>
      </c>
      <c r="C5544" s="1">
        <v>2024</v>
      </c>
      <c r="D5544" s="1" t="s">
        <v>312</v>
      </c>
      <c r="E5544" s="1">
        <v>0</v>
      </c>
      <c r="F5544" s="329">
        <v>0</v>
      </c>
      <c r="G5544" s="1">
        <v>0</v>
      </c>
      <c r="H5544" s="329">
        <v>0</v>
      </c>
      <c r="I5544" s="1">
        <v>0</v>
      </c>
      <c r="J5544" s="329">
        <v>6035.363834456155</v>
      </c>
      <c r="K5544" s="329">
        <f t="shared" si="86"/>
        <v>6035.363834456155</v>
      </c>
    </row>
    <row r="5545" spans="2:11" x14ac:dyDescent="0.2">
      <c r="B5545" s="1">
        <v>19954227</v>
      </c>
      <c r="C5545" s="1">
        <v>2025</v>
      </c>
      <c r="D5545" s="1" t="s">
        <v>312</v>
      </c>
      <c r="E5545" s="1">
        <v>0</v>
      </c>
      <c r="F5545" s="329">
        <v>0</v>
      </c>
      <c r="G5545" s="1">
        <v>0</v>
      </c>
      <c r="H5545" s="329">
        <v>0</v>
      </c>
      <c r="I5545" s="1">
        <v>0</v>
      </c>
      <c r="J5545" s="329">
        <v>6035.363834456155</v>
      </c>
      <c r="K5545" s="329">
        <f t="shared" si="86"/>
        <v>6035.363834456155</v>
      </c>
    </row>
    <row r="5546" spans="2:11" x14ac:dyDescent="0.2">
      <c r="B5546" s="1">
        <v>19954227</v>
      </c>
      <c r="C5546" s="1">
        <v>2026</v>
      </c>
      <c r="D5546" s="1" t="s">
        <v>312</v>
      </c>
      <c r="E5546" s="1">
        <v>0</v>
      </c>
      <c r="F5546" s="329">
        <v>0</v>
      </c>
      <c r="G5546" s="1">
        <v>0</v>
      </c>
      <c r="H5546" s="329">
        <v>0</v>
      </c>
      <c r="I5546" s="1">
        <v>0</v>
      </c>
      <c r="J5546" s="329">
        <v>6035.363834456155</v>
      </c>
      <c r="K5546" s="329">
        <f t="shared" si="86"/>
        <v>6035.363834456155</v>
      </c>
    </row>
    <row r="5547" spans="2:11" x14ac:dyDescent="0.2">
      <c r="B5547" s="1">
        <v>19954227</v>
      </c>
      <c r="C5547" s="1">
        <v>2027</v>
      </c>
      <c r="D5547" s="1" t="s">
        <v>312</v>
      </c>
      <c r="E5547" s="1">
        <v>0</v>
      </c>
      <c r="F5547" s="329">
        <v>0</v>
      </c>
      <c r="G5547" s="1">
        <v>0</v>
      </c>
      <c r="H5547" s="329">
        <v>0</v>
      </c>
      <c r="I5547" s="1">
        <v>0</v>
      </c>
      <c r="J5547" s="329">
        <v>6035.363834456155</v>
      </c>
      <c r="K5547" s="329">
        <f t="shared" si="86"/>
        <v>6035.363834456155</v>
      </c>
    </row>
    <row r="5548" spans="2:11" x14ac:dyDescent="0.2">
      <c r="B5548" s="1">
        <v>19954227</v>
      </c>
      <c r="C5548" s="1">
        <v>2028</v>
      </c>
      <c r="D5548" s="1" t="s">
        <v>312</v>
      </c>
      <c r="E5548" s="1">
        <v>0</v>
      </c>
      <c r="F5548" s="329">
        <v>0</v>
      </c>
      <c r="G5548" s="1">
        <v>0</v>
      </c>
      <c r="H5548" s="329">
        <v>0</v>
      </c>
      <c r="I5548" s="1">
        <v>0</v>
      </c>
      <c r="J5548" s="329">
        <v>6035.363834456155</v>
      </c>
      <c r="K5548" s="329">
        <f t="shared" si="86"/>
        <v>6035.363834456155</v>
      </c>
    </row>
    <row r="5549" spans="2:11" x14ac:dyDescent="0.2">
      <c r="B5549" s="1">
        <v>19954227</v>
      </c>
      <c r="C5549" s="1">
        <v>2029</v>
      </c>
      <c r="D5549" s="1" t="s">
        <v>312</v>
      </c>
      <c r="E5549" s="1">
        <v>0</v>
      </c>
      <c r="F5549" s="329">
        <v>0</v>
      </c>
      <c r="G5549" s="1">
        <v>0</v>
      </c>
      <c r="H5549" s="329">
        <v>0</v>
      </c>
      <c r="I5549" s="1">
        <v>0</v>
      </c>
      <c r="J5549" s="329">
        <v>6035.363834456155</v>
      </c>
      <c r="K5549" s="329">
        <f t="shared" si="86"/>
        <v>6035.363834456155</v>
      </c>
    </row>
    <row r="5550" spans="2:11" x14ac:dyDescent="0.2">
      <c r="B5550" s="1">
        <v>19954227</v>
      </c>
      <c r="C5550" s="1">
        <v>2030</v>
      </c>
      <c r="D5550" s="1" t="s">
        <v>312</v>
      </c>
      <c r="E5550" s="1">
        <v>0</v>
      </c>
      <c r="F5550" s="329">
        <v>0</v>
      </c>
      <c r="G5550" s="1">
        <v>0</v>
      </c>
      <c r="H5550" s="329">
        <v>0</v>
      </c>
      <c r="I5550" s="1">
        <v>0</v>
      </c>
      <c r="J5550" s="329">
        <v>6035.363834456155</v>
      </c>
      <c r="K5550" s="329">
        <f t="shared" si="86"/>
        <v>6035.363834456155</v>
      </c>
    </row>
    <row r="5551" spans="2:11" x14ac:dyDescent="0.2">
      <c r="B5551" s="1">
        <v>19954227</v>
      </c>
      <c r="C5551" s="1">
        <v>2031</v>
      </c>
      <c r="D5551" s="1" t="s">
        <v>312</v>
      </c>
      <c r="E5551" s="1">
        <v>0</v>
      </c>
      <c r="F5551" s="329">
        <v>0</v>
      </c>
      <c r="G5551" s="1">
        <v>0</v>
      </c>
      <c r="H5551" s="329">
        <v>0</v>
      </c>
      <c r="I5551" s="1">
        <v>0</v>
      </c>
      <c r="J5551" s="329">
        <v>6035.363834456155</v>
      </c>
      <c r="K5551" s="329">
        <f t="shared" si="86"/>
        <v>6035.363834456155</v>
      </c>
    </row>
    <row r="5552" spans="2:11" x14ac:dyDescent="0.2">
      <c r="B5552" s="1">
        <v>19954227</v>
      </c>
      <c r="C5552" s="1">
        <v>2032</v>
      </c>
      <c r="D5552" s="1" t="s">
        <v>312</v>
      </c>
      <c r="E5552" s="1">
        <v>0</v>
      </c>
      <c r="F5552" s="329">
        <v>0</v>
      </c>
      <c r="G5552" s="1">
        <v>0</v>
      </c>
      <c r="H5552" s="329">
        <v>0</v>
      </c>
      <c r="I5552" s="1">
        <v>0</v>
      </c>
      <c r="J5552" s="329">
        <v>6035.363834456155</v>
      </c>
      <c r="K5552" s="329">
        <f t="shared" si="86"/>
        <v>6035.363834456155</v>
      </c>
    </row>
    <row r="5553" spans="2:11" x14ac:dyDescent="0.2">
      <c r="B5553" s="1">
        <v>19954227</v>
      </c>
      <c r="C5553" s="1">
        <v>2033</v>
      </c>
      <c r="D5553" s="1" t="s">
        <v>312</v>
      </c>
      <c r="E5553" s="1">
        <v>0</v>
      </c>
      <c r="F5553" s="329">
        <v>0</v>
      </c>
      <c r="G5553" s="1">
        <v>0</v>
      </c>
      <c r="H5553" s="329">
        <v>0</v>
      </c>
      <c r="I5553" s="1">
        <v>0</v>
      </c>
      <c r="J5553" s="329">
        <v>6035.363834456155</v>
      </c>
      <c r="K5553" s="329">
        <f t="shared" si="86"/>
        <v>6035.363834456155</v>
      </c>
    </row>
    <row r="5554" spans="2:11" x14ac:dyDescent="0.2">
      <c r="B5554" s="1">
        <v>19954227</v>
      </c>
      <c r="C5554" s="1">
        <v>2034</v>
      </c>
      <c r="D5554" s="1" t="s">
        <v>312</v>
      </c>
      <c r="E5554" s="1">
        <v>0</v>
      </c>
      <c r="F5554" s="329">
        <v>0</v>
      </c>
      <c r="G5554" s="1">
        <v>0</v>
      </c>
      <c r="H5554" s="329">
        <v>0</v>
      </c>
      <c r="I5554" s="1">
        <v>0</v>
      </c>
      <c r="J5554" s="329">
        <v>6035.363834456155</v>
      </c>
      <c r="K5554" s="329">
        <f t="shared" si="86"/>
        <v>6035.363834456155</v>
      </c>
    </row>
    <row r="5555" spans="2:11" x14ac:dyDescent="0.2">
      <c r="B5555" s="1">
        <v>19954278</v>
      </c>
      <c r="C5555" s="1">
        <v>2023</v>
      </c>
      <c r="D5555" s="1" t="s">
        <v>312</v>
      </c>
      <c r="E5555" s="1">
        <v>0</v>
      </c>
      <c r="F5555" s="329">
        <v>0</v>
      </c>
      <c r="G5555" s="1">
        <v>303.59437014034449</v>
      </c>
      <c r="H5555" s="329">
        <v>13505.641045136859</v>
      </c>
      <c r="I5555" s="1">
        <v>303.59437014034449</v>
      </c>
      <c r="J5555" s="329">
        <v>5281.9726783887354</v>
      </c>
      <c r="K5555" s="329">
        <f t="shared" si="86"/>
        <v>18787.613723525596</v>
      </c>
    </row>
    <row r="5556" spans="2:11" x14ac:dyDescent="0.2">
      <c r="B5556" s="1">
        <v>19954278</v>
      </c>
      <c r="C5556" s="1">
        <v>2024</v>
      </c>
      <c r="D5556" s="1" t="s">
        <v>312</v>
      </c>
      <c r="E5556" s="1">
        <v>0</v>
      </c>
      <c r="F5556" s="329">
        <v>0</v>
      </c>
      <c r="G5556" s="1">
        <v>303.59437014034449</v>
      </c>
      <c r="H5556" s="329">
        <v>13505.641045136859</v>
      </c>
      <c r="I5556" s="1">
        <v>303.59437014034449</v>
      </c>
      <c r="J5556" s="329">
        <v>5281.9726783887354</v>
      </c>
      <c r="K5556" s="329">
        <f t="shared" si="86"/>
        <v>18787.613723525596</v>
      </c>
    </row>
    <row r="5557" spans="2:11" x14ac:dyDescent="0.2">
      <c r="B5557" s="1">
        <v>19954278</v>
      </c>
      <c r="C5557" s="1">
        <v>2025</v>
      </c>
      <c r="D5557" s="1" t="s">
        <v>312</v>
      </c>
      <c r="E5557" s="1">
        <v>0</v>
      </c>
      <c r="F5557" s="329">
        <v>0</v>
      </c>
      <c r="G5557" s="1">
        <v>303.59437014034449</v>
      </c>
      <c r="H5557" s="329">
        <v>13505.641045136859</v>
      </c>
      <c r="I5557" s="1">
        <v>303.59437014034449</v>
      </c>
      <c r="J5557" s="329">
        <v>5281.9726783887354</v>
      </c>
      <c r="K5557" s="329">
        <f t="shared" si="86"/>
        <v>18787.613723525596</v>
      </c>
    </row>
    <row r="5558" spans="2:11" x14ac:dyDescent="0.2">
      <c r="B5558" s="1">
        <v>19954278</v>
      </c>
      <c r="C5558" s="1">
        <v>2026</v>
      </c>
      <c r="D5558" s="1" t="s">
        <v>312</v>
      </c>
      <c r="E5558" s="1">
        <v>0</v>
      </c>
      <c r="F5558" s="329">
        <v>0</v>
      </c>
      <c r="G5558" s="1">
        <v>303.59437014034449</v>
      </c>
      <c r="H5558" s="329">
        <v>13505.641045136859</v>
      </c>
      <c r="I5558" s="1">
        <v>303.59437014034449</v>
      </c>
      <c r="J5558" s="329">
        <v>5281.9726783887354</v>
      </c>
      <c r="K5558" s="329">
        <f t="shared" si="86"/>
        <v>18787.613723525596</v>
      </c>
    </row>
    <row r="5559" spans="2:11" x14ac:dyDescent="0.2">
      <c r="B5559" s="1">
        <v>19954278</v>
      </c>
      <c r="C5559" s="1">
        <v>2027</v>
      </c>
      <c r="D5559" s="1" t="s">
        <v>312</v>
      </c>
      <c r="E5559" s="1">
        <v>0</v>
      </c>
      <c r="F5559" s="329">
        <v>0</v>
      </c>
      <c r="G5559" s="1">
        <v>303.59437014034449</v>
      </c>
      <c r="H5559" s="329">
        <v>13505.641045136859</v>
      </c>
      <c r="I5559" s="1">
        <v>303.59437014034449</v>
      </c>
      <c r="J5559" s="329">
        <v>5281.9726783887354</v>
      </c>
      <c r="K5559" s="329">
        <f t="shared" si="86"/>
        <v>18787.613723525596</v>
      </c>
    </row>
    <row r="5560" spans="2:11" x14ac:dyDescent="0.2">
      <c r="B5560" s="1">
        <v>19954278</v>
      </c>
      <c r="C5560" s="1">
        <v>2028</v>
      </c>
      <c r="D5560" s="1" t="s">
        <v>312</v>
      </c>
      <c r="E5560" s="1">
        <v>0</v>
      </c>
      <c r="F5560" s="329">
        <v>0</v>
      </c>
      <c r="G5560" s="1">
        <v>303.59437014034449</v>
      </c>
      <c r="H5560" s="329">
        <v>13505.641045136859</v>
      </c>
      <c r="I5560" s="1">
        <v>303.59437014034449</v>
      </c>
      <c r="J5560" s="329">
        <v>5281.9726783887354</v>
      </c>
      <c r="K5560" s="329">
        <f t="shared" si="86"/>
        <v>18787.613723525596</v>
      </c>
    </row>
    <row r="5561" spans="2:11" x14ac:dyDescent="0.2">
      <c r="B5561" s="1">
        <v>19954278</v>
      </c>
      <c r="C5561" s="1">
        <v>2029</v>
      </c>
      <c r="D5561" s="1" t="s">
        <v>312</v>
      </c>
      <c r="E5561" s="1">
        <v>0</v>
      </c>
      <c r="F5561" s="329">
        <v>0</v>
      </c>
      <c r="G5561" s="1">
        <v>303.59437014034449</v>
      </c>
      <c r="H5561" s="329">
        <v>13505.641045136859</v>
      </c>
      <c r="I5561" s="1">
        <v>303.59437014034449</v>
      </c>
      <c r="J5561" s="329">
        <v>5281.9726783887354</v>
      </c>
      <c r="K5561" s="329">
        <f t="shared" si="86"/>
        <v>18787.613723525596</v>
      </c>
    </row>
    <row r="5562" spans="2:11" x14ac:dyDescent="0.2">
      <c r="B5562" s="1">
        <v>19954278</v>
      </c>
      <c r="C5562" s="1">
        <v>2030</v>
      </c>
      <c r="D5562" s="1" t="s">
        <v>312</v>
      </c>
      <c r="E5562" s="1">
        <v>0</v>
      </c>
      <c r="F5562" s="329">
        <v>0</v>
      </c>
      <c r="G5562" s="1">
        <v>303.59437014034449</v>
      </c>
      <c r="H5562" s="329">
        <v>13505.641045136859</v>
      </c>
      <c r="I5562" s="1">
        <v>303.59437014034449</v>
      </c>
      <c r="J5562" s="329">
        <v>5281.9726783887354</v>
      </c>
      <c r="K5562" s="329">
        <f t="shared" si="86"/>
        <v>18787.613723525596</v>
      </c>
    </row>
    <row r="5563" spans="2:11" x14ac:dyDescent="0.2">
      <c r="B5563" s="1">
        <v>19954278</v>
      </c>
      <c r="C5563" s="1">
        <v>2031</v>
      </c>
      <c r="D5563" s="1" t="s">
        <v>312</v>
      </c>
      <c r="E5563" s="1">
        <v>0</v>
      </c>
      <c r="F5563" s="329">
        <v>0</v>
      </c>
      <c r="G5563" s="1">
        <v>303.59437014034449</v>
      </c>
      <c r="H5563" s="329">
        <v>13505.641045136859</v>
      </c>
      <c r="I5563" s="1">
        <v>303.59437014034449</v>
      </c>
      <c r="J5563" s="329">
        <v>5281.9726783887354</v>
      </c>
      <c r="K5563" s="329">
        <f t="shared" si="86"/>
        <v>18787.613723525596</v>
      </c>
    </row>
    <row r="5564" spans="2:11" x14ac:dyDescent="0.2">
      <c r="B5564" s="1">
        <v>19954278</v>
      </c>
      <c r="C5564" s="1">
        <v>2032</v>
      </c>
      <c r="D5564" s="1" t="s">
        <v>312</v>
      </c>
      <c r="E5564" s="1">
        <v>0</v>
      </c>
      <c r="F5564" s="329">
        <v>0</v>
      </c>
      <c r="G5564" s="1">
        <v>303.59437014034449</v>
      </c>
      <c r="H5564" s="329">
        <v>13505.641045136859</v>
      </c>
      <c r="I5564" s="1">
        <v>303.59437014034449</v>
      </c>
      <c r="J5564" s="329">
        <v>5281.9726783887354</v>
      </c>
      <c r="K5564" s="329">
        <f t="shared" si="86"/>
        <v>18787.613723525596</v>
      </c>
    </row>
    <row r="5565" spans="2:11" x14ac:dyDescent="0.2">
      <c r="B5565" s="1">
        <v>19954278</v>
      </c>
      <c r="C5565" s="1">
        <v>2033</v>
      </c>
      <c r="D5565" s="1" t="s">
        <v>312</v>
      </c>
      <c r="E5565" s="1">
        <v>0</v>
      </c>
      <c r="F5565" s="329">
        <v>0</v>
      </c>
      <c r="G5565" s="1">
        <v>303.59437014034449</v>
      </c>
      <c r="H5565" s="329">
        <v>13505.641045136859</v>
      </c>
      <c r="I5565" s="1">
        <v>303.59437014034449</v>
      </c>
      <c r="J5565" s="329">
        <v>5281.9726783887354</v>
      </c>
      <c r="K5565" s="329">
        <f t="shared" si="86"/>
        <v>18787.613723525596</v>
      </c>
    </row>
    <row r="5566" spans="2:11" x14ac:dyDescent="0.2">
      <c r="B5566" s="1">
        <v>19954278</v>
      </c>
      <c r="C5566" s="1">
        <v>2034</v>
      </c>
      <c r="D5566" s="1" t="s">
        <v>312</v>
      </c>
      <c r="E5566" s="1">
        <v>0</v>
      </c>
      <c r="F5566" s="329">
        <v>0</v>
      </c>
      <c r="G5566" s="1">
        <v>303.59437014034449</v>
      </c>
      <c r="H5566" s="329">
        <v>13505.641045136859</v>
      </c>
      <c r="I5566" s="1">
        <v>303.59437014034449</v>
      </c>
      <c r="J5566" s="329">
        <v>5281.9726783887354</v>
      </c>
      <c r="K5566" s="329">
        <f t="shared" si="86"/>
        <v>18787.613723525596</v>
      </c>
    </row>
    <row r="5567" spans="2:11" x14ac:dyDescent="0.2">
      <c r="B5567" s="1">
        <v>19954417</v>
      </c>
      <c r="C5567" s="1">
        <v>2023</v>
      </c>
      <c r="D5567" s="1" t="s">
        <v>312</v>
      </c>
      <c r="E5567" s="1">
        <v>0</v>
      </c>
      <c r="F5567" s="329">
        <v>0</v>
      </c>
      <c r="G5567" s="1">
        <v>3042.7573480300439</v>
      </c>
      <c r="H5567" s="329">
        <v>135359.52103113569</v>
      </c>
      <c r="I5567" s="1">
        <v>3042.7573480300439</v>
      </c>
      <c r="J5567" s="329">
        <v>10612.02898372448</v>
      </c>
      <c r="K5567" s="329">
        <f t="shared" si="86"/>
        <v>145971.55001486017</v>
      </c>
    </row>
    <row r="5568" spans="2:11" x14ac:dyDescent="0.2">
      <c r="B5568" s="1">
        <v>19954417</v>
      </c>
      <c r="C5568" s="1">
        <v>2024</v>
      </c>
      <c r="D5568" s="1" t="s">
        <v>312</v>
      </c>
      <c r="E5568" s="1">
        <v>0</v>
      </c>
      <c r="F5568" s="329">
        <v>0</v>
      </c>
      <c r="G5568" s="1">
        <v>3042.7573480300439</v>
      </c>
      <c r="H5568" s="329">
        <v>135359.52103113569</v>
      </c>
      <c r="I5568" s="1">
        <v>3042.7573480300439</v>
      </c>
      <c r="J5568" s="329">
        <v>10612.02898372448</v>
      </c>
      <c r="K5568" s="329">
        <f t="shared" si="86"/>
        <v>145971.55001486017</v>
      </c>
    </row>
    <row r="5569" spans="2:11" x14ac:dyDescent="0.2">
      <c r="B5569" s="1">
        <v>19954417</v>
      </c>
      <c r="C5569" s="1">
        <v>2025</v>
      </c>
      <c r="D5569" s="1" t="s">
        <v>312</v>
      </c>
      <c r="E5569" s="1">
        <v>0</v>
      </c>
      <c r="F5569" s="329">
        <v>0</v>
      </c>
      <c r="G5569" s="1">
        <v>3042.7573480300439</v>
      </c>
      <c r="H5569" s="329">
        <v>135359.52103113569</v>
      </c>
      <c r="I5569" s="1">
        <v>3042.7573480300439</v>
      </c>
      <c r="J5569" s="329">
        <v>10612.02898372448</v>
      </c>
      <c r="K5569" s="329">
        <f t="shared" si="86"/>
        <v>145971.55001486017</v>
      </c>
    </row>
    <row r="5570" spans="2:11" x14ac:dyDescent="0.2">
      <c r="B5570" s="1">
        <v>19954417</v>
      </c>
      <c r="C5570" s="1">
        <v>2026</v>
      </c>
      <c r="D5570" s="1" t="s">
        <v>312</v>
      </c>
      <c r="E5570" s="1">
        <v>0</v>
      </c>
      <c r="F5570" s="329">
        <v>0</v>
      </c>
      <c r="G5570" s="1">
        <v>3042.7573480300439</v>
      </c>
      <c r="H5570" s="329">
        <v>135359.52103113569</v>
      </c>
      <c r="I5570" s="1">
        <v>3042.7573480300439</v>
      </c>
      <c r="J5570" s="329">
        <v>10612.02898372448</v>
      </c>
      <c r="K5570" s="329">
        <f t="shared" si="86"/>
        <v>145971.55001486017</v>
      </c>
    </row>
    <row r="5571" spans="2:11" x14ac:dyDescent="0.2">
      <c r="B5571" s="1">
        <v>19954417</v>
      </c>
      <c r="C5571" s="1">
        <v>2027</v>
      </c>
      <c r="D5571" s="1" t="s">
        <v>312</v>
      </c>
      <c r="E5571" s="1">
        <v>0</v>
      </c>
      <c r="F5571" s="329">
        <v>0</v>
      </c>
      <c r="G5571" s="1">
        <v>3042.7573480300439</v>
      </c>
      <c r="H5571" s="329">
        <v>135359.52103113569</v>
      </c>
      <c r="I5571" s="1">
        <v>3042.7573480300439</v>
      </c>
      <c r="J5571" s="329">
        <v>10612.02898372448</v>
      </c>
      <c r="K5571" s="329">
        <f t="shared" si="86"/>
        <v>145971.55001486017</v>
      </c>
    </row>
    <row r="5572" spans="2:11" x14ac:dyDescent="0.2">
      <c r="B5572" s="1">
        <v>19954417</v>
      </c>
      <c r="C5572" s="1">
        <v>2028</v>
      </c>
      <c r="D5572" s="1" t="s">
        <v>312</v>
      </c>
      <c r="E5572" s="1">
        <v>0</v>
      </c>
      <c r="F5572" s="329">
        <v>0</v>
      </c>
      <c r="G5572" s="1">
        <v>3042.7573480300439</v>
      </c>
      <c r="H5572" s="329">
        <v>135359.52103113569</v>
      </c>
      <c r="I5572" s="1">
        <v>3042.7573480300439</v>
      </c>
      <c r="J5572" s="329">
        <v>10612.02898372448</v>
      </c>
      <c r="K5572" s="329">
        <f t="shared" si="86"/>
        <v>145971.55001486017</v>
      </c>
    </row>
    <row r="5573" spans="2:11" x14ac:dyDescent="0.2">
      <c r="B5573" s="1">
        <v>19954417</v>
      </c>
      <c r="C5573" s="1">
        <v>2029</v>
      </c>
      <c r="D5573" s="1" t="s">
        <v>312</v>
      </c>
      <c r="E5573" s="1">
        <v>0</v>
      </c>
      <c r="F5573" s="329">
        <v>0</v>
      </c>
      <c r="G5573" s="1">
        <v>3042.7573480300439</v>
      </c>
      <c r="H5573" s="329">
        <v>135359.52103113569</v>
      </c>
      <c r="I5573" s="1">
        <v>3042.7573480300439</v>
      </c>
      <c r="J5573" s="329">
        <v>10612.02898372448</v>
      </c>
      <c r="K5573" s="329">
        <f t="shared" si="86"/>
        <v>145971.55001486017</v>
      </c>
    </row>
    <row r="5574" spans="2:11" x14ac:dyDescent="0.2">
      <c r="B5574" s="1">
        <v>19954417</v>
      </c>
      <c r="C5574" s="1">
        <v>2030</v>
      </c>
      <c r="D5574" s="1" t="s">
        <v>312</v>
      </c>
      <c r="E5574" s="1">
        <v>0</v>
      </c>
      <c r="F5574" s="329">
        <v>0</v>
      </c>
      <c r="G5574" s="1">
        <v>3042.7573480300439</v>
      </c>
      <c r="H5574" s="329">
        <v>135359.52103113569</v>
      </c>
      <c r="I5574" s="1">
        <v>3042.7573480300439</v>
      </c>
      <c r="J5574" s="329">
        <v>10612.02898372448</v>
      </c>
      <c r="K5574" s="329">
        <f t="shared" si="86"/>
        <v>145971.55001486017</v>
      </c>
    </row>
    <row r="5575" spans="2:11" x14ac:dyDescent="0.2">
      <c r="B5575" s="1">
        <v>19954417</v>
      </c>
      <c r="C5575" s="1">
        <v>2031</v>
      </c>
      <c r="D5575" s="1" t="s">
        <v>312</v>
      </c>
      <c r="E5575" s="1">
        <v>0</v>
      </c>
      <c r="F5575" s="329">
        <v>0</v>
      </c>
      <c r="G5575" s="1">
        <v>3042.7573480300439</v>
      </c>
      <c r="H5575" s="329">
        <v>135359.52103113569</v>
      </c>
      <c r="I5575" s="1">
        <v>3042.7573480300439</v>
      </c>
      <c r="J5575" s="329">
        <v>10612.02898372448</v>
      </c>
      <c r="K5575" s="329">
        <f t="shared" ref="K5575:K5638" si="87">J5575+H5575+F5575</f>
        <v>145971.55001486017</v>
      </c>
    </row>
    <row r="5576" spans="2:11" x14ac:dyDescent="0.2">
      <c r="B5576" s="1">
        <v>19954417</v>
      </c>
      <c r="C5576" s="1">
        <v>2032</v>
      </c>
      <c r="D5576" s="1" t="s">
        <v>312</v>
      </c>
      <c r="E5576" s="1">
        <v>0</v>
      </c>
      <c r="F5576" s="329">
        <v>0</v>
      </c>
      <c r="G5576" s="1">
        <v>3042.7573480300439</v>
      </c>
      <c r="H5576" s="329">
        <v>135359.52103113569</v>
      </c>
      <c r="I5576" s="1">
        <v>3042.7573480300439</v>
      </c>
      <c r="J5576" s="329">
        <v>10612.02898372448</v>
      </c>
      <c r="K5576" s="329">
        <f t="shared" si="87"/>
        <v>145971.55001486017</v>
      </c>
    </row>
    <row r="5577" spans="2:11" x14ac:dyDescent="0.2">
      <c r="B5577" s="1">
        <v>19954417</v>
      </c>
      <c r="C5577" s="1">
        <v>2033</v>
      </c>
      <c r="D5577" s="1" t="s">
        <v>312</v>
      </c>
      <c r="E5577" s="1">
        <v>0</v>
      </c>
      <c r="F5577" s="329">
        <v>0</v>
      </c>
      <c r="G5577" s="1">
        <v>3042.7573480300439</v>
      </c>
      <c r="H5577" s="329">
        <v>135359.52103113569</v>
      </c>
      <c r="I5577" s="1">
        <v>3042.7573480300439</v>
      </c>
      <c r="J5577" s="329">
        <v>10612.02898372448</v>
      </c>
      <c r="K5577" s="329">
        <f t="shared" si="87"/>
        <v>145971.55001486017</v>
      </c>
    </row>
    <row r="5578" spans="2:11" x14ac:dyDescent="0.2">
      <c r="B5578" s="1">
        <v>19954417</v>
      </c>
      <c r="C5578" s="1">
        <v>2034</v>
      </c>
      <c r="D5578" s="1" t="s">
        <v>312</v>
      </c>
      <c r="E5578" s="1">
        <v>0</v>
      </c>
      <c r="F5578" s="329">
        <v>0</v>
      </c>
      <c r="G5578" s="1">
        <v>3042.7573480300439</v>
      </c>
      <c r="H5578" s="329">
        <v>135359.52103113569</v>
      </c>
      <c r="I5578" s="1">
        <v>3042.7573480300439</v>
      </c>
      <c r="J5578" s="329">
        <v>10612.02898372448</v>
      </c>
      <c r="K5578" s="329">
        <f t="shared" si="87"/>
        <v>145971.55001486017</v>
      </c>
    </row>
    <row r="5579" spans="2:11" x14ac:dyDescent="0.2">
      <c r="B5579" s="1">
        <v>19955967</v>
      </c>
      <c r="C5579" s="1">
        <v>2023</v>
      </c>
      <c r="D5579" s="1" t="s">
        <v>312</v>
      </c>
      <c r="E5579" s="1">
        <v>0</v>
      </c>
      <c r="F5579" s="329">
        <v>0</v>
      </c>
      <c r="G5579" s="1">
        <v>0</v>
      </c>
      <c r="H5579" s="329">
        <v>0</v>
      </c>
      <c r="I5579" s="1">
        <v>0</v>
      </c>
      <c r="J5579" s="329">
        <v>2487.5044799598982</v>
      </c>
      <c r="K5579" s="329">
        <f t="shared" si="87"/>
        <v>2487.5044799598982</v>
      </c>
    </row>
    <row r="5580" spans="2:11" x14ac:dyDescent="0.2">
      <c r="B5580" s="1">
        <v>19955967</v>
      </c>
      <c r="C5580" s="1">
        <v>2024</v>
      </c>
      <c r="D5580" s="1" t="s">
        <v>312</v>
      </c>
      <c r="E5580" s="1">
        <v>0</v>
      </c>
      <c r="F5580" s="329">
        <v>0</v>
      </c>
      <c r="G5580" s="1">
        <v>0</v>
      </c>
      <c r="H5580" s="329">
        <v>0</v>
      </c>
      <c r="I5580" s="1">
        <v>0</v>
      </c>
      <c r="J5580" s="329">
        <v>2487.5044799598982</v>
      </c>
      <c r="K5580" s="329">
        <f t="shared" si="87"/>
        <v>2487.5044799598982</v>
      </c>
    </row>
    <row r="5581" spans="2:11" x14ac:dyDescent="0.2">
      <c r="B5581" s="1">
        <v>19955967</v>
      </c>
      <c r="C5581" s="1">
        <v>2025</v>
      </c>
      <c r="D5581" s="1" t="s">
        <v>312</v>
      </c>
      <c r="E5581" s="1">
        <v>0</v>
      </c>
      <c r="F5581" s="329">
        <v>0</v>
      </c>
      <c r="G5581" s="1">
        <v>0</v>
      </c>
      <c r="H5581" s="329">
        <v>0</v>
      </c>
      <c r="I5581" s="1">
        <v>0</v>
      </c>
      <c r="J5581" s="329">
        <v>2487.5044799598982</v>
      </c>
      <c r="K5581" s="329">
        <f t="shared" si="87"/>
        <v>2487.5044799598982</v>
      </c>
    </row>
    <row r="5582" spans="2:11" x14ac:dyDescent="0.2">
      <c r="B5582" s="1">
        <v>19955967</v>
      </c>
      <c r="C5582" s="1">
        <v>2026</v>
      </c>
      <c r="D5582" s="1" t="s">
        <v>312</v>
      </c>
      <c r="E5582" s="1">
        <v>0</v>
      </c>
      <c r="F5582" s="329">
        <v>0</v>
      </c>
      <c r="G5582" s="1">
        <v>0</v>
      </c>
      <c r="H5582" s="329">
        <v>0</v>
      </c>
      <c r="I5582" s="1">
        <v>0</v>
      </c>
      <c r="J5582" s="329">
        <v>2487.5044799598982</v>
      </c>
      <c r="K5582" s="329">
        <f t="shared" si="87"/>
        <v>2487.5044799598982</v>
      </c>
    </row>
    <row r="5583" spans="2:11" x14ac:dyDescent="0.2">
      <c r="B5583" s="1">
        <v>19955967</v>
      </c>
      <c r="C5583" s="1">
        <v>2027</v>
      </c>
      <c r="D5583" s="1" t="s">
        <v>312</v>
      </c>
      <c r="E5583" s="1">
        <v>0</v>
      </c>
      <c r="F5583" s="329">
        <v>0</v>
      </c>
      <c r="G5583" s="1">
        <v>0</v>
      </c>
      <c r="H5583" s="329">
        <v>0</v>
      </c>
      <c r="I5583" s="1">
        <v>0</v>
      </c>
      <c r="J5583" s="329">
        <v>2487.5044799598982</v>
      </c>
      <c r="K5583" s="329">
        <f t="shared" si="87"/>
        <v>2487.5044799598982</v>
      </c>
    </row>
    <row r="5584" spans="2:11" x14ac:dyDescent="0.2">
      <c r="B5584" s="1">
        <v>19955967</v>
      </c>
      <c r="C5584" s="1">
        <v>2028</v>
      </c>
      <c r="D5584" s="1" t="s">
        <v>312</v>
      </c>
      <c r="E5584" s="1">
        <v>0</v>
      </c>
      <c r="F5584" s="329">
        <v>0</v>
      </c>
      <c r="G5584" s="1">
        <v>0</v>
      </c>
      <c r="H5584" s="329">
        <v>0</v>
      </c>
      <c r="I5584" s="1">
        <v>0</v>
      </c>
      <c r="J5584" s="329">
        <v>2487.5044799598982</v>
      </c>
      <c r="K5584" s="329">
        <f t="shared" si="87"/>
        <v>2487.5044799598982</v>
      </c>
    </row>
    <row r="5585" spans="2:11" x14ac:dyDescent="0.2">
      <c r="B5585" s="1">
        <v>19955967</v>
      </c>
      <c r="C5585" s="1">
        <v>2029</v>
      </c>
      <c r="D5585" s="1" t="s">
        <v>312</v>
      </c>
      <c r="E5585" s="1">
        <v>0</v>
      </c>
      <c r="F5585" s="329">
        <v>0</v>
      </c>
      <c r="G5585" s="1">
        <v>0</v>
      </c>
      <c r="H5585" s="329">
        <v>0</v>
      </c>
      <c r="I5585" s="1">
        <v>0</v>
      </c>
      <c r="J5585" s="329">
        <v>2487.5044799598982</v>
      </c>
      <c r="K5585" s="329">
        <f t="shared" si="87"/>
        <v>2487.5044799598982</v>
      </c>
    </row>
    <row r="5586" spans="2:11" x14ac:dyDescent="0.2">
      <c r="B5586" s="1">
        <v>19955967</v>
      </c>
      <c r="C5586" s="1">
        <v>2030</v>
      </c>
      <c r="D5586" s="1" t="s">
        <v>312</v>
      </c>
      <c r="E5586" s="1">
        <v>0</v>
      </c>
      <c r="F5586" s="329">
        <v>0</v>
      </c>
      <c r="G5586" s="1">
        <v>0</v>
      </c>
      <c r="H5586" s="329">
        <v>0</v>
      </c>
      <c r="I5586" s="1">
        <v>0</v>
      </c>
      <c r="J5586" s="329">
        <v>2487.5044799598982</v>
      </c>
      <c r="K5586" s="329">
        <f t="shared" si="87"/>
        <v>2487.5044799598982</v>
      </c>
    </row>
    <row r="5587" spans="2:11" x14ac:dyDescent="0.2">
      <c r="B5587" s="1">
        <v>19955967</v>
      </c>
      <c r="C5587" s="1">
        <v>2031</v>
      </c>
      <c r="D5587" s="1" t="s">
        <v>312</v>
      </c>
      <c r="E5587" s="1">
        <v>0</v>
      </c>
      <c r="F5587" s="329">
        <v>0</v>
      </c>
      <c r="G5587" s="1">
        <v>0</v>
      </c>
      <c r="H5587" s="329">
        <v>0</v>
      </c>
      <c r="I5587" s="1">
        <v>0</v>
      </c>
      <c r="J5587" s="329">
        <v>2487.5044799598982</v>
      </c>
      <c r="K5587" s="329">
        <f t="shared" si="87"/>
        <v>2487.5044799598982</v>
      </c>
    </row>
    <row r="5588" spans="2:11" x14ac:dyDescent="0.2">
      <c r="B5588" s="1">
        <v>19955967</v>
      </c>
      <c r="C5588" s="1">
        <v>2032</v>
      </c>
      <c r="D5588" s="1" t="s">
        <v>312</v>
      </c>
      <c r="E5588" s="1">
        <v>0</v>
      </c>
      <c r="F5588" s="329">
        <v>0</v>
      </c>
      <c r="G5588" s="1">
        <v>0</v>
      </c>
      <c r="H5588" s="329">
        <v>0</v>
      </c>
      <c r="I5588" s="1">
        <v>0</v>
      </c>
      <c r="J5588" s="329">
        <v>2487.5044799598982</v>
      </c>
      <c r="K5588" s="329">
        <f t="shared" si="87"/>
        <v>2487.5044799598982</v>
      </c>
    </row>
    <row r="5589" spans="2:11" x14ac:dyDescent="0.2">
      <c r="B5589" s="1">
        <v>19955967</v>
      </c>
      <c r="C5589" s="1">
        <v>2033</v>
      </c>
      <c r="D5589" s="1" t="s">
        <v>312</v>
      </c>
      <c r="E5589" s="1">
        <v>0</v>
      </c>
      <c r="F5589" s="329">
        <v>0</v>
      </c>
      <c r="G5589" s="1">
        <v>0</v>
      </c>
      <c r="H5589" s="329">
        <v>0</v>
      </c>
      <c r="I5589" s="1">
        <v>0</v>
      </c>
      <c r="J5589" s="329">
        <v>2487.5044799598982</v>
      </c>
      <c r="K5589" s="329">
        <f t="shared" si="87"/>
        <v>2487.5044799598982</v>
      </c>
    </row>
    <row r="5590" spans="2:11" x14ac:dyDescent="0.2">
      <c r="B5590" s="1">
        <v>19955967</v>
      </c>
      <c r="C5590" s="1">
        <v>2034</v>
      </c>
      <c r="D5590" s="1" t="s">
        <v>312</v>
      </c>
      <c r="E5590" s="1">
        <v>0</v>
      </c>
      <c r="F5590" s="329">
        <v>0</v>
      </c>
      <c r="G5590" s="1">
        <v>0</v>
      </c>
      <c r="H5590" s="329">
        <v>0</v>
      </c>
      <c r="I5590" s="1">
        <v>0</v>
      </c>
      <c r="J5590" s="329">
        <v>2487.5044799598982</v>
      </c>
      <c r="K5590" s="329">
        <f t="shared" si="87"/>
        <v>2487.5044799598982</v>
      </c>
    </row>
    <row r="5591" spans="2:11" x14ac:dyDescent="0.2">
      <c r="B5591" s="1">
        <v>20495774</v>
      </c>
      <c r="C5591" s="1">
        <v>2023</v>
      </c>
      <c r="D5591" s="1" t="s">
        <v>312</v>
      </c>
      <c r="E5591" s="1">
        <v>0</v>
      </c>
      <c r="F5591" s="329">
        <v>0</v>
      </c>
      <c r="G5591" s="1">
        <v>0</v>
      </c>
      <c r="H5591" s="329">
        <v>0</v>
      </c>
      <c r="I5591" s="1">
        <v>0</v>
      </c>
      <c r="J5591" s="329">
        <v>10222.93670389748</v>
      </c>
      <c r="K5591" s="329">
        <f t="shared" si="87"/>
        <v>10222.93670389748</v>
      </c>
    </row>
    <row r="5592" spans="2:11" x14ac:dyDescent="0.2">
      <c r="B5592" s="1">
        <v>20495774</v>
      </c>
      <c r="C5592" s="1">
        <v>2024</v>
      </c>
      <c r="D5592" s="1" t="s">
        <v>312</v>
      </c>
      <c r="E5592" s="1">
        <v>0</v>
      </c>
      <c r="F5592" s="329">
        <v>0</v>
      </c>
      <c r="G5592" s="1">
        <v>0</v>
      </c>
      <c r="H5592" s="329">
        <v>0</v>
      </c>
      <c r="I5592" s="1">
        <v>0</v>
      </c>
      <c r="J5592" s="329">
        <v>10222.93670389748</v>
      </c>
      <c r="K5592" s="329">
        <f t="shared" si="87"/>
        <v>10222.93670389748</v>
      </c>
    </row>
    <row r="5593" spans="2:11" x14ac:dyDescent="0.2">
      <c r="B5593" s="1">
        <v>20495774</v>
      </c>
      <c r="C5593" s="1">
        <v>2025</v>
      </c>
      <c r="D5593" s="1" t="s">
        <v>312</v>
      </c>
      <c r="E5593" s="1">
        <v>0</v>
      </c>
      <c r="F5593" s="329">
        <v>0</v>
      </c>
      <c r="G5593" s="1">
        <v>0</v>
      </c>
      <c r="H5593" s="329">
        <v>0</v>
      </c>
      <c r="I5593" s="1">
        <v>0</v>
      </c>
      <c r="J5593" s="329">
        <v>10222.93670389748</v>
      </c>
      <c r="K5593" s="329">
        <f t="shared" si="87"/>
        <v>10222.93670389748</v>
      </c>
    </row>
    <row r="5594" spans="2:11" x14ac:dyDescent="0.2">
      <c r="B5594" s="1">
        <v>20495774</v>
      </c>
      <c r="C5594" s="1">
        <v>2026</v>
      </c>
      <c r="D5594" s="1" t="s">
        <v>312</v>
      </c>
      <c r="E5594" s="1">
        <v>0</v>
      </c>
      <c r="F5594" s="329">
        <v>0</v>
      </c>
      <c r="G5594" s="1">
        <v>0</v>
      </c>
      <c r="H5594" s="329">
        <v>0</v>
      </c>
      <c r="I5594" s="1">
        <v>0</v>
      </c>
      <c r="J5594" s="329">
        <v>10222.93670389748</v>
      </c>
      <c r="K5594" s="329">
        <f t="shared" si="87"/>
        <v>10222.93670389748</v>
      </c>
    </row>
    <row r="5595" spans="2:11" x14ac:dyDescent="0.2">
      <c r="B5595" s="1">
        <v>20495774</v>
      </c>
      <c r="C5595" s="1">
        <v>2027</v>
      </c>
      <c r="D5595" s="1" t="s">
        <v>312</v>
      </c>
      <c r="E5595" s="1">
        <v>0</v>
      </c>
      <c r="F5595" s="329">
        <v>0</v>
      </c>
      <c r="G5595" s="1">
        <v>0</v>
      </c>
      <c r="H5595" s="329">
        <v>0</v>
      </c>
      <c r="I5595" s="1">
        <v>0</v>
      </c>
      <c r="J5595" s="329">
        <v>10222.93670389748</v>
      </c>
      <c r="K5595" s="329">
        <f t="shared" si="87"/>
        <v>10222.93670389748</v>
      </c>
    </row>
    <row r="5596" spans="2:11" x14ac:dyDescent="0.2">
      <c r="B5596" s="1">
        <v>20495774</v>
      </c>
      <c r="C5596" s="1">
        <v>2028</v>
      </c>
      <c r="D5596" s="1" t="s">
        <v>312</v>
      </c>
      <c r="E5596" s="1">
        <v>0</v>
      </c>
      <c r="F5596" s="329">
        <v>0</v>
      </c>
      <c r="G5596" s="1">
        <v>0</v>
      </c>
      <c r="H5596" s="329">
        <v>0</v>
      </c>
      <c r="I5596" s="1">
        <v>0</v>
      </c>
      <c r="J5596" s="329">
        <v>10222.93670389748</v>
      </c>
      <c r="K5596" s="329">
        <f t="shared" si="87"/>
        <v>10222.93670389748</v>
      </c>
    </row>
    <row r="5597" spans="2:11" x14ac:dyDescent="0.2">
      <c r="B5597" s="1">
        <v>20495774</v>
      </c>
      <c r="C5597" s="1">
        <v>2029</v>
      </c>
      <c r="D5597" s="1" t="s">
        <v>312</v>
      </c>
      <c r="E5597" s="1">
        <v>0</v>
      </c>
      <c r="F5597" s="329">
        <v>0</v>
      </c>
      <c r="G5597" s="1">
        <v>0</v>
      </c>
      <c r="H5597" s="329">
        <v>0</v>
      </c>
      <c r="I5597" s="1">
        <v>0</v>
      </c>
      <c r="J5597" s="329">
        <v>10222.93670389748</v>
      </c>
      <c r="K5597" s="329">
        <f t="shared" si="87"/>
        <v>10222.93670389748</v>
      </c>
    </row>
    <row r="5598" spans="2:11" x14ac:dyDescent="0.2">
      <c r="B5598" s="1">
        <v>20495774</v>
      </c>
      <c r="C5598" s="1">
        <v>2030</v>
      </c>
      <c r="D5598" s="1" t="s">
        <v>312</v>
      </c>
      <c r="E5598" s="1">
        <v>0</v>
      </c>
      <c r="F5598" s="329">
        <v>0</v>
      </c>
      <c r="G5598" s="1">
        <v>0</v>
      </c>
      <c r="H5598" s="329">
        <v>0</v>
      </c>
      <c r="I5598" s="1">
        <v>0</v>
      </c>
      <c r="J5598" s="329">
        <v>10222.93670389748</v>
      </c>
      <c r="K5598" s="329">
        <f t="shared" si="87"/>
        <v>10222.93670389748</v>
      </c>
    </row>
    <row r="5599" spans="2:11" x14ac:dyDescent="0.2">
      <c r="B5599" s="1">
        <v>20495774</v>
      </c>
      <c r="C5599" s="1">
        <v>2031</v>
      </c>
      <c r="D5599" s="1" t="s">
        <v>312</v>
      </c>
      <c r="E5599" s="1">
        <v>0</v>
      </c>
      <c r="F5599" s="329">
        <v>0</v>
      </c>
      <c r="G5599" s="1">
        <v>0</v>
      </c>
      <c r="H5599" s="329">
        <v>0</v>
      </c>
      <c r="I5599" s="1">
        <v>0</v>
      </c>
      <c r="J5599" s="329">
        <v>10222.93670389748</v>
      </c>
      <c r="K5599" s="329">
        <f t="shared" si="87"/>
        <v>10222.93670389748</v>
      </c>
    </row>
    <row r="5600" spans="2:11" x14ac:dyDescent="0.2">
      <c r="B5600" s="1">
        <v>20495774</v>
      </c>
      <c r="C5600" s="1">
        <v>2032</v>
      </c>
      <c r="D5600" s="1" t="s">
        <v>312</v>
      </c>
      <c r="E5600" s="1">
        <v>0</v>
      </c>
      <c r="F5600" s="329">
        <v>0</v>
      </c>
      <c r="G5600" s="1">
        <v>0</v>
      </c>
      <c r="H5600" s="329">
        <v>0</v>
      </c>
      <c r="I5600" s="1">
        <v>0</v>
      </c>
      <c r="J5600" s="329">
        <v>10222.93670389748</v>
      </c>
      <c r="K5600" s="329">
        <f t="shared" si="87"/>
        <v>10222.93670389748</v>
      </c>
    </row>
    <row r="5601" spans="2:11" x14ac:dyDescent="0.2">
      <c r="B5601" s="1">
        <v>20495774</v>
      </c>
      <c r="C5601" s="1">
        <v>2033</v>
      </c>
      <c r="D5601" s="1" t="s">
        <v>312</v>
      </c>
      <c r="E5601" s="1">
        <v>0</v>
      </c>
      <c r="F5601" s="329">
        <v>0</v>
      </c>
      <c r="G5601" s="1">
        <v>0</v>
      </c>
      <c r="H5601" s="329">
        <v>0</v>
      </c>
      <c r="I5601" s="1">
        <v>0</v>
      </c>
      <c r="J5601" s="329">
        <v>10222.93670389748</v>
      </c>
      <c r="K5601" s="329">
        <f t="shared" si="87"/>
        <v>10222.93670389748</v>
      </c>
    </row>
    <row r="5602" spans="2:11" x14ac:dyDescent="0.2">
      <c r="B5602" s="1">
        <v>20495774</v>
      </c>
      <c r="C5602" s="1">
        <v>2034</v>
      </c>
      <c r="D5602" s="1" t="s">
        <v>312</v>
      </c>
      <c r="E5602" s="1">
        <v>0</v>
      </c>
      <c r="F5602" s="329">
        <v>0</v>
      </c>
      <c r="G5602" s="1">
        <v>0</v>
      </c>
      <c r="H5602" s="329">
        <v>0</v>
      </c>
      <c r="I5602" s="1">
        <v>0</v>
      </c>
      <c r="J5602" s="329">
        <v>10222.93670389748</v>
      </c>
      <c r="K5602" s="329">
        <f t="shared" si="87"/>
        <v>10222.93670389748</v>
      </c>
    </row>
    <row r="5603" spans="2:11" x14ac:dyDescent="0.2">
      <c r="B5603" s="1">
        <v>20495814</v>
      </c>
      <c r="C5603" s="1">
        <v>2023</v>
      </c>
      <c r="D5603" s="1" t="s">
        <v>312</v>
      </c>
      <c r="E5603" s="1">
        <v>0</v>
      </c>
      <c r="F5603" s="329">
        <v>0</v>
      </c>
      <c r="G5603" s="1">
        <v>0</v>
      </c>
      <c r="H5603" s="329">
        <v>0</v>
      </c>
      <c r="I5603" s="1">
        <v>0</v>
      </c>
      <c r="J5603" s="329">
        <v>14745.17929914327</v>
      </c>
      <c r="K5603" s="329">
        <f t="shared" si="87"/>
        <v>14745.17929914327</v>
      </c>
    </row>
    <row r="5604" spans="2:11" x14ac:dyDescent="0.2">
      <c r="B5604" s="1">
        <v>20495814</v>
      </c>
      <c r="C5604" s="1">
        <v>2024</v>
      </c>
      <c r="D5604" s="1" t="s">
        <v>312</v>
      </c>
      <c r="E5604" s="1">
        <v>0</v>
      </c>
      <c r="F5604" s="329">
        <v>0</v>
      </c>
      <c r="G5604" s="1">
        <v>0</v>
      </c>
      <c r="H5604" s="329">
        <v>0</v>
      </c>
      <c r="I5604" s="1">
        <v>0</v>
      </c>
      <c r="J5604" s="329">
        <v>14745.17929914327</v>
      </c>
      <c r="K5604" s="329">
        <f t="shared" si="87"/>
        <v>14745.17929914327</v>
      </c>
    </row>
    <row r="5605" spans="2:11" x14ac:dyDescent="0.2">
      <c r="B5605" s="1">
        <v>20495814</v>
      </c>
      <c r="C5605" s="1">
        <v>2025</v>
      </c>
      <c r="D5605" s="1" t="s">
        <v>312</v>
      </c>
      <c r="E5605" s="1">
        <v>0</v>
      </c>
      <c r="F5605" s="329">
        <v>0</v>
      </c>
      <c r="G5605" s="1">
        <v>0</v>
      </c>
      <c r="H5605" s="329">
        <v>0</v>
      </c>
      <c r="I5605" s="1">
        <v>0</v>
      </c>
      <c r="J5605" s="329">
        <v>14745.17929914327</v>
      </c>
      <c r="K5605" s="329">
        <f t="shared" si="87"/>
        <v>14745.17929914327</v>
      </c>
    </row>
    <row r="5606" spans="2:11" x14ac:dyDescent="0.2">
      <c r="B5606" s="1">
        <v>20495814</v>
      </c>
      <c r="C5606" s="1">
        <v>2026</v>
      </c>
      <c r="D5606" s="1" t="s">
        <v>312</v>
      </c>
      <c r="E5606" s="1">
        <v>0</v>
      </c>
      <c r="F5606" s="329">
        <v>0</v>
      </c>
      <c r="G5606" s="1">
        <v>0</v>
      </c>
      <c r="H5606" s="329">
        <v>0</v>
      </c>
      <c r="I5606" s="1">
        <v>0</v>
      </c>
      <c r="J5606" s="329">
        <v>14745.17929914327</v>
      </c>
      <c r="K5606" s="329">
        <f t="shared" si="87"/>
        <v>14745.17929914327</v>
      </c>
    </row>
    <row r="5607" spans="2:11" x14ac:dyDescent="0.2">
      <c r="B5607" s="1">
        <v>20495814</v>
      </c>
      <c r="C5607" s="1">
        <v>2027</v>
      </c>
      <c r="D5607" s="1" t="s">
        <v>312</v>
      </c>
      <c r="E5607" s="1">
        <v>0</v>
      </c>
      <c r="F5607" s="329">
        <v>0</v>
      </c>
      <c r="G5607" s="1">
        <v>0</v>
      </c>
      <c r="H5607" s="329">
        <v>0</v>
      </c>
      <c r="I5607" s="1">
        <v>0</v>
      </c>
      <c r="J5607" s="329">
        <v>14745.17929914327</v>
      </c>
      <c r="K5607" s="329">
        <f t="shared" si="87"/>
        <v>14745.17929914327</v>
      </c>
    </row>
    <row r="5608" spans="2:11" x14ac:dyDescent="0.2">
      <c r="B5608" s="1">
        <v>20495814</v>
      </c>
      <c r="C5608" s="1">
        <v>2028</v>
      </c>
      <c r="D5608" s="1" t="s">
        <v>312</v>
      </c>
      <c r="E5608" s="1">
        <v>0</v>
      </c>
      <c r="F5608" s="329">
        <v>0</v>
      </c>
      <c r="G5608" s="1">
        <v>0</v>
      </c>
      <c r="H5608" s="329">
        <v>0</v>
      </c>
      <c r="I5608" s="1">
        <v>0</v>
      </c>
      <c r="J5608" s="329">
        <v>14745.17929914327</v>
      </c>
      <c r="K5608" s="329">
        <f t="shared" si="87"/>
        <v>14745.17929914327</v>
      </c>
    </row>
    <row r="5609" spans="2:11" x14ac:dyDescent="0.2">
      <c r="B5609" s="1">
        <v>20495814</v>
      </c>
      <c r="C5609" s="1">
        <v>2029</v>
      </c>
      <c r="D5609" s="1" t="s">
        <v>312</v>
      </c>
      <c r="E5609" s="1">
        <v>0</v>
      </c>
      <c r="F5609" s="329">
        <v>0</v>
      </c>
      <c r="G5609" s="1">
        <v>0</v>
      </c>
      <c r="H5609" s="329">
        <v>0</v>
      </c>
      <c r="I5609" s="1">
        <v>0</v>
      </c>
      <c r="J5609" s="329">
        <v>14745.17929914327</v>
      </c>
      <c r="K5609" s="329">
        <f t="shared" si="87"/>
        <v>14745.17929914327</v>
      </c>
    </row>
    <row r="5610" spans="2:11" x14ac:dyDescent="0.2">
      <c r="B5610" s="1">
        <v>20495814</v>
      </c>
      <c r="C5610" s="1">
        <v>2030</v>
      </c>
      <c r="D5610" s="1" t="s">
        <v>312</v>
      </c>
      <c r="E5610" s="1">
        <v>0</v>
      </c>
      <c r="F5610" s="329">
        <v>0</v>
      </c>
      <c r="G5610" s="1">
        <v>0</v>
      </c>
      <c r="H5610" s="329">
        <v>0</v>
      </c>
      <c r="I5610" s="1">
        <v>0</v>
      </c>
      <c r="J5610" s="329">
        <v>14745.17929914327</v>
      </c>
      <c r="K5610" s="329">
        <f t="shared" si="87"/>
        <v>14745.17929914327</v>
      </c>
    </row>
    <row r="5611" spans="2:11" x14ac:dyDescent="0.2">
      <c r="B5611" s="1">
        <v>20495814</v>
      </c>
      <c r="C5611" s="1">
        <v>2031</v>
      </c>
      <c r="D5611" s="1" t="s">
        <v>312</v>
      </c>
      <c r="E5611" s="1">
        <v>0</v>
      </c>
      <c r="F5611" s="329">
        <v>0</v>
      </c>
      <c r="G5611" s="1">
        <v>0</v>
      </c>
      <c r="H5611" s="329">
        <v>0</v>
      </c>
      <c r="I5611" s="1">
        <v>0</v>
      </c>
      <c r="J5611" s="329">
        <v>14745.17929914327</v>
      </c>
      <c r="K5611" s="329">
        <f t="shared" si="87"/>
        <v>14745.17929914327</v>
      </c>
    </row>
    <row r="5612" spans="2:11" x14ac:dyDescent="0.2">
      <c r="B5612" s="1">
        <v>20495814</v>
      </c>
      <c r="C5612" s="1">
        <v>2032</v>
      </c>
      <c r="D5612" s="1" t="s">
        <v>312</v>
      </c>
      <c r="E5612" s="1">
        <v>0</v>
      </c>
      <c r="F5612" s="329">
        <v>0</v>
      </c>
      <c r="G5612" s="1">
        <v>0</v>
      </c>
      <c r="H5612" s="329">
        <v>0</v>
      </c>
      <c r="I5612" s="1">
        <v>0</v>
      </c>
      <c r="J5612" s="329">
        <v>14745.17929914327</v>
      </c>
      <c r="K5612" s="329">
        <f t="shared" si="87"/>
        <v>14745.17929914327</v>
      </c>
    </row>
    <row r="5613" spans="2:11" x14ac:dyDescent="0.2">
      <c r="B5613" s="1">
        <v>20495814</v>
      </c>
      <c r="C5613" s="1">
        <v>2033</v>
      </c>
      <c r="D5613" s="1" t="s">
        <v>312</v>
      </c>
      <c r="E5613" s="1">
        <v>0</v>
      </c>
      <c r="F5613" s="329">
        <v>0</v>
      </c>
      <c r="G5613" s="1">
        <v>0</v>
      </c>
      <c r="H5613" s="329">
        <v>0</v>
      </c>
      <c r="I5613" s="1">
        <v>0</v>
      </c>
      <c r="J5613" s="329">
        <v>14745.17929914327</v>
      </c>
      <c r="K5613" s="329">
        <f t="shared" si="87"/>
        <v>14745.17929914327</v>
      </c>
    </row>
    <row r="5614" spans="2:11" x14ac:dyDescent="0.2">
      <c r="B5614" s="1">
        <v>20495814</v>
      </c>
      <c r="C5614" s="1">
        <v>2034</v>
      </c>
      <c r="D5614" s="1" t="s">
        <v>312</v>
      </c>
      <c r="E5614" s="1">
        <v>0</v>
      </c>
      <c r="F5614" s="329">
        <v>0</v>
      </c>
      <c r="G5614" s="1">
        <v>0</v>
      </c>
      <c r="H5614" s="329">
        <v>0</v>
      </c>
      <c r="I5614" s="1">
        <v>0</v>
      </c>
      <c r="J5614" s="329">
        <v>14745.17929914327</v>
      </c>
      <c r="K5614" s="329">
        <f t="shared" si="87"/>
        <v>14745.17929914327</v>
      </c>
    </row>
    <row r="5615" spans="2:11" x14ac:dyDescent="0.2">
      <c r="B5615" s="1">
        <v>20663112</v>
      </c>
      <c r="C5615" s="1">
        <v>2023</v>
      </c>
      <c r="D5615" s="1" t="s">
        <v>312</v>
      </c>
      <c r="E5615" s="1">
        <v>37.735629743305907</v>
      </c>
      <c r="F5615" s="329">
        <v>0</v>
      </c>
      <c r="G5615" s="1">
        <v>0</v>
      </c>
      <c r="H5615" s="329">
        <v>0</v>
      </c>
      <c r="I5615" s="1">
        <v>37.735629743305907</v>
      </c>
      <c r="J5615" s="329">
        <v>6542.6091355646404</v>
      </c>
      <c r="K5615" s="329">
        <f t="shared" si="87"/>
        <v>6542.6091355646404</v>
      </c>
    </row>
    <row r="5616" spans="2:11" x14ac:dyDescent="0.2">
      <c r="B5616" s="1">
        <v>20663112</v>
      </c>
      <c r="C5616" s="1">
        <v>2024</v>
      </c>
      <c r="D5616" s="1" t="s">
        <v>312</v>
      </c>
      <c r="E5616" s="1">
        <v>37.735629743305907</v>
      </c>
      <c r="F5616" s="329">
        <v>0</v>
      </c>
      <c r="G5616" s="1">
        <v>0</v>
      </c>
      <c r="H5616" s="329">
        <v>0</v>
      </c>
      <c r="I5616" s="1">
        <v>37.735629743305907</v>
      </c>
      <c r="J5616" s="329">
        <v>6542.6091355646404</v>
      </c>
      <c r="K5616" s="329">
        <f t="shared" si="87"/>
        <v>6542.6091355646404</v>
      </c>
    </row>
    <row r="5617" spans="2:11" x14ac:dyDescent="0.2">
      <c r="B5617" s="1">
        <v>20663112</v>
      </c>
      <c r="C5617" s="1">
        <v>2025</v>
      </c>
      <c r="D5617" s="1" t="s">
        <v>312</v>
      </c>
      <c r="E5617" s="1">
        <v>37.735629743305907</v>
      </c>
      <c r="F5617" s="329">
        <v>0</v>
      </c>
      <c r="G5617" s="1">
        <v>0</v>
      </c>
      <c r="H5617" s="329">
        <v>0</v>
      </c>
      <c r="I5617" s="1">
        <v>37.735629743305907</v>
      </c>
      <c r="J5617" s="329">
        <v>6542.6091355646404</v>
      </c>
      <c r="K5617" s="329">
        <f t="shared" si="87"/>
        <v>6542.6091355646404</v>
      </c>
    </row>
    <row r="5618" spans="2:11" x14ac:dyDescent="0.2">
      <c r="B5618" s="1">
        <v>20663112</v>
      </c>
      <c r="C5618" s="1">
        <v>2026</v>
      </c>
      <c r="D5618" s="1" t="s">
        <v>312</v>
      </c>
      <c r="E5618" s="1">
        <v>37.735629743305907</v>
      </c>
      <c r="F5618" s="329">
        <v>0</v>
      </c>
      <c r="G5618" s="1">
        <v>0</v>
      </c>
      <c r="H5618" s="329">
        <v>0</v>
      </c>
      <c r="I5618" s="1">
        <v>37.735629743305907</v>
      </c>
      <c r="J5618" s="329">
        <v>6542.6091355646404</v>
      </c>
      <c r="K5618" s="329">
        <f t="shared" si="87"/>
        <v>6542.6091355646404</v>
      </c>
    </row>
    <row r="5619" spans="2:11" x14ac:dyDescent="0.2">
      <c r="B5619" s="1">
        <v>20663112</v>
      </c>
      <c r="C5619" s="1">
        <v>2027</v>
      </c>
      <c r="D5619" s="1" t="s">
        <v>312</v>
      </c>
      <c r="E5619" s="1">
        <v>37.735629743305907</v>
      </c>
      <c r="F5619" s="329">
        <v>0</v>
      </c>
      <c r="G5619" s="1">
        <v>0</v>
      </c>
      <c r="H5619" s="329">
        <v>0</v>
      </c>
      <c r="I5619" s="1">
        <v>37.735629743305907</v>
      </c>
      <c r="J5619" s="329">
        <v>6542.6091355646404</v>
      </c>
      <c r="K5619" s="329">
        <f t="shared" si="87"/>
        <v>6542.6091355646404</v>
      </c>
    </row>
    <row r="5620" spans="2:11" x14ac:dyDescent="0.2">
      <c r="B5620" s="1">
        <v>20663112</v>
      </c>
      <c r="C5620" s="1">
        <v>2028</v>
      </c>
      <c r="D5620" s="1" t="s">
        <v>312</v>
      </c>
      <c r="E5620" s="1">
        <v>37.735629743305907</v>
      </c>
      <c r="F5620" s="329">
        <v>0</v>
      </c>
      <c r="G5620" s="1">
        <v>0</v>
      </c>
      <c r="H5620" s="329">
        <v>0</v>
      </c>
      <c r="I5620" s="1">
        <v>37.735629743305907</v>
      </c>
      <c r="J5620" s="329">
        <v>6542.6091355646404</v>
      </c>
      <c r="K5620" s="329">
        <f t="shared" si="87"/>
        <v>6542.6091355646404</v>
      </c>
    </row>
    <row r="5621" spans="2:11" x14ac:dyDescent="0.2">
      <c r="B5621" s="1">
        <v>20663112</v>
      </c>
      <c r="C5621" s="1">
        <v>2029</v>
      </c>
      <c r="D5621" s="1" t="s">
        <v>312</v>
      </c>
      <c r="E5621" s="1">
        <v>37.735629743305907</v>
      </c>
      <c r="F5621" s="329">
        <v>0</v>
      </c>
      <c r="G5621" s="1">
        <v>0</v>
      </c>
      <c r="H5621" s="329">
        <v>0</v>
      </c>
      <c r="I5621" s="1">
        <v>37.735629743305907</v>
      </c>
      <c r="J5621" s="329">
        <v>6542.6091355646404</v>
      </c>
      <c r="K5621" s="329">
        <f t="shared" si="87"/>
        <v>6542.6091355646404</v>
      </c>
    </row>
    <row r="5622" spans="2:11" x14ac:dyDescent="0.2">
      <c r="B5622" s="1">
        <v>20663112</v>
      </c>
      <c r="C5622" s="1">
        <v>2030</v>
      </c>
      <c r="D5622" s="1" t="s">
        <v>312</v>
      </c>
      <c r="E5622" s="1">
        <v>37.735629743305907</v>
      </c>
      <c r="F5622" s="329">
        <v>0</v>
      </c>
      <c r="G5622" s="1">
        <v>0</v>
      </c>
      <c r="H5622" s="329">
        <v>0</v>
      </c>
      <c r="I5622" s="1">
        <v>37.735629743305907</v>
      </c>
      <c r="J5622" s="329">
        <v>6542.6091355646404</v>
      </c>
      <c r="K5622" s="329">
        <f t="shared" si="87"/>
        <v>6542.6091355646404</v>
      </c>
    </row>
    <row r="5623" spans="2:11" x14ac:dyDescent="0.2">
      <c r="B5623" s="1">
        <v>20663112</v>
      </c>
      <c r="C5623" s="1">
        <v>2031</v>
      </c>
      <c r="D5623" s="1" t="s">
        <v>312</v>
      </c>
      <c r="E5623" s="1">
        <v>37.735629743305907</v>
      </c>
      <c r="F5623" s="329">
        <v>0</v>
      </c>
      <c r="G5623" s="1">
        <v>0</v>
      </c>
      <c r="H5623" s="329">
        <v>0</v>
      </c>
      <c r="I5623" s="1">
        <v>37.735629743305907</v>
      </c>
      <c r="J5623" s="329">
        <v>6542.6091355646404</v>
      </c>
      <c r="K5623" s="329">
        <f t="shared" si="87"/>
        <v>6542.6091355646404</v>
      </c>
    </row>
    <row r="5624" spans="2:11" x14ac:dyDescent="0.2">
      <c r="B5624" s="1">
        <v>20663112</v>
      </c>
      <c r="C5624" s="1">
        <v>2032</v>
      </c>
      <c r="D5624" s="1" t="s">
        <v>312</v>
      </c>
      <c r="E5624" s="1">
        <v>37.735629743305907</v>
      </c>
      <c r="F5624" s="329">
        <v>0</v>
      </c>
      <c r="G5624" s="1">
        <v>0</v>
      </c>
      <c r="H5624" s="329">
        <v>0</v>
      </c>
      <c r="I5624" s="1">
        <v>37.735629743305907</v>
      </c>
      <c r="J5624" s="329">
        <v>6542.6091355646404</v>
      </c>
      <c r="K5624" s="329">
        <f t="shared" si="87"/>
        <v>6542.6091355646404</v>
      </c>
    </row>
    <row r="5625" spans="2:11" x14ac:dyDescent="0.2">
      <c r="B5625" s="1">
        <v>20663112</v>
      </c>
      <c r="C5625" s="1">
        <v>2033</v>
      </c>
      <c r="D5625" s="1" t="s">
        <v>312</v>
      </c>
      <c r="E5625" s="1">
        <v>37.735629743305907</v>
      </c>
      <c r="F5625" s="329">
        <v>0</v>
      </c>
      <c r="G5625" s="1">
        <v>0</v>
      </c>
      <c r="H5625" s="329">
        <v>0</v>
      </c>
      <c r="I5625" s="1">
        <v>37.735629743305907</v>
      </c>
      <c r="J5625" s="329">
        <v>6542.6091355646404</v>
      </c>
      <c r="K5625" s="329">
        <f t="shared" si="87"/>
        <v>6542.6091355646404</v>
      </c>
    </row>
    <row r="5626" spans="2:11" x14ac:dyDescent="0.2">
      <c r="B5626" s="1">
        <v>20663112</v>
      </c>
      <c r="C5626" s="1">
        <v>2034</v>
      </c>
      <c r="D5626" s="1" t="s">
        <v>312</v>
      </c>
      <c r="E5626" s="1">
        <v>37.735629743305907</v>
      </c>
      <c r="F5626" s="329">
        <v>0</v>
      </c>
      <c r="G5626" s="1">
        <v>0</v>
      </c>
      <c r="H5626" s="329">
        <v>0</v>
      </c>
      <c r="I5626" s="1">
        <v>37.735629743305907</v>
      </c>
      <c r="J5626" s="329">
        <v>6542.6091355646404</v>
      </c>
      <c r="K5626" s="329">
        <f t="shared" si="87"/>
        <v>6542.6091355646404</v>
      </c>
    </row>
    <row r="5627" spans="2:11" x14ac:dyDescent="0.2">
      <c r="B5627" s="1">
        <v>40374941</v>
      </c>
      <c r="C5627" s="1">
        <v>2023</v>
      </c>
      <c r="D5627" s="1" t="s">
        <v>312</v>
      </c>
      <c r="E5627" s="1">
        <v>0</v>
      </c>
      <c r="F5627" s="329">
        <v>0</v>
      </c>
      <c r="G5627" s="1">
        <v>0</v>
      </c>
      <c r="H5627" s="329">
        <v>0</v>
      </c>
      <c r="I5627" s="1">
        <v>0</v>
      </c>
      <c r="J5627" s="329">
        <v>3694.2916092844771</v>
      </c>
      <c r="K5627" s="329">
        <f t="shared" si="87"/>
        <v>3694.2916092844771</v>
      </c>
    </row>
    <row r="5628" spans="2:11" x14ac:dyDescent="0.2">
      <c r="B5628" s="1">
        <v>40374941</v>
      </c>
      <c r="C5628" s="1">
        <v>2024</v>
      </c>
      <c r="D5628" s="1" t="s">
        <v>312</v>
      </c>
      <c r="E5628" s="1">
        <v>0</v>
      </c>
      <c r="F5628" s="329">
        <v>0</v>
      </c>
      <c r="G5628" s="1">
        <v>0</v>
      </c>
      <c r="H5628" s="329">
        <v>0</v>
      </c>
      <c r="I5628" s="1">
        <v>0</v>
      </c>
      <c r="J5628" s="329">
        <v>3694.2916092844771</v>
      </c>
      <c r="K5628" s="329">
        <f t="shared" si="87"/>
        <v>3694.2916092844771</v>
      </c>
    </row>
    <row r="5629" spans="2:11" x14ac:dyDescent="0.2">
      <c r="B5629" s="1">
        <v>40374941</v>
      </c>
      <c r="C5629" s="1">
        <v>2025</v>
      </c>
      <c r="D5629" s="1" t="s">
        <v>312</v>
      </c>
      <c r="E5629" s="1">
        <v>0</v>
      </c>
      <c r="F5629" s="329">
        <v>0</v>
      </c>
      <c r="G5629" s="1">
        <v>0</v>
      </c>
      <c r="H5629" s="329">
        <v>0</v>
      </c>
      <c r="I5629" s="1">
        <v>0</v>
      </c>
      <c r="J5629" s="329">
        <v>3694.2916092844771</v>
      </c>
      <c r="K5629" s="329">
        <f t="shared" si="87"/>
        <v>3694.2916092844771</v>
      </c>
    </row>
    <row r="5630" spans="2:11" x14ac:dyDescent="0.2">
      <c r="B5630" s="1">
        <v>40374941</v>
      </c>
      <c r="C5630" s="1">
        <v>2026</v>
      </c>
      <c r="D5630" s="1" t="s">
        <v>312</v>
      </c>
      <c r="E5630" s="1">
        <v>0</v>
      </c>
      <c r="F5630" s="329">
        <v>0</v>
      </c>
      <c r="G5630" s="1">
        <v>0</v>
      </c>
      <c r="H5630" s="329">
        <v>0</v>
      </c>
      <c r="I5630" s="1">
        <v>0</v>
      </c>
      <c r="J5630" s="329">
        <v>3694.2916092844771</v>
      </c>
      <c r="K5630" s="329">
        <f t="shared" si="87"/>
        <v>3694.2916092844771</v>
      </c>
    </row>
    <row r="5631" spans="2:11" x14ac:dyDescent="0.2">
      <c r="B5631" s="1">
        <v>40374941</v>
      </c>
      <c r="C5631" s="1">
        <v>2027</v>
      </c>
      <c r="D5631" s="1" t="s">
        <v>312</v>
      </c>
      <c r="E5631" s="1">
        <v>0</v>
      </c>
      <c r="F5631" s="329">
        <v>0</v>
      </c>
      <c r="G5631" s="1">
        <v>0</v>
      </c>
      <c r="H5631" s="329">
        <v>0</v>
      </c>
      <c r="I5631" s="1">
        <v>0</v>
      </c>
      <c r="J5631" s="329">
        <v>3694.2916092844771</v>
      </c>
      <c r="K5631" s="329">
        <f t="shared" si="87"/>
        <v>3694.2916092844771</v>
      </c>
    </row>
    <row r="5632" spans="2:11" x14ac:dyDescent="0.2">
      <c r="B5632" s="1">
        <v>40374941</v>
      </c>
      <c r="C5632" s="1">
        <v>2028</v>
      </c>
      <c r="D5632" s="1" t="s">
        <v>312</v>
      </c>
      <c r="E5632" s="1">
        <v>0</v>
      </c>
      <c r="F5632" s="329">
        <v>0</v>
      </c>
      <c r="G5632" s="1">
        <v>0</v>
      </c>
      <c r="H5632" s="329">
        <v>0</v>
      </c>
      <c r="I5632" s="1">
        <v>0</v>
      </c>
      <c r="J5632" s="329">
        <v>3694.2916092844771</v>
      </c>
      <c r="K5632" s="329">
        <f t="shared" si="87"/>
        <v>3694.2916092844771</v>
      </c>
    </row>
    <row r="5633" spans="2:11" x14ac:dyDescent="0.2">
      <c r="B5633" s="1">
        <v>40374941</v>
      </c>
      <c r="C5633" s="1">
        <v>2029</v>
      </c>
      <c r="D5633" s="1" t="s">
        <v>312</v>
      </c>
      <c r="E5633" s="1">
        <v>0</v>
      </c>
      <c r="F5633" s="329">
        <v>0</v>
      </c>
      <c r="G5633" s="1">
        <v>0</v>
      </c>
      <c r="H5633" s="329">
        <v>0</v>
      </c>
      <c r="I5633" s="1">
        <v>0</v>
      </c>
      <c r="J5633" s="329">
        <v>3694.2916092844771</v>
      </c>
      <c r="K5633" s="329">
        <f t="shared" si="87"/>
        <v>3694.2916092844771</v>
      </c>
    </row>
    <row r="5634" spans="2:11" x14ac:dyDescent="0.2">
      <c r="B5634" s="1">
        <v>40374941</v>
      </c>
      <c r="C5634" s="1">
        <v>2030</v>
      </c>
      <c r="D5634" s="1" t="s">
        <v>312</v>
      </c>
      <c r="E5634" s="1">
        <v>0</v>
      </c>
      <c r="F5634" s="329">
        <v>0</v>
      </c>
      <c r="G5634" s="1">
        <v>0</v>
      </c>
      <c r="H5634" s="329">
        <v>0</v>
      </c>
      <c r="I5634" s="1">
        <v>0</v>
      </c>
      <c r="J5634" s="329">
        <v>3694.2916092844771</v>
      </c>
      <c r="K5634" s="329">
        <f t="shared" si="87"/>
        <v>3694.2916092844771</v>
      </c>
    </row>
    <row r="5635" spans="2:11" x14ac:dyDescent="0.2">
      <c r="B5635" s="1">
        <v>40374941</v>
      </c>
      <c r="C5635" s="1">
        <v>2031</v>
      </c>
      <c r="D5635" s="1" t="s">
        <v>312</v>
      </c>
      <c r="E5635" s="1">
        <v>0</v>
      </c>
      <c r="F5635" s="329">
        <v>0</v>
      </c>
      <c r="G5635" s="1">
        <v>0</v>
      </c>
      <c r="H5635" s="329">
        <v>0</v>
      </c>
      <c r="I5635" s="1">
        <v>0</v>
      </c>
      <c r="J5635" s="329">
        <v>3694.2916092844771</v>
      </c>
      <c r="K5635" s="329">
        <f t="shared" si="87"/>
        <v>3694.2916092844771</v>
      </c>
    </row>
    <row r="5636" spans="2:11" x14ac:dyDescent="0.2">
      <c r="B5636" s="1">
        <v>40374941</v>
      </c>
      <c r="C5636" s="1">
        <v>2032</v>
      </c>
      <c r="D5636" s="1" t="s">
        <v>312</v>
      </c>
      <c r="E5636" s="1">
        <v>0</v>
      </c>
      <c r="F5636" s="329">
        <v>0</v>
      </c>
      <c r="G5636" s="1">
        <v>0</v>
      </c>
      <c r="H5636" s="329">
        <v>0</v>
      </c>
      <c r="I5636" s="1">
        <v>0</v>
      </c>
      <c r="J5636" s="329">
        <v>3694.2916092844771</v>
      </c>
      <c r="K5636" s="329">
        <f t="shared" si="87"/>
        <v>3694.2916092844771</v>
      </c>
    </row>
    <row r="5637" spans="2:11" x14ac:dyDescent="0.2">
      <c r="B5637" s="1">
        <v>40374941</v>
      </c>
      <c r="C5637" s="1">
        <v>2033</v>
      </c>
      <c r="D5637" s="1" t="s">
        <v>312</v>
      </c>
      <c r="E5637" s="1">
        <v>0</v>
      </c>
      <c r="F5637" s="329">
        <v>0</v>
      </c>
      <c r="G5637" s="1">
        <v>0</v>
      </c>
      <c r="H5637" s="329">
        <v>0</v>
      </c>
      <c r="I5637" s="1">
        <v>0</v>
      </c>
      <c r="J5637" s="329">
        <v>3694.2916092844771</v>
      </c>
      <c r="K5637" s="329">
        <f t="shared" si="87"/>
        <v>3694.2916092844771</v>
      </c>
    </row>
    <row r="5638" spans="2:11" x14ac:dyDescent="0.2">
      <c r="B5638" s="1">
        <v>40374941</v>
      </c>
      <c r="C5638" s="1">
        <v>2034</v>
      </c>
      <c r="D5638" s="1" t="s">
        <v>312</v>
      </c>
      <c r="E5638" s="1">
        <v>0</v>
      </c>
      <c r="F5638" s="329">
        <v>0</v>
      </c>
      <c r="G5638" s="1">
        <v>0</v>
      </c>
      <c r="H5638" s="329">
        <v>0</v>
      </c>
      <c r="I5638" s="1">
        <v>0</v>
      </c>
      <c r="J5638" s="329">
        <v>3694.2916092844771</v>
      </c>
      <c r="K5638" s="329">
        <f t="shared" si="87"/>
        <v>3694.2916092844771</v>
      </c>
    </row>
    <row r="5639" spans="2:11" x14ac:dyDescent="0.2">
      <c r="B5639" s="1">
        <v>44211635</v>
      </c>
      <c r="C5639" s="1">
        <v>2023</v>
      </c>
      <c r="D5639" s="1" t="s">
        <v>312</v>
      </c>
      <c r="E5639" s="1">
        <v>0</v>
      </c>
      <c r="F5639" s="329">
        <v>0</v>
      </c>
      <c r="G5639" s="1">
        <v>0</v>
      </c>
      <c r="H5639" s="329">
        <v>0</v>
      </c>
      <c r="I5639" s="1">
        <v>0</v>
      </c>
      <c r="J5639" s="329">
        <v>11114.32555794261</v>
      </c>
      <c r="K5639" s="329">
        <f t="shared" ref="K5639:K5702" si="88">J5639+H5639+F5639</f>
        <v>11114.32555794261</v>
      </c>
    </row>
    <row r="5640" spans="2:11" x14ac:dyDescent="0.2">
      <c r="B5640" s="1">
        <v>44211635</v>
      </c>
      <c r="C5640" s="1">
        <v>2024</v>
      </c>
      <c r="D5640" s="1" t="s">
        <v>312</v>
      </c>
      <c r="E5640" s="1">
        <v>0</v>
      </c>
      <c r="F5640" s="329">
        <v>0</v>
      </c>
      <c r="G5640" s="1">
        <v>0</v>
      </c>
      <c r="H5640" s="329">
        <v>0</v>
      </c>
      <c r="I5640" s="1">
        <v>0</v>
      </c>
      <c r="J5640" s="329">
        <v>11114.32555794261</v>
      </c>
      <c r="K5640" s="329">
        <f t="shared" si="88"/>
        <v>11114.32555794261</v>
      </c>
    </row>
    <row r="5641" spans="2:11" x14ac:dyDescent="0.2">
      <c r="B5641" s="1">
        <v>44211635</v>
      </c>
      <c r="C5641" s="1">
        <v>2025</v>
      </c>
      <c r="D5641" s="1" t="s">
        <v>312</v>
      </c>
      <c r="E5641" s="1">
        <v>0</v>
      </c>
      <c r="F5641" s="329">
        <v>0</v>
      </c>
      <c r="G5641" s="1">
        <v>0</v>
      </c>
      <c r="H5641" s="329">
        <v>0</v>
      </c>
      <c r="I5641" s="1">
        <v>0</v>
      </c>
      <c r="J5641" s="329">
        <v>11114.32555794261</v>
      </c>
      <c r="K5641" s="329">
        <f t="shared" si="88"/>
        <v>11114.32555794261</v>
      </c>
    </row>
    <row r="5642" spans="2:11" x14ac:dyDescent="0.2">
      <c r="B5642" s="1">
        <v>44211635</v>
      </c>
      <c r="C5642" s="1">
        <v>2026</v>
      </c>
      <c r="D5642" s="1" t="s">
        <v>312</v>
      </c>
      <c r="E5642" s="1">
        <v>0</v>
      </c>
      <c r="F5642" s="329">
        <v>0</v>
      </c>
      <c r="G5642" s="1">
        <v>0</v>
      </c>
      <c r="H5642" s="329">
        <v>0</v>
      </c>
      <c r="I5642" s="1">
        <v>0</v>
      </c>
      <c r="J5642" s="329">
        <v>11114.32555794261</v>
      </c>
      <c r="K5642" s="329">
        <f t="shared" si="88"/>
        <v>11114.32555794261</v>
      </c>
    </row>
    <row r="5643" spans="2:11" x14ac:dyDescent="0.2">
      <c r="B5643" s="1">
        <v>44211635</v>
      </c>
      <c r="C5643" s="1">
        <v>2027</v>
      </c>
      <c r="D5643" s="1" t="s">
        <v>312</v>
      </c>
      <c r="E5643" s="1">
        <v>0</v>
      </c>
      <c r="F5643" s="329">
        <v>0</v>
      </c>
      <c r="G5643" s="1">
        <v>0</v>
      </c>
      <c r="H5643" s="329">
        <v>0</v>
      </c>
      <c r="I5643" s="1">
        <v>0</v>
      </c>
      <c r="J5643" s="329">
        <v>11114.32555794261</v>
      </c>
      <c r="K5643" s="329">
        <f t="shared" si="88"/>
        <v>11114.32555794261</v>
      </c>
    </row>
    <row r="5644" spans="2:11" x14ac:dyDescent="0.2">
      <c r="B5644" s="1">
        <v>44211635</v>
      </c>
      <c r="C5644" s="1">
        <v>2028</v>
      </c>
      <c r="D5644" s="1" t="s">
        <v>312</v>
      </c>
      <c r="E5644" s="1">
        <v>0</v>
      </c>
      <c r="F5644" s="329">
        <v>0</v>
      </c>
      <c r="G5644" s="1">
        <v>0</v>
      </c>
      <c r="H5644" s="329">
        <v>0</v>
      </c>
      <c r="I5644" s="1">
        <v>0</v>
      </c>
      <c r="J5644" s="329">
        <v>11114.32555794261</v>
      </c>
      <c r="K5644" s="329">
        <f t="shared" si="88"/>
        <v>11114.32555794261</v>
      </c>
    </row>
    <row r="5645" spans="2:11" x14ac:dyDescent="0.2">
      <c r="B5645" s="1">
        <v>44211635</v>
      </c>
      <c r="C5645" s="1">
        <v>2029</v>
      </c>
      <c r="D5645" s="1" t="s">
        <v>312</v>
      </c>
      <c r="E5645" s="1">
        <v>0</v>
      </c>
      <c r="F5645" s="329">
        <v>0</v>
      </c>
      <c r="G5645" s="1">
        <v>0</v>
      </c>
      <c r="H5645" s="329">
        <v>0</v>
      </c>
      <c r="I5645" s="1">
        <v>0</v>
      </c>
      <c r="J5645" s="329">
        <v>11114.32555794261</v>
      </c>
      <c r="K5645" s="329">
        <f t="shared" si="88"/>
        <v>11114.32555794261</v>
      </c>
    </row>
    <row r="5646" spans="2:11" x14ac:dyDescent="0.2">
      <c r="B5646" s="1">
        <v>44211635</v>
      </c>
      <c r="C5646" s="1">
        <v>2030</v>
      </c>
      <c r="D5646" s="1" t="s">
        <v>312</v>
      </c>
      <c r="E5646" s="1">
        <v>0</v>
      </c>
      <c r="F5646" s="329">
        <v>0</v>
      </c>
      <c r="G5646" s="1">
        <v>0</v>
      </c>
      <c r="H5646" s="329">
        <v>0</v>
      </c>
      <c r="I5646" s="1">
        <v>0</v>
      </c>
      <c r="J5646" s="329">
        <v>11114.32555794261</v>
      </c>
      <c r="K5646" s="329">
        <f t="shared" si="88"/>
        <v>11114.32555794261</v>
      </c>
    </row>
    <row r="5647" spans="2:11" x14ac:dyDescent="0.2">
      <c r="B5647" s="1">
        <v>44211635</v>
      </c>
      <c r="C5647" s="1">
        <v>2031</v>
      </c>
      <c r="D5647" s="1" t="s">
        <v>312</v>
      </c>
      <c r="E5647" s="1">
        <v>0</v>
      </c>
      <c r="F5647" s="329">
        <v>0</v>
      </c>
      <c r="G5647" s="1">
        <v>0</v>
      </c>
      <c r="H5647" s="329">
        <v>0</v>
      </c>
      <c r="I5647" s="1">
        <v>0</v>
      </c>
      <c r="J5647" s="329">
        <v>11114.32555794261</v>
      </c>
      <c r="K5647" s="329">
        <f t="shared" si="88"/>
        <v>11114.32555794261</v>
      </c>
    </row>
    <row r="5648" spans="2:11" x14ac:dyDescent="0.2">
      <c r="B5648" s="1">
        <v>44211635</v>
      </c>
      <c r="C5648" s="1">
        <v>2032</v>
      </c>
      <c r="D5648" s="1" t="s">
        <v>312</v>
      </c>
      <c r="E5648" s="1">
        <v>0</v>
      </c>
      <c r="F5648" s="329">
        <v>0</v>
      </c>
      <c r="G5648" s="1">
        <v>0</v>
      </c>
      <c r="H5648" s="329">
        <v>0</v>
      </c>
      <c r="I5648" s="1">
        <v>0</v>
      </c>
      <c r="J5648" s="329">
        <v>11114.32555794261</v>
      </c>
      <c r="K5648" s="329">
        <f t="shared" si="88"/>
        <v>11114.32555794261</v>
      </c>
    </row>
    <row r="5649" spans="2:11" x14ac:dyDescent="0.2">
      <c r="B5649" s="1">
        <v>44211635</v>
      </c>
      <c r="C5649" s="1">
        <v>2033</v>
      </c>
      <c r="D5649" s="1" t="s">
        <v>312</v>
      </c>
      <c r="E5649" s="1">
        <v>0</v>
      </c>
      <c r="F5649" s="329">
        <v>0</v>
      </c>
      <c r="G5649" s="1">
        <v>0</v>
      </c>
      <c r="H5649" s="329">
        <v>0</v>
      </c>
      <c r="I5649" s="1">
        <v>0</v>
      </c>
      <c r="J5649" s="329">
        <v>11114.32555794261</v>
      </c>
      <c r="K5649" s="329">
        <f t="shared" si="88"/>
        <v>11114.32555794261</v>
      </c>
    </row>
    <row r="5650" spans="2:11" x14ac:dyDescent="0.2">
      <c r="B5650" s="1">
        <v>44211635</v>
      </c>
      <c r="C5650" s="1">
        <v>2034</v>
      </c>
      <c r="D5650" s="1" t="s">
        <v>312</v>
      </c>
      <c r="E5650" s="1">
        <v>0</v>
      </c>
      <c r="F5650" s="329">
        <v>0</v>
      </c>
      <c r="G5650" s="1">
        <v>0</v>
      </c>
      <c r="H5650" s="329">
        <v>0</v>
      </c>
      <c r="I5650" s="1">
        <v>0</v>
      </c>
      <c r="J5650" s="329">
        <v>11114.32555794261</v>
      </c>
      <c r="K5650" s="329">
        <f t="shared" si="88"/>
        <v>11114.32555794261</v>
      </c>
    </row>
    <row r="5651" spans="2:11" x14ac:dyDescent="0.2">
      <c r="B5651" s="1">
        <v>158072599</v>
      </c>
      <c r="C5651" s="1">
        <v>2023</v>
      </c>
      <c r="D5651" s="1" t="s">
        <v>312</v>
      </c>
      <c r="E5651" s="1">
        <v>0</v>
      </c>
      <c r="F5651" s="329">
        <v>0</v>
      </c>
      <c r="G5651" s="1">
        <v>0</v>
      </c>
      <c r="H5651" s="329">
        <v>0</v>
      </c>
      <c r="I5651" s="1">
        <v>0</v>
      </c>
      <c r="J5651" s="329">
        <v>11164.3012043942</v>
      </c>
      <c r="K5651" s="329">
        <f t="shared" si="88"/>
        <v>11164.3012043942</v>
      </c>
    </row>
    <row r="5652" spans="2:11" x14ac:dyDescent="0.2">
      <c r="B5652" s="1">
        <v>158072599</v>
      </c>
      <c r="C5652" s="1">
        <v>2024</v>
      </c>
      <c r="D5652" s="1" t="s">
        <v>312</v>
      </c>
      <c r="E5652" s="1">
        <v>0</v>
      </c>
      <c r="F5652" s="329">
        <v>0</v>
      </c>
      <c r="G5652" s="1">
        <v>0</v>
      </c>
      <c r="H5652" s="329">
        <v>0</v>
      </c>
      <c r="I5652" s="1">
        <v>0</v>
      </c>
      <c r="J5652" s="329">
        <v>11164.3012043942</v>
      </c>
      <c r="K5652" s="329">
        <f t="shared" si="88"/>
        <v>11164.3012043942</v>
      </c>
    </row>
    <row r="5653" spans="2:11" x14ac:dyDescent="0.2">
      <c r="B5653" s="1">
        <v>158072599</v>
      </c>
      <c r="C5653" s="1">
        <v>2025</v>
      </c>
      <c r="D5653" s="1" t="s">
        <v>312</v>
      </c>
      <c r="E5653" s="1">
        <v>0</v>
      </c>
      <c r="F5653" s="329">
        <v>0</v>
      </c>
      <c r="G5653" s="1">
        <v>0</v>
      </c>
      <c r="H5653" s="329">
        <v>0</v>
      </c>
      <c r="I5653" s="1">
        <v>0</v>
      </c>
      <c r="J5653" s="329">
        <v>11164.3012043942</v>
      </c>
      <c r="K5653" s="329">
        <f t="shared" si="88"/>
        <v>11164.3012043942</v>
      </c>
    </row>
    <row r="5654" spans="2:11" x14ac:dyDescent="0.2">
      <c r="B5654" s="1">
        <v>158072599</v>
      </c>
      <c r="C5654" s="1">
        <v>2026</v>
      </c>
      <c r="D5654" s="1" t="s">
        <v>312</v>
      </c>
      <c r="E5654" s="1">
        <v>0</v>
      </c>
      <c r="F5654" s="329">
        <v>0</v>
      </c>
      <c r="G5654" s="1">
        <v>0</v>
      </c>
      <c r="H5654" s="329">
        <v>0</v>
      </c>
      <c r="I5654" s="1">
        <v>0</v>
      </c>
      <c r="J5654" s="329">
        <v>11164.3012043942</v>
      </c>
      <c r="K5654" s="329">
        <f t="shared" si="88"/>
        <v>11164.3012043942</v>
      </c>
    </row>
    <row r="5655" spans="2:11" x14ac:dyDescent="0.2">
      <c r="B5655" s="1">
        <v>158072599</v>
      </c>
      <c r="C5655" s="1">
        <v>2027</v>
      </c>
      <c r="D5655" s="1" t="s">
        <v>312</v>
      </c>
      <c r="E5655" s="1">
        <v>0</v>
      </c>
      <c r="F5655" s="329">
        <v>0</v>
      </c>
      <c r="G5655" s="1">
        <v>0</v>
      </c>
      <c r="H5655" s="329">
        <v>0</v>
      </c>
      <c r="I5655" s="1">
        <v>0</v>
      </c>
      <c r="J5655" s="329">
        <v>11164.3012043942</v>
      </c>
      <c r="K5655" s="329">
        <f t="shared" si="88"/>
        <v>11164.3012043942</v>
      </c>
    </row>
    <row r="5656" spans="2:11" x14ac:dyDescent="0.2">
      <c r="B5656" s="1">
        <v>158072599</v>
      </c>
      <c r="C5656" s="1">
        <v>2028</v>
      </c>
      <c r="D5656" s="1" t="s">
        <v>312</v>
      </c>
      <c r="E5656" s="1">
        <v>0</v>
      </c>
      <c r="F5656" s="329">
        <v>0</v>
      </c>
      <c r="G5656" s="1">
        <v>0</v>
      </c>
      <c r="H5656" s="329">
        <v>0</v>
      </c>
      <c r="I5656" s="1">
        <v>0</v>
      </c>
      <c r="J5656" s="329">
        <v>11164.3012043942</v>
      </c>
      <c r="K5656" s="329">
        <f t="shared" si="88"/>
        <v>11164.3012043942</v>
      </c>
    </row>
    <row r="5657" spans="2:11" x14ac:dyDescent="0.2">
      <c r="B5657" s="1">
        <v>158072599</v>
      </c>
      <c r="C5657" s="1">
        <v>2029</v>
      </c>
      <c r="D5657" s="1" t="s">
        <v>312</v>
      </c>
      <c r="E5657" s="1">
        <v>0</v>
      </c>
      <c r="F5657" s="329">
        <v>0</v>
      </c>
      <c r="G5657" s="1">
        <v>0</v>
      </c>
      <c r="H5657" s="329">
        <v>0</v>
      </c>
      <c r="I5657" s="1">
        <v>0</v>
      </c>
      <c r="J5657" s="329">
        <v>11164.3012043942</v>
      </c>
      <c r="K5657" s="329">
        <f t="shared" si="88"/>
        <v>11164.3012043942</v>
      </c>
    </row>
    <row r="5658" spans="2:11" x14ac:dyDescent="0.2">
      <c r="B5658" s="1">
        <v>158072599</v>
      </c>
      <c r="C5658" s="1">
        <v>2030</v>
      </c>
      <c r="D5658" s="1" t="s">
        <v>312</v>
      </c>
      <c r="E5658" s="1">
        <v>0</v>
      </c>
      <c r="F5658" s="329">
        <v>0</v>
      </c>
      <c r="G5658" s="1">
        <v>0</v>
      </c>
      <c r="H5658" s="329">
        <v>0</v>
      </c>
      <c r="I5658" s="1">
        <v>0</v>
      </c>
      <c r="J5658" s="329">
        <v>11164.3012043942</v>
      </c>
      <c r="K5658" s="329">
        <f t="shared" si="88"/>
        <v>11164.3012043942</v>
      </c>
    </row>
    <row r="5659" spans="2:11" x14ac:dyDescent="0.2">
      <c r="B5659" s="1">
        <v>158072599</v>
      </c>
      <c r="C5659" s="1">
        <v>2031</v>
      </c>
      <c r="D5659" s="1" t="s">
        <v>312</v>
      </c>
      <c r="E5659" s="1">
        <v>0</v>
      </c>
      <c r="F5659" s="329">
        <v>0</v>
      </c>
      <c r="G5659" s="1">
        <v>0</v>
      </c>
      <c r="H5659" s="329">
        <v>0</v>
      </c>
      <c r="I5659" s="1">
        <v>0</v>
      </c>
      <c r="J5659" s="329">
        <v>11164.3012043942</v>
      </c>
      <c r="K5659" s="329">
        <f t="shared" si="88"/>
        <v>11164.3012043942</v>
      </c>
    </row>
    <row r="5660" spans="2:11" x14ac:dyDescent="0.2">
      <c r="B5660" s="1">
        <v>158072599</v>
      </c>
      <c r="C5660" s="1">
        <v>2032</v>
      </c>
      <c r="D5660" s="1" t="s">
        <v>312</v>
      </c>
      <c r="E5660" s="1">
        <v>0</v>
      </c>
      <c r="F5660" s="329">
        <v>0</v>
      </c>
      <c r="G5660" s="1">
        <v>0</v>
      </c>
      <c r="H5660" s="329">
        <v>0</v>
      </c>
      <c r="I5660" s="1">
        <v>0</v>
      </c>
      <c r="J5660" s="329">
        <v>11164.3012043942</v>
      </c>
      <c r="K5660" s="329">
        <f t="shared" si="88"/>
        <v>11164.3012043942</v>
      </c>
    </row>
    <row r="5661" spans="2:11" x14ac:dyDescent="0.2">
      <c r="B5661" s="1">
        <v>158072599</v>
      </c>
      <c r="C5661" s="1">
        <v>2033</v>
      </c>
      <c r="D5661" s="1" t="s">
        <v>312</v>
      </c>
      <c r="E5661" s="1">
        <v>0</v>
      </c>
      <c r="F5661" s="329">
        <v>0</v>
      </c>
      <c r="G5661" s="1">
        <v>0</v>
      </c>
      <c r="H5661" s="329">
        <v>0</v>
      </c>
      <c r="I5661" s="1">
        <v>0</v>
      </c>
      <c r="J5661" s="329">
        <v>11164.3012043942</v>
      </c>
      <c r="K5661" s="329">
        <f t="shared" si="88"/>
        <v>11164.3012043942</v>
      </c>
    </row>
    <row r="5662" spans="2:11" x14ac:dyDescent="0.2">
      <c r="B5662" s="1">
        <v>158072599</v>
      </c>
      <c r="C5662" s="1">
        <v>2034</v>
      </c>
      <c r="D5662" s="1" t="s">
        <v>312</v>
      </c>
      <c r="E5662" s="1">
        <v>0</v>
      </c>
      <c r="F5662" s="329">
        <v>0</v>
      </c>
      <c r="G5662" s="1">
        <v>0</v>
      </c>
      <c r="H5662" s="329">
        <v>0</v>
      </c>
      <c r="I5662" s="1">
        <v>0</v>
      </c>
      <c r="J5662" s="329">
        <v>11164.3012043942</v>
      </c>
      <c r="K5662" s="329">
        <f t="shared" si="88"/>
        <v>11164.3012043942</v>
      </c>
    </row>
    <row r="5663" spans="2:11" x14ac:dyDescent="0.2">
      <c r="B5663" s="1">
        <v>158072999</v>
      </c>
      <c r="C5663" s="1">
        <v>2023</v>
      </c>
      <c r="D5663" s="1" t="s">
        <v>312</v>
      </c>
      <c r="E5663" s="1">
        <v>0</v>
      </c>
      <c r="F5663" s="329">
        <v>0</v>
      </c>
      <c r="G5663" s="1">
        <v>0</v>
      </c>
      <c r="H5663" s="329">
        <v>0</v>
      </c>
      <c r="I5663" s="1">
        <v>0</v>
      </c>
      <c r="J5663" s="329">
        <v>7657.393842489334</v>
      </c>
      <c r="K5663" s="329">
        <f t="shared" si="88"/>
        <v>7657.393842489334</v>
      </c>
    </row>
    <row r="5664" spans="2:11" x14ac:dyDescent="0.2">
      <c r="B5664" s="1">
        <v>158072999</v>
      </c>
      <c r="C5664" s="1">
        <v>2024</v>
      </c>
      <c r="D5664" s="1" t="s">
        <v>312</v>
      </c>
      <c r="E5664" s="1">
        <v>0</v>
      </c>
      <c r="F5664" s="329">
        <v>0</v>
      </c>
      <c r="G5664" s="1">
        <v>0</v>
      </c>
      <c r="H5664" s="329">
        <v>0</v>
      </c>
      <c r="I5664" s="1">
        <v>0</v>
      </c>
      <c r="J5664" s="329">
        <v>7657.393842489334</v>
      </c>
      <c r="K5664" s="329">
        <f t="shared" si="88"/>
        <v>7657.393842489334</v>
      </c>
    </row>
    <row r="5665" spans="2:11" x14ac:dyDescent="0.2">
      <c r="B5665" s="1">
        <v>158072999</v>
      </c>
      <c r="C5665" s="1">
        <v>2025</v>
      </c>
      <c r="D5665" s="1" t="s">
        <v>312</v>
      </c>
      <c r="E5665" s="1">
        <v>0</v>
      </c>
      <c r="F5665" s="329">
        <v>0</v>
      </c>
      <c r="G5665" s="1">
        <v>0</v>
      </c>
      <c r="H5665" s="329">
        <v>0</v>
      </c>
      <c r="I5665" s="1">
        <v>0</v>
      </c>
      <c r="J5665" s="329">
        <v>7657.393842489334</v>
      </c>
      <c r="K5665" s="329">
        <f t="shared" si="88"/>
        <v>7657.393842489334</v>
      </c>
    </row>
    <row r="5666" spans="2:11" x14ac:dyDescent="0.2">
      <c r="B5666" s="1">
        <v>158072999</v>
      </c>
      <c r="C5666" s="1">
        <v>2026</v>
      </c>
      <c r="D5666" s="1" t="s">
        <v>312</v>
      </c>
      <c r="E5666" s="1">
        <v>0</v>
      </c>
      <c r="F5666" s="329">
        <v>0</v>
      </c>
      <c r="G5666" s="1">
        <v>0</v>
      </c>
      <c r="H5666" s="329">
        <v>0</v>
      </c>
      <c r="I5666" s="1">
        <v>0</v>
      </c>
      <c r="J5666" s="329">
        <v>7657.393842489334</v>
      </c>
      <c r="K5666" s="329">
        <f t="shared" si="88"/>
        <v>7657.393842489334</v>
      </c>
    </row>
    <row r="5667" spans="2:11" x14ac:dyDescent="0.2">
      <c r="B5667" s="1">
        <v>158072999</v>
      </c>
      <c r="C5667" s="1">
        <v>2027</v>
      </c>
      <c r="D5667" s="1" t="s">
        <v>312</v>
      </c>
      <c r="E5667" s="1">
        <v>0</v>
      </c>
      <c r="F5667" s="329">
        <v>0</v>
      </c>
      <c r="G5667" s="1">
        <v>0</v>
      </c>
      <c r="H5667" s="329">
        <v>0</v>
      </c>
      <c r="I5667" s="1">
        <v>0</v>
      </c>
      <c r="J5667" s="329">
        <v>7657.393842489334</v>
      </c>
      <c r="K5667" s="329">
        <f t="shared" si="88"/>
        <v>7657.393842489334</v>
      </c>
    </row>
    <row r="5668" spans="2:11" x14ac:dyDescent="0.2">
      <c r="B5668" s="1">
        <v>158072999</v>
      </c>
      <c r="C5668" s="1">
        <v>2028</v>
      </c>
      <c r="D5668" s="1" t="s">
        <v>312</v>
      </c>
      <c r="E5668" s="1">
        <v>0</v>
      </c>
      <c r="F5668" s="329">
        <v>0</v>
      </c>
      <c r="G5668" s="1">
        <v>0</v>
      </c>
      <c r="H5668" s="329">
        <v>0</v>
      </c>
      <c r="I5668" s="1">
        <v>0</v>
      </c>
      <c r="J5668" s="329">
        <v>7657.393842489334</v>
      </c>
      <c r="K5668" s="329">
        <f t="shared" si="88"/>
        <v>7657.393842489334</v>
      </c>
    </row>
    <row r="5669" spans="2:11" x14ac:dyDescent="0.2">
      <c r="B5669" s="1">
        <v>158072999</v>
      </c>
      <c r="C5669" s="1">
        <v>2029</v>
      </c>
      <c r="D5669" s="1" t="s">
        <v>312</v>
      </c>
      <c r="E5669" s="1">
        <v>0</v>
      </c>
      <c r="F5669" s="329">
        <v>0</v>
      </c>
      <c r="G5669" s="1">
        <v>0</v>
      </c>
      <c r="H5669" s="329">
        <v>0</v>
      </c>
      <c r="I5669" s="1">
        <v>0</v>
      </c>
      <c r="J5669" s="329">
        <v>7657.393842489334</v>
      </c>
      <c r="K5669" s="329">
        <f t="shared" si="88"/>
        <v>7657.393842489334</v>
      </c>
    </row>
    <row r="5670" spans="2:11" x14ac:dyDescent="0.2">
      <c r="B5670" s="1">
        <v>158072999</v>
      </c>
      <c r="C5670" s="1">
        <v>2030</v>
      </c>
      <c r="D5670" s="1" t="s">
        <v>312</v>
      </c>
      <c r="E5670" s="1">
        <v>0</v>
      </c>
      <c r="F5670" s="329">
        <v>0</v>
      </c>
      <c r="G5670" s="1">
        <v>0</v>
      </c>
      <c r="H5670" s="329">
        <v>0</v>
      </c>
      <c r="I5670" s="1">
        <v>0</v>
      </c>
      <c r="J5670" s="329">
        <v>7657.393842489334</v>
      </c>
      <c r="K5670" s="329">
        <f t="shared" si="88"/>
        <v>7657.393842489334</v>
      </c>
    </row>
    <row r="5671" spans="2:11" x14ac:dyDescent="0.2">
      <c r="B5671" s="1">
        <v>158072999</v>
      </c>
      <c r="C5671" s="1">
        <v>2031</v>
      </c>
      <c r="D5671" s="1" t="s">
        <v>312</v>
      </c>
      <c r="E5671" s="1">
        <v>0</v>
      </c>
      <c r="F5671" s="329">
        <v>0</v>
      </c>
      <c r="G5671" s="1">
        <v>0</v>
      </c>
      <c r="H5671" s="329">
        <v>0</v>
      </c>
      <c r="I5671" s="1">
        <v>0</v>
      </c>
      <c r="J5671" s="329">
        <v>7657.393842489334</v>
      </c>
      <c r="K5671" s="329">
        <f t="shared" si="88"/>
        <v>7657.393842489334</v>
      </c>
    </row>
    <row r="5672" spans="2:11" x14ac:dyDescent="0.2">
      <c r="B5672" s="1">
        <v>158072999</v>
      </c>
      <c r="C5672" s="1">
        <v>2032</v>
      </c>
      <c r="D5672" s="1" t="s">
        <v>312</v>
      </c>
      <c r="E5672" s="1">
        <v>0</v>
      </c>
      <c r="F5672" s="329">
        <v>0</v>
      </c>
      <c r="G5672" s="1">
        <v>0</v>
      </c>
      <c r="H5672" s="329">
        <v>0</v>
      </c>
      <c r="I5672" s="1">
        <v>0</v>
      </c>
      <c r="J5672" s="329">
        <v>7657.393842489334</v>
      </c>
      <c r="K5672" s="329">
        <f t="shared" si="88"/>
        <v>7657.393842489334</v>
      </c>
    </row>
    <row r="5673" spans="2:11" x14ac:dyDescent="0.2">
      <c r="B5673" s="1">
        <v>158072999</v>
      </c>
      <c r="C5673" s="1">
        <v>2033</v>
      </c>
      <c r="D5673" s="1" t="s">
        <v>312</v>
      </c>
      <c r="E5673" s="1">
        <v>0</v>
      </c>
      <c r="F5673" s="329">
        <v>0</v>
      </c>
      <c r="G5673" s="1">
        <v>0</v>
      </c>
      <c r="H5673" s="329">
        <v>0</v>
      </c>
      <c r="I5673" s="1">
        <v>0</v>
      </c>
      <c r="J5673" s="329">
        <v>7657.393842489334</v>
      </c>
      <c r="K5673" s="329">
        <f t="shared" si="88"/>
        <v>7657.393842489334</v>
      </c>
    </row>
    <row r="5674" spans="2:11" x14ac:dyDescent="0.2">
      <c r="B5674" s="1">
        <v>158072999</v>
      </c>
      <c r="C5674" s="1">
        <v>2034</v>
      </c>
      <c r="D5674" s="1" t="s">
        <v>312</v>
      </c>
      <c r="E5674" s="1">
        <v>0</v>
      </c>
      <c r="F5674" s="329">
        <v>0</v>
      </c>
      <c r="G5674" s="1">
        <v>0</v>
      </c>
      <c r="H5674" s="329">
        <v>0</v>
      </c>
      <c r="I5674" s="1">
        <v>0</v>
      </c>
      <c r="J5674" s="329">
        <v>7657.393842489334</v>
      </c>
      <c r="K5674" s="329">
        <f t="shared" si="88"/>
        <v>7657.393842489334</v>
      </c>
    </row>
    <row r="5675" spans="2:11" x14ac:dyDescent="0.2">
      <c r="B5675" s="1">
        <v>158085563</v>
      </c>
      <c r="C5675" s="1">
        <v>2023</v>
      </c>
      <c r="D5675" s="1" t="s">
        <v>312</v>
      </c>
      <c r="E5675" s="1">
        <v>80.005371142810517</v>
      </c>
      <c r="F5675" s="329">
        <v>0</v>
      </c>
      <c r="G5675" s="1">
        <v>0</v>
      </c>
      <c r="H5675" s="329">
        <v>0</v>
      </c>
      <c r="I5675" s="1">
        <v>80.005371142810517</v>
      </c>
      <c r="J5675" s="329">
        <v>11884.38655849209</v>
      </c>
      <c r="K5675" s="329">
        <f t="shared" si="88"/>
        <v>11884.38655849209</v>
      </c>
    </row>
    <row r="5676" spans="2:11" x14ac:dyDescent="0.2">
      <c r="B5676" s="1">
        <v>158085563</v>
      </c>
      <c r="C5676" s="1">
        <v>2024</v>
      </c>
      <c r="D5676" s="1" t="s">
        <v>312</v>
      </c>
      <c r="E5676" s="1">
        <v>80.005371142810517</v>
      </c>
      <c r="F5676" s="329">
        <v>0</v>
      </c>
      <c r="G5676" s="1">
        <v>0</v>
      </c>
      <c r="H5676" s="329">
        <v>0</v>
      </c>
      <c r="I5676" s="1">
        <v>80.005371142810517</v>
      </c>
      <c r="J5676" s="329">
        <v>11884.38655849209</v>
      </c>
      <c r="K5676" s="329">
        <f t="shared" si="88"/>
        <v>11884.38655849209</v>
      </c>
    </row>
    <row r="5677" spans="2:11" x14ac:dyDescent="0.2">
      <c r="B5677" s="1">
        <v>158085563</v>
      </c>
      <c r="C5677" s="1">
        <v>2025</v>
      </c>
      <c r="D5677" s="1" t="s">
        <v>312</v>
      </c>
      <c r="E5677" s="1">
        <v>80.005371142810517</v>
      </c>
      <c r="F5677" s="329">
        <v>0</v>
      </c>
      <c r="G5677" s="1">
        <v>0</v>
      </c>
      <c r="H5677" s="329">
        <v>0</v>
      </c>
      <c r="I5677" s="1">
        <v>80.005371142810517</v>
      </c>
      <c r="J5677" s="329">
        <v>11884.38655849209</v>
      </c>
      <c r="K5677" s="329">
        <f t="shared" si="88"/>
        <v>11884.38655849209</v>
      </c>
    </row>
    <row r="5678" spans="2:11" x14ac:dyDescent="0.2">
      <c r="B5678" s="1">
        <v>158085563</v>
      </c>
      <c r="C5678" s="1">
        <v>2026</v>
      </c>
      <c r="D5678" s="1" t="s">
        <v>312</v>
      </c>
      <c r="E5678" s="1">
        <v>80.005371142810517</v>
      </c>
      <c r="F5678" s="329">
        <v>0</v>
      </c>
      <c r="G5678" s="1">
        <v>0</v>
      </c>
      <c r="H5678" s="329">
        <v>0</v>
      </c>
      <c r="I5678" s="1">
        <v>80.005371142810517</v>
      </c>
      <c r="J5678" s="329">
        <v>11884.38655849209</v>
      </c>
      <c r="K5678" s="329">
        <f t="shared" si="88"/>
        <v>11884.38655849209</v>
      </c>
    </row>
    <row r="5679" spans="2:11" x14ac:dyDescent="0.2">
      <c r="B5679" s="1">
        <v>158085563</v>
      </c>
      <c r="C5679" s="1">
        <v>2027</v>
      </c>
      <c r="D5679" s="1" t="s">
        <v>312</v>
      </c>
      <c r="E5679" s="1">
        <v>80.005371142810517</v>
      </c>
      <c r="F5679" s="329">
        <v>0</v>
      </c>
      <c r="G5679" s="1">
        <v>0</v>
      </c>
      <c r="H5679" s="329">
        <v>0</v>
      </c>
      <c r="I5679" s="1">
        <v>80.005371142810517</v>
      </c>
      <c r="J5679" s="329">
        <v>11884.38655849209</v>
      </c>
      <c r="K5679" s="329">
        <f t="shared" si="88"/>
        <v>11884.38655849209</v>
      </c>
    </row>
    <row r="5680" spans="2:11" x14ac:dyDescent="0.2">
      <c r="B5680" s="1">
        <v>158085563</v>
      </c>
      <c r="C5680" s="1">
        <v>2028</v>
      </c>
      <c r="D5680" s="1" t="s">
        <v>312</v>
      </c>
      <c r="E5680" s="1">
        <v>80.005371142810517</v>
      </c>
      <c r="F5680" s="329">
        <v>0</v>
      </c>
      <c r="G5680" s="1">
        <v>0</v>
      </c>
      <c r="H5680" s="329">
        <v>0</v>
      </c>
      <c r="I5680" s="1">
        <v>80.005371142810517</v>
      </c>
      <c r="J5680" s="329">
        <v>11884.38655849209</v>
      </c>
      <c r="K5680" s="329">
        <f t="shared" si="88"/>
        <v>11884.38655849209</v>
      </c>
    </row>
    <row r="5681" spans="2:11" x14ac:dyDescent="0.2">
      <c r="B5681" s="1">
        <v>158085563</v>
      </c>
      <c r="C5681" s="1">
        <v>2029</v>
      </c>
      <c r="D5681" s="1" t="s">
        <v>312</v>
      </c>
      <c r="E5681" s="1">
        <v>80.005371142810517</v>
      </c>
      <c r="F5681" s="329">
        <v>0</v>
      </c>
      <c r="G5681" s="1">
        <v>0</v>
      </c>
      <c r="H5681" s="329">
        <v>0</v>
      </c>
      <c r="I5681" s="1">
        <v>80.005371142810517</v>
      </c>
      <c r="J5681" s="329">
        <v>11884.38655849209</v>
      </c>
      <c r="K5681" s="329">
        <f t="shared" si="88"/>
        <v>11884.38655849209</v>
      </c>
    </row>
    <row r="5682" spans="2:11" x14ac:dyDescent="0.2">
      <c r="B5682" s="1">
        <v>158085563</v>
      </c>
      <c r="C5682" s="1">
        <v>2030</v>
      </c>
      <c r="D5682" s="1" t="s">
        <v>312</v>
      </c>
      <c r="E5682" s="1">
        <v>80.005371142810517</v>
      </c>
      <c r="F5682" s="329">
        <v>0</v>
      </c>
      <c r="G5682" s="1">
        <v>0</v>
      </c>
      <c r="H5682" s="329">
        <v>0</v>
      </c>
      <c r="I5682" s="1">
        <v>80.005371142810517</v>
      </c>
      <c r="J5682" s="329">
        <v>11884.38655849209</v>
      </c>
      <c r="K5682" s="329">
        <f t="shared" si="88"/>
        <v>11884.38655849209</v>
      </c>
    </row>
    <row r="5683" spans="2:11" x14ac:dyDescent="0.2">
      <c r="B5683" s="1">
        <v>158085563</v>
      </c>
      <c r="C5683" s="1">
        <v>2031</v>
      </c>
      <c r="D5683" s="1" t="s">
        <v>312</v>
      </c>
      <c r="E5683" s="1">
        <v>80.005371142810517</v>
      </c>
      <c r="F5683" s="329">
        <v>0</v>
      </c>
      <c r="G5683" s="1">
        <v>0</v>
      </c>
      <c r="H5683" s="329">
        <v>0</v>
      </c>
      <c r="I5683" s="1">
        <v>80.005371142810517</v>
      </c>
      <c r="J5683" s="329">
        <v>11884.38655849209</v>
      </c>
      <c r="K5683" s="329">
        <f t="shared" si="88"/>
        <v>11884.38655849209</v>
      </c>
    </row>
    <row r="5684" spans="2:11" x14ac:dyDescent="0.2">
      <c r="B5684" s="1">
        <v>158085563</v>
      </c>
      <c r="C5684" s="1">
        <v>2032</v>
      </c>
      <c r="D5684" s="1" t="s">
        <v>312</v>
      </c>
      <c r="E5684" s="1">
        <v>80.005371142810517</v>
      </c>
      <c r="F5684" s="329">
        <v>0</v>
      </c>
      <c r="G5684" s="1">
        <v>0</v>
      </c>
      <c r="H5684" s="329">
        <v>0</v>
      </c>
      <c r="I5684" s="1">
        <v>80.005371142810517</v>
      </c>
      <c r="J5684" s="329">
        <v>11884.38655849209</v>
      </c>
      <c r="K5684" s="329">
        <f t="shared" si="88"/>
        <v>11884.38655849209</v>
      </c>
    </row>
    <row r="5685" spans="2:11" x14ac:dyDescent="0.2">
      <c r="B5685" s="1">
        <v>158085563</v>
      </c>
      <c r="C5685" s="1">
        <v>2033</v>
      </c>
      <c r="D5685" s="1" t="s">
        <v>312</v>
      </c>
      <c r="E5685" s="1">
        <v>80.005371142810517</v>
      </c>
      <c r="F5685" s="329">
        <v>0</v>
      </c>
      <c r="G5685" s="1">
        <v>0</v>
      </c>
      <c r="H5685" s="329">
        <v>0</v>
      </c>
      <c r="I5685" s="1">
        <v>80.005371142810517</v>
      </c>
      <c r="J5685" s="329">
        <v>11884.38655849209</v>
      </c>
      <c r="K5685" s="329">
        <f t="shared" si="88"/>
        <v>11884.38655849209</v>
      </c>
    </row>
    <row r="5686" spans="2:11" x14ac:dyDescent="0.2">
      <c r="B5686" s="1">
        <v>158085563</v>
      </c>
      <c r="C5686" s="1">
        <v>2034</v>
      </c>
      <c r="D5686" s="1" t="s">
        <v>312</v>
      </c>
      <c r="E5686" s="1">
        <v>80.005371142810517</v>
      </c>
      <c r="F5686" s="329">
        <v>0</v>
      </c>
      <c r="G5686" s="1">
        <v>0</v>
      </c>
      <c r="H5686" s="329">
        <v>0</v>
      </c>
      <c r="I5686" s="1">
        <v>80.005371142810517</v>
      </c>
      <c r="J5686" s="329">
        <v>11884.38655849209</v>
      </c>
      <c r="K5686" s="329">
        <f t="shared" si="88"/>
        <v>11884.38655849209</v>
      </c>
    </row>
    <row r="5687" spans="2:11" x14ac:dyDescent="0.2">
      <c r="B5687" s="1">
        <v>158104025</v>
      </c>
      <c r="C5687" s="1">
        <v>2023</v>
      </c>
      <c r="D5687" s="1" t="s">
        <v>312</v>
      </c>
      <c r="E5687" s="1">
        <v>0</v>
      </c>
      <c r="F5687" s="329">
        <v>0</v>
      </c>
      <c r="G5687" s="1">
        <v>0.97051069913116594</v>
      </c>
      <c r="H5687" s="329">
        <v>43.173953215506337</v>
      </c>
      <c r="I5687" s="1">
        <v>0.97051069913116594</v>
      </c>
      <c r="J5687" s="329">
        <v>12573.021081534291</v>
      </c>
      <c r="K5687" s="329">
        <f t="shared" si="88"/>
        <v>12616.195034749797</v>
      </c>
    </row>
    <row r="5688" spans="2:11" x14ac:dyDescent="0.2">
      <c r="B5688" s="1">
        <v>158104025</v>
      </c>
      <c r="C5688" s="1">
        <v>2024</v>
      </c>
      <c r="D5688" s="1" t="s">
        <v>312</v>
      </c>
      <c r="E5688" s="1">
        <v>0</v>
      </c>
      <c r="F5688" s="329">
        <v>0</v>
      </c>
      <c r="G5688" s="1">
        <v>0.97051069913116594</v>
      </c>
      <c r="H5688" s="329">
        <v>43.173953215506337</v>
      </c>
      <c r="I5688" s="1">
        <v>0.97051069913116594</v>
      </c>
      <c r="J5688" s="329">
        <v>12573.021081534291</v>
      </c>
      <c r="K5688" s="329">
        <f t="shared" si="88"/>
        <v>12616.195034749797</v>
      </c>
    </row>
    <row r="5689" spans="2:11" x14ac:dyDescent="0.2">
      <c r="B5689" s="1">
        <v>158104025</v>
      </c>
      <c r="C5689" s="1">
        <v>2025</v>
      </c>
      <c r="D5689" s="1" t="s">
        <v>312</v>
      </c>
      <c r="E5689" s="1">
        <v>0</v>
      </c>
      <c r="F5689" s="329">
        <v>0</v>
      </c>
      <c r="G5689" s="1">
        <v>0.97051069913116594</v>
      </c>
      <c r="H5689" s="329">
        <v>43.173953215506337</v>
      </c>
      <c r="I5689" s="1">
        <v>0.97051069913116594</v>
      </c>
      <c r="J5689" s="329">
        <v>12573.021081534291</v>
      </c>
      <c r="K5689" s="329">
        <f t="shared" si="88"/>
        <v>12616.195034749797</v>
      </c>
    </row>
    <row r="5690" spans="2:11" x14ac:dyDescent="0.2">
      <c r="B5690" s="1">
        <v>158104025</v>
      </c>
      <c r="C5690" s="1">
        <v>2026</v>
      </c>
      <c r="D5690" s="1" t="s">
        <v>312</v>
      </c>
      <c r="E5690" s="1">
        <v>0</v>
      </c>
      <c r="F5690" s="329">
        <v>0</v>
      </c>
      <c r="G5690" s="1">
        <v>0.97051069913116594</v>
      </c>
      <c r="H5690" s="329">
        <v>43.173953215506337</v>
      </c>
      <c r="I5690" s="1">
        <v>0.97051069913116594</v>
      </c>
      <c r="J5690" s="329">
        <v>12573.021081534291</v>
      </c>
      <c r="K5690" s="329">
        <f t="shared" si="88"/>
        <v>12616.195034749797</v>
      </c>
    </row>
    <row r="5691" spans="2:11" x14ac:dyDescent="0.2">
      <c r="B5691" s="1">
        <v>158104025</v>
      </c>
      <c r="C5691" s="1">
        <v>2027</v>
      </c>
      <c r="D5691" s="1" t="s">
        <v>312</v>
      </c>
      <c r="E5691" s="1">
        <v>0</v>
      </c>
      <c r="F5691" s="329">
        <v>0</v>
      </c>
      <c r="G5691" s="1">
        <v>0.97051069913116594</v>
      </c>
      <c r="H5691" s="329">
        <v>43.173953215506337</v>
      </c>
      <c r="I5691" s="1">
        <v>0.97051069913116594</v>
      </c>
      <c r="J5691" s="329">
        <v>12573.021081534291</v>
      </c>
      <c r="K5691" s="329">
        <f t="shared" si="88"/>
        <v>12616.195034749797</v>
      </c>
    </row>
    <row r="5692" spans="2:11" x14ac:dyDescent="0.2">
      <c r="B5692" s="1">
        <v>158104025</v>
      </c>
      <c r="C5692" s="1">
        <v>2028</v>
      </c>
      <c r="D5692" s="1" t="s">
        <v>312</v>
      </c>
      <c r="E5692" s="1">
        <v>0</v>
      </c>
      <c r="F5692" s="329">
        <v>0</v>
      </c>
      <c r="G5692" s="1">
        <v>0.97051069913116594</v>
      </c>
      <c r="H5692" s="329">
        <v>43.173953215506337</v>
      </c>
      <c r="I5692" s="1">
        <v>0.97051069913116594</v>
      </c>
      <c r="J5692" s="329">
        <v>12573.021081534291</v>
      </c>
      <c r="K5692" s="329">
        <f t="shared" si="88"/>
        <v>12616.195034749797</v>
      </c>
    </row>
    <row r="5693" spans="2:11" x14ac:dyDescent="0.2">
      <c r="B5693" s="1">
        <v>158104025</v>
      </c>
      <c r="C5693" s="1">
        <v>2029</v>
      </c>
      <c r="D5693" s="1" t="s">
        <v>312</v>
      </c>
      <c r="E5693" s="1">
        <v>0</v>
      </c>
      <c r="F5693" s="329">
        <v>0</v>
      </c>
      <c r="G5693" s="1">
        <v>0.97051069913116594</v>
      </c>
      <c r="H5693" s="329">
        <v>43.173953215506337</v>
      </c>
      <c r="I5693" s="1">
        <v>0.97051069913116594</v>
      </c>
      <c r="J5693" s="329">
        <v>12573.021081534291</v>
      </c>
      <c r="K5693" s="329">
        <f t="shared" si="88"/>
        <v>12616.195034749797</v>
      </c>
    </row>
    <row r="5694" spans="2:11" x14ac:dyDescent="0.2">
      <c r="B5694" s="1">
        <v>158104025</v>
      </c>
      <c r="C5694" s="1">
        <v>2030</v>
      </c>
      <c r="D5694" s="1" t="s">
        <v>312</v>
      </c>
      <c r="E5694" s="1">
        <v>0</v>
      </c>
      <c r="F5694" s="329">
        <v>0</v>
      </c>
      <c r="G5694" s="1">
        <v>0.97051069913116594</v>
      </c>
      <c r="H5694" s="329">
        <v>43.173953215506337</v>
      </c>
      <c r="I5694" s="1">
        <v>0.97051069913116594</v>
      </c>
      <c r="J5694" s="329">
        <v>12573.021081534291</v>
      </c>
      <c r="K5694" s="329">
        <f t="shared" si="88"/>
        <v>12616.195034749797</v>
      </c>
    </row>
    <row r="5695" spans="2:11" x14ac:dyDescent="0.2">
      <c r="B5695" s="1">
        <v>158104025</v>
      </c>
      <c r="C5695" s="1">
        <v>2031</v>
      </c>
      <c r="D5695" s="1" t="s">
        <v>312</v>
      </c>
      <c r="E5695" s="1">
        <v>0</v>
      </c>
      <c r="F5695" s="329">
        <v>0</v>
      </c>
      <c r="G5695" s="1">
        <v>0.97051069913116594</v>
      </c>
      <c r="H5695" s="329">
        <v>43.173953215506337</v>
      </c>
      <c r="I5695" s="1">
        <v>0.97051069913116594</v>
      </c>
      <c r="J5695" s="329">
        <v>12573.021081534291</v>
      </c>
      <c r="K5695" s="329">
        <f t="shared" si="88"/>
        <v>12616.195034749797</v>
      </c>
    </row>
    <row r="5696" spans="2:11" x14ac:dyDescent="0.2">
      <c r="B5696" s="1">
        <v>158104025</v>
      </c>
      <c r="C5696" s="1">
        <v>2032</v>
      </c>
      <c r="D5696" s="1" t="s">
        <v>312</v>
      </c>
      <c r="E5696" s="1">
        <v>0</v>
      </c>
      <c r="F5696" s="329">
        <v>0</v>
      </c>
      <c r="G5696" s="1">
        <v>0.97051069913116594</v>
      </c>
      <c r="H5696" s="329">
        <v>43.173953215506337</v>
      </c>
      <c r="I5696" s="1">
        <v>0.97051069913116594</v>
      </c>
      <c r="J5696" s="329">
        <v>12573.021081534291</v>
      </c>
      <c r="K5696" s="329">
        <f t="shared" si="88"/>
        <v>12616.195034749797</v>
      </c>
    </row>
    <row r="5697" spans="2:11" x14ac:dyDescent="0.2">
      <c r="B5697" s="1">
        <v>158104025</v>
      </c>
      <c r="C5697" s="1">
        <v>2033</v>
      </c>
      <c r="D5697" s="1" t="s">
        <v>312</v>
      </c>
      <c r="E5697" s="1">
        <v>0</v>
      </c>
      <c r="F5697" s="329">
        <v>0</v>
      </c>
      <c r="G5697" s="1">
        <v>0.97051069913116594</v>
      </c>
      <c r="H5697" s="329">
        <v>43.173953215506337</v>
      </c>
      <c r="I5697" s="1">
        <v>0.97051069913116594</v>
      </c>
      <c r="J5697" s="329">
        <v>12573.021081534291</v>
      </c>
      <c r="K5697" s="329">
        <f t="shared" si="88"/>
        <v>12616.195034749797</v>
      </c>
    </row>
    <row r="5698" spans="2:11" x14ac:dyDescent="0.2">
      <c r="B5698" s="1">
        <v>158104025</v>
      </c>
      <c r="C5698" s="1">
        <v>2034</v>
      </c>
      <c r="D5698" s="1" t="s">
        <v>312</v>
      </c>
      <c r="E5698" s="1">
        <v>0</v>
      </c>
      <c r="F5698" s="329">
        <v>0</v>
      </c>
      <c r="G5698" s="1">
        <v>0.97051069913116594</v>
      </c>
      <c r="H5698" s="329">
        <v>43.173953215506337</v>
      </c>
      <c r="I5698" s="1">
        <v>0.97051069913116594</v>
      </c>
      <c r="J5698" s="329">
        <v>12573.021081534291</v>
      </c>
      <c r="K5698" s="329">
        <f t="shared" si="88"/>
        <v>12616.195034749797</v>
      </c>
    </row>
    <row r="5699" spans="2:11" x14ac:dyDescent="0.2">
      <c r="B5699" s="1">
        <v>177772115</v>
      </c>
      <c r="C5699" s="1">
        <v>2023</v>
      </c>
      <c r="D5699" s="1" t="s">
        <v>312</v>
      </c>
      <c r="E5699" s="1">
        <v>0</v>
      </c>
      <c r="F5699" s="329">
        <v>0</v>
      </c>
      <c r="G5699" s="1">
        <v>1.136427133638434</v>
      </c>
      <c r="H5699" s="329">
        <v>50.554879966250283</v>
      </c>
      <c r="I5699" s="1">
        <v>1.136427133638434</v>
      </c>
      <c r="J5699" s="329">
        <v>25228.285097321081</v>
      </c>
      <c r="K5699" s="329">
        <f t="shared" si="88"/>
        <v>25278.839977287331</v>
      </c>
    </row>
    <row r="5700" spans="2:11" x14ac:dyDescent="0.2">
      <c r="B5700" s="1">
        <v>177772115</v>
      </c>
      <c r="C5700" s="1">
        <v>2024</v>
      </c>
      <c r="D5700" s="1" t="s">
        <v>312</v>
      </c>
      <c r="E5700" s="1">
        <v>0</v>
      </c>
      <c r="F5700" s="329">
        <v>0</v>
      </c>
      <c r="G5700" s="1">
        <v>1.136427133638434</v>
      </c>
      <c r="H5700" s="329">
        <v>50.554879966250283</v>
      </c>
      <c r="I5700" s="1">
        <v>1.136427133638434</v>
      </c>
      <c r="J5700" s="329">
        <v>25228.285097321081</v>
      </c>
      <c r="K5700" s="329">
        <f t="shared" si="88"/>
        <v>25278.839977287331</v>
      </c>
    </row>
    <row r="5701" spans="2:11" x14ac:dyDescent="0.2">
      <c r="B5701" s="1">
        <v>177772115</v>
      </c>
      <c r="C5701" s="1">
        <v>2025</v>
      </c>
      <c r="D5701" s="1" t="s">
        <v>312</v>
      </c>
      <c r="E5701" s="1">
        <v>0</v>
      </c>
      <c r="F5701" s="329">
        <v>0</v>
      </c>
      <c r="G5701" s="1">
        <v>1.136427133638434</v>
      </c>
      <c r="H5701" s="329">
        <v>50.554879966250283</v>
      </c>
      <c r="I5701" s="1">
        <v>1.136427133638434</v>
      </c>
      <c r="J5701" s="329">
        <v>25228.285097321081</v>
      </c>
      <c r="K5701" s="329">
        <f t="shared" si="88"/>
        <v>25278.839977287331</v>
      </c>
    </row>
    <row r="5702" spans="2:11" x14ac:dyDescent="0.2">
      <c r="B5702" s="1">
        <v>177772115</v>
      </c>
      <c r="C5702" s="1">
        <v>2026</v>
      </c>
      <c r="D5702" s="1" t="s">
        <v>312</v>
      </c>
      <c r="E5702" s="1">
        <v>0</v>
      </c>
      <c r="F5702" s="329">
        <v>0</v>
      </c>
      <c r="G5702" s="1">
        <v>1.136427133638434</v>
      </c>
      <c r="H5702" s="329">
        <v>50.554879966250283</v>
      </c>
      <c r="I5702" s="1">
        <v>1.136427133638434</v>
      </c>
      <c r="J5702" s="329">
        <v>25228.285097321081</v>
      </c>
      <c r="K5702" s="329">
        <f t="shared" si="88"/>
        <v>25278.839977287331</v>
      </c>
    </row>
    <row r="5703" spans="2:11" x14ac:dyDescent="0.2">
      <c r="B5703" s="1">
        <v>177772115</v>
      </c>
      <c r="C5703" s="1">
        <v>2027</v>
      </c>
      <c r="D5703" s="1" t="s">
        <v>312</v>
      </c>
      <c r="E5703" s="1">
        <v>0</v>
      </c>
      <c r="F5703" s="329">
        <v>0</v>
      </c>
      <c r="G5703" s="1">
        <v>1.136427133638434</v>
      </c>
      <c r="H5703" s="329">
        <v>50.554879966250283</v>
      </c>
      <c r="I5703" s="1">
        <v>1.136427133638434</v>
      </c>
      <c r="J5703" s="329">
        <v>25228.285097321081</v>
      </c>
      <c r="K5703" s="329">
        <f t="shared" ref="K5703:K5766" si="89">J5703+H5703+F5703</f>
        <v>25278.839977287331</v>
      </c>
    </row>
    <row r="5704" spans="2:11" x14ac:dyDescent="0.2">
      <c r="B5704" s="1">
        <v>177772115</v>
      </c>
      <c r="C5704" s="1">
        <v>2028</v>
      </c>
      <c r="D5704" s="1" t="s">
        <v>312</v>
      </c>
      <c r="E5704" s="1">
        <v>0</v>
      </c>
      <c r="F5704" s="329">
        <v>0</v>
      </c>
      <c r="G5704" s="1">
        <v>1.136427133638434</v>
      </c>
      <c r="H5704" s="329">
        <v>50.554879966250283</v>
      </c>
      <c r="I5704" s="1">
        <v>1.136427133638434</v>
      </c>
      <c r="J5704" s="329">
        <v>25228.285097321081</v>
      </c>
      <c r="K5704" s="329">
        <f t="shared" si="89"/>
        <v>25278.839977287331</v>
      </c>
    </row>
    <row r="5705" spans="2:11" x14ac:dyDescent="0.2">
      <c r="B5705" s="1">
        <v>177772115</v>
      </c>
      <c r="C5705" s="1">
        <v>2029</v>
      </c>
      <c r="D5705" s="1" t="s">
        <v>312</v>
      </c>
      <c r="E5705" s="1">
        <v>0</v>
      </c>
      <c r="F5705" s="329">
        <v>0</v>
      </c>
      <c r="G5705" s="1">
        <v>1.136427133638434</v>
      </c>
      <c r="H5705" s="329">
        <v>50.554879966250283</v>
      </c>
      <c r="I5705" s="1">
        <v>1.136427133638434</v>
      </c>
      <c r="J5705" s="329">
        <v>25228.285097321081</v>
      </c>
      <c r="K5705" s="329">
        <f t="shared" si="89"/>
        <v>25278.839977287331</v>
      </c>
    </row>
    <row r="5706" spans="2:11" x14ac:dyDescent="0.2">
      <c r="B5706" s="1">
        <v>177772115</v>
      </c>
      <c r="C5706" s="1">
        <v>2030</v>
      </c>
      <c r="D5706" s="1" t="s">
        <v>312</v>
      </c>
      <c r="E5706" s="1">
        <v>0</v>
      </c>
      <c r="F5706" s="329">
        <v>0</v>
      </c>
      <c r="G5706" s="1">
        <v>1.136427133638434</v>
      </c>
      <c r="H5706" s="329">
        <v>50.554879966250283</v>
      </c>
      <c r="I5706" s="1">
        <v>1.136427133638434</v>
      </c>
      <c r="J5706" s="329">
        <v>25228.285097321081</v>
      </c>
      <c r="K5706" s="329">
        <f t="shared" si="89"/>
        <v>25278.839977287331</v>
      </c>
    </row>
    <row r="5707" spans="2:11" x14ac:dyDescent="0.2">
      <c r="B5707" s="1">
        <v>177772115</v>
      </c>
      <c r="C5707" s="1">
        <v>2031</v>
      </c>
      <c r="D5707" s="1" t="s">
        <v>312</v>
      </c>
      <c r="E5707" s="1">
        <v>0</v>
      </c>
      <c r="F5707" s="329">
        <v>0</v>
      </c>
      <c r="G5707" s="1">
        <v>1.136427133638434</v>
      </c>
      <c r="H5707" s="329">
        <v>50.554879966250283</v>
      </c>
      <c r="I5707" s="1">
        <v>1.136427133638434</v>
      </c>
      <c r="J5707" s="329">
        <v>25228.285097321081</v>
      </c>
      <c r="K5707" s="329">
        <f t="shared" si="89"/>
        <v>25278.839977287331</v>
      </c>
    </row>
    <row r="5708" spans="2:11" x14ac:dyDescent="0.2">
      <c r="B5708" s="1">
        <v>177772115</v>
      </c>
      <c r="C5708" s="1">
        <v>2032</v>
      </c>
      <c r="D5708" s="1" t="s">
        <v>312</v>
      </c>
      <c r="E5708" s="1">
        <v>0</v>
      </c>
      <c r="F5708" s="329">
        <v>0</v>
      </c>
      <c r="G5708" s="1">
        <v>1.136427133638434</v>
      </c>
      <c r="H5708" s="329">
        <v>50.554879966250283</v>
      </c>
      <c r="I5708" s="1">
        <v>1.136427133638434</v>
      </c>
      <c r="J5708" s="329">
        <v>25228.285097321081</v>
      </c>
      <c r="K5708" s="329">
        <f t="shared" si="89"/>
        <v>25278.839977287331</v>
      </c>
    </row>
    <row r="5709" spans="2:11" x14ac:dyDescent="0.2">
      <c r="B5709" s="1">
        <v>177772115</v>
      </c>
      <c r="C5709" s="1">
        <v>2033</v>
      </c>
      <c r="D5709" s="1" t="s">
        <v>312</v>
      </c>
      <c r="E5709" s="1">
        <v>0</v>
      </c>
      <c r="F5709" s="329">
        <v>0</v>
      </c>
      <c r="G5709" s="1">
        <v>1.136427133638434</v>
      </c>
      <c r="H5709" s="329">
        <v>50.554879966250283</v>
      </c>
      <c r="I5709" s="1">
        <v>1.136427133638434</v>
      </c>
      <c r="J5709" s="329">
        <v>25228.285097321081</v>
      </c>
      <c r="K5709" s="329">
        <f t="shared" si="89"/>
        <v>25278.839977287331</v>
      </c>
    </row>
    <row r="5710" spans="2:11" x14ac:dyDescent="0.2">
      <c r="B5710" s="1">
        <v>177772115</v>
      </c>
      <c r="C5710" s="1">
        <v>2034</v>
      </c>
      <c r="D5710" s="1" t="s">
        <v>312</v>
      </c>
      <c r="E5710" s="1">
        <v>0</v>
      </c>
      <c r="F5710" s="329">
        <v>0</v>
      </c>
      <c r="G5710" s="1">
        <v>1.136427133638434</v>
      </c>
      <c r="H5710" s="329">
        <v>50.554879966250283</v>
      </c>
      <c r="I5710" s="1">
        <v>1.136427133638434</v>
      </c>
      <c r="J5710" s="329">
        <v>25228.285097321081</v>
      </c>
      <c r="K5710" s="329">
        <f t="shared" si="89"/>
        <v>25278.839977287331</v>
      </c>
    </row>
    <row r="5711" spans="2:11" x14ac:dyDescent="0.2">
      <c r="B5711" s="1">
        <v>20628480</v>
      </c>
      <c r="C5711" s="1">
        <v>2023</v>
      </c>
      <c r="D5711" s="1" t="s">
        <v>313</v>
      </c>
      <c r="E5711" s="1">
        <v>0</v>
      </c>
      <c r="F5711" s="329">
        <v>0</v>
      </c>
      <c r="G5711" s="1">
        <v>0</v>
      </c>
      <c r="H5711" s="329">
        <v>0</v>
      </c>
      <c r="I5711" s="1">
        <v>0</v>
      </c>
      <c r="J5711" s="329">
        <v>2509.1411948863988</v>
      </c>
      <c r="K5711" s="329">
        <f t="shared" si="89"/>
        <v>2509.1411948863988</v>
      </c>
    </row>
    <row r="5712" spans="2:11" x14ac:dyDescent="0.2">
      <c r="B5712" s="1">
        <v>20628480</v>
      </c>
      <c r="C5712" s="1">
        <v>2024</v>
      </c>
      <c r="D5712" s="1" t="s">
        <v>313</v>
      </c>
      <c r="E5712" s="1">
        <v>0</v>
      </c>
      <c r="F5712" s="329">
        <v>0</v>
      </c>
      <c r="G5712" s="1">
        <v>0</v>
      </c>
      <c r="H5712" s="329">
        <v>0</v>
      </c>
      <c r="I5712" s="1">
        <v>0</v>
      </c>
      <c r="J5712" s="329">
        <v>2509.1411948863988</v>
      </c>
      <c r="K5712" s="329">
        <f t="shared" si="89"/>
        <v>2509.1411948863988</v>
      </c>
    </row>
    <row r="5713" spans="2:11" x14ac:dyDescent="0.2">
      <c r="B5713" s="1">
        <v>20628480</v>
      </c>
      <c r="C5713" s="1">
        <v>2025</v>
      </c>
      <c r="D5713" s="1" t="s">
        <v>313</v>
      </c>
      <c r="E5713" s="1">
        <v>0</v>
      </c>
      <c r="F5713" s="329">
        <v>0</v>
      </c>
      <c r="G5713" s="1">
        <v>0</v>
      </c>
      <c r="H5713" s="329">
        <v>0</v>
      </c>
      <c r="I5713" s="1">
        <v>0</v>
      </c>
      <c r="J5713" s="329">
        <v>2509.1411948863988</v>
      </c>
      <c r="K5713" s="329">
        <f t="shared" si="89"/>
        <v>2509.1411948863988</v>
      </c>
    </row>
    <row r="5714" spans="2:11" x14ac:dyDescent="0.2">
      <c r="B5714" s="1">
        <v>20628480</v>
      </c>
      <c r="C5714" s="1">
        <v>2026</v>
      </c>
      <c r="D5714" s="1" t="s">
        <v>313</v>
      </c>
      <c r="E5714" s="1">
        <v>0</v>
      </c>
      <c r="F5714" s="329">
        <v>0</v>
      </c>
      <c r="G5714" s="1">
        <v>0</v>
      </c>
      <c r="H5714" s="329">
        <v>0</v>
      </c>
      <c r="I5714" s="1">
        <v>0</v>
      </c>
      <c r="J5714" s="329">
        <v>2509.1411948863988</v>
      </c>
      <c r="K5714" s="329">
        <f t="shared" si="89"/>
        <v>2509.1411948863988</v>
      </c>
    </row>
    <row r="5715" spans="2:11" x14ac:dyDescent="0.2">
      <c r="B5715" s="1">
        <v>20628480</v>
      </c>
      <c r="C5715" s="1">
        <v>2027</v>
      </c>
      <c r="D5715" s="1" t="s">
        <v>313</v>
      </c>
      <c r="E5715" s="1">
        <v>0</v>
      </c>
      <c r="F5715" s="329">
        <v>0</v>
      </c>
      <c r="G5715" s="1">
        <v>0</v>
      </c>
      <c r="H5715" s="329">
        <v>0</v>
      </c>
      <c r="I5715" s="1">
        <v>0</v>
      </c>
      <c r="J5715" s="329">
        <v>2509.1411948863988</v>
      </c>
      <c r="K5715" s="329">
        <f t="shared" si="89"/>
        <v>2509.1411948863988</v>
      </c>
    </row>
    <row r="5716" spans="2:11" x14ac:dyDescent="0.2">
      <c r="B5716" s="1">
        <v>20628480</v>
      </c>
      <c r="C5716" s="1">
        <v>2028</v>
      </c>
      <c r="D5716" s="1" t="s">
        <v>313</v>
      </c>
      <c r="E5716" s="1">
        <v>0</v>
      </c>
      <c r="F5716" s="329">
        <v>0</v>
      </c>
      <c r="G5716" s="1">
        <v>4.290302384742656</v>
      </c>
      <c r="H5716" s="329">
        <v>224.8160858386164</v>
      </c>
      <c r="I5716" s="1">
        <v>4.290302384742656</v>
      </c>
      <c r="J5716" s="329">
        <v>2509.1411948863988</v>
      </c>
      <c r="K5716" s="329">
        <f t="shared" si="89"/>
        <v>2733.9572807250152</v>
      </c>
    </row>
    <row r="5717" spans="2:11" x14ac:dyDescent="0.2">
      <c r="B5717" s="1">
        <v>20628480</v>
      </c>
      <c r="C5717" s="1">
        <v>2029</v>
      </c>
      <c r="D5717" s="1" t="s">
        <v>313</v>
      </c>
      <c r="E5717" s="1">
        <v>0</v>
      </c>
      <c r="F5717" s="329">
        <v>0</v>
      </c>
      <c r="G5717" s="1">
        <v>4.7279973641565904</v>
      </c>
      <c r="H5717" s="329">
        <v>247.75173541263979</v>
      </c>
      <c r="I5717" s="1">
        <v>4.7279973641565904</v>
      </c>
      <c r="J5717" s="329">
        <v>2509.1411948863988</v>
      </c>
      <c r="K5717" s="329">
        <f t="shared" si="89"/>
        <v>2756.8929302990387</v>
      </c>
    </row>
    <row r="5718" spans="2:11" x14ac:dyDescent="0.2">
      <c r="B5718" s="1">
        <v>20628480</v>
      </c>
      <c r="C5718" s="1">
        <v>2030</v>
      </c>
      <c r="D5718" s="1" t="s">
        <v>313</v>
      </c>
      <c r="E5718" s="1">
        <v>0</v>
      </c>
      <c r="F5718" s="329">
        <v>0</v>
      </c>
      <c r="G5718" s="1">
        <v>23.69024235518383</v>
      </c>
      <c r="H5718" s="329">
        <v>1241.392116742396</v>
      </c>
      <c r="I5718" s="1">
        <v>23.69024235518383</v>
      </c>
      <c r="J5718" s="329">
        <v>2509.1411948863988</v>
      </c>
      <c r="K5718" s="329">
        <f t="shared" si="89"/>
        <v>3750.5333116287948</v>
      </c>
    </row>
    <row r="5719" spans="2:11" x14ac:dyDescent="0.2">
      <c r="B5719" s="1">
        <v>20628480</v>
      </c>
      <c r="C5719" s="1">
        <v>2031</v>
      </c>
      <c r="D5719" s="1" t="s">
        <v>313</v>
      </c>
      <c r="E5719" s="1">
        <v>0</v>
      </c>
      <c r="F5719" s="329">
        <v>0</v>
      </c>
      <c r="G5719" s="1">
        <v>23.69024235518383</v>
      </c>
      <c r="H5719" s="329">
        <v>1241.392116742396</v>
      </c>
      <c r="I5719" s="1">
        <v>23.69024235518383</v>
      </c>
      <c r="J5719" s="329">
        <v>2509.1411948863988</v>
      </c>
      <c r="K5719" s="329">
        <f t="shared" si="89"/>
        <v>3750.5333116287948</v>
      </c>
    </row>
    <row r="5720" spans="2:11" x14ac:dyDescent="0.2">
      <c r="B5720" s="1">
        <v>20628480</v>
      </c>
      <c r="C5720" s="1">
        <v>2032</v>
      </c>
      <c r="D5720" s="1" t="s">
        <v>313</v>
      </c>
      <c r="E5720" s="1">
        <v>0</v>
      </c>
      <c r="F5720" s="329">
        <v>0</v>
      </c>
      <c r="G5720" s="1">
        <v>23.69024235518383</v>
      </c>
      <c r="H5720" s="329">
        <v>1241.392116742396</v>
      </c>
      <c r="I5720" s="1">
        <v>23.69024235518383</v>
      </c>
      <c r="J5720" s="329">
        <v>2509.1411948863988</v>
      </c>
      <c r="K5720" s="329">
        <f t="shared" si="89"/>
        <v>3750.5333116287948</v>
      </c>
    </row>
    <row r="5721" spans="2:11" x14ac:dyDescent="0.2">
      <c r="B5721" s="1">
        <v>20628480</v>
      </c>
      <c r="C5721" s="1">
        <v>2033</v>
      </c>
      <c r="D5721" s="1" t="s">
        <v>313</v>
      </c>
      <c r="E5721" s="1">
        <v>0</v>
      </c>
      <c r="F5721" s="329">
        <v>0</v>
      </c>
      <c r="G5721" s="1">
        <v>23.69024235518383</v>
      </c>
      <c r="H5721" s="329">
        <v>1241.392116742396</v>
      </c>
      <c r="I5721" s="1">
        <v>23.69024235518383</v>
      </c>
      <c r="J5721" s="329">
        <v>2509.1411948863988</v>
      </c>
      <c r="K5721" s="329">
        <f t="shared" si="89"/>
        <v>3750.5333116287948</v>
      </c>
    </row>
    <row r="5722" spans="2:11" x14ac:dyDescent="0.2">
      <c r="B5722" s="1">
        <v>20628480</v>
      </c>
      <c r="C5722" s="1">
        <v>2034</v>
      </c>
      <c r="D5722" s="1" t="s">
        <v>313</v>
      </c>
      <c r="E5722" s="1">
        <v>0</v>
      </c>
      <c r="F5722" s="329">
        <v>0</v>
      </c>
      <c r="G5722" s="1">
        <v>23.69024235518383</v>
      </c>
      <c r="H5722" s="329">
        <v>1241.392116742396</v>
      </c>
      <c r="I5722" s="1">
        <v>23.69024235518383</v>
      </c>
      <c r="J5722" s="329">
        <v>2509.1411948863988</v>
      </c>
      <c r="K5722" s="329">
        <f t="shared" si="89"/>
        <v>3750.5333116287948</v>
      </c>
    </row>
    <row r="5723" spans="2:11" x14ac:dyDescent="0.2">
      <c r="B5723" s="1">
        <v>112129651</v>
      </c>
      <c r="C5723" s="1">
        <v>2023</v>
      </c>
      <c r="D5723" s="1" t="s">
        <v>313</v>
      </c>
      <c r="E5723" s="1">
        <v>2585.2174442854121</v>
      </c>
      <c r="F5723" s="329">
        <v>0</v>
      </c>
      <c r="G5723" s="1">
        <v>0</v>
      </c>
      <c r="H5723" s="329">
        <v>0</v>
      </c>
      <c r="I5723" s="1">
        <v>2585.2174442854121</v>
      </c>
      <c r="J5723" s="329">
        <v>3803.9802633771919</v>
      </c>
      <c r="K5723" s="329">
        <f t="shared" si="89"/>
        <v>3803.9802633771919</v>
      </c>
    </row>
    <row r="5724" spans="2:11" x14ac:dyDescent="0.2">
      <c r="B5724" s="1">
        <v>112129651</v>
      </c>
      <c r="C5724" s="1">
        <v>2024</v>
      </c>
      <c r="D5724" s="1" t="s">
        <v>313</v>
      </c>
      <c r="E5724" s="1">
        <v>9045.2349410319493</v>
      </c>
      <c r="F5724" s="329">
        <v>177.9005692203647</v>
      </c>
      <c r="G5724" s="1">
        <v>0</v>
      </c>
      <c r="H5724" s="329">
        <v>0</v>
      </c>
      <c r="I5724" s="1">
        <v>9045.2349410319493</v>
      </c>
      <c r="J5724" s="329">
        <v>3803.9802633771919</v>
      </c>
      <c r="K5724" s="329">
        <f t="shared" si="89"/>
        <v>3981.8808325975565</v>
      </c>
    </row>
    <row r="5725" spans="2:11" x14ac:dyDescent="0.2">
      <c r="B5725" s="1">
        <v>112129651</v>
      </c>
      <c r="C5725" s="1">
        <v>2025</v>
      </c>
      <c r="D5725" s="1" t="s">
        <v>313</v>
      </c>
      <c r="E5725" s="1">
        <v>11692.482893446129</v>
      </c>
      <c r="F5725" s="329">
        <v>247.24980059489411</v>
      </c>
      <c r="G5725" s="1">
        <v>0</v>
      </c>
      <c r="H5725" s="329">
        <v>0</v>
      </c>
      <c r="I5725" s="1">
        <v>11692.482893446129</v>
      </c>
      <c r="J5725" s="329">
        <v>3803.9802633771919</v>
      </c>
      <c r="K5725" s="329">
        <f t="shared" si="89"/>
        <v>4051.2300639720861</v>
      </c>
    </row>
    <row r="5726" spans="2:11" x14ac:dyDescent="0.2">
      <c r="B5726" s="1">
        <v>112129651</v>
      </c>
      <c r="C5726" s="1">
        <v>2026</v>
      </c>
      <c r="D5726" s="1" t="s">
        <v>313</v>
      </c>
      <c r="E5726" s="1">
        <v>16299.6507356619</v>
      </c>
      <c r="F5726" s="329">
        <v>197.1074624653896</v>
      </c>
      <c r="G5726" s="1">
        <v>0</v>
      </c>
      <c r="H5726" s="329">
        <v>0</v>
      </c>
      <c r="I5726" s="1">
        <v>16299.6507356619</v>
      </c>
      <c r="J5726" s="329">
        <v>3803.9802633771919</v>
      </c>
      <c r="K5726" s="329">
        <f t="shared" si="89"/>
        <v>4001.0877258425817</v>
      </c>
    </row>
    <row r="5727" spans="2:11" x14ac:dyDescent="0.2">
      <c r="B5727" s="1">
        <v>112129651</v>
      </c>
      <c r="C5727" s="1">
        <v>2027</v>
      </c>
      <c r="D5727" s="1" t="s">
        <v>313</v>
      </c>
      <c r="E5727" s="1">
        <v>20166.2633791718</v>
      </c>
      <c r="F5727" s="329">
        <v>205.579350503727</v>
      </c>
      <c r="G5727" s="1">
        <v>0</v>
      </c>
      <c r="H5727" s="329">
        <v>0</v>
      </c>
      <c r="I5727" s="1">
        <v>20166.2633791718</v>
      </c>
      <c r="J5727" s="329">
        <v>3803.9802633771919</v>
      </c>
      <c r="K5727" s="329">
        <f t="shared" si="89"/>
        <v>4009.5596138809187</v>
      </c>
    </row>
    <row r="5728" spans="2:11" x14ac:dyDescent="0.2">
      <c r="B5728" s="1">
        <v>112129651</v>
      </c>
      <c r="C5728" s="1">
        <v>2028</v>
      </c>
      <c r="D5728" s="1" t="s">
        <v>313</v>
      </c>
      <c r="E5728" s="1">
        <v>21597.55078390133</v>
      </c>
      <c r="F5728" s="329">
        <v>229.11112173253059</v>
      </c>
      <c r="G5728" s="1">
        <v>0</v>
      </c>
      <c r="H5728" s="329">
        <v>0</v>
      </c>
      <c r="I5728" s="1">
        <v>21597.55078390133</v>
      </c>
      <c r="J5728" s="329">
        <v>3803.9802633771919</v>
      </c>
      <c r="K5728" s="329">
        <f t="shared" si="89"/>
        <v>4033.0913851097225</v>
      </c>
    </row>
    <row r="5729" spans="2:11" x14ac:dyDescent="0.2">
      <c r="B5729" s="1">
        <v>112129651</v>
      </c>
      <c r="C5729" s="1">
        <v>2029</v>
      </c>
      <c r="D5729" s="1" t="s">
        <v>313</v>
      </c>
      <c r="E5729" s="1">
        <v>25210.241162697181</v>
      </c>
      <c r="F5729" s="329">
        <v>199.3093148774482</v>
      </c>
      <c r="G5729" s="1">
        <v>0</v>
      </c>
      <c r="H5729" s="329">
        <v>0</v>
      </c>
      <c r="I5729" s="1">
        <v>25210.241162697181</v>
      </c>
      <c r="J5729" s="329">
        <v>3803.9802633771919</v>
      </c>
      <c r="K5729" s="329">
        <f t="shared" si="89"/>
        <v>4003.2895782546402</v>
      </c>
    </row>
    <row r="5730" spans="2:11" x14ac:dyDescent="0.2">
      <c r="B5730" s="1">
        <v>112129651</v>
      </c>
      <c r="C5730" s="1">
        <v>2030</v>
      </c>
      <c r="D5730" s="1" t="s">
        <v>313</v>
      </c>
      <c r="E5730" s="1">
        <v>23828.720617988551</v>
      </c>
      <c r="F5730" s="329">
        <v>205.70980755819261</v>
      </c>
      <c r="G5730" s="1">
        <v>0</v>
      </c>
      <c r="H5730" s="329">
        <v>0</v>
      </c>
      <c r="I5730" s="1">
        <v>23828.720617988551</v>
      </c>
      <c r="J5730" s="329">
        <v>3803.9802633771919</v>
      </c>
      <c r="K5730" s="329">
        <f t="shared" si="89"/>
        <v>4009.6900709353845</v>
      </c>
    </row>
    <row r="5731" spans="2:11" x14ac:dyDescent="0.2">
      <c r="B5731" s="1">
        <v>112129651</v>
      </c>
      <c r="C5731" s="1">
        <v>2031</v>
      </c>
      <c r="D5731" s="1" t="s">
        <v>313</v>
      </c>
      <c r="E5731" s="1">
        <v>23828.720617988551</v>
      </c>
      <c r="F5731" s="329">
        <v>205.70980755819261</v>
      </c>
      <c r="G5731" s="1">
        <v>0</v>
      </c>
      <c r="H5731" s="329">
        <v>0</v>
      </c>
      <c r="I5731" s="1">
        <v>23828.720617988551</v>
      </c>
      <c r="J5731" s="329">
        <v>3803.9802633771919</v>
      </c>
      <c r="K5731" s="329">
        <f t="shared" si="89"/>
        <v>4009.6900709353845</v>
      </c>
    </row>
    <row r="5732" spans="2:11" x14ac:dyDescent="0.2">
      <c r="B5732" s="1">
        <v>112129651</v>
      </c>
      <c r="C5732" s="1">
        <v>2032</v>
      </c>
      <c r="D5732" s="1" t="s">
        <v>313</v>
      </c>
      <c r="E5732" s="1">
        <v>23828.720617988551</v>
      </c>
      <c r="F5732" s="329">
        <v>205.70980755819261</v>
      </c>
      <c r="G5732" s="1">
        <v>0</v>
      </c>
      <c r="H5732" s="329">
        <v>0</v>
      </c>
      <c r="I5732" s="1">
        <v>23828.720617988551</v>
      </c>
      <c r="J5732" s="329">
        <v>3803.9802633771919</v>
      </c>
      <c r="K5732" s="329">
        <f t="shared" si="89"/>
        <v>4009.6900709353845</v>
      </c>
    </row>
    <row r="5733" spans="2:11" x14ac:dyDescent="0.2">
      <c r="B5733" s="1">
        <v>112129651</v>
      </c>
      <c r="C5733" s="1">
        <v>2033</v>
      </c>
      <c r="D5733" s="1" t="s">
        <v>313</v>
      </c>
      <c r="E5733" s="1">
        <v>23828.720617988551</v>
      </c>
      <c r="F5733" s="329">
        <v>205.70980755819261</v>
      </c>
      <c r="G5733" s="1">
        <v>0</v>
      </c>
      <c r="H5733" s="329">
        <v>0</v>
      </c>
      <c r="I5733" s="1">
        <v>23828.720617988551</v>
      </c>
      <c r="J5733" s="329">
        <v>3803.9802633771919</v>
      </c>
      <c r="K5733" s="329">
        <f t="shared" si="89"/>
        <v>4009.6900709353845</v>
      </c>
    </row>
    <row r="5734" spans="2:11" x14ac:dyDescent="0.2">
      <c r="B5734" s="1">
        <v>112129651</v>
      </c>
      <c r="C5734" s="1">
        <v>2034</v>
      </c>
      <c r="D5734" s="1" t="s">
        <v>313</v>
      </c>
      <c r="E5734" s="1">
        <v>23828.720617988551</v>
      </c>
      <c r="F5734" s="329">
        <v>205.70980755819261</v>
      </c>
      <c r="G5734" s="1">
        <v>0</v>
      </c>
      <c r="H5734" s="329">
        <v>0</v>
      </c>
      <c r="I5734" s="1">
        <v>23828.720617988551</v>
      </c>
      <c r="J5734" s="329">
        <v>3803.9802633771919</v>
      </c>
      <c r="K5734" s="329">
        <f t="shared" si="89"/>
        <v>4009.6900709353845</v>
      </c>
    </row>
    <row r="5735" spans="2:11" x14ac:dyDescent="0.2">
      <c r="B5735" s="1">
        <v>138135552</v>
      </c>
      <c r="C5735" s="1">
        <v>2023</v>
      </c>
      <c r="D5735" s="1" t="s">
        <v>313</v>
      </c>
      <c r="E5735" s="1">
        <v>2686.0198698133572</v>
      </c>
      <c r="F5735" s="329">
        <v>0</v>
      </c>
      <c r="G5735" s="1">
        <v>0</v>
      </c>
      <c r="H5735" s="329">
        <v>0</v>
      </c>
      <c r="I5735" s="1">
        <v>2686.0198698133572</v>
      </c>
      <c r="J5735" s="329">
        <v>5118.5510677854836</v>
      </c>
      <c r="K5735" s="329">
        <f t="shared" si="89"/>
        <v>5118.5510677854836</v>
      </c>
    </row>
    <row r="5736" spans="2:11" x14ac:dyDescent="0.2">
      <c r="B5736" s="1">
        <v>138135552</v>
      </c>
      <c r="C5736" s="1">
        <v>2024</v>
      </c>
      <c r="D5736" s="1" t="s">
        <v>313</v>
      </c>
      <c r="E5736" s="1">
        <v>2666.5480248487329</v>
      </c>
      <c r="F5736" s="329">
        <v>58.360953611714613</v>
      </c>
      <c r="G5736" s="1">
        <v>0</v>
      </c>
      <c r="H5736" s="329">
        <v>0</v>
      </c>
      <c r="I5736" s="1">
        <v>2666.5480248487329</v>
      </c>
      <c r="J5736" s="329">
        <v>5118.5510677854836</v>
      </c>
      <c r="K5736" s="329">
        <f t="shared" si="89"/>
        <v>5176.9120213971983</v>
      </c>
    </row>
    <row r="5737" spans="2:11" x14ac:dyDescent="0.2">
      <c r="B5737" s="1">
        <v>138135552</v>
      </c>
      <c r="C5737" s="1">
        <v>2025</v>
      </c>
      <c r="D5737" s="1" t="s">
        <v>313</v>
      </c>
      <c r="E5737" s="1">
        <v>5107.765221202746</v>
      </c>
      <c r="F5737" s="329">
        <v>125.45553789772789</v>
      </c>
      <c r="G5737" s="1">
        <v>0</v>
      </c>
      <c r="H5737" s="329">
        <v>0</v>
      </c>
      <c r="I5737" s="1">
        <v>5107.765221202746</v>
      </c>
      <c r="J5737" s="329">
        <v>5118.5510677854836</v>
      </c>
      <c r="K5737" s="329">
        <f t="shared" si="89"/>
        <v>5244.0066056832111</v>
      </c>
    </row>
    <row r="5738" spans="2:11" x14ac:dyDescent="0.2">
      <c r="B5738" s="1">
        <v>138135552</v>
      </c>
      <c r="C5738" s="1">
        <v>2026</v>
      </c>
      <c r="D5738" s="1" t="s">
        <v>313</v>
      </c>
      <c r="E5738" s="1">
        <v>5180.6538765242794</v>
      </c>
      <c r="F5738" s="329">
        <v>76.20825855349382</v>
      </c>
      <c r="G5738" s="1">
        <v>0</v>
      </c>
      <c r="H5738" s="329">
        <v>0</v>
      </c>
      <c r="I5738" s="1">
        <v>5180.6538765242794</v>
      </c>
      <c r="J5738" s="329">
        <v>5118.5510677854836</v>
      </c>
      <c r="K5738" s="329">
        <f t="shared" si="89"/>
        <v>5194.7593263389772</v>
      </c>
    </row>
    <row r="5739" spans="2:11" x14ac:dyDescent="0.2">
      <c r="B5739" s="1">
        <v>138135552</v>
      </c>
      <c r="C5739" s="1">
        <v>2027</v>
      </c>
      <c r="D5739" s="1" t="s">
        <v>313</v>
      </c>
      <c r="E5739" s="1">
        <v>5098.0368890133313</v>
      </c>
      <c r="F5739" s="329">
        <v>65.462508045993843</v>
      </c>
      <c r="G5739" s="1">
        <v>0</v>
      </c>
      <c r="H5739" s="329">
        <v>0</v>
      </c>
      <c r="I5739" s="1">
        <v>5098.0368890133313</v>
      </c>
      <c r="J5739" s="329">
        <v>5118.5510677854836</v>
      </c>
      <c r="K5739" s="329">
        <f t="shared" si="89"/>
        <v>5184.0135758314773</v>
      </c>
    </row>
    <row r="5740" spans="2:11" x14ac:dyDescent="0.2">
      <c r="B5740" s="1">
        <v>138135552</v>
      </c>
      <c r="C5740" s="1">
        <v>2028</v>
      </c>
      <c r="D5740" s="1" t="s">
        <v>313</v>
      </c>
      <c r="E5740" s="1">
        <v>4195.6862723796567</v>
      </c>
      <c r="F5740" s="329">
        <v>61.017367711977023</v>
      </c>
      <c r="G5740" s="1">
        <v>0</v>
      </c>
      <c r="H5740" s="329">
        <v>0</v>
      </c>
      <c r="I5740" s="1">
        <v>4195.6862723796567</v>
      </c>
      <c r="J5740" s="329">
        <v>5118.5510677854836</v>
      </c>
      <c r="K5740" s="329">
        <f t="shared" si="89"/>
        <v>5179.568435497461</v>
      </c>
    </row>
    <row r="5741" spans="2:11" x14ac:dyDescent="0.2">
      <c r="B5741" s="1">
        <v>138135552</v>
      </c>
      <c r="C5741" s="1">
        <v>2029</v>
      </c>
      <c r="D5741" s="1" t="s">
        <v>313</v>
      </c>
      <c r="E5741" s="1">
        <v>4498.4111634593237</v>
      </c>
      <c r="F5741" s="329">
        <v>45.075458874006962</v>
      </c>
      <c r="G5741" s="1">
        <v>0</v>
      </c>
      <c r="H5741" s="329">
        <v>0</v>
      </c>
      <c r="I5741" s="1">
        <v>4498.4111634593237</v>
      </c>
      <c r="J5741" s="329">
        <v>5118.5510677854836</v>
      </c>
      <c r="K5741" s="329">
        <f t="shared" si="89"/>
        <v>5163.626526659491</v>
      </c>
    </row>
    <row r="5742" spans="2:11" x14ac:dyDescent="0.2">
      <c r="B5742" s="1">
        <v>138135552</v>
      </c>
      <c r="C5742" s="1">
        <v>2030</v>
      </c>
      <c r="D5742" s="1" t="s">
        <v>313</v>
      </c>
      <c r="E5742" s="1">
        <v>6546.6182267300646</v>
      </c>
      <c r="F5742" s="329">
        <v>74.259654889645759</v>
      </c>
      <c r="G5742" s="1">
        <v>1.1242263575799E-3</v>
      </c>
      <c r="H5742" s="329">
        <v>5.8910572412456702E-2</v>
      </c>
      <c r="I5742" s="1">
        <v>6546.6193509564218</v>
      </c>
      <c r="J5742" s="329">
        <v>5118.5510677854836</v>
      </c>
      <c r="K5742" s="329">
        <f t="shared" si="89"/>
        <v>5192.8696332475411</v>
      </c>
    </row>
    <row r="5743" spans="2:11" x14ac:dyDescent="0.2">
      <c r="B5743" s="1">
        <v>138135552</v>
      </c>
      <c r="C5743" s="1">
        <v>2031</v>
      </c>
      <c r="D5743" s="1" t="s">
        <v>313</v>
      </c>
      <c r="E5743" s="1">
        <v>6546.6182267300646</v>
      </c>
      <c r="F5743" s="329">
        <v>74.259654889645759</v>
      </c>
      <c r="G5743" s="1">
        <v>1.1242263575799E-3</v>
      </c>
      <c r="H5743" s="329">
        <v>5.8910572412456702E-2</v>
      </c>
      <c r="I5743" s="1">
        <v>6546.6193509564218</v>
      </c>
      <c r="J5743" s="329">
        <v>5118.5510677854836</v>
      </c>
      <c r="K5743" s="329">
        <f t="shared" si="89"/>
        <v>5192.8696332475411</v>
      </c>
    </row>
    <row r="5744" spans="2:11" x14ac:dyDescent="0.2">
      <c r="B5744" s="1">
        <v>138135552</v>
      </c>
      <c r="C5744" s="1">
        <v>2032</v>
      </c>
      <c r="D5744" s="1" t="s">
        <v>313</v>
      </c>
      <c r="E5744" s="1">
        <v>6546.6182267300646</v>
      </c>
      <c r="F5744" s="329">
        <v>74.259654889645759</v>
      </c>
      <c r="G5744" s="1">
        <v>1.1242263575799E-3</v>
      </c>
      <c r="H5744" s="329">
        <v>5.8910572412456702E-2</v>
      </c>
      <c r="I5744" s="1">
        <v>6546.6193509564218</v>
      </c>
      <c r="J5744" s="329">
        <v>5118.5510677854836</v>
      </c>
      <c r="K5744" s="329">
        <f t="shared" si="89"/>
        <v>5192.8696332475411</v>
      </c>
    </row>
    <row r="5745" spans="2:11" x14ac:dyDescent="0.2">
      <c r="B5745" s="1">
        <v>138135552</v>
      </c>
      <c r="C5745" s="1">
        <v>2033</v>
      </c>
      <c r="D5745" s="1" t="s">
        <v>313</v>
      </c>
      <c r="E5745" s="1">
        <v>6546.6182267300646</v>
      </c>
      <c r="F5745" s="329">
        <v>74.259654889645759</v>
      </c>
      <c r="G5745" s="1">
        <v>1.1242263575799E-3</v>
      </c>
      <c r="H5745" s="329">
        <v>5.8910572412456702E-2</v>
      </c>
      <c r="I5745" s="1">
        <v>6546.6193509564218</v>
      </c>
      <c r="J5745" s="329">
        <v>5118.5510677854836</v>
      </c>
      <c r="K5745" s="329">
        <f t="shared" si="89"/>
        <v>5192.8696332475411</v>
      </c>
    </row>
    <row r="5746" spans="2:11" x14ac:dyDescent="0.2">
      <c r="B5746" s="1">
        <v>138135552</v>
      </c>
      <c r="C5746" s="1">
        <v>2034</v>
      </c>
      <c r="D5746" s="1" t="s">
        <v>313</v>
      </c>
      <c r="E5746" s="1">
        <v>6546.6182267300646</v>
      </c>
      <c r="F5746" s="329">
        <v>74.259654889645759</v>
      </c>
      <c r="G5746" s="1">
        <v>1.1242263575799E-3</v>
      </c>
      <c r="H5746" s="329">
        <v>5.8910572412456702E-2</v>
      </c>
      <c r="I5746" s="1">
        <v>6546.6193509564218</v>
      </c>
      <c r="J5746" s="329">
        <v>5118.5510677854836</v>
      </c>
      <c r="K5746" s="329">
        <f t="shared" si="89"/>
        <v>5192.8696332475411</v>
      </c>
    </row>
    <row r="5747" spans="2:11" x14ac:dyDescent="0.2">
      <c r="B5747" s="1">
        <v>20497765</v>
      </c>
      <c r="C5747" s="1">
        <v>2023</v>
      </c>
      <c r="D5747" s="1" t="s">
        <v>314</v>
      </c>
      <c r="E5747" s="1">
        <v>0</v>
      </c>
      <c r="F5747" s="329">
        <v>0</v>
      </c>
      <c r="G5747" s="1">
        <v>0</v>
      </c>
      <c r="H5747" s="329">
        <v>0</v>
      </c>
      <c r="I5747" s="1">
        <v>0</v>
      </c>
      <c r="J5747" s="329">
        <v>3498.5697056613808</v>
      </c>
      <c r="K5747" s="329">
        <f t="shared" si="89"/>
        <v>3498.5697056613808</v>
      </c>
    </row>
    <row r="5748" spans="2:11" x14ac:dyDescent="0.2">
      <c r="B5748" s="1">
        <v>20497765</v>
      </c>
      <c r="C5748" s="1">
        <v>2024</v>
      </c>
      <c r="D5748" s="1" t="s">
        <v>314</v>
      </c>
      <c r="E5748" s="1">
        <v>0</v>
      </c>
      <c r="F5748" s="329">
        <v>0</v>
      </c>
      <c r="G5748" s="1">
        <v>0</v>
      </c>
      <c r="H5748" s="329">
        <v>0</v>
      </c>
      <c r="I5748" s="1">
        <v>0</v>
      </c>
      <c r="J5748" s="329">
        <v>3498.5697056613808</v>
      </c>
      <c r="K5748" s="329">
        <f t="shared" si="89"/>
        <v>3498.5697056613808</v>
      </c>
    </row>
    <row r="5749" spans="2:11" x14ac:dyDescent="0.2">
      <c r="B5749" s="1">
        <v>20497765</v>
      </c>
      <c r="C5749" s="1">
        <v>2025</v>
      </c>
      <c r="D5749" s="1" t="s">
        <v>314</v>
      </c>
      <c r="E5749" s="1">
        <v>0</v>
      </c>
      <c r="F5749" s="329">
        <v>0</v>
      </c>
      <c r="G5749" s="1">
        <v>0</v>
      </c>
      <c r="H5749" s="329">
        <v>0</v>
      </c>
      <c r="I5749" s="1">
        <v>0</v>
      </c>
      <c r="J5749" s="329">
        <v>3498.5697056613808</v>
      </c>
      <c r="K5749" s="329">
        <f t="shared" si="89"/>
        <v>3498.5697056613808</v>
      </c>
    </row>
    <row r="5750" spans="2:11" x14ac:dyDescent="0.2">
      <c r="B5750" s="1">
        <v>20497765</v>
      </c>
      <c r="C5750" s="1">
        <v>2026</v>
      </c>
      <c r="D5750" s="1" t="s">
        <v>314</v>
      </c>
      <c r="E5750" s="1">
        <v>0</v>
      </c>
      <c r="F5750" s="329">
        <v>0</v>
      </c>
      <c r="G5750" s="1">
        <v>0</v>
      </c>
      <c r="H5750" s="329">
        <v>0</v>
      </c>
      <c r="I5750" s="1">
        <v>0</v>
      </c>
      <c r="J5750" s="329">
        <v>3498.5697056613808</v>
      </c>
      <c r="K5750" s="329">
        <f t="shared" si="89"/>
        <v>3498.5697056613808</v>
      </c>
    </row>
    <row r="5751" spans="2:11" x14ac:dyDescent="0.2">
      <c r="B5751" s="1">
        <v>20497765</v>
      </c>
      <c r="C5751" s="1">
        <v>2027</v>
      </c>
      <c r="D5751" s="1" t="s">
        <v>314</v>
      </c>
      <c r="E5751" s="1">
        <v>0</v>
      </c>
      <c r="F5751" s="329">
        <v>0</v>
      </c>
      <c r="G5751" s="1">
        <v>0</v>
      </c>
      <c r="H5751" s="329">
        <v>0</v>
      </c>
      <c r="I5751" s="1">
        <v>0</v>
      </c>
      <c r="J5751" s="329">
        <v>3498.5697056613808</v>
      </c>
      <c r="K5751" s="329">
        <f t="shared" si="89"/>
        <v>3498.5697056613808</v>
      </c>
    </row>
    <row r="5752" spans="2:11" x14ac:dyDescent="0.2">
      <c r="B5752" s="1">
        <v>20497765</v>
      </c>
      <c r="C5752" s="1">
        <v>2028</v>
      </c>
      <c r="D5752" s="1" t="s">
        <v>314</v>
      </c>
      <c r="E5752" s="1">
        <v>0</v>
      </c>
      <c r="F5752" s="329">
        <v>0</v>
      </c>
      <c r="G5752" s="1">
        <v>0</v>
      </c>
      <c r="H5752" s="329">
        <v>0</v>
      </c>
      <c r="I5752" s="1">
        <v>0</v>
      </c>
      <c r="J5752" s="329">
        <v>3498.5697056613808</v>
      </c>
      <c r="K5752" s="329">
        <f t="shared" si="89"/>
        <v>3498.5697056613808</v>
      </c>
    </row>
    <row r="5753" spans="2:11" x14ac:dyDescent="0.2">
      <c r="B5753" s="1">
        <v>20497765</v>
      </c>
      <c r="C5753" s="1">
        <v>2029</v>
      </c>
      <c r="D5753" s="1" t="s">
        <v>314</v>
      </c>
      <c r="E5753" s="1">
        <v>0</v>
      </c>
      <c r="F5753" s="329">
        <v>0</v>
      </c>
      <c r="G5753" s="1">
        <v>0</v>
      </c>
      <c r="H5753" s="329">
        <v>0</v>
      </c>
      <c r="I5753" s="1">
        <v>0</v>
      </c>
      <c r="J5753" s="329">
        <v>3498.5697056613808</v>
      </c>
      <c r="K5753" s="329">
        <f t="shared" si="89"/>
        <v>3498.5697056613808</v>
      </c>
    </row>
    <row r="5754" spans="2:11" x14ac:dyDescent="0.2">
      <c r="B5754" s="1">
        <v>20497765</v>
      </c>
      <c r="C5754" s="1">
        <v>2030</v>
      </c>
      <c r="D5754" s="1" t="s">
        <v>314</v>
      </c>
      <c r="E5754" s="1">
        <v>7.1192924762004068</v>
      </c>
      <c r="F5754" s="329">
        <v>6.2454522002973822E-12</v>
      </c>
      <c r="G5754" s="1">
        <v>0</v>
      </c>
      <c r="H5754" s="329">
        <v>0</v>
      </c>
      <c r="I5754" s="1">
        <v>7.1192924762004068</v>
      </c>
      <c r="J5754" s="329">
        <v>3498.5697056613808</v>
      </c>
      <c r="K5754" s="329">
        <f t="shared" si="89"/>
        <v>3498.5697056613872</v>
      </c>
    </row>
    <row r="5755" spans="2:11" x14ac:dyDescent="0.2">
      <c r="B5755" s="1">
        <v>20497765</v>
      </c>
      <c r="C5755" s="1">
        <v>2031</v>
      </c>
      <c r="D5755" s="1" t="s">
        <v>314</v>
      </c>
      <c r="E5755" s="1">
        <v>7.1192924762004068</v>
      </c>
      <c r="F5755" s="329">
        <v>6.2454522002973822E-12</v>
      </c>
      <c r="G5755" s="1">
        <v>0</v>
      </c>
      <c r="H5755" s="329">
        <v>0</v>
      </c>
      <c r="I5755" s="1">
        <v>7.1192924762004068</v>
      </c>
      <c r="J5755" s="329">
        <v>3498.5697056613808</v>
      </c>
      <c r="K5755" s="329">
        <f t="shared" si="89"/>
        <v>3498.5697056613872</v>
      </c>
    </row>
    <row r="5756" spans="2:11" x14ac:dyDescent="0.2">
      <c r="B5756" s="1">
        <v>20497765</v>
      </c>
      <c r="C5756" s="1">
        <v>2032</v>
      </c>
      <c r="D5756" s="1" t="s">
        <v>314</v>
      </c>
      <c r="E5756" s="1">
        <v>7.1192924762004068</v>
      </c>
      <c r="F5756" s="329">
        <v>6.2454522002973822E-12</v>
      </c>
      <c r="G5756" s="1">
        <v>0</v>
      </c>
      <c r="H5756" s="329">
        <v>0</v>
      </c>
      <c r="I5756" s="1">
        <v>7.1192924762004068</v>
      </c>
      <c r="J5756" s="329">
        <v>3498.5697056613808</v>
      </c>
      <c r="K5756" s="329">
        <f t="shared" si="89"/>
        <v>3498.5697056613872</v>
      </c>
    </row>
    <row r="5757" spans="2:11" x14ac:dyDescent="0.2">
      <c r="B5757" s="1">
        <v>20497765</v>
      </c>
      <c r="C5757" s="1">
        <v>2033</v>
      </c>
      <c r="D5757" s="1" t="s">
        <v>314</v>
      </c>
      <c r="E5757" s="1">
        <v>7.1192924762004068</v>
      </c>
      <c r="F5757" s="329">
        <v>6.2454522002973822E-12</v>
      </c>
      <c r="G5757" s="1">
        <v>0</v>
      </c>
      <c r="H5757" s="329">
        <v>0</v>
      </c>
      <c r="I5757" s="1">
        <v>7.1192924762004068</v>
      </c>
      <c r="J5757" s="329">
        <v>3498.5697056613808</v>
      </c>
      <c r="K5757" s="329">
        <f t="shared" si="89"/>
        <v>3498.5697056613872</v>
      </c>
    </row>
    <row r="5758" spans="2:11" x14ac:dyDescent="0.2">
      <c r="B5758" s="1">
        <v>20497765</v>
      </c>
      <c r="C5758" s="1">
        <v>2034</v>
      </c>
      <c r="D5758" s="1" t="s">
        <v>314</v>
      </c>
      <c r="E5758" s="1">
        <v>7.1192924762004068</v>
      </c>
      <c r="F5758" s="329">
        <v>6.2454522002973822E-12</v>
      </c>
      <c r="G5758" s="1">
        <v>0</v>
      </c>
      <c r="H5758" s="329">
        <v>0</v>
      </c>
      <c r="I5758" s="1">
        <v>7.1192924762004068</v>
      </c>
      <c r="J5758" s="329">
        <v>3498.5697056613808</v>
      </c>
      <c r="K5758" s="329">
        <f t="shared" si="89"/>
        <v>3498.5697056613872</v>
      </c>
    </row>
    <row r="5759" spans="2:11" x14ac:dyDescent="0.2">
      <c r="B5759" s="1">
        <v>20544027</v>
      </c>
      <c r="C5759" s="1">
        <v>2023</v>
      </c>
      <c r="D5759" s="1" t="s">
        <v>315</v>
      </c>
      <c r="E5759" s="1">
        <v>0</v>
      </c>
      <c r="F5759" s="329">
        <v>0</v>
      </c>
      <c r="G5759" s="1">
        <v>0</v>
      </c>
      <c r="H5759" s="329">
        <v>0</v>
      </c>
      <c r="I5759" s="1">
        <v>0</v>
      </c>
      <c r="J5759" s="329">
        <v>3115.0847176093098</v>
      </c>
      <c r="K5759" s="329">
        <f t="shared" si="89"/>
        <v>3115.0847176093098</v>
      </c>
    </row>
    <row r="5760" spans="2:11" x14ac:dyDescent="0.2">
      <c r="B5760" s="1">
        <v>20544027</v>
      </c>
      <c r="C5760" s="1">
        <v>2024</v>
      </c>
      <c r="D5760" s="1" t="s">
        <v>315</v>
      </c>
      <c r="E5760" s="1">
        <v>0</v>
      </c>
      <c r="F5760" s="329">
        <v>0</v>
      </c>
      <c r="G5760" s="1">
        <v>0</v>
      </c>
      <c r="H5760" s="329">
        <v>0</v>
      </c>
      <c r="I5760" s="1">
        <v>0</v>
      </c>
      <c r="J5760" s="329">
        <v>3115.0847176093098</v>
      </c>
      <c r="K5760" s="329">
        <f t="shared" si="89"/>
        <v>3115.0847176093098</v>
      </c>
    </row>
    <row r="5761" spans="2:11" x14ac:dyDescent="0.2">
      <c r="B5761" s="1">
        <v>20544027</v>
      </c>
      <c r="C5761" s="1">
        <v>2025</v>
      </c>
      <c r="D5761" s="1" t="s">
        <v>315</v>
      </c>
      <c r="E5761" s="1">
        <v>0</v>
      </c>
      <c r="F5761" s="329">
        <v>0</v>
      </c>
      <c r="G5761" s="1">
        <v>0</v>
      </c>
      <c r="H5761" s="329">
        <v>0</v>
      </c>
      <c r="I5761" s="1">
        <v>0</v>
      </c>
      <c r="J5761" s="329">
        <v>3115.0847176093098</v>
      </c>
      <c r="K5761" s="329">
        <f t="shared" si="89"/>
        <v>3115.0847176093098</v>
      </c>
    </row>
    <row r="5762" spans="2:11" x14ac:dyDescent="0.2">
      <c r="B5762" s="1">
        <v>20544027</v>
      </c>
      <c r="C5762" s="1">
        <v>2026</v>
      </c>
      <c r="D5762" s="1" t="s">
        <v>315</v>
      </c>
      <c r="E5762" s="1">
        <v>0</v>
      </c>
      <c r="F5762" s="329">
        <v>0</v>
      </c>
      <c r="G5762" s="1">
        <v>0</v>
      </c>
      <c r="H5762" s="329">
        <v>0</v>
      </c>
      <c r="I5762" s="1">
        <v>0</v>
      </c>
      <c r="J5762" s="329">
        <v>3115.0847176093098</v>
      </c>
      <c r="K5762" s="329">
        <f t="shared" si="89"/>
        <v>3115.0847176093098</v>
      </c>
    </row>
    <row r="5763" spans="2:11" x14ac:dyDescent="0.2">
      <c r="B5763" s="1">
        <v>20544027</v>
      </c>
      <c r="C5763" s="1">
        <v>2027</v>
      </c>
      <c r="D5763" s="1" t="s">
        <v>315</v>
      </c>
      <c r="E5763" s="1">
        <v>0</v>
      </c>
      <c r="F5763" s="329">
        <v>0</v>
      </c>
      <c r="G5763" s="1">
        <v>0</v>
      </c>
      <c r="H5763" s="329">
        <v>0</v>
      </c>
      <c r="I5763" s="1">
        <v>0</v>
      </c>
      <c r="J5763" s="329">
        <v>3115.0847176093098</v>
      </c>
      <c r="K5763" s="329">
        <f t="shared" si="89"/>
        <v>3115.0847176093098</v>
      </c>
    </row>
    <row r="5764" spans="2:11" x14ac:dyDescent="0.2">
      <c r="B5764" s="1">
        <v>20544027</v>
      </c>
      <c r="C5764" s="1">
        <v>2028</v>
      </c>
      <c r="D5764" s="1" t="s">
        <v>315</v>
      </c>
      <c r="E5764" s="1">
        <v>0</v>
      </c>
      <c r="F5764" s="329">
        <v>0</v>
      </c>
      <c r="G5764" s="1">
        <v>0</v>
      </c>
      <c r="H5764" s="329">
        <v>0</v>
      </c>
      <c r="I5764" s="1">
        <v>0</v>
      </c>
      <c r="J5764" s="329">
        <v>3115.0847176093098</v>
      </c>
      <c r="K5764" s="329">
        <f t="shared" si="89"/>
        <v>3115.0847176093098</v>
      </c>
    </row>
    <row r="5765" spans="2:11" x14ac:dyDescent="0.2">
      <c r="B5765" s="1">
        <v>20544027</v>
      </c>
      <c r="C5765" s="1">
        <v>2029</v>
      </c>
      <c r="D5765" s="1" t="s">
        <v>315</v>
      </c>
      <c r="E5765" s="1">
        <v>0</v>
      </c>
      <c r="F5765" s="329">
        <v>0</v>
      </c>
      <c r="G5765" s="1">
        <v>0</v>
      </c>
      <c r="H5765" s="329">
        <v>0</v>
      </c>
      <c r="I5765" s="1">
        <v>0</v>
      </c>
      <c r="J5765" s="329">
        <v>3115.0847176093098</v>
      </c>
      <c r="K5765" s="329">
        <f t="shared" si="89"/>
        <v>3115.0847176093098</v>
      </c>
    </row>
    <row r="5766" spans="2:11" x14ac:dyDescent="0.2">
      <c r="B5766" s="1">
        <v>20544027</v>
      </c>
      <c r="C5766" s="1">
        <v>2030</v>
      </c>
      <c r="D5766" s="1" t="s">
        <v>315</v>
      </c>
      <c r="E5766" s="1">
        <v>0</v>
      </c>
      <c r="F5766" s="329">
        <v>0</v>
      </c>
      <c r="G5766" s="1">
        <v>0</v>
      </c>
      <c r="H5766" s="329">
        <v>0</v>
      </c>
      <c r="I5766" s="1">
        <v>0</v>
      </c>
      <c r="J5766" s="329">
        <v>3115.0847176093098</v>
      </c>
      <c r="K5766" s="329">
        <f t="shared" si="89"/>
        <v>3115.0847176093098</v>
      </c>
    </row>
    <row r="5767" spans="2:11" x14ac:dyDescent="0.2">
      <c r="B5767" s="1">
        <v>20544027</v>
      </c>
      <c r="C5767" s="1">
        <v>2031</v>
      </c>
      <c r="D5767" s="1" t="s">
        <v>315</v>
      </c>
      <c r="E5767" s="1">
        <v>0</v>
      </c>
      <c r="F5767" s="329">
        <v>0</v>
      </c>
      <c r="G5767" s="1">
        <v>0</v>
      </c>
      <c r="H5767" s="329">
        <v>0</v>
      </c>
      <c r="I5767" s="1">
        <v>0</v>
      </c>
      <c r="J5767" s="329">
        <v>3115.0847176093098</v>
      </c>
      <c r="K5767" s="329">
        <f t="shared" ref="K5767:K5830" si="90">J5767+H5767+F5767</f>
        <v>3115.0847176093098</v>
      </c>
    </row>
    <row r="5768" spans="2:11" x14ac:dyDescent="0.2">
      <c r="B5768" s="1">
        <v>20544027</v>
      </c>
      <c r="C5768" s="1">
        <v>2032</v>
      </c>
      <c r="D5768" s="1" t="s">
        <v>315</v>
      </c>
      <c r="E5768" s="1">
        <v>0</v>
      </c>
      <c r="F5768" s="329">
        <v>0</v>
      </c>
      <c r="G5768" s="1">
        <v>0</v>
      </c>
      <c r="H5768" s="329">
        <v>0</v>
      </c>
      <c r="I5768" s="1">
        <v>0</v>
      </c>
      <c r="J5768" s="329">
        <v>3115.0847176093098</v>
      </c>
      <c r="K5768" s="329">
        <f t="shared" si="90"/>
        <v>3115.0847176093098</v>
      </c>
    </row>
    <row r="5769" spans="2:11" x14ac:dyDescent="0.2">
      <c r="B5769" s="1">
        <v>20544027</v>
      </c>
      <c r="C5769" s="1">
        <v>2033</v>
      </c>
      <c r="D5769" s="1" t="s">
        <v>315</v>
      </c>
      <c r="E5769" s="1">
        <v>0</v>
      </c>
      <c r="F5769" s="329">
        <v>0</v>
      </c>
      <c r="G5769" s="1">
        <v>0</v>
      </c>
      <c r="H5769" s="329">
        <v>0</v>
      </c>
      <c r="I5769" s="1">
        <v>0</v>
      </c>
      <c r="J5769" s="329">
        <v>3115.0847176093098</v>
      </c>
      <c r="K5769" s="329">
        <f t="shared" si="90"/>
        <v>3115.0847176093098</v>
      </c>
    </row>
    <row r="5770" spans="2:11" x14ac:dyDescent="0.2">
      <c r="B5770" s="1">
        <v>20544027</v>
      </c>
      <c r="C5770" s="1">
        <v>2034</v>
      </c>
      <c r="D5770" s="1" t="s">
        <v>315</v>
      </c>
      <c r="E5770" s="1">
        <v>0</v>
      </c>
      <c r="F5770" s="329">
        <v>0</v>
      </c>
      <c r="G5770" s="1">
        <v>0</v>
      </c>
      <c r="H5770" s="329">
        <v>0</v>
      </c>
      <c r="I5770" s="1">
        <v>0</v>
      </c>
      <c r="J5770" s="329">
        <v>3115.0847176093098</v>
      </c>
      <c r="K5770" s="329">
        <f t="shared" si="90"/>
        <v>3115.0847176093098</v>
      </c>
    </row>
    <row r="5771" spans="2:11" x14ac:dyDescent="0.2">
      <c r="B5771" s="1">
        <v>19931835</v>
      </c>
      <c r="C5771" s="1">
        <v>2023</v>
      </c>
      <c r="D5771" s="1" t="s">
        <v>316</v>
      </c>
      <c r="E5771" s="1">
        <v>0</v>
      </c>
      <c r="F5771" s="329">
        <v>0</v>
      </c>
      <c r="G5771" s="1">
        <v>0</v>
      </c>
      <c r="H5771" s="329">
        <v>0</v>
      </c>
      <c r="I5771" s="1">
        <v>0</v>
      </c>
      <c r="J5771" s="329">
        <v>9237.2129893157235</v>
      </c>
      <c r="K5771" s="329">
        <f t="shared" si="90"/>
        <v>9237.2129893157235</v>
      </c>
    </row>
    <row r="5772" spans="2:11" x14ac:dyDescent="0.2">
      <c r="B5772" s="1">
        <v>19931835</v>
      </c>
      <c r="C5772" s="1">
        <v>2024</v>
      </c>
      <c r="D5772" s="1" t="s">
        <v>316</v>
      </c>
      <c r="E5772" s="1">
        <v>0</v>
      </c>
      <c r="F5772" s="329">
        <v>0</v>
      </c>
      <c r="G5772" s="1">
        <v>0</v>
      </c>
      <c r="H5772" s="329">
        <v>0</v>
      </c>
      <c r="I5772" s="1">
        <v>0</v>
      </c>
      <c r="J5772" s="329">
        <v>9237.2129893157235</v>
      </c>
      <c r="K5772" s="329">
        <f t="shared" si="90"/>
        <v>9237.2129893157235</v>
      </c>
    </row>
    <row r="5773" spans="2:11" x14ac:dyDescent="0.2">
      <c r="B5773" s="1">
        <v>19931835</v>
      </c>
      <c r="C5773" s="1">
        <v>2025</v>
      </c>
      <c r="D5773" s="1" t="s">
        <v>316</v>
      </c>
      <c r="E5773" s="1">
        <v>1746.4382904676129</v>
      </c>
      <c r="F5773" s="329">
        <v>29.357514283913641</v>
      </c>
      <c r="G5773" s="1">
        <v>0</v>
      </c>
      <c r="H5773" s="329">
        <v>0</v>
      </c>
      <c r="I5773" s="1">
        <v>1746.4382904676129</v>
      </c>
      <c r="J5773" s="329">
        <v>9237.2129893157235</v>
      </c>
      <c r="K5773" s="329">
        <f t="shared" si="90"/>
        <v>9266.570503599638</v>
      </c>
    </row>
    <row r="5774" spans="2:11" x14ac:dyDescent="0.2">
      <c r="B5774" s="1">
        <v>19931835</v>
      </c>
      <c r="C5774" s="1">
        <v>2026</v>
      </c>
      <c r="D5774" s="1" t="s">
        <v>316</v>
      </c>
      <c r="E5774" s="1">
        <v>2433.4605411779089</v>
      </c>
      <c r="F5774" s="329">
        <v>30.157285188438959</v>
      </c>
      <c r="G5774" s="1">
        <v>0</v>
      </c>
      <c r="H5774" s="329">
        <v>0</v>
      </c>
      <c r="I5774" s="1">
        <v>2433.4605411779089</v>
      </c>
      <c r="J5774" s="329">
        <v>9237.2129893157235</v>
      </c>
      <c r="K5774" s="329">
        <f t="shared" si="90"/>
        <v>9267.3702745041628</v>
      </c>
    </row>
    <row r="5775" spans="2:11" x14ac:dyDescent="0.2">
      <c r="B5775" s="1">
        <v>19931835</v>
      </c>
      <c r="C5775" s="1">
        <v>2027</v>
      </c>
      <c r="D5775" s="1" t="s">
        <v>316</v>
      </c>
      <c r="E5775" s="1">
        <v>2730.3054465577079</v>
      </c>
      <c r="F5775" s="329">
        <v>37.28455228246326</v>
      </c>
      <c r="G5775" s="1">
        <v>0</v>
      </c>
      <c r="H5775" s="329">
        <v>0</v>
      </c>
      <c r="I5775" s="1">
        <v>2730.3054465577079</v>
      </c>
      <c r="J5775" s="329">
        <v>9237.2129893157235</v>
      </c>
      <c r="K5775" s="329">
        <f t="shared" si="90"/>
        <v>9274.4975415981862</v>
      </c>
    </row>
    <row r="5776" spans="2:11" x14ac:dyDescent="0.2">
      <c r="B5776" s="1">
        <v>19931835</v>
      </c>
      <c r="C5776" s="1">
        <v>2028</v>
      </c>
      <c r="D5776" s="1" t="s">
        <v>316</v>
      </c>
      <c r="E5776" s="1">
        <v>6047.5648579125645</v>
      </c>
      <c r="F5776" s="329">
        <v>120.3547110387387</v>
      </c>
      <c r="G5776" s="1">
        <v>0</v>
      </c>
      <c r="H5776" s="329">
        <v>0</v>
      </c>
      <c r="I5776" s="1">
        <v>6047.5648579125645</v>
      </c>
      <c r="J5776" s="329">
        <v>9237.2129893157235</v>
      </c>
      <c r="K5776" s="329">
        <f t="shared" si="90"/>
        <v>9357.5677003544624</v>
      </c>
    </row>
    <row r="5777" spans="2:11" x14ac:dyDescent="0.2">
      <c r="B5777" s="1">
        <v>19931835</v>
      </c>
      <c r="C5777" s="1">
        <v>2029</v>
      </c>
      <c r="D5777" s="1" t="s">
        <v>316</v>
      </c>
      <c r="E5777" s="1">
        <v>6218.1850266456986</v>
      </c>
      <c r="F5777" s="329">
        <v>117.2739561090567</v>
      </c>
      <c r="G5777" s="1">
        <v>0</v>
      </c>
      <c r="H5777" s="329">
        <v>0</v>
      </c>
      <c r="I5777" s="1">
        <v>6218.1850266456986</v>
      </c>
      <c r="J5777" s="329">
        <v>9237.2129893157235</v>
      </c>
      <c r="K5777" s="329">
        <f t="shared" si="90"/>
        <v>9354.4869454247801</v>
      </c>
    </row>
    <row r="5778" spans="2:11" x14ac:dyDescent="0.2">
      <c r="B5778" s="1">
        <v>19931835</v>
      </c>
      <c r="C5778" s="1">
        <v>2030</v>
      </c>
      <c r="D5778" s="1" t="s">
        <v>316</v>
      </c>
      <c r="E5778" s="1">
        <v>6697.5578885033347</v>
      </c>
      <c r="F5778" s="329">
        <v>137.44960032904851</v>
      </c>
      <c r="G5778" s="1">
        <v>0</v>
      </c>
      <c r="H5778" s="329">
        <v>0</v>
      </c>
      <c r="I5778" s="1">
        <v>6697.5578885033347</v>
      </c>
      <c r="J5778" s="329">
        <v>9237.2129893157235</v>
      </c>
      <c r="K5778" s="329">
        <f t="shared" si="90"/>
        <v>9374.6625896447713</v>
      </c>
    </row>
    <row r="5779" spans="2:11" x14ac:dyDescent="0.2">
      <c r="B5779" s="1">
        <v>19931835</v>
      </c>
      <c r="C5779" s="1">
        <v>2031</v>
      </c>
      <c r="D5779" s="1" t="s">
        <v>316</v>
      </c>
      <c r="E5779" s="1">
        <v>6687.8800060148642</v>
      </c>
      <c r="F5779" s="329">
        <v>163.0061022250465</v>
      </c>
      <c r="G5779" s="1">
        <v>70.793719936535879</v>
      </c>
      <c r="H5779" s="329">
        <v>3031.478222561952</v>
      </c>
      <c r="I5779" s="1">
        <v>6758.6737259514002</v>
      </c>
      <c r="J5779" s="329">
        <v>9237.2129893157235</v>
      </c>
      <c r="K5779" s="329">
        <f t="shared" si="90"/>
        <v>12431.697314102721</v>
      </c>
    </row>
    <row r="5780" spans="2:11" x14ac:dyDescent="0.2">
      <c r="B5780" s="1">
        <v>19931835</v>
      </c>
      <c r="C5780" s="1">
        <v>2032</v>
      </c>
      <c r="D5780" s="1" t="s">
        <v>316</v>
      </c>
      <c r="E5780" s="1">
        <v>6687.8800060148642</v>
      </c>
      <c r="F5780" s="329">
        <v>163.0061022250465</v>
      </c>
      <c r="G5780" s="1">
        <v>70.793719936535879</v>
      </c>
      <c r="H5780" s="329">
        <v>3031.478222561952</v>
      </c>
      <c r="I5780" s="1">
        <v>6758.6737259514002</v>
      </c>
      <c r="J5780" s="329">
        <v>9237.2129893157235</v>
      </c>
      <c r="K5780" s="329">
        <f t="shared" si="90"/>
        <v>12431.697314102721</v>
      </c>
    </row>
    <row r="5781" spans="2:11" x14ac:dyDescent="0.2">
      <c r="B5781" s="1">
        <v>19931835</v>
      </c>
      <c r="C5781" s="1">
        <v>2033</v>
      </c>
      <c r="D5781" s="1" t="s">
        <v>316</v>
      </c>
      <c r="E5781" s="1">
        <v>6687.8800060148642</v>
      </c>
      <c r="F5781" s="329">
        <v>163.0061022250465</v>
      </c>
      <c r="G5781" s="1">
        <v>70.793719936535879</v>
      </c>
      <c r="H5781" s="329">
        <v>3031.478222561952</v>
      </c>
      <c r="I5781" s="1">
        <v>6758.6737259514002</v>
      </c>
      <c r="J5781" s="329">
        <v>9237.2129893157235</v>
      </c>
      <c r="K5781" s="329">
        <f t="shared" si="90"/>
        <v>12431.697314102721</v>
      </c>
    </row>
    <row r="5782" spans="2:11" x14ac:dyDescent="0.2">
      <c r="B5782" s="1">
        <v>19931835</v>
      </c>
      <c r="C5782" s="1">
        <v>2034</v>
      </c>
      <c r="D5782" s="1" t="s">
        <v>316</v>
      </c>
      <c r="E5782" s="1">
        <v>6687.8800060148642</v>
      </c>
      <c r="F5782" s="329">
        <v>163.0061022250465</v>
      </c>
      <c r="G5782" s="1">
        <v>70.793719936535879</v>
      </c>
      <c r="H5782" s="329">
        <v>3031.478222561952</v>
      </c>
      <c r="I5782" s="1">
        <v>6758.6737259514002</v>
      </c>
      <c r="J5782" s="329">
        <v>9237.2129893157235</v>
      </c>
      <c r="K5782" s="329">
        <f t="shared" si="90"/>
        <v>12431.697314102721</v>
      </c>
    </row>
    <row r="5783" spans="2:11" x14ac:dyDescent="0.2">
      <c r="B5783" s="1">
        <v>19936888</v>
      </c>
      <c r="C5783" s="1">
        <v>2023</v>
      </c>
      <c r="D5783" s="1" t="s">
        <v>316</v>
      </c>
      <c r="E5783" s="1">
        <v>0</v>
      </c>
      <c r="F5783" s="329">
        <v>0</v>
      </c>
      <c r="G5783" s="1">
        <v>39.764040796643847</v>
      </c>
      <c r="H5783" s="329">
        <v>1702.7474163549291</v>
      </c>
      <c r="I5783" s="1">
        <v>39.764040796643847</v>
      </c>
      <c r="J5783" s="329">
        <v>10906.995339184719</v>
      </c>
      <c r="K5783" s="329">
        <f t="shared" si="90"/>
        <v>12609.742755539648</v>
      </c>
    </row>
    <row r="5784" spans="2:11" x14ac:dyDescent="0.2">
      <c r="B5784" s="1">
        <v>19936888</v>
      </c>
      <c r="C5784" s="1">
        <v>2024</v>
      </c>
      <c r="D5784" s="1" t="s">
        <v>316</v>
      </c>
      <c r="E5784" s="1">
        <v>0</v>
      </c>
      <c r="F5784" s="329">
        <v>0</v>
      </c>
      <c r="G5784" s="1">
        <v>35.601775702831667</v>
      </c>
      <c r="H5784" s="329">
        <v>1524.513866829167</v>
      </c>
      <c r="I5784" s="1">
        <v>35.601775702831667</v>
      </c>
      <c r="J5784" s="329">
        <v>10906.995339184719</v>
      </c>
      <c r="K5784" s="329">
        <f t="shared" si="90"/>
        <v>12431.509206013887</v>
      </c>
    </row>
    <row r="5785" spans="2:11" x14ac:dyDescent="0.2">
      <c r="B5785" s="1">
        <v>19936888</v>
      </c>
      <c r="C5785" s="1">
        <v>2025</v>
      </c>
      <c r="D5785" s="1" t="s">
        <v>316</v>
      </c>
      <c r="E5785" s="1">
        <v>0</v>
      </c>
      <c r="F5785" s="329">
        <v>0</v>
      </c>
      <c r="G5785" s="1">
        <v>28.08875219332274</v>
      </c>
      <c r="H5785" s="329">
        <v>1202.7965284114409</v>
      </c>
      <c r="I5785" s="1">
        <v>28.08875219332274</v>
      </c>
      <c r="J5785" s="329">
        <v>10906.995339184719</v>
      </c>
      <c r="K5785" s="329">
        <f t="shared" si="90"/>
        <v>12109.791867596161</v>
      </c>
    </row>
    <row r="5786" spans="2:11" x14ac:dyDescent="0.2">
      <c r="B5786" s="1">
        <v>19936888</v>
      </c>
      <c r="C5786" s="1">
        <v>2026</v>
      </c>
      <c r="D5786" s="1" t="s">
        <v>316</v>
      </c>
      <c r="E5786" s="1">
        <v>0</v>
      </c>
      <c r="F5786" s="329">
        <v>0</v>
      </c>
      <c r="G5786" s="1">
        <v>21.516335798487141</v>
      </c>
      <c r="H5786" s="329">
        <v>921.35719751578279</v>
      </c>
      <c r="I5786" s="1">
        <v>21.516335798487141</v>
      </c>
      <c r="J5786" s="329">
        <v>10906.995339184719</v>
      </c>
      <c r="K5786" s="329">
        <f t="shared" si="90"/>
        <v>11828.352536700502</v>
      </c>
    </row>
    <row r="5787" spans="2:11" x14ac:dyDescent="0.2">
      <c r="B5787" s="1">
        <v>19936888</v>
      </c>
      <c r="C5787" s="1">
        <v>2027</v>
      </c>
      <c r="D5787" s="1" t="s">
        <v>316</v>
      </c>
      <c r="E5787" s="1">
        <v>67.204258025668665</v>
      </c>
      <c r="F5787" s="329">
        <v>0.1760931593687324</v>
      </c>
      <c r="G5787" s="1">
        <v>19.536551543496451</v>
      </c>
      <c r="H5787" s="329">
        <v>836.58028708141671</v>
      </c>
      <c r="I5787" s="1">
        <v>86.740809569165123</v>
      </c>
      <c r="J5787" s="329">
        <v>10906.995339184719</v>
      </c>
      <c r="K5787" s="329">
        <f t="shared" si="90"/>
        <v>11743.751719425505</v>
      </c>
    </row>
    <row r="5788" spans="2:11" x14ac:dyDescent="0.2">
      <c r="B5788" s="1">
        <v>19936888</v>
      </c>
      <c r="C5788" s="1">
        <v>2028</v>
      </c>
      <c r="D5788" s="1" t="s">
        <v>316</v>
      </c>
      <c r="E5788" s="1">
        <v>1732.1029909869601</v>
      </c>
      <c r="F5788" s="329">
        <v>12.169261584949989</v>
      </c>
      <c r="G5788" s="1">
        <v>14.57420383839251</v>
      </c>
      <c r="H5788" s="329">
        <v>624.08617016979451</v>
      </c>
      <c r="I5788" s="1">
        <v>1746.677194825352</v>
      </c>
      <c r="J5788" s="329">
        <v>10906.995339184719</v>
      </c>
      <c r="K5788" s="329">
        <f t="shared" si="90"/>
        <v>11543.250770939463</v>
      </c>
    </row>
    <row r="5789" spans="2:11" x14ac:dyDescent="0.2">
      <c r="B5789" s="1">
        <v>19936888</v>
      </c>
      <c r="C5789" s="1">
        <v>2029</v>
      </c>
      <c r="D5789" s="1" t="s">
        <v>316</v>
      </c>
      <c r="E5789" s="1">
        <v>1998.6585213053429</v>
      </c>
      <c r="F5789" s="329">
        <v>10.138718078068891</v>
      </c>
      <c r="G5789" s="1">
        <v>14.138242853688601</v>
      </c>
      <c r="H5789" s="329">
        <v>605.41775957911841</v>
      </c>
      <c r="I5789" s="1">
        <v>2012.796764159031</v>
      </c>
      <c r="J5789" s="329">
        <v>10906.995339184719</v>
      </c>
      <c r="K5789" s="329">
        <f t="shared" si="90"/>
        <v>11522.551816841908</v>
      </c>
    </row>
    <row r="5790" spans="2:11" x14ac:dyDescent="0.2">
      <c r="B5790" s="1">
        <v>19936888</v>
      </c>
      <c r="C5790" s="1">
        <v>2030</v>
      </c>
      <c r="D5790" s="1" t="s">
        <v>316</v>
      </c>
      <c r="E5790" s="1">
        <v>2549.6767272814218</v>
      </c>
      <c r="F5790" s="329">
        <v>21.341346270476151</v>
      </c>
      <c r="G5790" s="1">
        <v>15.66314242621873</v>
      </c>
      <c r="H5790" s="329">
        <v>670.71592232382568</v>
      </c>
      <c r="I5790" s="1">
        <v>2565.3398697076409</v>
      </c>
      <c r="J5790" s="329">
        <v>10906.995339184719</v>
      </c>
      <c r="K5790" s="329">
        <f t="shared" si="90"/>
        <v>11599.05260777902</v>
      </c>
    </row>
    <row r="5791" spans="2:11" x14ac:dyDescent="0.2">
      <c r="B5791" s="1">
        <v>19936888</v>
      </c>
      <c r="C5791" s="1">
        <v>2031</v>
      </c>
      <c r="D5791" s="1" t="s">
        <v>316</v>
      </c>
      <c r="E5791" s="1">
        <v>6496.7722602174053</v>
      </c>
      <c r="F5791" s="329">
        <v>92.162244353573996</v>
      </c>
      <c r="G5791" s="1">
        <v>90.150447775907097</v>
      </c>
      <c r="H5791" s="329">
        <v>3860.358227140277</v>
      </c>
      <c r="I5791" s="1">
        <v>6586.9227079933116</v>
      </c>
      <c r="J5791" s="329">
        <v>10906.995339184719</v>
      </c>
      <c r="K5791" s="329">
        <f t="shared" si="90"/>
        <v>14859.515810678571</v>
      </c>
    </row>
    <row r="5792" spans="2:11" x14ac:dyDescent="0.2">
      <c r="B5792" s="1">
        <v>19936888</v>
      </c>
      <c r="C5792" s="1">
        <v>2032</v>
      </c>
      <c r="D5792" s="1" t="s">
        <v>316</v>
      </c>
      <c r="E5792" s="1">
        <v>6496.7722602174053</v>
      </c>
      <c r="F5792" s="329">
        <v>92.162244353573996</v>
      </c>
      <c r="G5792" s="1">
        <v>90.150447775907097</v>
      </c>
      <c r="H5792" s="329">
        <v>3860.358227140277</v>
      </c>
      <c r="I5792" s="1">
        <v>6586.9227079933116</v>
      </c>
      <c r="J5792" s="329">
        <v>10906.995339184719</v>
      </c>
      <c r="K5792" s="329">
        <f t="shared" si="90"/>
        <v>14859.515810678571</v>
      </c>
    </row>
    <row r="5793" spans="2:11" x14ac:dyDescent="0.2">
      <c r="B5793" s="1">
        <v>19936888</v>
      </c>
      <c r="C5793" s="1">
        <v>2033</v>
      </c>
      <c r="D5793" s="1" t="s">
        <v>316</v>
      </c>
      <c r="E5793" s="1">
        <v>6496.7722602174053</v>
      </c>
      <c r="F5793" s="329">
        <v>92.162244353573996</v>
      </c>
      <c r="G5793" s="1">
        <v>90.150447775907097</v>
      </c>
      <c r="H5793" s="329">
        <v>3860.358227140277</v>
      </c>
      <c r="I5793" s="1">
        <v>6586.9227079933116</v>
      </c>
      <c r="J5793" s="329">
        <v>10906.995339184719</v>
      </c>
      <c r="K5793" s="329">
        <f t="shared" si="90"/>
        <v>14859.515810678571</v>
      </c>
    </row>
    <row r="5794" spans="2:11" x14ac:dyDescent="0.2">
      <c r="B5794" s="1">
        <v>19936888</v>
      </c>
      <c r="C5794" s="1">
        <v>2034</v>
      </c>
      <c r="D5794" s="1" t="s">
        <v>316</v>
      </c>
      <c r="E5794" s="1">
        <v>6496.7722602174053</v>
      </c>
      <c r="F5794" s="329">
        <v>92.162244353573996</v>
      </c>
      <c r="G5794" s="1">
        <v>90.150447775907097</v>
      </c>
      <c r="H5794" s="329">
        <v>3860.358227140277</v>
      </c>
      <c r="I5794" s="1">
        <v>6586.9227079933116</v>
      </c>
      <c r="J5794" s="329">
        <v>10906.995339184719</v>
      </c>
      <c r="K5794" s="329">
        <f t="shared" si="90"/>
        <v>14859.515810678571</v>
      </c>
    </row>
    <row r="5795" spans="2:11" x14ac:dyDescent="0.2">
      <c r="B5795" s="1">
        <v>19936906</v>
      </c>
      <c r="C5795" s="1">
        <v>2023</v>
      </c>
      <c r="D5795" s="1" t="s">
        <v>316</v>
      </c>
      <c r="E5795" s="1">
        <v>0</v>
      </c>
      <c r="F5795" s="329">
        <v>0</v>
      </c>
      <c r="G5795" s="1">
        <v>0</v>
      </c>
      <c r="H5795" s="329">
        <v>0</v>
      </c>
      <c r="I5795" s="1">
        <v>0</v>
      </c>
      <c r="J5795" s="329">
        <v>9444.0324523697236</v>
      </c>
      <c r="K5795" s="329">
        <f t="shared" si="90"/>
        <v>9444.0324523697236</v>
      </c>
    </row>
    <row r="5796" spans="2:11" x14ac:dyDescent="0.2">
      <c r="B5796" s="1">
        <v>19936906</v>
      </c>
      <c r="C5796" s="1">
        <v>2024</v>
      </c>
      <c r="D5796" s="1" t="s">
        <v>316</v>
      </c>
      <c r="E5796" s="1">
        <v>0</v>
      </c>
      <c r="F5796" s="329">
        <v>0</v>
      </c>
      <c r="G5796" s="1">
        <v>0</v>
      </c>
      <c r="H5796" s="329">
        <v>0</v>
      </c>
      <c r="I5796" s="1">
        <v>0</v>
      </c>
      <c r="J5796" s="329">
        <v>9444.0324523697236</v>
      </c>
      <c r="K5796" s="329">
        <f t="shared" si="90"/>
        <v>9444.0324523697236</v>
      </c>
    </row>
    <row r="5797" spans="2:11" x14ac:dyDescent="0.2">
      <c r="B5797" s="1">
        <v>19936906</v>
      </c>
      <c r="C5797" s="1">
        <v>2025</v>
      </c>
      <c r="D5797" s="1" t="s">
        <v>316</v>
      </c>
      <c r="E5797" s="1">
        <v>0</v>
      </c>
      <c r="F5797" s="329">
        <v>0</v>
      </c>
      <c r="G5797" s="1">
        <v>0</v>
      </c>
      <c r="H5797" s="329">
        <v>0</v>
      </c>
      <c r="I5797" s="1">
        <v>0</v>
      </c>
      <c r="J5797" s="329">
        <v>9444.0324523697236</v>
      </c>
      <c r="K5797" s="329">
        <f t="shared" si="90"/>
        <v>9444.0324523697236</v>
      </c>
    </row>
    <row r="5798" spans="2:11" x14ac:dyDescent="0.2">
      <c r="B5798" s="1">
        <v>19936906</v>
      </c>
      <c r="C5798" s="1">
        <v>2026</v>
      </c>
      <c r="D5798" s="1" t="s">
        <v>316</v>
      </c>
      <c r="E5798" s="1">
        <v>0</v>
      </c>
      <c r="F5798" s="329">
        <v>0</v>
      </c>
      <c r="G5798" s="1">
        <v>0</v>
      </c>
      <c r="H5798" s="329">
        <v>0</v>
      </c>
      <c r="I5798" s="1">
        <v>0</v>
      </c>
      <c r="J5798" s="329">
        <v>9444.0324523697236</v>
      </c>
      <c r="K5798" s="329">
        <f t="shared" si="90"/>
        <v>9444.0324523697236</v>
      </c>
    </row>
    <row r="5799" spans="2:11" x14ac:dyDescent="0.2">
      <c r="B5799" s="1">
        <v>19936906</v>
      </c>
      <c r="C5799" s="1">
        <v>2027</v>
      </c>
      <c r="D5799" s="1" t="s">
        <v>316</v>
      </c>
      <c r="E5799" s="1">
        <v>0</v>
      </c>
      <c r="F5799" s="329">
        <v>0</v>
      </c>
      <c r="G5799" s="1">
        <v>0</v>
      </c>
      <c r="H5799" s="329">
        <v>0</v>
      </c>
      <c r="I5799" s="1">
        <v>0</v>
      </c>
      <c r="J5799" s="329">
        <v>9444.0324523697236</v>
      </c>
      <c r="K5799" s="329">
        <f t="shared" si="90"/>
        <v>9444.0324523697236</v>
      </c>
    </row>
    <row r="5800" spans="2:11" x14ac:dyDescent="0.2">
      <c r="B5800" s="1">
        <v>19936906</v>
      </c>
      <c r="C5800" s="1">
        <v>2028</v>
      </c>
      <c r="D5800" s="1" t="s">
        <v>316</v>
      </c>
      <c r="E5800" s="1">
        <v>0</v>
      </c>
      <c r="F5800" s="329">
        <v>0</v>
      </c>
      <c r="G5800" s="1">
        <v>0</v>
      </c>
      <c r="H5800" s="329">
        <v>0</v>
      </c>
      <c r="I5800" s="1">
        <v>0</v>
      </c>
      <c r="J5800" s="329">
        <v>9444.0324523697236</v>
      </c>
      <c r="K5800" s="329">
        <f t="shared" si="90"/>
        <v>9444.0324523697236</v>
      </c>
    </row>
    <row r="5801" spans="2:11" x14ac:dyDescent="0.2">
      <c r="B5801" s="1">
        <v>19936906</v>
      </c>
      <c r="C5801" s="1">
        <v>2029</v>
      </c>
      <c r="D5801" s="1" t="s">
        <v>316</v>
      </c>
      <c r="E5801" s="1">
        <v>0</v>
      </c>
      <c r="F5801" s="329">
        <v>0</v>
      </c>
      <c r="G5801" s="1">
        <v>0</v>
      </c>
      <c r="H5801" s="329">
        <v>0</v>
      </c>
      <c r="I5801" s="1">
        <v>0</v>
      </c>
      <c r="J5801" s="329">
        <v>9444.0324523697236</v>
      </c>
      <c r="K5801" s="329">
        <f t="shared" si="90"/>
        <v>9444.0324523697236</v>
      </c>
    </row>
    <row r="5802" spans="2:11" x14ac:dyDescent="0.2">
      <c r="B5802" s="1">
        <v>19936906</v>
      </c>
      <c r="C5802" s="1">
        <v>2030</v>
      </c>
      <c r="D5802" s="1" t="s">
        <v>316</v>
      </c>
      <c r="E5802" s="1">
        <v>0</v>
      </c>
      <c r="F5802" s="329">
        <v>0</v>
      </c>
      <c r="G5802" s="1">
        <v>0</v>
      </c>
      <c r="H5802" s="329">
        <v>0</v>
      </c>
      <c r="I5802" s="1">
        <v>0</v>
      </c>
      <c r="J5802" s="329">
        <v>9444.0324523697236</v>
      </c>
      <c r="K5802" s="329">
        <f t="shared" si="90"/>
        <v>9444.0324523697236</v>
      </c>
    </row>
    <row r="5803" spans="2:11" x14ac:dyDescent="0.2">
      <c r="B5803" s="1">
        <v>19936906</v>
      </c>
      <c r="C5803" s="1">
        <v>2031</v>
      </c>
      <c r="D5803" s="1" t="s">
        <v>316</v>
      </c>
      <c r="E5803" s="1">
        <v>0</v>
      </c>
      <c r="F5803" s="329">
        <v>0</v>
      </c>
      <c r="G5803" s="1">
        <v>67.060472718355641</v>
      </c>
      <c r="H5803" s="329">
        <v>2871.6157707583329</v>
      </c>
      <c r="I5803" s="1">
        <v>67.060472718355641</v>
      </c>
      <c r="J5803" s="329">
        <v>9444.0324523697236</v>
      </c>
      <c r="K5803" s="329">
        <f t="shared" si="90"/>
        <v>12315.648223128057</v>
      </c>
    </row>
    <row r="5804" spans="2:11" x14ac:dyDescent="0.2">
      <c r="B5804" s="1">
        <v>19936906</v>
      </c>
      <c r="C5804" s="1">
        <v>2032</v>
      </c>
      <c r="D5804" s="1" t="s">
        <v>316</v>
      </c>
      <c r="E5804" s="1">
        <v>0</v>
      </c>
      <c r="F5804" s="329">
        <v>0</v>
      </c>
      <c r="G5804" s="1">
        <v>67.060472718355641</v>
      </c>
      <c r="H5804" s="329">
        <v>2871.6157707583329</v>
      </c>
      <c r="I5804" s="1">
        <v>67.060472718355641</v>
      </c>
      <c r="J5804" s="329">
        <v>9444.0324523697236</v>
      </c>
      <c r="K5804" s="329">
        <f t="shared" si="90"/>
        <v>12315.648223128057</v>
      </c>
    </row>
    <row r="5805" spans="2:11" x14ac:dyDescent="0.2">
      <c r="B5805" s="1">
        <v>19936906</v>
      </c>
      <c r="C5805" s="1">
        <v>2033</v>
      </c>
      <c r="D5805" s="1" t="s">
        <v>316</v>
      </c>
      <c r="E5805" s="1">
        <v>0</v>
      </c>
      <c r="F5805" s="329">
        <v>0</v>
      </c>
      <c r="G5805" s="1">
        <v>67.060472718355641</v>
      </c>
      <c r="H5805" s="329">
        <v>2871.6157707583329</v>
      </c>
      <c r="I5805" s="1">
        <v>67.060472718355641</v>
      </c>
      <c r="J5805" s="329">
        <v>9444.0324523697236</v>
      </c>
      <c r="K5805" s="329">
        <f t="shared" si="90"/>
        <v>12315.648223128057</v>
      </c>
    </row>
    <row r="5806" spans="2:11" x14ac:dyDescent="0.2">
      <c r="B5806" s="1">
        <v>19936906</v>
      </c>
      <c r="C5806" s="1">
        <v>2034</v>
      </c>
      <c r="D5806" s="1" t="s">
        <v>316</v>
      </c>
      <c r="E5806" s="1">
        <v>0</v>
      </c>
      <c r="F5806" s="329">
        <v>0</v>
      </c>
      <c r="G5806" s="1">
        <v>67.060472718355641</v>
      </c>
      <c r="H5806" s="329">
        <v>2871.6157707583329</v>
      </c>
      <c r="I5806" s="1">
        <v>67.060472718355641</v>
      </c>
      <c r="J5806" s="329">
        <v>9444.0324523697236</v>
      </c>
      <c r="K5806" s="329">
        <f t="shared" si="90"/>
        <v>12315.648223128057</v>
      </c>
    </row>
    <row r="5807" spans="2:11" x14ac:dyDescent="0.2">
      <c r="B5807" s="1">
        <v>19937056</v>
      </c>
      <c r="C5807" s="1">
        <v>2023</v>
      </c>
      <c r="D5807" s="1" t="s">
        <v>316</v>
      </c>
      <c r="E5807" s="1">
        <v>0</v>
      </c>
      <c r="F5807" s="329">
        <v>0</v>
      </c>
      <c r="G5807" s="1">
        <v>51.812060693416697</v>
      </c>
      <c r="H5807" s="329">
        <v>2218.6591381121948</v>
      </c>
      <c r="I5807" s="1">
        <v>51.812060693416697</v>
      </c>
      <c r="J5807" s="329">
        <v>14624.2796844943</v>
      </c>
      <c r="K5807" s="329">
        <f t="shared" si="90"/>
        <v>16842.938822606495</v>
      </c>
    </row>
    <row r="5808" spans="2:11" x14ac:dyDescent="0.2">
      <c r="B5808" s="1">
        <v>19937056</v>
      </c>
      <c r="C5808" s="1">
        <v>2024</v>
      </c>
      <c r="D5808" s="1" t="s">
        <v>316</v>
      </c>
      <c r="E5808" s="1">
        <v>0</v>
      </c>
      <c r="F5808" s="329">
        <v>0</v>
      </c>
      <c r="G5808" s="1">
        <v>56.260277797791353</v>
      </c>
      <c r="H5808" s="329">
        <v>2409.137520844843</v>
      </c>
      <c r="I5808" s="1">
        <v>56.260277797791353</v>
      </c>
      <c r="J5808" s="329">
        <v>14624.2796844943</v>
      </c>
      <c r="K5808" s="329">
        <f t="shared" si="90"/>
        <v>17033.417205339145</v>
      </c>
    </row>
    <row r="5809" spans="2:11" x14ac:dyDescent="0.2">
      <c r="B5809" s="1">
        <v>19937056</v>
      </c>
      <c r="C5809" s="1">
        <v>2025</v>
      </c>
      <c r="D5809" s="1" t="s">
        <v>316</v>
      </c>
      <c r="E5809" s="1">
        <v>0</v>
      </c>
      <c r="F5809" s="329">
        <v>0</v>
      </c>
      <c r="G5809" s="1">
        <v>47.204804832739519</v>
      </c>
      <c r="H5809" s="329">
        <v>2021.370511099311</v>
      </c>
      <c r="I5809" s="1">
        <v>47.204804832739519</v>
      </c>
      <c r="J5809" s="329">
        <v>14624.2796844943</v>
      </c>
      <c r="K5809" s="329">
        <f t="shared" si="90"/>
        <v>16645.650195593611</v>
      </c>
    </row>
    <row r="5810" spans="2:11" x14ac:dyDescent="0.2">
      <c r="B5810" s="1">
        <v>19937056</v>
      </c>
      <c r="C5810" s="1">
        <v>2026</v>
      </c>
      <c r="D5810" s="1" t="s">
        <v>316</v>
      </c>
      <c r="E5810" s="1">
        <v>0</v>
      </c>
      <c r="F5810" s="329">
        <v>0</v>
      </c>
      <c r="G5810" s="1">
        <v>47.045225251279589</v>
      </c>
      <c r="H5810" s="329">
        <v>2014.5371079896149</v>
      </c>
      <c r="I5810" s="1">
        <v>47.045225251279589</v>
      </c>
      <c r="J5810" s="329">
        <v>14624.2796844943</v>
      </c>
      <c r="K5810" s="329">
        <f t="shared" si="90"/>
        <v>16638.816792483914</v>
      </c>
    </row>
    <row r="5811" spans="2:11" x14ac:dyDescent="0.2">
      <c r="B5811" s="1">
        <v>19937056</v>
      </c>
      <c r="C5811" s="1">
        <v>2027</v>
      </c>
      <c r="D5811" s="1" t="s">
        <v>316</v>
      </c>
      <c r="E5811" s="1">
        <v>0</v>
      </c>
      <c r="F5811" s="329">
        <v>0</v>
      </c>
      <c r="G5811" s="1">
        <v>44.544332142063773</v>
      </c>
      <c r="H5811" s="329">
        <v>1907.445645578267</v>
      </c>
      <c r="I5811" s="1">
        <v>44.544332142063773</v>
      </c>
      <c r="J5811" s="329">
        <v>14624.2796844943</v>
      </c>
      <c r="K5811" s="329">
        <f t="shared" si="90"/>
        <v>16531.725330072568</v>
      </c>
    </row>
    <row r="5812" spans="2:11" x14ac:dyDescent="0.2">
      <c r="B5812" s="1">
        <v>19937056</v>
      </c>
      <c r="C5812" s="1">
        <v>2028</v>
      </c>
      <c r="D5812" s="1" t="s">
        <v>316</v>
      </c>
      <c r="E5812" s="1">
        <v>0</v>
      </c>
      <c r="F5812" s="329">
        <v>0</v>
      </c>
      <c r="G5812" s="1">
        <v>44.929922314570412</v>
      </c>
      <c r="H5812" s="329">
        <v>1923.9571131467981</v>
      </c>
      <c r="I5812" s="1">
        <v>44.929922314570412</v>
      </c>
      <c r="J5812" s="329">
        <v>14624.2796844943</v>
      </c>
      <c r="K5812" s="329">
        <f t="shared" si="90"/>
        <v>16548.236797641097</v>
      </c>
    </row>
    <row r="5813" spans="2:11" x14ac:dyDescent="0.2">
      <c r="B5813" s="1">
        <v>19937056</v>
      </c>
      <c r="C5813" s="1">
        <v>2029</v>
      </c>
      <c r="D5813" s="1" t="s">
        <v>316</v>
      </c>
      <c r="E5813" s="1">
        <v>0</v>
      </c>
      <c r="F5813" s="329">
        <v>0</v>
      </c>
      <c r="G5813" s="1">
        <v>44.550519556527433</v>
      </c>
      <c r="H5813" s="329">
        <v>1907.710598630845</v>
      </c>
      <c r="I5813" s="1">
        <v>44.550519556527433</v>
      </c>
      <c r="J5813" s="329">
        <v>14624.2796844943</v>
      </c>
      <c r="K5813" s="329">
        <f t="shared" si="90"/>
        <v>16531.990283125146</v>
      </c>
    </row>
    <row r="5814" spans="2:11" x14ac:dyDescent="0.2">
      <c r="B5814" s="1">
        <v>19937056</v>
      </c>
      <c r="C5814" s="1">
        <v>2030</v>
      </c>
      <c r="D5814" s="1" t="s">
        <v>316</v>
      </c>
      <c r="E5814" s="1">
        <v>0</v>
      </c>
      <c r="F5814" s="329">
        <v>0</v>
      </c>
      <c r="G5814" s="1">
        <v>45.045257614820017</v>
      </c>
      <c r="H5814" s="329">
        <v>1928.8959191780791</v>
      </c>
      <c r="I5814" s="1">
        <v>45.045257614820017</v>
      </c>
      <c r="J5814" s="329">
        <v>14624.2796844943</v>
      </c>
      <c r="K5814" s="329">
        <f t="shared" si="90"/>
        <v>16553.175603672378</v>
      </c>
    </row>
    <row r="5815" spans="2:11" x14ac:dyDescent="0.2">
      <c r="B5815" s="1">
        <v>19937056</v>
      </c>
      <c r="C5815" s="1">
        <v>2031</v>
      </c>
      <c r="D5815" s="1" t="s">
        <v>316</v>
      </c>
      <c r="E5815" s="1">
        <v>0</v>
      </c>
      <c r="F5815" s="329">
        <v>0</v>
      </c>
      <c r="G5815" s="1">
        <v>172.31593213457299</v>
      </c>
      <c r="H5815" s="329">
        <v>7378.7900414713285</v>
      </c>
      <c r="I5815" s="1">
        <v>172.31593213457299</v>
      </c>
      <c r="J5815" s="329">
        <v>14624.2796844943</v>
      </c>
      <c r="K5815" s="329">
        <f t="shared" si="90"/>
        <v>22003.06972596563</v>
      </c>
    </row>
    <row r="5816" spans="2:11" x14ac:dyDescent="0.2">
      <c r="B5816" s="1">
        <v>19937056</v>
      </c>
      <c r="C5816" s="1">
        <v>2032</v>
      </c>
      <c r="D5816" s="1" t="s">
        <v>316</v>
      </c>
      <c r="E5816" s="1">
        <v>0</v>
      </c>
      <c r="F5816" s="329">
        <v>0</v>
      </c>
      <c r="G5816" s="1">
        <v>172.31593213457299</v>
      </c>
      <c r="H5816" s="329">
        <v>7378.7900414713285</v>
      </c>
      <c r="I5816" s="1">
        <v>172.31593213457299</v>
      </c>
      <c r="J5816" s="329">
        <v>14624.2796844943</v>
      </c>
      <c r="K5816" s="329">
        <f t="shared" si="90"/>
        <v>22003.06972596563</v>
      </c>
    </row>
    <row r="5817" spans="2:11" x14ac:dyDescent="0.2">
      <c r="B5817" s="1">
        <v>19937056</v>
      </c>
      <c r="C5817" s="1">
        <v>2033</v>
      </c>
      <c r="D5817" s="1" t="s">
        <v>316</v>
      </c>
      <c r="E5817" s="1">
        <v>0</v>
      </c>
      <c r="F5817" s="329">
        <v>0</v>
      </c>
      <c r="G5817" s="1">
        <v>172.31593213457299</v>
      </c>
      <c r="H5817" s="329">
        <v>7378.7900414713285</v>
      </c>
      <c r="I5817" s="1">
        <v>172.31593213457299</v>
      </c>
      <c r="J5817" s="329">
        <v>14624.2796844943</v>
      </c>
      <c r="K5817" s="329">
        <f t="shared" si="90"/>
        <v>22003.06972596563</v>
      </c>
    </row>
    <row r="5818" spans="2:11" x14ac:dyDescent="0.2">
      <c r="B5818" s="1">
        <v>19937056</v>
      </c>
      <c r="C5818" s="1">
        <v>2034</v>
      </c>
      <c r="D5818" s="1" t="s">
        <v>316</v>
      </c>
      <c r="E5818" s="1">
        <v>0</v>
      </c>
      <c r="F5818" s="329">
        <v>0</v>
      </c>
      <c r="G5818" s="1">
        <v>172.31593213457299</v>
      </c>
      <c r="H5818" s="329">
        <v>7378.7900414713285</v>
      </c>
      <c r="I5818" s="1">
        <v>172.31593213457299</v>
      </c>
      <c r="J5818" s="329">
        <v>14624.2796844943</v>
      </c>
      <c r="K5818" s="329">
        <f t="shared" si="90"/>
        <v>22003.06972596563</v>
      </c>
    </row>
    <row r="5819" spans="2:11" x14ac:dyDescent="0.2">
      <c r="B5819" s="1">
        <v>19937096</v>
      </c>
      <c r="C5819" s="1">
        <v>2023</v>
      </c>
      <c r="D5819" s="1" t="s">
        <v>316</v>
      </c>
      <c r="E5819" s="1">
        <v>0</v>
      </c>
      <c r="F5819" s="329">
        <v>0</v>
      </c>
      <c r="G5819" s="1">
        <v>0</v>
      </c>
      <c r="H5819" s="329">
        <v>0</v>
      </c>
      <c r="I5819" s="1">
        <v>0</v>
      </c>
      <c r="J5819" s="329">
        <v>9867.7170144854754</v>
      </c>
      <c r="K5819" s="329">
        <f t="shared" si="90"/>
        <v>9867.7170144854754</v>
      </c>
    </row>
    <row r="5820" spans="2:11" x14ac:dyDescent="0.2">
      <c r="B5820" s="1">
        <v>19937096</v>
      </c>
      <c r="C5820" s="1">
        <v>2024</v>
      </c>
      <c r="D5820" s="1" t="s">
        <v>316</v>
      </c>
      <c r="E5820" s="1">
        <v>0</v>
      </c>
      <c r="F5820" s="329">
        <v>0</v>
      </c>
      <c r="G5820" s="1">
        <v>0</v>
      </c>
      <c r="H5820" s="329">
        <v>0</v>
      </c>
      <c r="I5820" s="1">
        <v>0</v>
      </c>
      <c r="J5820" s="329">
        <v>9867.7170144854754</v>
      </c>
      <c r="K5820" s="329">
        <f t="shared" si="90"/>
        <v>9867.7170144854754</v>
      </c>
    </row>
    <row r="5821" spans="2:11" x14ac:dyDescent="0.2">
      <c r="B5821" s="1">
        <v>19937096</v>
      </c>
      <c r="C5821" s="1">
        <v>2025</v>
      </c>
      <c r="D5821" s="1" t="s">
        <v>316</v>
      </c>
      <c r="E5821" s="1">
        <v>0</v>
      </c>
      <c r="F5821" s="329">
        <v>0</v>
      </c>
      <c r="G5821" s="1">
        <v>0</v>
      </c>
      <c r="H5821" s="329">
        <v>0</v>
      </c>
      <c r="I5821" s="1">
        <v>0</v>
      </c>
      <c r="J5821" s="329">
        <v>9867.7170144854754</v>
      </c>
      <c r="K5821" s="329">
        <f t="shared" si="90"/>
        <v>9867.7170144854754</v>
      </c>
    </row>
    <row r="5822" spans="2:11" x14ac:dyDescent="0.2">
      <c r="B5822" s="1">
        <v>19937096</v>
      </c>
      <c r="C5822" s="1">
        <v>2026</v>
      </c>
      <c r="D5822" s="1" t="s">
        <v>316</v>
      </c>
      <c r="E5822" s="1">
        <v>0</v>
      </c>
      <c r="F5822" s="329">
        <v>0</v>
      </c>
      <c r="G5822" s="1">
        <v>0</v>
      </c>
      <c r="H5822" s="329">
        <v>0</v>
      </c>
      <c r="I5822" s="1">
        <v>0</v>
      </c>
      <c r="J5822" s="329">
        <v>9867.7170144854754</v>
      </c>
      <c r="K5822" s="329">
        <f t="shared" si="90"/>
        <v>9867.7170144854754</v>
      </c>
    </row>
    <row r="5823" spans="2:11" x14ac:dyDescent="0.2">
      <c r="B5823" s="1">
        <v>19937096</v>
      </c>
      <c r="C5823" s="1">
        <v>2027</v>
      </c>
      <c r="D5823" s="1" t="s">
        <v>316</v>
      </c>
      <c r="E5823" s="1">
        <v>0</v>
      </c>
      <c r="F5823" s="329">
        <v>0</v>
      </c>
      <c r="G5823" s="1">
        <v>0</v>
      </c>
      <c r="H5823" s="329">
        <v>0</v>
      </c>
      <c r="I5823" s="1">
        <v>0</v>
      </c>
      <c r="J5823" s="329">
        <v>9867.7170144854754</v>
      </c>
      <c r="K5823" s="329">
        <f t="shared" si="90"/>
        <v>9867.7170144854754</v>
      </c>
    </row>
    <row r="5824" spans="2:11" x14ac:dyDescent="0.2">
      <c r="B5824" s="1">
        <v>19937096</v>
      </c>
      <c r="C5824" s="1">
        <v>2028</v>
      </c>
      <c r="D5824" s="1" t="s">
        <v>316</v>
      </c>
      <c r="E5824" s="1">
        <v>0</v>
      </c>
      <c r="F5824" s="329">
        <v>0</v>
      </c>
      <c r="G5824" s="1">
        <v>0</v>
      </c>
      <c r="H5824" s="329">
        <v>0</v>
      </c>
      <c r="I5824" s="1">
        <v>0</v>
      </c>
      <c r="J5824" s="329">
        <v>9867.7170144854754</v>
      </c>
      <c r="K5824" s="329">
        <f t="shared" si="90"/>
        <v>9867.7170144854754</v>
      </c>
    </row>
    <row r="5825" spans="2:11" x14ac:dyDescent="0.2">
      <c r="B5825" s="1">
        <v>19937096</v>
      </c>
      <c r="C5825" s="1">
        <v>2029</v>
      </c>
      <c r="D5825" s="1" t="s">
        <v>316</v>
      </c>
      <c r="E5825" s="1">
        <v>0</v>
      </c>
      <c r="F5825" s="329">
        <v>0</v>
      </c>
      <c r="G5825" s="1">
        <v>0</v>
      </c>
      <c r="H5825" s="329">
        <v>0</v>
      </c>
      <c r="I5825" s="1">
        <v>0</v>
      </c>
      <c r="J5825" s="329">
        <v>9867.7170144854754</v>
      </c>
      <c r="K5825" s="329">
        <f t="shared" si="90"/>
        <v>9867.7170144854754</v>
      </c>
    </row>
    <row r="5826" spans="2:11" x14ac:dyDescent="0.2">
      <c r="B5826" s="1">
        <v>19937096</v>
      </c>
      <c r="C5826" s="1">
        <v>2030</v>
      </c>
      <c r="D5826" s="1" t="s">
        <v>316</v>
      </c>
      <c r="E5826" s="1">
        <v>0</v>
      </c>
      <c r="F5826" s="329">
        <v>0</v>
      </c>
      <c r="G5826" s="1">
        <v>0</v>
      </c>
      <c r="H5826" s="329">
        <v>0</v>
      </c>
      <c r="I5826" s="1">
        <v>0</v>
      </c>
      <c r="J5826" s="329">
        <v>9867.7170144854754</v>
      </c>
      <c r="K5826" s="329">
        <f t="shared" si="90"/>
        <v>9867.7170144854754</v>
      </c>
    </row>
    <row r="5827" spans="2:11" x14ac:dyDescent="0.2">
      <c r="B5827" s="1">
        <v>19937096</v>
      </c>
      <c r="C5827" s="1">
        <v>2031</v>
      </c>
      <c r="D5827" s="1" t="s">
        <v>316</v>
      </c>
      <c r="E5827" s="1">
        <v>0</v>
      </c>
      <c r="F5827" s="329">
        <v>0</v>
      </c>
      <c r="G5827" s="1">
        <v>41.937046416053469</v>
      </c>
      <c r="H5827" s="329">
        <v>1795.798314353372</v>
      </c>
      <c r="I5827" s="1">
        <v>41.937046416053469</v>
      </c>
      <c r="J5827" s="329">
        <v>9867.7170144854754</v>
      </c>
      <c r="K5827" s="329">
        <f t="shared" si="90"/>
        <v>11663.515328838846</v>
      </c>
    </row>
    <row r="5828" spans="2:11" x14ac:dyDescent="0.2">
      <c r="B5828" s="1">
        <v>19937096</v>
      </c>
      <c r="C5828" s="1">
        <v>2032</v>
      </c>
      <c r="D5828" s="1" t="s">
        <v>316</v>
      </c>
      <c r="E5828" s="1">
        <v>0</v>
      </c>
      <c r="F5828" s="329">
        <v>0</v>
      </c>
      <c r="G5828" s="1">
        <v>41.937046416053469</v>
      </c>
      <c r="H5828" s="329">
        <v>1795.798314353372</v>
      </c>
      <c r="I5828" s="1">
        <v>41.937046416053469</v>
      </c>
      <c r="J5828" s="329">
        <v>9867.7170144854754</v>
      </c>
      <c r="K5828" s="329">
        <f t="shared" si="90"/>
        <v>11663.515328838846</v>
      </c>
    </row>
    <row r="5829" spans="2:11" x14ac:dyDescent="0.2">
      <c r="B5829" s="1">
        <v>19937096</v>
      </c>
      <c r="C5829" s="1">
        <v>2033</v>
      </c>
      <c r="D5829" s="1" t="s">
        <v>316</v>
      </c>
      <c r="E5829" s="1">
        <v>0</v>
      </c>
      <c r="F5829" s="329">
        <v>0</v>
      </c>
      <c r="G5829" s="1">
        <v>41.937046416053469</v>
      </c>
      <c r="H5829" s="329">
        <v>1795.798314353372</v>
      </c>
      <c r="I5829" s="1">
        <v>41.937046416053469</v>
      </c>
      <c r="J5829" s="329">
        <v>9867.7170144854754</v>
      </c>
      <c r="K5829" s="329">
        <f t="shared" si="90"/>
        <v>11663.515328838846</v>
      </c>
    </row>
    <row r="5830" spans="2:11" x14ac:dyDescent="0.2">
      <c r="B5830" s="1">
        <v>19937096</v>
      </c>
      <c r="C5830" s="1">
        <v>2034</v>
      </c>
      <c r="D5830" s="1" t="s">
        <v>316</v>
      </c>
      <c r="E5830" s="1">
        <v>0</v>
      </c>
      <c r="F5830" s="329">
        <v>0</v>
      </c>
      <c r="G5830" s="1">
        <v>41.937046416053469</v>
      </c>
      <c r="H5830" s="329">
        <v>1795.798314353372</v>
      </c>
      <c r="I5830" s="1">
        <v>41.937046416053469</v>
      </c>
      <c r="J5830" s="329">
        <v>9867.7170144854754</v>
      </c>
      <c r="K5830" s="329">
        <f t="shared" si="90"/>
        <v>11663.515328838846</v>
      </c>
    </row>
    <row r="5831" spans="2:11" x14ac:dyDescent="0.2">
      <c r="B5831" s="1">
        <v>19941264</v>
      </c>
      <c r="C5831" s="1">
        <v>2023</v>
      </c>
      <c r="D5831" s="1" t="s">
        <v>316</v>
      </c>
      <c r="E5831" s="1">
        <v>0</v>
      </c>
      <c r="F5831" s="329">
        <v>0</v>
      </c>
      <c r="G5831" s="1">
        <v>0.4879243675083299</v>
      </c>
      <c r="H5831" s="329">
        <v>20.893549536382711</v>
      </c>
      <c r="I5831" s="1">
        <v>0.4879243675083299</v>
      </c>
      <c r="J5831" s="329">
        <v>6582.5790118338446</v>
      </c>
      <c r="K5831" s="329">
        <f t="shared" ref="K5831:K5894" si="91">J5831+H5831+F5831</f>
        <v>6603.4725613702276</v>
      </c>
    </row>
    <row r="5832" spans="2:11" x14ac:dyDescent="0.2">
      <c r="B5832" s="1">
        <v>19941264</v>
      </c>
      <c r="C5832" s="1">
        <v>2024</v>
      </c>
      <c r="D5832" s="1" t="s">
        <v>316</v>
      </c>
      <c r="E5832" s="1">
        <v>0</v>
      </c>
      <c r="F5832" s="329">
        <v>0</v>
      </c>
      <c r="G5832" s="1">
        <v>0.12659415733055879</v>
      </c>
      <c r="H5832" s="329">
        <v>5.420924785351084</v>
      </c>
      <c r="I5832" s="1">
        <v>0.12659415733055879</v>
      </c>
      <c r="J5832" s="329">
        <v>6582.5790118338446</v>
      </c>
      <c r="K5832" s="329">
        <f t="shared" si="91"/>
        <v>6587.999936619196</v>
      </c>
    </row>
    <row r="5833" spans="2:11" x14ac:dyDescent="0.2">
      <c r="B5833" s="1">
        <v>19941264</v>
      </c>
      <c r="C5833" s="1">
        <v>2025</v>
      </c>
      <c r="D5833" s="1" t="s">
        <v>316</v>
      </c>
      <c r="E5833" s="1">
        <v>0</v>
      </c>
      <c r="F5833" s="329">
        <v>0</v>
      </c>
      <c r="G5833" s="1">
        <v>0</v>
      </c>
      <c r="H5833" s="329">
        <v>0</v>
      </c>
      <c r="I5833" s="1">
        <v>0</v>
      </c>
      <c r="J5833" s="329">
        <v>6582.5790118338446</v>
      </c>
      <c r="K5833" s="329">
        <f t="shared" si="91"/>
        <v>6582.5790118338446</v>
      </c>
    </row>
    <row r="5834" spans="2:11" x14ac:dyDescent="0.2">
      <c r="B5834" s="1">
        <v>19941264</v>
      </c>
      <c r="C5834" s="1">
        <v>2026</v>
      </c>
      <c r="D5834" s="1" t="s">
        <v>316</v>
      </c>
      <c r="E5834" s="1">
        <v>0</v>
      </c>
      <c r="F5834" s="329">
        <v>0</v>
      </c>
      <c r="G5834" s="1">
        <v>0</v>
      </c>
      <c r="H5834" s="329">
        <v>0</v>
      </c>
      <c r="I5834" s="1">
        <v>0</v>
      </c>
      <c r="J5834" s="329">
        <v>6582.5790118338446</v>
      </c>
      <c r="K5834" s="329">
        <f t="shared" si="91"/>
        <v>6582.5790118338446</v>
      </c>
    </row>
    <row r="5835" spans="2:11" x14ac:dyDescent="0.2">
      <c r="B5835" s="1">
        <v>19941264</v>
      </c>
      <c r="C5835" s="1">
        <v>2027</v>
      </c>
      <c r="D5835" s="1" t="s">
        <v>316</v>
      </c>
      <c r="E5835" s="1">
        <v>0</v>
      </c>
      <c r="F5835" s="329">
        <v>0</v>
      </c>
      <c r="G5835" s="1">
        <v>0</v>
      </c>
      <c r="H5835" s="329">
        <v>0</v>
      </c>
      <c r="I5835" s="1">
        <v>0</v>
      </c>
      <c r="J5835" s="329">
        <v>6582.5790118338446</v>
      </c>
      <c r="K5835" s="329">
        <f t="shared" si="91"/>
        <v>6582.5790118338446</v>
      </c>
    </row>
    <row r="5836" spans="2:11" x14ac:dyDescent="0.2">
      <c r="B5836" s="1">
        <v>19941264</v>
      </c>
      <c r="C5836" s="1">
        <v>2028</v>
      </c>
      <c r="D5836" s="1" t="s">
        <v>316</v>
      </c>
      <c r="E5836" s="1">
        <v>0</v>
      </c>
      <c r="F5836" s="329">
        <v>0</v>
      </c>
      <c r="G5836" s="1">
        <v>6.6296550817754304E-2</v>
      </c>
      <c r="H5836" s="329">
        <v>2.838903651555003</v>
      </c>
      <c r="I5836" s="1">
        <v>6.6296550817754304E-2</v>
      </c>
      <c r="J5836" s="329">
        <v>6582.5790118338446</v>
      </c>
      <c r="K5836" s="329">
        <f t="shared" si="91"/>
        <v>6585.4179154853991</v>
      </c>
    </row>
    <row r="5837" spans="2:11" x14ac:dyDescent="0.2">
      <c r="B5837" s="1">
        <v>19941264</v>
      </c>
      <c r="C5837" s="1">
        <v>2029</v>
      </c>
      <c r="D5837" s="1" t="s">
        <v>316</v>
      </c>
      <c r="E5837" s="1">
        <v>0</v>
      </c>
      <c r="F5837" s="329">
        <v>0</v>
      </c>
      <c r="G5837" s="1">
        <v>0</v>
      </c>
      <c r="H5837" s="329">
        <v>0</v>
      </c>
      <c r="I5837" s="1">
        <v>0</v>
      </c>
      <c r="J5837" s="329">
        <v>6582.5790118338446</v>
      </c>
      <c r="K5837" s="329">
        <f t="shared" si="91"/>
        <v>6582.5790118338446</v>
      </c>
    </row>
    <row r="5838" spans="2:11" x14ac:dyDescent="0.2">
      <c r="B5838" s="1">
        <v>19941264</v>
      </c>
      <c r="C5838" s="1">
        <v>2030</v>
      </c>
      <c r="D5838" s="1" t="s">
        <v>316</v>
      </c>
      <c r="E5838" s="1">
        <v>0</v>
      </c>
      <c r="F5838" s="329">
        <v>0</v>
      </c>
      <c r="G5838" s="1">
        <v>0</v>
      </c>
      <c r="H5838" s="329">
        <v>0</v>
      </c>
      <c r="I5838" s="1">
        <v>0</v>
      </c>
      <c r="J5838" s="329">
        <v>6582.5790118338446</v>
      </c>
      <c r="K5838" s="329">
        <f t="shared" si="91"/>
        <v>6582.5790118338446</v>
      </c>
    </row>
    <row r="5839" spans="2:11" x14ac:dyDescent="0.2">
      <c r="B5839" s="1">
        <v>19941264</v>
      </c>
      <c r="C5839" s="1">
        <v>2031</v>
      </c>
      <c r="D5839" s="1" t="s">
        <v>316</v>
      </c>
      <c r="E5839" s="1">
        <v>0</v>
      </c>
      <c r="F5839" s="329">
        <v>0</v>
      </c>
      <c r="G5839" s="1">
        <v>39.626577957043509</v>
      </c>
      <c r="H5839" s="329">
        <v>1696.8610806032041</v>
      </c>
      <c r="I5839" s="1">
        <v>39.626577957043509</v>
      </c>
      <c r="J5839" s="329">
        <v>6582.5790118338446</v>
      </c>
      <c r="K5839" s="329">
        <f t="shared" si="91"/>
        <v>8279.4400924370493</v>
      </c>
    </row>
    <row r="5840" spans="2:11" x14ac:dyDescent="0.2">
      <c r="B5840" s="1">
        <v>19941264</v>
      </c>
      <c r="C5840" s="1">
        <v>2032</v>
      </c>
      <c r="D5840" s="1" t="s">
        <v>316</v>
      </c>
      <c r="E5840" s="1">
        <v>0</v>
      </c>
      <c r="F5840" s="329">
        <v>0</v>
      </c>
      <c r="G5840" s="1">
        <v>39.626577957043509</v>
      </c>
      <c r="H5840" s="329">
        <v>1696.8610806032041</v>
      </c>
      <c r="I5840" s="1">
        <v>39.626577957043509</v>
      </c>
      <c r="J5840" s="329">
        <v>6582.5790118338446</v>
      </c>
      <c r="K5840" s="329">
        <f t="shared" si="91"/>
        <v>8279.4400924370493</v>
      </c>
    </row>
    <row r="5841" spans="2:11" x14ac:dyDescent="0.2">
      <c r="B5841" s="1">
        <v>19941264</v>
      </c>
      <c r="C5841" s="1">
        <v>2033</v>
      </c>
      <c r="D5841" s="1" t="s">
        <v>316</v>
      </c>
      <c r="E5841" s="1">
        <v>0</v>
      </c>
      <c r="F5841" s="329">
        <v>0</v>
      </c>
      <c r="G5841" s="1">
        <v>39.626577957043509</v>
      </c>
      <c r="H5841" s="329">
        <v>1696.8610806032041</v>
      </c>
      <c r="I5841" s="1">
        <v>39.626577957043509</v>
      </c>
      <c r="J5841" s="329">
        <v>6582.5790118338446</v>
      </c>
      <c r="K5841" s="329">
        <f t="shared" si="91"/>
        <v>8279.4400924370493</v>
      </c>
    </row>
    <row r="5842" spans="2:11" x14ac:dyDescent="0.2">
      <c r="B5842" s="1">
        <v>19941264</v>
      </c>
      <c r="C5842" s="1">
        <v>2034</v>
      </c>
      <c r="D5842" s="1" t="s">
        <v>316</v>
      </c>
      <c r="E5842" s="1">
        <v>0</v>
      </c>
      <c r="F5842" s="329">
        <v>0</v>
      </c>
      <c r="G5842" s="1">
        <v>39.626577957043509</v>
      </c>
      <c r="H5842" s="329">
        <v>1696.8610806032041</v>
      </c>
      <c r="I5842" s="1">
        <v>39.626577957043509</v>
      </c>
      <c r="J5842" s="329">
        <v>6582.5790118338446</v>
      </c>
      <c r="K5842" s="329">
        <f t="shared" si="91"/>
        <v>8279.4400924370493</v>
      </c>
    </row>
    <row r="5843" spans="2:11" x14ac:dyDescent="0.2">
      <c r="B5843" s="1">
        <v>19941447</v>
      </c>
      <c r="C5843" s="1">
        <v>2023</v>
      </c>
      <c r="D5843" s="1" t="s">
        <v>316</v>
      </c>
      <c r="E5843" s="1">
        <v>0</v>
      </c>
      <c r="F5843" s="329">
        <v>0</v>
      </c>
      <c r="G5843" s="1">
        <v>0</v>
      </c>
      <c r="H5843" s="329">
        <v>0</v>
      </c>
      <c r="I5843" s="1">
        <v>0</v>
      </c>
      <c r="J5843" s="329">
        <v>833.61733437895543</v>
      </c>
      <c r="K5843" s="329">
        <f t="shared" si="91"/>
        <v>833.61733437895543</v>
      </c>
    </row>
    <row r="5844" spans="2:11" x14ac:dyDescent="0.2">
      <c r="B5844" s="1">
        <v>19941447</v>
      </c>
      <c r="C5844" s="1">
        <v>2024</v>
      </c>
      <c r="D5844" s="1" t="s">
        <v>316</v>
      </c>
      <c r="E5844" s="1">
        <v>0</v>
      </c>
      <c r="F5844" s="329">
        <v>0</v>
      </c>
      <c r="G5844" s="1">
        <v>0</v>
      </c>
      <c r="H5844" s="329">
        <v>0</v>
      </c>
      <c r="I5844" s="1">
        <v>0</v>
      </c>
      <c r="J5844" s="329">
        <v>833.61733437895543</v>
      </c>
      <c r="K5844" s="329">
        <f t="shared" si="91"/>
        <v>833.61733437895543</v>
      </c>
    </row>
    <row r="5845" spans="2:11" x14ac:dyDescent="0.2">
      <c r="B5845" s="1">
        <v>19941447</v>
      </c>
      <c r="C5845" s="1">
        <v>2025</v>
      </c>
      <c r="D5845" s="1" t="s">
        <v>316</v>
      </c>
      <c r="E5845" s="1">
        <v>0</v>
      </c>
      <c r="F5845" s="329">
        <v>0</v>
      </c>
      <c r="G5845" s="1">
        <v>0</v>
      </c>
      <c r="H5845" s="329">
        <v>0</v>
      </c>
      <c r="I5845" s="1">
        <v>0</v>
      </c>
      <c r="J5845" s="329">
        <v>833.61733437895543</v>
      </c>
      <c r="K5845" s="329">
        <f t="shared" si="91"/>
        <v>833.61733437895543</v>
      </c>
    </row>
    <row r="5846" spans="2:11" x14ac:dyDescent="0.2">
      <c r="B5846" s="1">
        <v>19941447</v>
      </c>
      <c r="C5846" s="1">
        <v>2026</v>
      </c>
      <c r="D5846" s="1" t="s">
        <v>316</v>
      </c>
      <c r="E5846" s="1">
        <v>0</v>
      </c>
      <c r="F5846" s="329">
        <v>0</v>
      </c>
      <c r="G5846" s="1">
        <v>0</v>
      </c>
      <c r="H5846" s="329">
        <v>0</v>
      </c>
      <c r="I5846" s="1">
        <v>0</v>
      </c>
      <c r="J5846" s="329">
        <v>833.61733437895543</v>
      </c>
      <c r="K5846" s="329">
        <f t="shared" si="91"/>
        <v>833.61733437895543</v>
      </c>
    </row>
    <row r="5847" spans="2:11" x14ac:dyDescent="0.2">
      <c r="B5847" s="1">
        <v>19941447</v>
      </c>
      <c r="C5847" s="1">
        <v>2027</v>
      </c>
      <c r="D5847" s="1" t="s">
        <v>316</v>
      </c>
      <c r="E5847" s="1">
        <v>0</v>
      </c>
      <c r="F5847" s="329">
        <v>0</v>
      </c>
      <c r="G5847" s="1">
        <v>0</v>
      </c>
      <c r="H5847" s="329">
        <v>0</v>
      </c>
      <c r="I5847" s="1">
        <v>0</v>
      </c>
      <c r="J5847" s="329">
        <v>833.61733437895543</v>
      </c>
      <c r="K5847" s="329">
        <f t="shared" si="91"/>
        <v>833.61733437895543</v>
      </c>
    </row>
    <row r="5848" spans="2:11" x14ac:dyDescent="0.2">
      <c r="B5848" s="1">
        <v>19941447</v>
      </c>
      <c r="C5848" s="1">
        <v>2028</v>
      </c>
      <c r="D5848" s="1" t="s">
        <v>316</v>
      </c>
      <c r="E5848" s="1">
        <v>0</v>
      </c>
      <c r="F5848" s="329">
        <v>0</v>
      </c>
      <c r="G5848" s="1">
        <v>0</v>
      </c>
      <c r="H5848" s="329">
        <v>0</v>
      </c>
      <c r="I5848" s="1">
        <v>0</v>
      </c>
      <c r="J5848" s="329">
        <v>833.61733437895543</v>
      </c>
      <c r="K5848" s="329">
        <f t="shared" si="91"/>
        <v>833.61733437895543</v>
      </c>
    </row>
    <row r="5849" spans="2:11" x14ac:dyDescent="0.2">
      <c r="B5849" s="1">
        <v>19941447</v>
      </c>
      <c r="C5849" s="1">
        <v>2029</v>
      </c>
      <c r="D5849" s="1" t="s">
        <v>316</v>
      </c>
      <c r="E5849" s="1">
        <v>0</v>
      </c>
      <c r="F5849" s="329">
        <v>0</v>
      </c>
      <c r="G5849" s="1">
        <v>0</v>
      </c>
      <c r="H5849" s="329">
        <v>0</v>
      </c>
      <c r="I5849" s="1">
        <v>0</v>
      </c>
      <c r="J5849" s="329">
        <v>833.61733437895543</v>
      </c>
      <c r="K5849" s="329">
        <f t="shared" si="91"/>
        <v>833.61733437895543</v>
      </c>
    </row>
    <row r="5850" spans="2:11" x14ac:dyDescent="0.2">
      <c r="B5850" s="1">
        <v>19941447</v>
      </c>
      <c r="C5850" s="1">
        <v>2030</v>
      </c>
      <c r="D5850" s="1" t="s">
        <v>316</v>
      </c>
      <c r="E5850" s="1">
        <v>0</v>
      </c>
      <c r="F5850" s="329">
        <v>0</v>
      </c>
      <c r="G5850" s="1">
        <v>0</v>
      </c>
      <c r="H5850" s="329">
        <v>0</v>
      </c>
      <c r="I5850" s="1">
        <v>0</v>
      </c>
      <c r="J5850" s="329">
        <v>833.61733437895543</v>
      </c>
      <c r="K5850" s="329">
        <f t="shared" si="91"/>
        <v>833.61733437895543</v>
      </c>
    </row>
    <row r="5851" spans="2:11" x14ac:dyDescent="0.2">
      <c r="B5851" s="1">
        <v>19941447</v>
      </c>
      <c r="C5851" s="1">
        <v>2031</v>
      </c>
      <c r="D5851" s="1" t="s">
        <v>316</v>
      </c>
      <c r="E5851" s="1">
        <v>0</v>
      </c>
      <c r="F5851" s="329">
        <v>0</v>
      </c>
      <c r="G5851" s="1">
        <v>0.97853600590812839</v>
      </c>
      <c r="H5851" s="329">
        <v>41.902171471742541</v>
      </c>
      <c r="I5851" s="1">
        <v>0.97853600590812839</v>
      </c>
      <c r="J5851" s="329">
        <v>833.61733437895543</v>
      </c>
      <c r="K5851" s="329">
        <f t="shared" si="91"/>
        <v>875.51950585069801</v>
      </c>
    </row>
    <row r="5852" spans="2:11" x14ac:dyDescent="0.2">
      <c r="B5852" s="1">
        <v>19941447</v>
      </c>
      <c r="C5852" s="1">
        <v>2032</v>
      </c>
      <c r="D5852" s="1" t="s">
        <v>316</v>
      </c>
      <c r="E5852" s="1">
        <v>0</v>
      </c>
      <c r="F5852" s="329">
        <v>0</v>
      </c>
      <c r="G5852" s="1">
        <v>0.97853600590812839</v>
      </c>
      <c r="H5852" s="329">
        <v>41.902171471742541</v>
      </c>
      <c r="I5852" s="1">
        <v>0.97853600590812839</v>
      </c>
      <c r="J5852" s="329">
        <v>833.61733437895543</v>
      </c>
      <c r="K5852" s="329">
        <f t="shared" si="91"/>
        <v>875.51950585069801</v>
      </c>
    </row>
    <row r="5853" spans="2:11" x14ac:dyDescent="0.2">
      <c r="B5853" s="1">
        <v>19941447</v>
      </c>
      <c r="C5853" s="1">
        <v>2033</v>
      </c>
      <c r="D5853" s="1" t="s">
        <v>316</v>
      </c>
      <c r="E5853" s="1">
        <v>0</v>
      </c>
      <c r="F5853" s="329">
        <v>0</v>
      </c>
      <c r="G5853" s="1">
        <v>0.97853600590812839</v>
      </c>
      <c r="H5853" s="329">
        <v>41.902171471742541</v>
      </c>
      <c r="I5853" s="1">
        <v>0.97853600590812839</v>
      </c>
      <c r="J5853" s="329">
        <v>833.61733437895543</v>
      </c>
      <c r="K5853" s="329">
        <f t="shared" si="91"/>
        <v>875.51950585069801</v>
      </c>
    </row>
    <row r="5854" spans="2:11" x14ac:dyDescent="0.2">
      <c r="B5854" s="1">
        <v>19941447</v>
      </c>
      <c r="C5854" s="1">
        <v>2034</v>
      </c>
      <c r="D5854" s="1" t="s">
        <v>316</v>
      </c>
      <c r="E5854" s="1">
        <v>0</v>
      </c>
      <c r="F5854" s="329">
        <v>0</v>
      </c>
      <c r="G5854" s="1">
        <v>0.97853600590812839</v>
      </c>
      <c r="H5854" s="329">
        <v>41.902171471742541</v>
      </c>
      <c r="I5854" s="1">
        <v>0.97853600590812839</v>
      </c>
      <c r="J5854" s="329">
        <v>833.61733437895543</v>
      </c>
      <c r="K5854" s="329">
        <f t="shared" si="91"/>
        <v>875.51950585069801</v>
      </c>
    </row>
    <row r="5855" spans="2:11" x14ac:dyDescent="0.2">
      <c r="B5855" s="1">
        <v>19942323</v>
      </c>
      <c r="C5855" s="1">
        <v>2023</v>
      </c>
      <c r="D5855" s="1" t="s">
        <v>316</v>
      </c>
      <c r="E5855" s="1">
        <v>0</v>
      </c>
      <c r="F5855" s="329">
        <v>0</v>
      </c>
      <c r="G5855" s="1">
        <v>2.5448101124277801E-2</v>
      </c>
      <c r="H5855" s="329">
        <v>1.0897204502455951</v>
      </c>
      <c r="I5855" s="1">
        <v>2.5448101124277801E-2</v>
      </c>
      <c r="J5855" s="329">
        <v>3962.2973818212872</v>
      </c>
      <c r="K5855" s="329">
        <f t="shared" si="91"/>
        <v>3963.387102271533</v>
      </c>
    </row>
    <row r="5856" spans="2:11" x14ac:dyDescent="0.2">
      <c r="B5856" s="1">
        <v>19942323</v>
      </c>
      <c r="C5856" s="1">
        <v>2024</v>
      </c>
      <c r="D5856" s="1" t="s">
        <v>316</v>
      </c>
      <c r="E5856" s="1">
        <v>0</v>
      </c>
      <c r="F5856" s="329">
        <v>0</v>
      </c>
      <c r="G5856" s="1">
        <v>1.8834376341325301E-2</v>
      </c>
      <c r="H5856" s="329">
        <v>0.80651224099324481</v>
      </c>
      <c r="I5856" s="1">
        <v>1.8834376341325301E-2</v>
      </c>
      <c r="J5856" s="329">
        <v>3962.2973818212872</v>
      </c>
      <c r="K5856" s="329">
        <f t="shared" si="91"/>
        <v>3963.1038940622807</v>
      </c>
    </row>
    <row r="5857" spans="2:11" x14ac:dyDescent="0.2">
      <c r="B5857" s="1">
        <v>19942323</v>
      </c>
      <c r="C5857" s="1">
        <v>2025</v>
      </c>
      <c r="D5857" s="1" t="s">
        <v>316</v>
      </c>
      <c r="E5857" s="1">
        <v>0</v>
      </c>
      <c r="F5857" s="329">
        <v>0</v>
      </c>
      <c r="G5857" s="1">
        <v>0</v>
      </c>
      <c r="H5857" s="329">
        <v>0</v>
      </c>
      <c r="I5857" s="1">
        <v>0</v>
      </c>
      <c r="J5857" s="329">
        <v>3962.2973818212872</v>
      </c>
      <c r="K5857" s="329">
        <f t="shared" si="91"/>
        <v>3962.2973818212872</v>
      </c>
    </row>
    <row r="5858" spans="2:11" x14ac:dyDescent="0.2">
      <c r="B5858" s="1">
        <v>19942323</v>
      </c>
      <c r="C5858" s="1">
        <v>2026</v>
      </c>
      <c r="D5858" s="1" t="s">
        <v>316</v>
      </c>
      <c r="E5858" s="1">
        <v>0</v>
      </c>
      <c r="F5858" s="329">
        <v>0</v>
      </c>
      <c r="G5858" s="1">
        <v>0</v>
      </c>
      <c r="H5858" s="329">
        <v>0</v>
      </c>
      <c r="I5858" s="1">
        <v>0</v>
      </c>
      <c r="J5858" s="329">
        <v>3962.2973818212872</v>
      </c>
      <c r="K5858" s="329">
        <f t="shared" si="91"/>
        <v>3962.2973818212872</v>
      </c>
    </row>
    <row r="5859" spans="2:11" x14ac:dyDescent="0.2">
      <c r="B5859" s="1">
        <v>19942323</v>
      </c>
      <c r="C5859" s="1">
        <v>2027</v>
      </c>
      <c r="D5859" s="1" t="s">
        <v>316</v>
      </c>
      <c r="E5859" s="1">
        <v>0</v>
      </c>
      <c r="F5859" s="329">
        <v>0</v>
      </c>
      <c r="G5859" s="1">
        <v>4.6484727291635003E-3</v>
      </c>
      <c r="H5859" s="329">
        <v>0.19905358638117951</v>
      </c>
      <c r="I5859" s="1">
        <v>4.6484727291635003E-3</v>
      </c>
      <c r="J5859" s="329">
        <v>3962.2973818212872</v>
      </c>
      <c r="K5859" s="329">
        <f t="shared" si="91"/>
        <v>3962.4964354076683</v>
      </c>
    </row>
    <row r="5860" spans="2:11" x14ac:dyDescent="0.2">
      <c r="B5860" s="1">
        <v>19942323</v>
      </c>
      <c r="C5860" s="1">
        <v>2028</v>
      </c>
      <c r="D5860" s="1" t="s">
        <v>316</v>
      </c>
      <c r="E5860" s="1">
        <v>0</v>
      </c>
      <c r="F5860" s="329">
        <v>0</v>
      </c>
      <c r="G5860" s="1">
        <v>1.56247649036829E-2</v>
      </c>
      <c r="H5860" s="329">
        <v>0.66907254740430522</v>
      </c>
      <c r="I5860" s="1">
        <v>1.56247649036829E-2</v>
      </c>
      <c r="J5860" s="329">
        <v>3962.2973818212872</v>
      </c>
      <c r="K5860" s="329">
        <f t="shared" si="91"/>
        <v>3962.9664543686913</v>
      </c>
    </row>
    <row r="5861" spans="2:11" x14ac:dyDescent="0.2">
      <c r="B5861" s="1">
        <v>19942323</v>
      </c>
      <c r="C5861" s="1">
        <v>2029</v>
      </c>
      <c r="D5861" s="1" t="s">
        <v>316</v>
      </c>
      <c r="E5861" s="1">
        <v>0</v>
      </c>
      <c r="F5861" s="329">
        <v>0</v>
      </c>
      <c r="G5861" s="1">
        <v>0</v>
      </c>
      <c r="H5861" s="329">
        <v>0</v>
      </c>
      <c r="I5861" s="1">
        <v>0</v>
      </c>
      <c r="J5861" s="329">
        <v>3962.2973818212872</v>
      </c>
      <c r="K5861" s="329">
        <f t="shared" si="91"/>
        <v>3962.2973818212872</v>
      </c>
    </row>
    <row r="5862" spans="2:11" x14ac:dyDescent="0.2">
      <c r="B5862" s="1">
        <v>19942323</v>
      </c>
      <c r="C5862" s="1">
        <v>2030</v>
      </c>
      <c r="D5862" s="1" t="s">
        <v>316</v>
      </c>
      <c r="E5862" s="1">
        <v>0</v>
      </c>
      <c r="F5862" s="329">
        <v>0</v>
      </c>
      <c r="G5862" s="1">
        <v>0</v>
      </c>
      <c r="H5862" s="329">
        <v>0</v>
      </c>
      <c r="I5862" s="1">
        <v>0</v>
      </c>
      <c r="J5862" s="329">
        <v>3962.2973818212872</v>
      </c>
      <c r="K5862" s="329">
        <f t="shared" si="91"/>
        <v>3962.2973818212872</v>
      </c>
    </row>
    <row r="5863" spans="2:11" x14ac:dyDescent="0.2">
      <c r="B5863" s="1">
        <v>19942323</v>
      </c>
      <c r="C5863" s="1">
        <v>2031</v>
      </c>
      <c r="D5863" s="1" t="s">
        <v>316</v>
      </c>
      <c r="E5863" s="1">
        <v>0</v>
      </c>
      <c r="F5863" s="329">
        <v>0</v>
      </c>
      <c r="G5863" s="1">
        <v>40.794978956613903</v>
      </c>
      <c r="H5863" s="329">
        <v>1746.8935155224669</v>
      </c>
      <c r="I5863" s="1">
        <v>40.794978956613903</v>
      </c>
      <c r="J5863" s="329">
        <v>3962.2973818212872</v>
      </c>
      <c r="K5863" s="329">
        <f t="shared" si="91"/>
        <v>5709.1908973437539</v>
      </c>
    </row>
    <row r="5864" spans="2:11" x14ac:dyDescent="0.2">
      <c r="B5864" s="1">
        <v>19942323</v>
      </c>
      <c r="C5864" s="1">
        <v>2032</v>
      </c>
      <c r="D5864" s="1" t="s">
        <v>316</v>
      </c>
      <c r="E5864" s="1">
        <v>0</v>
      </c>
      <c r="F5864" s="329">
        <v>0</v>
      </c>
      <c r="G5864" s="1">
        <v>40.794978956613903</v>
      </c>
      <c r="H5864" s="329">
        <v>1746.8935155224669</v>
      </c>
      <c r="I5864" s="1">
        <v>40.794978956613903</v>
      </c>
      <c r="J5864" s="329">
        <v>3962.2973818212872</v>
      </c>
      <c r="K5864" s="329">
        <f t="shared" si="91"/>
        <v>5709.1908973437539</v>
      </c>
    </row>
    <row r="5865" spans="2:11" x14ac:dyDescent="0.2">
      <c r="B5865" s="1">
        <v>19942323</v>
      </c>
      <c r="C5865" s="1">
        <v>2033</v>
      </c>
      <c r="D5865" s="1" t="s">
        <v>316</v>
      </c>
      <c r="E5865" s="1">
        <v>0</v>
      </c>
      <c r="F5865" s="329">
        <v>0</v>
      </c>
      <c r="G5865" s="1">
        <v>40.794978956613903</v>
      </c>
      <c r="H5865" s="329">
        <v>1746.8935155224669</v>
      </c>
      <c r="I5865" s="1">
        <v>40.794978956613903</v>
      </c>
      <c r="J5865" s="329">
        <v>3962.2973818212872</v>
      </c>
      <c r="K5865" s="329">
        <f t="shared" si="91"/>
        <v>5709.1908973437539</v>
      </c>
    </row>
    <row r="5866" spans="2:11" x14ac:dyDescent="0.2">
      <c r="B5866" s="1">
        <v>19942323</v>
      </c>
      <c r="C5866" s="1">
        <v>2034</v>
      </c>
      <c r="D5866" s="1" t="s">
        <v>316</v>
      </c>
      <c r="E5866" s="1">
        <v>0</v>
      </c>
      <c r="F5866" s="329">
        <v>0</v>
      </c>
      <c r="G5866" s="1">
        <v>40.794978956613903</v>
      </c>
      <c r="H5866" s="329">
        <v>1746.8935155224669</v>
      </c>
      <c r="I5866" s="1">
        <v>40.794978956613903</v>
      </c>
      <c r="J5866" s="329">
        <v>3962.2973818212872</v>
      </c>
      <c r="K5866" s="329">
        <f t="shared" si="91"/>
        <v>5709.1908973437539</v>
      </c>
    </row>
    <row r="5867" spans="2:11" x14ac:dyDescent="0.2">
      <c r="B5867" s="1">
        <v>19942363</v>
      </c>
      <c r="C5867" s="1">
        <v>2023</v>
      </c>
      <c r="D5867" s="1" t="s">
        <v>316</v>
      </c>
      <c r="E5867" s="1">
        <v>0</v>
      </c>
      <c r="F5867" s="329">
        <v>0</v>
      </c>
      <c r="G5867" s="1">
        <v>0</v>
      </c>
      <c r="H5867" s="329">
        <v>0</v>
      </c>
      <c r="I5867" s="1">
        <v>0</v>
      </c>
      <c r="J5867" s="329">
        <v>1294.585822443493</v>
      </c>
      <c r="K5867" s="329">
        <f t="shared" si="91"/>
        <v>1294.585822443493</v>
      </c>
    </row>
    <row r="5868" spans="2:11" x14ac:dyDescent="0.2">
      <c r="B5868" s="1">
        <v>19942363</v>
      </c>
      <c r="C5868" s="1">
        <v>2024</v>
      </c>
      <c r="D5868" s="1" t="s">
        <v>316</v>
      </c>
      <c r="E5868" s="1">
        <v>0</v>
      </c>
      <c r="F5868" s="329">
        <v>0</v>
      </c>
      <c r="G5868" s="1">
        <v>0</v>
      </c>
      <c r="H5868" s="329">
        <v>0</v>
      </c>
      <c r="I5868" s="1">
        <v>0</v>
      </c>
      <c r="J5868" s="329">
        <v>1294.585822443493</v>
      </c>
      <c r="K5868" s="329">
        <f t="shared" si="91"/>
        <v>1294.585822443493</v>
      </c>
    </row>
    <row r="5869" spans="2:11" x14ac:dyDescent="0.2">
      <c r="B5869" s="1">
        <v>19942363</v>
      </c>
      <c r="C5869" s="1">
        <v>2025</v>
      </c>
      <c r="D5869" s="1" t="s">
        <v>316</v>
      </c>
      <c r="E5869" s="1">
        <v>0</v>
      </c>
      <c r="F5869" s="329">
        <v>0</v>
      </c>
      <c r="G5869" s="1">
        <v>0</v>
      </c>
      <c r="H5869" s="329">
        <v>0</v>
      </c>
      <c r="I5869" s="1">
        <v>0</v>
      </c>
      <c r="J5869" s="329">
        <v>1294.585822443493</v>
      </c>
      <c r="K5869" s="329">
        <f t="shared" si="91"/>
        <v>1294.585822443493</v>
      </c>
    </row>
    <row r="5870" spans="2:11" x14ac:dyDescent="0.2">
      <c r="B5870" s="1">
        <v>19942363</v>
      </c>
      <c r="C5870" s="1">
        <v>2026</v>
      </c>
      <c r="D5870" s="1" t="s">
        <v>316</v>
      </c>
      <c r="E5870" s="1">
        <v>0</v>
      </c>
      <c r="F5870" s="329">
        <v>0</v>
      </c>
      <c r="G5870" s="1">
        <v>0</v>
      </c>
      <c r="H5870" s="329">
        <v>0</v>
      </c>
      <c r="I5870" s="1">
        <v>0</v>
      </c>
      <c r="J5870" s="329">
        <v>1294.585822443493</v>
      </c>
      <c r="K5870" s="329">
        <f t="shared" si="91"/>
        <v>1294.585822443493</v>
      </c>
    </row>
    <row r="5871" spans="2:11" x14ac:dyDescent="0.2">
      <c r="B5871" s="1">
        <v>19942363</v>
      </c>
      <c r="C5871" s="1">
        <v>2027</v>
      </c>
      <c r="D5871" s="1" t="s">
        <v>316</v>
      </c>
      <c r="E5871" s="1">
        <v>0</v>
      </c>
      <c r="F5871" s="329">
        <v>0</v>
      </c>
      <c r="G5871" s="1">
        <v>0</v>
      </c>
      <c r="H5871" s="329">
        <v>0</v>
      </c>
      <c r="I5871" s="1">
        <v>0</v>
      </c>
      <c r="J5871" s="329">
        <v>1294.585822443493</v>
      </c>
      <c r="K5871" s="329">
        <f t="shared" si="91"/>
        <v>1294.585822443493</v>
      </c>
    </row>
    <row r="5872" spans="2:11" x14ac:dyDescent="0.2">
      <c r="B5872" s="1">
        <v>19942363</v>
      </c>
      <c r="C5872" s="1">
        <v>2028</v>
      </c>
      <c r="D5872" s="1" t="s">
        <v>316</v>
      </c>
      <c r="E5872" s="1">
        <v>0</v>
      </c>
      <c r="F5872" s="329">
        <v>0</v>
      </c>
      <c r="G5872" s="1">
        <v>0</v>
      </c>
      <c r="H5872" s="329">
        <v>0</v>
      </c>
      <c r="I5872" s="1">
        <v>0</v>
      </c>
      <c r="J5872" s="329">
        <v>1294.585822443493</v>
      </c>
      <c r="K5872" s="329">
        <f t="shared" si="91"/>
        <v>1294.585822443493</v>
      </c>
    </row>
    <row r="5873" spans="2:11" x14ac:dyDescent="0.2">
      <c r="B5873" s="1">
        <v>19942363</v>
      </c>
      <c r="C5873" s="1">
        <v>2029</v>
      </c>
      <c r="D5873" s="1" t="s">
        <v>316</v>
      </c>
      <c r="E5873" s="1">
        <v>0</v>
      </c>
      <c r="F5873" s="329">
        <v>0</v>
      </c>
      <c r="G5873" s="1">
        <v>0</v>
      </c>
      <c r="H5873" s="329">
        <v>0</v>
      </c>
      <c r="I5873" s="1">
        <v>0</v>
      </c>
      <c r="J5873" s="329">
        <v>1294.585822443493</v>
      </c>
      <c r="K5873" s="329">
        <f t="shared" si="91"/>
        <v>1294.585822443493</v>
      </c>
    </row>
    <row r="5874" spans="2:11" x14ac:dyDescent="0.2">
      <c r="B5874" s="1">
        <v>19942363</v>
      </c>
      <c r="C5874" s="1">
        <v>2030</v>
      </c>
      <c r="D5874" s="1" t="s">
        <v>316</v>
      </c>
      <c r="E5874" s="1">
        <v>0</v>
      </c>
      <c r="F5874" s="329">
        <v>0</v>
      </c>
      <c r="G5874" s="1">
        <v>0</v>
      </c>
      <c r="H5874" s="329">
        <v>0</v>
      </c>
      <c r="I5874" s="1">
        <v>0</v>
      </c>
      <c r="J5874" s="329">
        <v>1294.585822443493</v>
      </c>
      <c r="K5874" s="329">
        <f t="shared" si="91"/>
        <v>1294.585822443493</v>
      </c>
    </row>
    <row r="5875" spans="2:11" x14ac:dyDescent="0.2">
      <c r="B5875" s="1">
        <v>19942363</v>
      </c>
      <c r="C5875" s="1">
        <v>2031</v>
      </c>
      <c r="D5875" s="1" t="s">
        <v>316</v>
      </c>
      <c r="E5875" s="1">
        <v>0</v>
      </c>
      <c r="F5875" s="329">
        <v>0</v>
      </c>
      <c r="G5875" s="1">
        <v>8.0561370068748825</v>
      </c>
      <c r="H5875" s="329">
        <v>344.97415754123551</v>
      </c>
      <c r="I5875" s="1">
        <v>8.0561370068748825</v>
      </c>
      <c r="J5875" s="329">
        <v>1294.585822443493</v>
      </c>
      <c r="K5875" s="329">
        <f t="shared" si="91"/>
        <v>1639.5599799847287</v>
      </c>
    </row>
    <row r="5876" spans="2:11" x14ac:dyDescent="0.2">
      <c r="B5876" s="1">
        <v>19942363</v>
      </c>
      <c r="C5876" s="1">
        <v>2032</v>
      </c>
      <c r="D5876" s="1" t="s">
        <v>316</v>
      </c>
      <c r="E5876" s="1">
        <v>0</v>
      </c>
      <c r="F5876" s="329">
        <v>0</v>
      </c>
      <c r="G5876" s="1">
        <v>8.0561370068748825</v>
      </c>
      <c r="H5876" s="329">
        <v>344.97415754123551</v>
      </c>
      <c r="I5876" s="1">
        <v>8.0561370068748825</v>
      </c>
      <c r="J5876" s="329">
        <v>1294.585822443493</v>
      </c>
      <c r="K5876" s="329">
        <f t="shared" si="91"/>
        <v>1639.5599799847287</v>
      </c>
    </row>
    <row r="5877" spans="2:11" x14ac:dyDescent="0.2">
      <c r="B5877" s="1">
        <v>19942363</v>
      </c>
      <c r="C5877" s="1">
        <v>2033</v>
      </c>
      <c r="D5877" s="1" t="s">
        <v>316</v>
      </c>
      <c r="E5877" s="1">
        <v>0</v>
      </c>
      <c r="F5877" s="329">
        <v>0</v>
      </c>
      <c r="G5877" s="1">
        <v>8.0561370068748825</v>
      </c>
      <c r="H5877" s="329">
        <v>344.97415754123551</v>
      </c>
      <c r="I5877" s="1">
        <v>8.0561370068748825</v>
      </c>
      <c r="J5877" s="329">
        <v>1294.585822443493</v>
      </c>
      <c r="K5877" s="329">
        <f t="shared" si="91"/>
        <v>1639.5599799847287</v>
      </c>
    </row>
    <row r="5878" spans="2:11" x14ac:dyDescent="0.2">
      <c r="B5878" s="1">
        <v>19942363</v>
      </c>
      <c r="C5878" s="1">
        <v>2034</v>
      </c>
      <c r="D5878" s="1" t="s">
        <v>316</v>
      </c>
      <c r="E5878" s="1">
        <v>0</v>
      </c>
      <c r="F5878" s="329">
        <v>0</v>
      </c>
      <c r="G5878" s="1">
        <v>8.0561370068748825</v>
      </c>
      <c r="H5878" s="329">
        <v>344.97415754123551</v>
      </c>
      <c r="I5878" s="1">
        <v>8.0561370068748825</v>
      </c>
      <c r="J5878" s="329">
        <v>1294.585822443493</v>
      </c>
      <c r="K5878" s="329">
        <f t="shared" si="91"/>
        <v>1639.5599799847287</v>
      </c>
    </row>
    <row r="5879" spans="2:11" x14ac:dyDescent="0.2">
      <c r="B5879" s="1">
        <v>19942623</v>
      </c>
      <c r="C5879" s="1">
        <v>2023</v>
      </c>
      <c r="D5879" s="1" t="s">
        <v>316</v>
      </c>
      <c r="E5879" s="1">
        <v>0</v>
      </c>
      <c r="F5879" s="329">
        <v>0</v>
      </c>
      <c r="G5879" s="1">
        <v>0</v>
      </c>
      <c r="H5879" s="329">
        <v>0</v>
      </c>
      <c r="I5879" s="1">
        <v>0</v>
      </c>
      <c r="J5879" s="329">
        <v>4293.4442671495362</v>
      </c>
      <c r="K5879" s="329">
        <f t="shared" si="91"/>
        <v>4293.4442671495362</v>
      </c>
    </row>
    <row r="5880" spans="2:11" x14ac:dyDescent="0.2">
      <c r="B5880" s="1">
        <v>19942623</v>
      </c>
      <c r="C5880" s="1">
        <v>2024</v>
      </c>
      <c r="D5880" s="1" t="s">
        <v>316</v>
      </c>
      <c r="E5880" s="1">
        <v>0</v>
      </c>
      <c r="F5880" s="329">
        <v>0</v>
      </c>
      <c r="G5880" s="1">
        <v>0</v>
      </c>
      <c r="H5880" s="329">
        <v>0</v>
      </c>
      <c r="I5880" s="1">
        <v>0</v>
      </c>
      <c r="J5880" s="329">
        <v>4293.4442671495362</v>
      </c>
      <c r="K5880" s="329">
        <f t="shared" si="91"/>
        <v>4293.4442671495362</v>
      </c>
    </row>
    <row r="5881" spans="2:11" x14ac:dyDescent="0.2">
      <c r="B5881" s="1">
        <v>19942623</v>
      </c>
      <c r="C5881" s="1">
        <v>2025</v>
      </c>
      <c r="D5881" s="1" t="s">
        <v>316</v>
      </c>
      <c r="E5881" s="1">
        <v>0</v>
      </c>
      <c r="F5881" s="329">
        <v>0</v>
      </c>
      <c r="G5881" s="1">
        <v>0</v>
      </c>
      <c r="H5881" s="329">
        <v>0</v>
      </c>
      <c r="I5881" s="1">
        <v>0</v>
      </c>
      <c r="J5881" s="329">
        <v>4293.4442671495362</v>
      </c>
      <c r="K5881" s="329">
        <f t="shared" si="91"/>
        <v>4293.4442671495362</v>
      </c>
    </row>
    <row r="5882" spans="2:11" x14ac:dyDescent="0.2">
      <c r="B5882" s="1">
        <v>19942623</v>
      </c>
      <c r="C5882" s="1">
        <v>2026</v>
      </c>
      <c r="D5882" s="1" t="s">
        <v>316</v>
      </c>
      <c r="E5882" s="1">
        <v>0</v>
      </c>
      <c r="F5882" s="329">
        <v>0</v>
      </c>
      <c r="G5882" s="1">
        <v>0</v>
      </c>
      <c r="H5882" s="329">
        <v>0</v>
      </c>
      <c r="I5882" s="1">
        <v>0</v>
      </c>
      <c r="J5882" s="329">
        <v>4293.4442671495362</v>
      </c>
      <c r="K5882" s="329">
        <f t="shared" si="91"/>
        <v>4293.4442671495362</v>
      </c>
    </row>
    <row r="5883" spans="2:11" x14ac:dyDescent="0.2">
      <c r="B5883" s="1">
        <v>19942623</v>
      </c>
      <c r="C5883" s="1">
        <v>2027</v>
      </c>
      <c r="D5883" s="1" t="s">
        <v>316</v>
      </c>
      <c r="E5883" s="1">
        <v>0</v>
      </c>
      <c r="F5883" s="329">
        <v>0</v>
      </c>
      <c r="G5883" s="1">
        <v>0</v>
      </c>
      <c r="H5883" s="329">
        <v>0</v>
      </c>
      <c r="I5883" s="1">
        <v>0</v>
      </c>
      <c r="J5883" s="329">
        <v>4293.4442671495362</v>
      </c>
      <c r="K5883" s="329">
        <f t="shared" si="91"/>
        <v>4293.4442671495362</v>
      </c>
    </row>
    <row r="5884" spans="2:11" x14ac:dyDescent="0.2">
      <c r="B5884" s="1">
        <v>19942623</v>
      </c>
      <c r="C5884" s="1">
        <v>2028</v>
      </c>
      <c r="D5884" s="1" t="s">
        <v>316</v>
      </c>
      <c r="E5884" s="1">
        <v>0</v>
      </c>
      <c r="F5884" s="329">
        <v>0</v>
      </c>
      <c r="G5884" s="1">
        <v>0</v>
      </c>
      <c r="H5884" s="329">
        <v>0</v>
      </c>
      <c r="I5884" s="1">
        <v>0</v>
      </c>
      <c r="J5884" s="329">
        <v>4293.4442671495362</v>
      </c>
      <c r="K5884" s="329">
        <f t="shared" si="91"/>
        <v>4293.4442671495362</v>
      </c>
    </row>
    <row r="5885" spans="2:11" x14ac:dyDescent="0.2">
      <c r="B5885" s="1">
        <v>19942623</v>
      </c>
      <c r="C5885" s="1">
        <v>2029</v>
      </c>
      <c r="D5885" s="1" t="s">
        <v>316</v>
      </c>
      <c r="E5885" s="1">
        <v>0</v>
      </c>
      <c r="F5885" s="329">
        <v>0</v>
      </c>
      <c r="G5885" s="1">
        <v>0</v>
      </c>
      <c r="H5885" s="329">
        <v>0</v>
      </c>
      <c r="I5885" s="1">
        <v>0</v>
      </c>
      <c r="J5885" s="329">
        <v>4293.4442671495362</v>
      </c>
      <c r="K5885" s="329">
        <f t="shared" si="91"/>
        <v>4293.4442671495362</v>
      </c>
    </row>
    <row r="5886" spans="2:11" x14ac:dyDescent="0.2">
      <c r="B5886" s="1">
        <v>19942623</v>
      </c>
      <c r="C5886" s="1">
        <v>2030</v>
      </c>
      <c r="D5886" s="1" t="s">
        <v>316</v>
      </c>
      <c r="E5886" s="1">
        <v>1764.832288648041</v>
      </c>
      <c r="F5886" s="329">
        <v>18.390595790495539</v>
      </c>
      <c r="G5886" s="1">
        <v>0</v>
      </c>
      <c r="H5886" s="329">
        <v>0</v>
      </c>
      <c r="I5886" s="1">
        <v>1764.832288648041</v>
      </c>
      <c r="J5886" s="329">
        <v>4293.4442671495362</v>
      </c>
      <c r="K5886" s="329">
        <f t="shared" si="91"/>
        <v>4311.8348629400316</v>
      </c>
    </row>
    <row r="5887" spans="2:11" x14ac:dyDescent="0.2">
      <c r="B5887" s="1">
        <v>19942623</v>
      </c>
      <c r="C5887" s="1">
        <v>2031</v>
      </c>
      <c r="D5887" s="1" t="s">
        <v>316</v>
      </c>
      <c r="E5887" s="1">
        <v>1909.333839717508</v>
      </c>
      <c r="F5887" s="329">
        <v>26.509862181921999</v>
      </c>
      <c r="G5887" s="1">
        <v>15.045553498545029</v>
      </c>
      <c r="H5887" s="329">
        <v>644.26996940008371</v>
      </c>
      <c r="I5887" s="1">
        <v>1924.3793932160529</v>
      </c>
      <c r="J5887" s="329">
        <v>4293.4442671495362</v>
      </c>
      <c r="K5887" s="329">
        <f t="shared" si="91"/>
        <v>4964.2240987315417</v>
      </c>
    </row>
    <row r="5888" spans="2:11" x14ac:dyDescent="0.2">
      <c r="B5888" s="1">
        <v>19942623</v>
      </c>
      <c r="C5888" s="1">
        <v>2032</v>
      </c>
      <c r="D5888" s="1" t="s">
        <v>316</v>
      </c>
      <c r="E5888" s="1">
        <v>1909.333839717508</v>
      </c>
      <c r="F5888" s="329">
        <v>26.509862181921999</v>
      </c>
      <c r="G5888" s="1">
        <v>15.045553498545029</v>
      </c>
      <c r="H5888" s="329">
        <v>644.26996940008371</v>
      </c>
      <c r="I5888" s="1">
        <v>1924.3793932160529</v>
      </c>
      <c r="J5888" s="329">
        <v>4293.4442671495362</v>
      </c>
      <c r="K5888" s="329">
        <f t="shared" si="91"/>
        <v>4964.2240987315417</v>
      </c>
    </row>
    <row r="5889" spans="2:11" x14ac:dyDescent="0.2">
      <c r="B5889" s="1">
        <v>19942623</v>
      </c>
      <c r="C5889" s="1">
        <v>2033</v>
      </c>
      <c r="D5889" s="1" t="s">
        <v>316</v>
      </c>
      <c r="E5889" s="1">
        <v>1909.333839717508</v>
      </c>
      <c r="F5889" s="329">
        <v>26.509862181921999</v>
      </c>
      <c r="G5889" s="1">
        <v>15.045553498545029</v>
      </c>
      <c r="H5889" s="329">
        <v>644.26996940008371</v>
      </c>
      <c r="I5889" s="1">
        <v>1924.3793932160529</v>
      </c>
      <c r="J5889" s="329">
        <v>4293.4442671495362</v>
      </c>
      <c r="K5889" s="329">
        <f t="shared" si="91"/>
        <v>4964.2240987315417</v>
      </c>
    </row>
    <row r="5890" spans="2:11" x14ac:dyDescent="0.2">
      <c r="B5890" s="1">
        <v>19942623</v>
      </c>
      <c r="C5890" s="1">
        <v>2034</v>
      </c>
      <c r="D5890" s="1" t="s">
        <v>316</v>
      </c>
      <c r="E5890" s="1">
        <v>1909.333839717508</v>
      </c>
      <c r="F5890" s="329">
        <v>26.509862181921999</v>
      </c>
      <c r="G5890" s="1">
        <v>15.045553498545029</v>
      </c>
      <c r="H5890" s="329">
        <v>644.26996940008371</v>
      </c>
      <c r="I5890" s="1">
        <v>1924.3793932160529</v>
      </c>
      <c r="J5890" s="329">
        <v>4293.4442671495362</v>
      </c>
      <c r="K5890" s="329">
        <f t="shared" si="91"/>
        <v>4964.2240987315417</v>
      </c>
    </row>
    <row r="5891" spans="2:11" x14ac:dyDescent="0.2">
      <c r="B5891" s="1">
        <v>19942927</v>
      </c>
      <c r="C5891" s="1">
        <v>2023</v>
      </c>
      <c r="D5891" s="1" t="s">
        <v>316</v>
      </c>
      <c r="E5891" s="1">
        <v>0</v>
      </c>
      <c r="F5891" s="329">
        <v>0</v>
      </c>
      <c r="G5891" s="1">
        <v>1.5536475572398429</v>
      </c>
      <c r="H5891" s="329">
        <v>66.529188458119947</v>
      </c>
      <c r="I5891" s="1">
        <v>1.5536475572398429</v>
      </c>
      <c r="J5891" s="329">
        <v>6984.6037921728448</v>
      </c>
      <c r="K5891" s="329">
        <f t="shared" si="91"/>
        <v>7051.132980630965</v>
      </c>
    </row>
    <row r="5892" spans="2:11" x14ac:dyDescent="0.2">
      <c r="B5892" s="1">
        <v>19942927</v>
      </c>
      <c r="C5892" s="1">
        <v>2024</v>
      </c>
      <c r="D5892" s="1" t="s">
        <v>316</v>
      </c>
      <c r="E5892" s="1">
        <v>0</v>
      </c>
      <c r="F5892" s="329">
        <v>0</v>
      </c>
      <c r="G5892" s="1">
        <v>1.403526509665648</v>
      </c>
      <c r="H5892" s="329">
        <v>60.100811945664738</v>
      </c>
      <c r="I5892" s="1">
        <v>1.403526509665648</v>
      </c>
      <c r="J5892" s="329">
        <v>6984.6037921728448</v>
      </c>
      <c r="K5892" s="329">
        <f t="shared" si="91"/>
        <v>7044.7046041185095</v>
      </c>
    </row>
    <row r="5893" spans="2:11" x14ac:dyDescent="0.2">
      <c r="B5893" s="1">
        <v>19942927</v>
      </c>
      <c r="C5893" s="1">
        <v>2025</v>
      </c>
      <c r="D5893" s="1" t="s">
        <v>316</v>
      </c>
      <c r="E5893" s="1">
        <v>0</v>
      </c>
      <c r="F5893" s="329">
        <v>0</v>
      </c>
      <c r="G5893" s="1">
        <v>0.1245630020237127</v>
      </c>
      <c r="H5893" s="329">
        <v>5.3339481003447728</v>
      </c>
      <c r="I5893" s="1">
        <v>0.1245630020237127</v>
      </c>
      <c r="J5893" s="329">
        <v>6984.6037921728448</v>
      </c>
      <c r="K5893" s="329">
        <f t="shared" si="91"/>
        <v>6989.9377402731898</v>
      </c>
    </row>
    <row r="5894" spans="2:11" x14ac:dyDescent="0.2">
      <c r="B5894" s="1">
        <v>19942927</v>
      </c>
      <c r="C5894" s="1">
        <v>2026</v>
      </c>
      <c r="D5894" s="1" t="s">
        <v>316</v>
      </c>
      <c r="E5894" s="1">
        <v>0</v>
      </c>
      <c r="F5894" s="329">
        <v>0</v>
      </c>
      <c r="G5894" s="1">
        <v>0</v>
      </c>
      <c r="H5894" s="329">
        <v>0</v>
      </c>
      <c r="I5894" s="1">
        <v>0</v>
      </c>
      <c r="J5894" s="329">
        <v>6984.6037921728448</v>
      </c>
      <c r="K5894" s="329">
        <f t="shared" si="91"/>
        <v>6984.6037921728448</v>
      </c>
    </row>
    <row r="5895" spans="2:11" x14ac:dyDescent="0.2">
      <c r="B5895" s="1">
        <v>19942927</v>
      </c>
      <c r="C5895" s="1">
        <v>2027</v>
      </c>
      <c r="D5895" s="1" t="s">
        <v>316</v>
      </c>
      <c r="E5895" s="1">
        <v>0.38660957486635711</v>
      </c>
      <c r="F5895" s="329">
        <v>5.0149207915419999E-4</v>
      </c>
      <c r="G5895" s="1">
        <v>0.2021455507946732</v>
      </c>
      <c r="H5895" s="329">
        <v>8.6561327130598098</v>
      </c>
      <c r="I5895" s="1">
        <v>0.58875512566103028</v>
      </c>
      <c r="J5895" s="329">
        <v>6984.6037921728448</v>
      </c>
      <c r="K5895" s="329">
        <f t="shared" ref="K5895:K5958" si="92">J5895+H5895+F5895</f>
        <v>6993.2604263779831</v>
      </c>
    </row>
    <row r="5896" spans="2:11" x14ac:dyDescent="0.2">
      <c r="B5896" s="1">
        <v>19942927</v>
      </c>
      <c r="C5896" s="1">
        <v>2028</v>
      </c>
      <c r="D5896" s="1" t="s">
        <v>316</v>
      </c>
      <c r="E5896" s="1">
        <v>15.668171477955349</v>
      </c>
      <c r="F5896" s="329">
        <v>6.3394969819368999E-2</v>
      </c>
      <c r="G5896" s="1">
        <v>0.45185187006271699</v>
      </c>
      <c r="H5896" s="329">
        <v>19.348878758553429</v>
      </c>
      <c r="I5896" s="1">
        <v>16.120023348018069</v>
      </c>
      <c r="J5896" s="329">
        <v>6984.6037921728448</v>
      </c>
      <c r="K5896" s="329">
        <f t="shared" si="92"/>
        <v>7004.0160659012181</v>
      </c>
    </row>
    <row r="5897" spans="2:11" x14ac:dyDescent="0.2">
      <c r="B5897" s="1">
        <v>19942927</v>
      </c>
      <c r="C5897" s="1">
        <v>2029</v>
      </c>
      <c r="D5897" s="1" t="s">
        <v>316</v>
      </c>
      <c r="E5897" s="1">
        <v>33.445348252881189</v>
      </c>
      <c r="F5897" s="329">
        <v>8.0013515040707806E-2</v>
      </c>
      <c r="G5897" s="1">
        <v>0</v>
      </c>
      <c r="H5897" s="329">
        <v>0</v>
      </c>
      <c r="I5897" s="1">
        <v>33.445348252881189</v>
      </c>
      <c r="J5897" s="329">
        <v>6984.6037921728448</v>
      </c>
      <c r="K5897" s="329">
        <f t="shared" si="92"/>
        <v>6984.6838056878851</v>
      </c>
    </row>
    <row r="5898" spans="2:11" x14ac:dyDescent="0.2">
      <c r="B5898" s="1">
        <v>19942927</v>
      </c>
      <c r="C5898" s="1">
        <v>2030</v>
      </c>
      <c r="D5898" s="1" t="s">
        <v>316</v>
      </c>
      <c r="E5898" s="1">
        <v>56.327654702112447</v>
      </c>
      <c r="F5898" s="329">
        <v>0.23095714199919429</v>
      </c>
      <c r="G5898" s="1">
        <v>0</v>
      </c>
      <c r="H5898" s="329">
        <v>0</v>
      </c>
      <c r="I5898" s="1">
        <v>56.327654702112447</v>
      </c>
      <c r="J5898" s="329">
        <v>6984.6037921728448</v>
      </c>
      <c r="K5898" s="329">
        <f t="shared" si="92"/>
        <v>6984.834749314844</v>
      </c>
    </row>
    <row r="5899" spans="2:11" x14ac:dyDescent="0.2">
      <c r="B5899" s="1">
        <v>19942927</v>
      </c>
      <c r="C5899" s="1">
        <v>2031</v>
      </c>
      <c r="D5899" s="1" t="s">
        <v>316</v>
      </c>
      <c r="E5899" s="1">
        <v>1257.378625487268</v>
      </c>
      <c r="F5899" s="329">
        <v>13.736826240943079</v>
      </c>
      <c r="G5899" s="1">
        <v>136.8277361635937</v>
      </c>
      <c r="H5899" s="329">
        <v>5859.1398049746749</v>
      </c>
      <c r="I5899" s="1">
        <v>1394.206361650861</v>
      </c>
      <c r="J5899" s="329">
        <v>6984.6037921728448</v>
      </c>
      <c r="K5899" s="329">
        <f t="shared" si="92"/>
        <v>12857.480423388464</v>
      </c>
    </row>
    <row r="5900" spans="2:11" x14ac:dyDescent="0.2">
      <c r="B5900" s="1">
        <v>19942927</v>
      </c>
      <c r="C5900" s="1">
        <v>2032</v>
      </c>
      <c r="D5900" s="1" t="s">
        <v>316</v>
      </c>
      <c r="E5900" s="1">
        <v>1257.378625487268</v>
      </c>
      <c r="F5900" s="329">
        <v>13.736826240943079</v>
      </c>
      <c r="G5900" s="1">
        <v>136.8277361635937</v>
      </c>
      <c r="H5900" s="329">
        <v>5859.1398049746749</v>
      </c>
      <c r="I5900" s="1">
        <v>1394.206361650861</v>
      </c>
      <c r="J5900" s="329">
        <v>6984.6037921728448</v>
      </c>
      <c r="K5900" s="329">
        <f t="shared" si="92"/>
        <v>12857.480423388464</v>
      </c>
    </row>
    <row r="5901" spans="2:11" x14ac:dyDescent="0.2">
      <c r="B5901" s="1">
        <v>19942927</v>
      </c>
      <c r="C5901" s="1">
        <v>2033</v>
      </c>
      <c r="D5901" s="1" t="s">
        <v>316</v>
      </c>
      <c r="E5901" s="1">
        <v>1257.378625487268</v>
      </c>
      <c r="F5901" s="329">
        <v>13.736826240943079</v>
      </c>
      <c r="G5901" s="1">
        <v>136.8277361635937</v>
      </c>
      <c r="H5901" s="329">
        <v>5859.1398049746749</v>
      </c>
      <c r="I5901" s="1">
        <v>1394.206361650861</v>
      </c>
      <c r="J5901" s="329">
        <v>6984.6037921728448</v>
      </c>
      <c r="K5901" s="329">
        <f t="shared" si="92"/>
        <v>12857.480423388464</v>
      </c>
    </row>
    <row r="5902" spans="2:11" x14ac:dyDescent="0.2">
      <c r="B5902" s="1">
        <v>19942927</v>
      </c>
      <c r="C5902" s="1">
        <v>2034</v>
      </c>
      <c r="D5902" s="1" t="s">
        <v>316</v>
      </c>
      <c r="E5902" s="1">
        <v>1257.378625487268</v>
      </c>
      <c r="F5902" s="329">
        <v>13.736826240943079</v>
      </c>
      <c r="G5902" s="1">
        <v>136.8277361635937</v>
      </c>
      <c r="H5902" s="329">
        <v>5859.1398049746749</v>
      </c>
      <c r="I5902" s="1">
        <v>1394.206361650861</v>
      </c>
      <c r="J5902" s="329">
        <v>6984.6037921728448</v>
      </c>
      <c r="K5902" s="329">
        <f t="shared" si="92"/>
        <v>12857.480423388464</v>
      </c>
    </row>
    <row r="5903" spans="2:11" x14ac:dyDescent="0.2">
      <c r="B5903" s="1">
        <v>20062674</v>
      </c>
      <c r="C5903" s="1">
        <v>2023</v>
      </c>
      <c r="D5903" s="1" t="s">
        <v>316</v>
      </c>
      <c r="E5903" s="1">
        <v>0</v>
      </c>
      <c r="F5903" s="329">
        <v>0</v>
      </c>
      <c r="G5903" s="1">
        <v>0</v>
      </c>
      <c r="H5903" s="329">
        <v>0</v>
      </c>
      <c r="I5903" s="1">
        <v>0</v>
      </c>
      <c r="J5903" s="329">
        <v>19360.717541924481</v>
      </c>
      <c r="K5903" s="329">
        <f t="shared" si="92"/>
        <v>19360.717541924481</v>
      </c>
    </row>
    <row r="5904" spans="2:11" x14ac:dyDescent="0.2">
      <c r="B5904" s="1">
        <v>20062674</v>
      </c>
      <c r="C5904" s="1">
        <v>2024</v>
      </c>
      <c r="D5904" s="1" t="s">
        <v>316</v>
      </c>
      <c r="E5904" s="1">
        <v>0</v>
      </c>
      <c r="F5904" s="329">
        <v>0</v>
      </c>
      <c r="G5904" s="1">
        <v>0</v>
      </c>
      <c r="H5904" s="329">
        <v>0</v>
      </c>
      <c r="I5904" s="1">
        <v>0</v>
      </c>
      <c r="J5904" s="329">
        <v>19360.717541924481</v>
      </c>
      <c r="K5904" s="329">
        <f t="shared" si="92"/>
        <v>19360.717541924481</v>
      </c>
    </row>
    <row r="5905" spans="2:11" x14ac:dyDescent="0.2">
      <c r="B5905" s="1">
        <v>20062674</v>
      </c>
      <c r="C5905" s="1">
        <v>2025</v>
      </c>
      <c r="D5905" s="1" t="s">
        <v>316</v>
      </c>
      <c r="E5905" s="1">
        <v>0</v>
      </c>
      <c r="F5905" s="329">
        <v>0</v>
      </c>
      <c r="G5905" s="1">
        <v>0</v>
      </c>
      <c r="H5905" s="329">
        <v>0</v>
      </c>
      <c r="I5905" s="1">
        <v>0</v>
      </c>
      <c r="J5905" s="329">
        <v>19360.717541924481</v>
      </c>
      <c r="K5905" s="329">
        <f t="shared" si="92"/>
        <v>19360.717541924481</v>
      </c>
    </row>
    <row r="5906" spans="2:11" x14ac:dyDescent="0.2">
      <c r="B5906" s="1">
        <v>20062674</v>
      </c>
      <c r="C5906" s="1">
        <v>2026</v>
      </c>
      <c r="D5906" s="1" t="s">
        <v>316</v>
      </c>
      <c r="E5906" s="1">
        <v>0</v>
      </c>
      <c r="F5906" s="329">
        <v>0</v>
      </c>
      <c r="G5906" s="1">
        <v>0</v>
      </c>
      <c r="H5906" s="329">
        <v>0</v>
      </c>
      <c r="I5906" s="1">
        <v>0</v>
      </c>
      <c r="J5906" s="329">
        <v>19360.717541924481</v>
      </c>
      <c r="K5906" s="329">
        <f t="shared" si="92"/>
        <v>19360.717541924481</v>
      </c>
    </row>
    <row r="5907" spans="2:11" x14ac:dyDescent="0.2">
      <c r="B5907" s="1">
        <v>20062674</v>
      </c>
      <c r="C5907" s="1">
        <v>2027</v>
      </c>
      <c r="D5907" s="1" t="s">
        <v>316</v>
      </c>
      <c r="E5907" s="1">
        <v>0</v>
      </c>
      <c r="F5907" s="329">
        <v>0</v>
      </c>
      <c r="G5907" s="1">
        <v>0</v>
      </c>
      <c r="H5907" s="329">
        <v>0</v>
      </c>
      <c r="I5907" s="1">
        <v>0</v>
      </c>
      <c r="J5907" s="329">
        <v>19360.717541924481</v>
      </c>
      <c r="K5907" s="329">
        <f t="shared" si="92"/>
        <v>19360.717541924481</v>
      </c>
    </row>
    <row r="5908" spans="2:11" x14ac:dyDescent="0.2">
      <c r="B5908" s="1">
        <v>20062674</v>
      </c>
      <c r="C5908" s="1">
        <v>2028</v>
      </c>
      <c r="D5908" s="1" t="s">
        <v>316</v>
      </c>
      <c r="E5908" s="1">
        <v>0</v>
      </c>
      <c r="F5908" s="329">
        <v>0</v>
      </c>
      <c r="G5908" s="1">
        <v>0</v>
      </c>
      <c r="H5908" s="329">
        <v>0</v>
      </c>
      <c r="I5908" s="1">
        <v>0</v>
      </c>
      <c r="J5908" s="329">
        <v>19360.717541924481</v>
      </c>
      <c r="K5908" s="329">
        <f t="shared" si="92"/>
        <v>19360.717541924481</v>
      </c>
    </row>
    <row r="5909" spans="2:11" x14ac:dyDescent="0.2">
      <c r="B5909" s="1">
        <v>20062674</v>
      </c>
      <c r="C5909" s="1">
        <v>2029</v>
      </c>
      <c r="D5909" s="1" t="s">
        <v>316</v>
      </c>
      <c r="E5909" s="1">
        <v>0</v>
      </c>
      <c r="F5909" s="329">
        <v>0</v>
      </c>
      <c r="G5909" s="1">
        <v>0</v>
      </c>
      <c r="H5909" s="329">
        <v>0</v>
      </c>
      <c r="I5909" s="1">
        <v>0</v>
      </c>
      <c r="J5909" s="329">
        <v>19360.717541924481</v>
      </c>
      <c r="K5909" s="329">
        <f t="shared" si="92"/>
        <v>19360.717541924481</v>
      </c>
    </row>
    <row r="5910" spans="2:11" x14ac:dyDescent="0.2">
      <c r="B5910" s="1">
        <v>20062674</v>
      </c>
      <c r="C5910" s="1">
        <v>2030</v>
      </c>
      <c r="D5910" s="1" t="s">
        <v>316</v>
      </c>
      <c r="E5910" s="1">
        <v>0</v>
      </c>
      <c r="F5910" s="329">
        <v>0</v>
      </c>
      <c r="G5910" s="1">
        <v>0</v>
      </c>
      <c r="H5910" s="329">
        <v>0</v>
      </c>
      <c r="I5910" s="1">
        <v>0</v>
      </c>
      <c r="J5910" s="329">
        <v>19360.717541924481</v>
      </c>
      <c r="K5910" s="329">
        <f t="shared" si="92"/>
        <v>19360.717541924481</v>
      </c>
    </row>
    <row r="5911" spans="2:11" x14ac:dyDescent="0.2">
      <c r="B5911" s="1">
        <v>20062674</v>
      </c>
      <c r="C5911" s="1">
        <v>2031</v>
      </c>
      <c r="D5911" s="1" t="s">
        <v>316</v>
      </c>
      <c r="E5911" s="1">
        <v>0</v>
      </c>
      <c r="F5911" s="329">
        <v>0</v>
      </c>
      <c r="G5911" s="1">
        <v>27.555445181347189</v>
      </c>
      <c r="H5911" s="329">
        <v>1179.9596356165321</v>
      </c>
      <c r="I5911" s="1">
        <v>27.555445181347189</v>
      </c>
      <c r="J5911" s="329">
        <v>19360.717541924481</v>
      </c>
      <c r="K5911" s="329">
        <f t="shared" si="92"/>
        <v>20540.677177541012</v>
      </c>
    </row>
    <row r="5912" spans="2:11" x14ac:dyDescent="0.2">
      <c r="B5912" s="1">
        <v>20062674</v>
      </c>
      <c r="C5912" s="1">
        <v>2032</v>
      </c>
      <c r="D5912" s="1" t="s">
        <v>316</v>
      </c>
      <c r="E5912" s="1">
        <v>0</v>
      </c>
      <c r="F5912" s="329">
        <v>0</v>
      </c>
      <c r="G5912" s="1">
        <v>27.555445181347189</v>
      </c>
      <c r="H5912" s="329">
        <v>1179.9596356165321</v>
      </c>
      <c r="I5912" s="1">
        <v>27.555445181347189</v>
      </c>
      <c r="J5912" s="329">
        <v>19360.717541924481</v>
      </c>
      <c r="K5912" s="329">
        <f t="shared" si="92"/>
        <v>20540.677177541012</v>
      </c>
    </row>
    <row r="5913" spans="2:11" x14ac:dyDescent="0.2">
      <c r="B5913" s="1">
        <v>20062674</v>
      </c>
      <c r="C5913" s="1">
        <v>2033</v>
      </c>
      <c r="D5913" s="1" t="s">
        <v>316</v>
      </c>
      <c r="E5913" s="1">
        <v>0</v>
      </c>
      <c r="F5913" s="329">
        <v>0</v>
      </c>
      <c r="G5913" s="1">
        <v>27.555445181347189</v>
      </c>
      <c r="H5913" s="329">
        <v>1179.9596356165321</v>
      </c>
      <c r="I5913" s="1">
        <v>27.555445181347189</v>
      </c>
      <c r="J5913" s="329">
        <v>19360.717541924481</v>
      </c>
      <c r="K5913" s="329">
        <f t="shared" si="92"/>
        <v>20540.677177541012</v>
      </c>
    </row>
    <row r="5914" spans="2:11" x14ac:dyDescent="0.2">
      <c r="B5914" s="1">
        <v>20062674</v>
      </c>
      <c r="C5914" s="1">
        <v>2034</v>
      </c>
      <c r="D5914" s="1" t="s">
        <v>316</v>
      </c>
      <c r="E5914" s="1">
        <v>0</v>
      </c>
      <c r="F5914" s="329">
        <v>0</v>
      </c>
      <c r="G5914" s="1">
        <v>27.555445181347189</v>
      </c>
      <c r="H5914" s="329">
        <v>1179.9596356165321</v>
      </c>
      <c r="I5914" s="1">
        <v>27.555445181347189</v>
      </c>
      <c r="J5914" s="329">
        <v>19360.717541924481</v>
      </c>
      <c r="K5914" s="329">
        <f t="shared" si="92"/>
        <v>20540.677177541012</v>
      </c>
    </row>
    <row r="5915" spans="2:11" x14ac:dyDescent="0.2">
      <c r="B5915" s="1">
        <v>20062890</v>
      </c>
      <c r="C5915" s="1">
        <v>2023</v>
      </c>
      <c r="D5915" s="1" t="s">
        <v>316</v>
      </c>
      <c r="E5915" s="1">
        <v>46.554547014991272</v>
      </c>
      <c r="F5915" s="329">
        <v>0</v>
      </c>
      <c r="G5915" s="1">
        <v>0</v>
      </c>
      <c r="H5915" s="329">
        <v>0</v>
      </c>
      <c r="I5915" s="1">
        <v>46.554547014991272</v>
      </c>
      <c r="J5915" s="329">
        <v>20077.36062372577</v>
      </c>
      <c r="K5915" s="329">
        <f t="shared" si="92"/>
        <v>20077.36062372577</v>
      </c>
    </row>
    <row r="5916" spans="2:11" x14ac:dyDescent="0.2">
      <c r="B5916" s="1">
        <v>20062890</v>
      </c>
      <c r="C5916" s="1">
        <v>2024</v>
      </c>
      <c r="D5916" s="1" t="s">
        <v>316</v>
      </c>
      <c r="E5916" s="1">
        <v>38.755068298089313</v>
      </c>
      <c r="F5916" s="329">
        <v>1.3839655428900299</v>
      </c>
      <c r="G5916" s="1">
        <v>0</v>
      </c>
      <c r="H5916" s="329">
        <v>0</v>
      </c>
      <c r="I5916" s="1">
        <v>38.755068298089313</v>
      </c>
      <c r="J5916" s="329">
        <v>20077.36062372577</v>
      </c>
      <c r="K5916" s="329">
        <f t="shared" si="92"/>
        <v>20078.744589268659</v>
      </c>
    </row>
    <row r="5917" spans="2:11" x14ac:dyDescent="0.2">
      <c r="B5917" s="1">
        <v>20062890</v>
      </c>
      <c r="C5917" s="1">
        <v>2025</v>
      </c>
      <c r="D5917" s="1" t="s">
        <v>316</v>
      </c>
      <c r="E5917" s="1">
        <v>127.2260561693176</v>
      </c>
      <c r="F5917" s="329">
        <v>3.5681403994958769</v>
      </c>
      <c r="G5917" s="1">
        <v>0</v>
      </c>
      <c r="H5917" s="329">
        <v>0</v>
      </c>
      <c r="I5917" s="1">
        <v>127.2260561693176</v>
      </c>
      <c r="J5917" s="329">
        <v>20077.36062372577</v>
      </c>
      <c r="K5917" s="329">
        <f t="shared" si="92"/>
        <v>20080.928764125267</v>
      </c>
    </row>
    <row r="5918" spans="2:11" x14ac:dyDescent="0.2">
      <c r="B5918" s="1">
        <v>20062890</v>
      </c>
      <c r="C5918" s="1">
        <v>2026</v>
      </c>
      <c r="D5918" s="1" t="s">
        <v>316</v>
      </c>
      <c r="E5918" s="1">
        <v>99.896283814247226</v>
      </c>
      <c r="F5918" s="329">
        <v>1.760125136979362</v>
      </c>
      <c r="G5918" s="1">
        <v>0</v>
      </c>
      <c r="H5918" s="329">
        <v>0</v>
      </c>
      <c r="I5918" s="1">
        <v>99.896283814247226</v>
      </c>
      <c r="J5918" s="329">
        <v>20077.36062372577</v>
      </c>
      <c r="K5918" s="329">
        <f t="shared" si="92"/>
        <v>20079.120748862748</v>
      </c>
    </row>
    <row r="5919" spans="2:11" x14ac:dyDescent="0.2">
      <c r="B5919" s="1">
        <v>20062890</v>
      </c>
      <c r="C5919" s="1">
        <v>2027</v>
      </c>
      <c r="D5919" s="1" t="s">
        <v>316</v>
      </c>
      <c r="E5919" s="1">
        <v>84.583675093502038</v>
      </c>
      <c r="F5919" s="329">
        <v>1.289361695183995</v>
      </c>
      <c r="G5919" s="1">
        <v>0</v>
      </c>
      <c r="H5919" s="329">
        <v>0</v>
      </c>
      <c r="I5919" s="1">
        <v>84.583675093502038</v>
      </c>
      <c r="J5919" s="329">
        <v>20077.36062372577</v>
      </c>
      <c r="K5919" s="329">
        <f t="shared" si="92"/>
        <v>20078.649985420954</v>
      </c>
    </row>
    <row r="5920" spans="2:11" x14ac:dyDescent="0.2">
      <c r="B5920" s="1">
        <v>20062890</v>
      </c>
      <c r="C5920" s="1">
        <v>2028</v>
      </c>
      <c r="D5920" s="1" t="s">
        <v>316</v>
      </c>
      <c r="E5920" s="1">
        <v>87.172393962322971</v>
      </c>
      <c r="F5920" s="329">
        <v>1.759338485903468</v>
      </c>
      <c r="G5920" s="1">
        <v>0</v>
      </c>
      <c r="H5920" s="329">
        <v>0</v>
      </c>
      <c r="I5920" s="1">
        <v>87.172393962322971</v>
      </c>
      <c r="J5920" s="329">
        <v>20077.36062372577</v>
      </c>
      <c r="K5920" s="329">
        <f t="shared" si="92"/>
        <v>20079.119962211673</v>
      </c>
    </row>
    <row r="5921" spans="2:11" x14ac:dyDescent="0.2">
      <c r="B5921" s="1">
        <v>20062890</v>
      </c>
      <c r="C5921" s="1">
        <v>2029</v>
      </c>
      <c r="D5921" s="1" t="s">
        <v>316</v>
      </c>
      <c r="E5921" s="1">
        <v>67.102579962719759</v>
      </c>
      <c r="F5921" s="329">
        <v>1.4075642909832</v>
      </c>
      <c r="G5921" s="1">
        <v>0</v>
      </c>
      <c r="H5921" s="329">
        <v>0</v>
      </c>
      <c r="I5921" s="1">
        <v>67.102579962719759</v>
      </c>
      <c r="J5921" s="329">
        <v>20077.36062372577</v>
      </c>
      <c r="K5921" s="329">
        <f t="shared" si="92"/>
        <v>20078.768188016755</v>
      </c>
    </row>
    <row r="5922" spans="2:11" x14ac:dyDescent="0.2">
      <c r="B5922" s="1">
        <v>20062890</v>
      </c>
      <c r="C5922" s="1">
        <v>2030</v>
      </c>
      <c r="D5922" s="1" t="s">
        <v>316</v>
      </c>
      <c r="E5922" s="1">
        <v>60.870428175933</v>
      </c>
      <c r="F5922" s="329">
        <v>1.455205218793115</v>
      </c>
      <c r="G5922" s="1">
        <v>0</v>
      </c>
      <c r="H5922" s="329">
        <v>0</v>
      </c>
      <c r="I5922" s="1">
        <v>60.870428175933</v>
      </c>
      <c r="J5922" s="329">
        <v>20077.36062372577</v>
      </c>
      <c r="K5922" s="329">
        <f t="shared" si="92"/>
        <v>20078.815828944564</v>
      </c>
    </row>
    <row r="5923" spans="2:11" x14ac:dyDescent="0.2">
      <c r="B5923" s="1">
        <v>20062890</v>
      </c>
      <c r="C5923" s="1">
        <v>2031</v>
      </c>
      <c r="D5923" s="1" t="s">
        <v>316</v>
      </c>
      <c r="E5923" s="1">
        <v>27.934452713728561</v>
      </c>
      <c r="F5923" s="329">
        <v>0.84672187181277736</v>
      </c>
      <c r="G5923" s="1">
        <v>136.9942147856853</v>
      </c>
      <c r="H5923" s="329">
        <v>5866.2686338855656</v>
      </c>
      <c r="I5923" s="1">
        <v>164.9286674994139</v>
      </c>
      <c r="J5923" s="329">
        <v>20077.36062372577</v>
      </c>
      <c r="K5923" s="329">
        <f t="shared" si="92"/>
        <v>25944.475979483148</v>
      </c>
    </row>
    <row r="5924" spans="2:11" x14ac:dyDescent="0.2">
      <c r="B5924" s="1">
        <v>20062890</v>
      </c>
      <c r="C5924" s="1">
        <v>2032</v>
      </c>
      <c r="D5924" s="1" t="s">
        <v>316</v>
      </c>
      <c r="E5924" s="1">
        <v>27.934452713728561</v>
      </c>
      <c r="F5924" s="329">
        <v>0.84672187181277736</v>
      </c>
      <c r="G5924" s="1">
        <v>136.9942147856853</v>
      </c>
      <c r="H5924" s="329">
        <v>5866.2686338855656</v>
      </c>
      <c r="I5924" s="1">
        <v>164.9286674994139</v>
      </c>
      <c r="J5924" s="329">
        <v>20077.36062372577</v>
      </c>
      <c r="K5924" s="329">
        <f t="shared" si="92"/>
        <v>25944.475979483148</v>
      </c>
    </row>
    <row r="5925" spans="2:11" x14ac:dyDescent="0.2">
      <c r="B5925" s="1">
        <v>20062890</v>
      </c>
      <c r="C5925" s="1">
        <v>2033</v>
      </c>
      <c r="D5925" s="1" t="s">
        <v>316</v>
      </c>
      <c r="E5925" s="1">
        <v>27.934452713728561</v>
      </c>
      <c r="F5925" s="329">
        <v>0.84672187181277736</v>
      </c>
      <c r="G5925" s="1">
        <v>136.9942147856853</v>
      </c>
      <c r="H5925" s="329">
        <v>5866.2686338855656</v>
      </c>
      <c r="I5925" s="1">
        <v>164.9286674994139</v>
      </c>
      <c r="J5925" s="329">
        <v>20077.36062372577</v>
      </c>
      <c r="K5925" s="329">
        <f t="shared" si="92"/>
        <v>25944.475979483148</v>
      </c>
    </row>
    <row r="5926" spans="2:11" x14ac:dyDescent="0.2">
      <c r="B5926" s="1">
        <v>20062890</v>
      </c>
      <c r="C5926" s="1">
        <v>2034</v>
      </c>
      <c r="D5926" s="1" t="s">
        <v>316</v>
      </c>
      <c r="E5926" s="1">
        <v>27.934452713728561</v>
      </c>
      <c r="F5926" s="329">
        <v>0.84672187181277736</v>
      </c>
      <c r="G5926" s="1">
        <v>136.9942147856853</v>
      </c>
      <c r="H5926" s="329">
        <v>5866.2686338855656</v>
      </c>
      <c r="I5926" s="1">
        <v>164.9286674994139</v>
      </c>
      <c r="J5926" s="329">
        <v>20077.36062372577</v>
      </c>
      <c r="K5926" s="329">
        <f t="shared" si="92"/>
        <v>25944.475979483148</v>
      </c>
    </row>
    <row r="5927" spans="2:11" x14ac:dyDescent="0.2">
      <c r="B5927" s="1">
        <v>20064881</v>
      </c>
      <c r="C5927" s="1">
        <v>2023</v>
      </c>
      <c r="D5927" s="1" t="s">
        <v>316</v>
      </c>
      <c r="E5927" s="1">
        <v>0</v>
      </c>
      <c r="F5927" s="329">
        <v>0</v>
      </c>
      <c r="G5927" s="1">
        <v>0</v>
      </c>
      <c r="H5927" s="329">
        <v>0</v>
      </c>
      <c r="I5927" s="1">
        <v>0</v>
      </c>
      <c r="J5927" s="329">
        <v>11480.601950442569</v>
      </c>
      <c r="K5927" s="329">
        <f t="shared" si="92"/>
        <v>11480.601950442569</v>
      </c>
    </row>
    <row r="5928" spans="2:11" x14ac:dyDescent="0.2">
      <c r="B5928" s="1">
        <v>20064881</v>
      </c>
      <c r="C5928" s="1">
        <v>2024</v>
      </c>
      <c r="D5928" s="1" t="s">
        <v>316</v>
      </c>
      <c r="E5928" s="1">
        <v>0</v>
      </c>
      <c r="F5928" s="329">
        <v>0</v>
      </c>
      <c r="G5928" s="1">
        <v>0</v>
      </c>
      <c r="H5928" s="329">
        <v>0</v>
      </c>
      <c r="I5928" s="1">
        <v>0</v>
      </c>
      <c r="J5928" s="329">
        <v>11480.601950442569</v>
      </c>
      <c r="K5928" s="329">
        <f t="shared" si="92"/>
        <v>11480.601950442569</v>
      </c>
    </row>
    <row r="5929" spans="2:11" x14ac:dyDescent="0.2">
      <c r="B5929" s="1">
        <v>20064881</v>
      </c>
      <c r="C5929" s="1">
        <v>2025</v>
      </c>
      <c r="D5929" s="1" t="s">
        <v>316</v>
      </c>
      <c r="E5929" s="1">
        <v>0</v>
      </c>
      <c r="F5929" s="329">
        <v>0</v>
      </c>
      <c r="G5929" s="1">
        <v>0</v>
      </c>
      <c r="H5929" s="329">
        <v>0</v>
      </c>
      <c r="I5929" s="1">
        <v>0</v>
      </c>
      <c r="J5929" s="329">
        <v>11480.601950442569</v>
      </c>
      <c r="K5929" s="329">
        <f t="shared" si="92"/>
        <v>11480.601950442569</v>
      </c>
    </row>
    <row r="5930" spans="2:11" x14ac:dyDescent="0.2">
      <c r="B5930" s="1">
        <v>20064881</v>
      </c>
      <c r="C5930" s="1">
        <v>2026</v>
      </c>
      <c r="D5930" s="1" t="s">
        <v>316</v>
      </c>
      <c r="E5930" s="1">
        <v>17.54567040682371</v>
      </c>
      <c r="F5930" s="329">
        <v>0.2139667954950909</v>
      </c>
      <c r="G5930" s="1">
        <v>0</v>
      </c>
      <c r="H5930" s="329">
        <v>0</v>
      </c>
      <c r="I5930" s="1">
        <v>17.54567040682371</v>
      </c>
      <c r="J5930" s="329">
        <v>11480.601950442569</v>
      </c>
      <c r="K5930" s="329">
        <f t="shared" si="92"/>
        <v>11480.815917238064</v>
      </c>
    </row>
    <row r="5931" spans="2:11" x14ac:dyDescent="0.2">
      <c r="B5931" s="1">
        <v>20064881</v>
      </c>
      <c r="C5931" s="1">
        <v>2027</v>
      </c>
      <c r="D5931" s="1" t="s">
        <v>316</v>
      </c>
      <c r="E5931" s="1">
        <v>23.992361732918159</v>
      </c>
      <c r="F5931" s="329">
        <v>4.5758371288675201E-2</v>
      </c>
      <c r="G5931" s="1">
        <v>0</v>
      </c>
      <c r="H5931" s="329">
        <v>0</v>
      </c>
      <c r="I5931" s="1">
        <v>23.992361732918159</v>
      </c>
      <c r="J5931" s="329">
        <v>11480.601950442569</v>
      </c>
      <c r="K5931" s="329">
        <f t="shared" si="92"/>
        <v>11480.647708813858</v>
      </c>
    </row>
    <row r="5932" spans="2:11" x14ac:dyDescent="0.2">
      <c r="B5932" s="1">
        <v>20064881</v>
      </c>
      <c r="C5932" s="1">
        <v>2028</v>
      </c>
      <c r="D5932" s="1" t="s">
        <v>316</v>
      </c>
      <c r="E5932" s="1">
        <v>0</v>
      </c>
      <c r="F5932" s="329">
        <v>0</v>
      </c>
      <c r="G5932" s="1">
        <v>0</v>
      </c>
      <c r="H5932" s="329">
        <v>0</v>
      </c>
      <c r="I5932" s="1">
        <v>0</v>
      </c>
      <c r="J5932" s="329">
        <v>11480.601950442569</v>
      </c>
      <c r="K5932" s="329">
        <f t="shared" si="92"/>
        <v>11480.601950442569</v>
      </c>
    </row>
    <row r="5933" spans="2:11" x14ac:dyDescent="0.2">
      <c r="B5933" s="1">
        <v>20064881</v>
      </c>
      <c r="C5933" s="1">
        <v>2029</v>
      </c>
      <c r="D5933" s="1" t="s">
        <v>316</v>
      </c>
      <c r="E5933" s="1">
        <v>1.662893816907421</v>
      </c>
      <c r="F5933" s="329">
        <v>9.8819161221409997E-4</v>
      </c>
      <c r="G5933" s="1">
        <v>0</v>
      </c>
      <c r="H5933" s="329">
        <v>0</v>
      </c>
      <c r="I5933" s="1">
        <v>1.662893816907421</v>
      </c>
      <c r="J5933" s="329">
        <v>11480.601950442569</v>
      </c>
      <c r="K5933" s="329">
        <f t="shared" si="92"/>
        <v>11480.602938634182</v>
      </c>
    </row>
    <row r="5934" spans="2:11" x14ac:dyDescent="0.2">
      <c r="B5934" s="1">
        <v>20064881</v>
      </c>
      <c r="C5934" s="1">
        <v>2030</v>
      </c>
      <c r="D5934" s="1" t="s">
        <v>316</v>
      </c>
      <c r="E5934" s="1">
        <v>0</v>
      </c>
      <c r="F5934" s="329">
        <v>0</v>
      </c>
      <c r="G5934" s="1">
        <v>0</v>
      </c>
      <c r="H5934" s="329">
        <v>0</v>
      </c>
      <c r="I5934" s="1">
        <v>0</v>
      </c>
      <c r="J5934" s="329">
        <v>11480.601950442569</v>
      </c>
      <c r="K5934" s="329">
        <f t="shared" si="92"/>
        <v>11480.601950442569</v>
      </c>
    </row>
    <row r="5935" spans="2:11" x14ac:dyDescent="0.2">
      <c r="B5935" s="1">
        <v>20064881</v>
      </c>
      <c r="C5935" s="1">
        <v>2031</v>
      </c>
      <c r="D5935" s="1" t="s">
        <v>316</v>
      </c>
      <c r="E5935" s="1">
        <v>0</v>
      </c>
      <c r="F5935" s="329">
        <v>0</v>
      </c>
      <c r="G5935" s="1">
        <v>0</v>
      </c>
      <c r="H5935" s="329">
        <v>0</v>
      </c>
      <c r="I5935" s="1">
        <v>0</v>
      </c>
      <c r="J5935" s="329">
        <v>11480.601950442569</v>
      </c>
      <c r="K5935" s="329">
        <f t="shared" si="92"/>
        <v>11480.601950442569</v>
      </c>
    </row>
    <row r="5936" spans="2:11" x14ac:dyDescent="0.2">
      <c r="B5936" s="1">
        <v>20064881</v>
      </c>
      <c r="C5936" s="1">
        <v>2032</v>
      </c>
      <c r="D5936" s="1" t="s">
        <v>316</v>
      </c>
      <c r="E5936" s="1">
        <v>0</v>
      </c>
      <c r="F5936" s="329">
        <v>0</v>
      </c>
      <c r="G5936" s="1">
        <v>0</v>
      </c>
      <c r="H5936" s="329">
        <v>0</v>
      </c>
      <c r="I5936" s="1">
        <v>0</v>
      </c>
      <c r="J5936" s="329">
        <v>11480.601950442569</v>
      </c>
      <c r="K5936" s="329">
        <f t="shared" si="92"/>
        <v>11480.601950442569</v>
      </c>
    </row>
    <row r="5937" spans="2:11" x14ac:dyDescent="0.2">
      <c r="B5937" s="1">
        <v>20064881</v>
      </c>
      <c r="C5937" s="1">
        <v>2033</v>
      </c>
      <c r="D5937" s="1" t="s">
        <v>316</v>
      </c>
      <c r="E5937" s="1">
        <v>0</v>
      </c>
      <c r="F5937" s="329">
        <v>0</v>
      </c>
      <c r="G5937" s="1">
        <v>0</v>
      </c>
      <c r="H5937" s="329">
        <v>0</v>
      </c>
      <c r="I5937" s="1">
        <v>0</v>
      </c>
      <c r="J5937" s="329">
        <v>11480.601950442569</v>
      </c>
      <c r="K5937" s="329">
        <f t="shared" si="92"/>
        <v>11480.601950442569</v>
      </c>
    </row>
    <row r="5938" spans="2:11" x14ac:dyDescent="0.2">
      <c r="B5938" s="1">
        <v>20064881</v>
      </c>
      <c r="C5938" s="1">
        <v>2034</v>
      </c>
      <c r="D5938" s="1" t="s">
        <v>316</v>
      </c>
      <c r="E5938" s="1">
        <v>0</v>
      </c>
      <c r="F5938" s="329">
        <v>0</v>
      </c>
      <c r="G5938" s="1">
        <v>0</v>
      </c>
      <c r="H5938" s="329">
        <v>0</v>
      </c>
      <c r="I5938" s="1">
        <v>0</v>
      </c>
      <c r="J5938" s="329">
        <v>11480.601950442569</v>
      </c>
      <c r="K5938" s="329">
        <f t="shared" si="92"/>
        <v>11480.601950442569</v>
      </c>
    </row>
    <row r="5939" spans="2:11" x14ac:dyDescent="0.2">
      <c r="B5939" s="1">
        <v>20065390</v>
      </c>
      <c r="C5939" s="1">
        <v>2023</v>
      </c>
      <c r="D5939" s="1" t="s">
        <v>316</v>
      </c>
      <c r="E5939" s="1">
        <v>0</v>
      </c>
      <c r="F5939" s="329">
        <v>0</v>
      </c>
      <c r="G5939" s="1">
        <v>0</v>
      </c>
      <c r="H5939" s="329">
        <v>0</v>
      </c>
      <c r="I5939" s="1">
        <v>0</v>
      </c>
      <c r="J5939" s="329">
        <v>3039.9392644866211</v>
      </c>
      <c r="K5939" s="329">
        <f t="shared" si="92"/>
        <v>3039.9392644866211</v>
      </c>
    </row>
    <row r="5940" spans="2:11" x14ac:dyDescent="0.2">
      <c r="B5940" s="1">
        <v>20065390</v>
      </c>
      <c r="C5940" s="1">
        <v>2024</v>
      </c>
      <c r="D5940" s="1" t="s">
        <v>316</v>
      </c>
      <c r="E5940" s="1">
        <v>0</v>
      </c>
      <c r="F5940" s="329">
        <v>0</v>
      </c>
      <c r="G5940" s="1">
        <v>0</v>
      </c>
      <c r="H5940" s="329">
        <v>0</v>
      </c>
      <c r="I5940" s="1">
        <v>0</v>
      </c>
      <c r="J5940" s="329">
        <v>3039.9392644866211</v>
      </c>
      <c r="K5940" s="329">
        <f t="shared" si="92"/>
        <v>3039.9392644866211</v>
      </c>
    </row>
    <row r="5941" spans="2:11" x14ac:dyDescent="0.2">
      <c r="B5941" s="1">
        <v>20065390</v>
      </c>
      <c r="C5941" s="1">
        <v>2025</v>
      </c>
      <c r="D5941" s="1" t="s">
        <v>316</v>
      </c>
      <c r="E5941" s="1">
        <v>0</v>
      </c>
      <c r="F5941" s="329">
        <v>0</v>
      </c>
      <c r="G5941" s="1">
        <v>0</v>
      </c>
      <c r="H5941" s="329">
        <v>0</v>
      </c>
      <c r="I5941" s="1">
        <v>0</v>
      </c>
      <c r="J5941" s="329">
        <v>3039.9392644866211</v>
      </c>
      <c r="K5941" s="329">
        <f t="shared" si="92"/>
        <v>3039.9392644866211</v>
      </c>
    </row>
    <row r="5942" spans="2:11" x14ac:dyDescent="0.2">
      <c r="B5942" s="1">
        <v>20065390</v>
      </c>
      <c r="C5942" s="1">
        <v>2026</v>
      </c>
      <c r="D5942" s="1" t="s">
        <v>316</v>
      </c>
      <c r="E5942" s="1">
        <v>0</v>
      </c>
      <c r="F5942" s="329">
        <v>0</v>
      </c>
      <c r="G5942" s="1">
        <v>0</v>
      </c>
      <c r="H5942" s="329">
        <v>0</v>
      </c>
      <c r="I5942" s="1">
        <v>0</v>
      </c>
      <c r="J5942" s="329">
        <v>3039.9392644866211</v>
      </c>
      <c r="K5942" s="329">
        <f t="shared" si="92"/>
        <v>3039.9392644866211</v>
      </c>
    </row>
    <row r="5943" spans="2:11" x14ac:dyDescent="0.2">
      <c r="B5943" s="1">
        <v>20065390</v>
      </c>
      <c r="C5943" s="1">
        <v>2027</v>
      </c>
      <c r="D5943" s="1" t="s">
        <v>316</v>
      </c>
      <c r="E5943" s="1">
        <v>0</v>
      </c>
      <c r="F5943" s="329">
        <v>0</v>
      </c>
      <c r="G5943" s="1">
        <v>0</v>
      </c>
      <c r="H5943" s="329">
        <v>0</v>
      </c>
      <c r="I5943" s="1">
        <v>0</v>
      </c>
      <c r="J5943" s="329">
        <v>3039.9392644866211</v>
      </c>
      <c r="K5943" s="329">
        <f t="shared" si="92"/>
        <v>3039.9392644866211</v>
      </c>
    </row>
    <row r="5944" spans="2:11" x14ac:dyDescent="0.2">
      <c r="B5944" s="1">
        <v>20065390</v>
      </c>
      <c r="C5944" s="1">
        <v>2028</v>
      </c>
      <c r="D5944" s="1" t="s">
        <v>316</v>
      </c>
      <c r="E5944" s="1">
        <v>0</v>
      </c>
      <c r="F5944" s="329">
        <v>0</v>
      </c>
      <c r="G5944" s="1">
        <v>0</v>
      </c>
      <c r="H5944" s="329">
        <v>0</v>
      </c>
      <c r="I5944" s="1">
        <v>0</v>
      </c>
      <c r="J5944" s="329">
        <v>3039.9392644866211</v>
      </c>
      <c r="K5944" s="329">
        <f t="shared" si="92"/>
        <v>3039.9392644866211</v>
      </c>
    </row>
    <row r="5945" spans="2:11" x14ac:dyDescent="0.2">
      <c r="B5945" s="1">
        <v>20065390</v>
      </c>
      <c r="C5945" s="1">
        <v>2029</v>
      </c>
      <c r="D5945" s="1" t="s">
        <v>316</v>
      </c>
      <c r="E5945" s="1">
        <v>0</v>
      </c>
      <c r="F5945" s="329">
        <v>0</v>
      </c>
      <c r="G5945" s="1">
        <v>0</v>
      </c>
      <c r="H5945" s="329">
        <v>0</v>
      </c>
      <c r="I5945" s="1">
        <v>0</v>
      </c>
      <c r="J5945" s="329">
        <v>3039.9392644866211</v>
      </c>
      <c r="K5945" s="329">
        <f t="shared" si="92"/>
        <v>3039.9392644866211</v>
      </c>
    </row>
    <row r="5946" spans="2:11" x14ac:dyDescent="0.2">
      <c r="B5946" s="1">
        <v>20065390</v>
      </c>
      <c r="C5946" s="1">
        <v>2030</v>
      </c>
      <c r="D5946" s="1" t="s">
        <v>316</v>
      </c>
      <c r="E5946" s="1">
        <v>0</v>
      </c>
      <c r="F5946" s="329">
        <v>0</v>
      </c>
      <c r="G5946" s="1">
        <v>8.27617189873847E-2</v>
      </c>
      <c r="H5946" s="329">
        <v>3.543963348683516</v>
      </c>
      <c r="I5946" s="1">
        <v>8.27617189873847E-2</v>
      </c>
      <c r="J5946" s="329">
        <v>3039.9392644866211</v>
      </c>
      <c r="K5946" s="329">
        <f t="shared" si="92"/>
        <v>3043.4832278353047</v>
      </c>
    </row>
    <row r="5947" spans="2:11" x14ac:dyDescent="0.2">
      <c r="B5947" s="1">
        <v>20065390</v>
      </c>
      <c r="C5947" s="1">
        <v>2031</v>
      </c>
      <c r="D5947" s="1" t="s">
        <v>316</v>
      </c>
      <c r="E5947" s="1">
        <v>0</v>
      </c>
      <c r="F5947" s="329">
        <v>0</v>
      </c>
      <c r="G5947" s="1">
        <v>3.2840041454754401E-2</v>
      </c>
      <c r="H5947" s="329">
        <v>1.4062528510631489</v>
      </c>
      <c r="I5947" s="1">
        <v>3.2840041454754401E-2</v>
      </c>
      <c r="J5947" s="329">
        <v>3039.9392644866211</v>
      </c>
      <c r="K5947" s="329">
        <f t="shared" si="92"/>
        <v>3041.3455173376842</v>
      </c>
    </row>
    <row r="5948" spans="2:11" x14ac:dyDescent="0.2">
      <c r="B5948" s="1">
        <v>20065390</v>
      </c>
      <c r="C5948" s="1">
        <v>2032</v>
      </c>
      <c r="D5948" s="1" t="s">
        <v>316</v>
      </c>
      <c r="E5948" s="1">
        <v>0</v>
      </c>
      <c r="F5948" s="329">
        <v>0</v>
      </c>
      <c r="G5948" s="1">
        <v>3.2840041454754401E-2</v>
      </c>
      <c r="H5948" s="329">
        <v>1.4062528510631489</v>
      </c>
      <c r="I5948" s="1">
        <v>3.2840041454754401E-2</v>
      </c>
      <c r="J5948" s="329">
        <v>3039.9392644866211</v>
      </c>
      <c r="K5948" s="329">
        <f t="shared" si="92"/>
        <v>3041.3455173376842</v>
      </c>
    </row>
    <row r="5949" spans="2:11" x14ac:dyDescent="0.2">
      <c r="B5949" s="1">
        <v>20065390</v>
      </c>
      <c r="C5949" s="1">
        <v>2033</v>
      </c>
      <c r="D5949" s="1" t="s">
        <v>316</v>
      </c>
      <c r="E5949" s="1">
        <v>0</v>
      </c>
      <c r="F5949" s="329">
        <v>0</v>
      </c>
      <c r="G5949" s="1">
        <v>3.2840041454754401E-2</v>
      </c>
      <c r="H5949" s="329">
        <v>1.4062528510631489</v>
      </c>
      <c r="I5949" s="1">
        <v>3.2840041454754401E-2</v>
      </c>
      <c r="J5949" s="329">
        <v>3039.9392644866211</v>
      </c>
      <c r="K5949" s="329">
        <f t="shared" si="92"/>
        <v>3041.3455173376842</v>
      </c>
    </row>
    <row r="5950" spans="2:11" x14ac:dyDescent="0.2">
      <c r="B5950" s="1">
        <v>20065390</v>
      </c>
      <c r="C5950" s="1">
        <v>2034</v>
      </c>
      <c r="D5950" s="1" t="s">
        <v>316</v>
      </c>
      <c r="E5950" s="1">
        <v>0</v>
      </c>
      <c r="F5950" s="329">
        <v>0</v>
      </c>
      <c r="G5950" s="1">
        <v>3.2840041454754401E-2</v>
      </c>
      <c r="H5950" s="329">
        <v>1.4062528510631489</v>
      </c>
      <c r="I5950" s="1">
        <v>3.2840041454754401E-2</v>
      </c>
      <c r="J5950" s="329">
        <v>3039.9392644866211</v>
      </c>
      <c r="K5950" s="329">
        <f t="shared" si="92"/>
        <v>3041.3455173376842</v>
      </c>
    </row>
    <row r="5951" spans="2:11" x14ac:dyDescent="0.2">
      <c r="B5951" s="1">
        <v>20065430</v>
      </c>
      <c r="C5951" s="1">
        <v>2023</v>
      </c>
      <c r="D5951" s="1" t="s">
        <v>316</v>
      </c>
      <c r="E5951" s="1">
        <v>0</v>
      </c>
      <c r="F5951" s="329">
        <v>0</v>
      </c>
      <c r="G5951" s="1">
        <v>0</v>
      </c>
      <c r="H5951" s="329">
        <v>0</v>
      </c>
      <c r="I5951" s="1">
        <v>0</v>
      </c>
      <c r="J5951" s="329">
        <v>9582.5308542970124</v>
      </c>
      <c r="K5951" s="329">
        <f t="shared" si="92"/>
        <v>9582.5308542970124</v>
      </c>
    </row>
    <row r="5952" spans="2:11" x14ac:dyDescent="0.2">
      <c r="B5952" s="1">
        <v>20065430</v>
      </c>
      <c r="C5952" s="1">
        <v>2024</v>
      </c>
      <c r="D5952" s="1" t="s">
        <v>316</v>
      </c>
      <c r="E5952" s="1">
        <v>0</v>
      </c>
      <c r="F5952" s="329">
        <v>0</v>
      </c>
      <c r="G5952" s="1">
        <v>0</v>
      </c>
      <c r="H5952" s="329">
        <v>0</v>
      </c>
      <c r="I5952" s="1">
        <v>0</v>
      </c>
      <c r="J5952" s="329">
        <v>9582.5308542970124</v>
      </c>
      <c r="K5952" s="329">
        <f t="shared" si="92"/>
        <v>9582.5308542970124</v>
      </c>
    </row>
    <row r="5953" spans="2:11" x14ac:dyDescent="0.2">
      <c r="B5953" s="1">
        <v>20065430</v>
      </c>
      <c r="C5953" s="1">
        <v>2025</v>
      </c>
      <c r="D5953" s="1" t="s">
        <v>316</v>
      </c>
      <c r="E5953" s="1">
        <v>0</v>
      </c>
      <c r="F5953" s="329">
        <v>0</v>
      </c>
      <c r="G5953" s="1">
        <v>0</v>
      </c>
      <c r="H5953" s="329">
        <v>0</v>
      </c>
      <c r="I5953" s="1">
        <v>0</v>
      </c>
      <c r="J5953" s="329">
        <v>9582.5308542970124</v>
      </c>
      <c r="K5953" s="329">
        <f t="shared" si="92"/>
        <v>9582.5308542970124</v>
      </c>
    </row>
    <row r="5954" spans="2:11" x14ac:dyDescent="0.2">
      <c r="B5954" s="1">
        <v>20065430</v>
      </c>
      <c r="C5954" s="1">
        <v>2026</v>
      </c>
      <c r="D5954" s="1" t="s">
        <v>316</v>
      </c>
      <c r="E5954" s="1">
        <v>4.4322575868562986</v>
      </c>
      <c r="F5954" s="329">
        <v>4.7807786083970898E-2</v>
      </c>
      <c r="G5954" s="1">
        <v>0</v>
      </c>
      <c r="H5954" s="329">
        <v>0</v>
      </c>
      <c r="I5954" s="1">
        <v>4.4322575868562986</v>
      </c>
      <c r="J5954" s="329">
        <v>9582.5308542970124</v>
      </c>
      <c r="K5954" s="329">
        <f t="shared" si="92"/>
        <v>9582.5786620830968</v>
      </c>
    </row>
    <row r="5955" spans="2:11" x14ac:dyDescent="0.2">
      <c r="B5955" s="1">
        <v>20065430</v>
      </c>
      <c r="C5955" s="1">
        <v>2027</v>
      </c>
      <c r="D5955" s="1" t="s">
        <v>316</v>
      </c>
      <c r="E5955" s="1">
        <v>327.3775483937294</v>
      </c>
      <c r="F5955" s="329">
        <v>2.7485001000408902</v>
      </c>
      <c r="G5955" s="1">
        <v>0</v>
      </c>
      <c r="H5955" s="329">
        <v>0</v>
      </c>
      <c r="I5955" s="1">
        <v>327.3775483937294</v>
      </c>
      <c r="J5955" s="329">
        <v>9582.5308542970124</v>
      </c>
      <c r="K5955" s="329">
        <f t="shared" si="92"/>
        <v>9585.2793543970529</v>
      </c>
    </row>
    <row r="5956" spans="2:11" x14ac:dyDescent="0.2">
      <c r="B5956" s="1">
        <v>20065430</v>
      </c>
      <c r="C5956" s="1">
        <v>2028</v>
      </c>
      <c r="D5956" s="1" t="s">
        <v>316</v>
      </c>
      <c r="E5956" s="1">
        <v>77.420187200463303</v>
      </c>
      <c r="F5956" s="329">
        <v>0.90955654266985109</v>
      </c>
      <c r="G5956" s="1">
        <v>0</v>
      </c>
      <c r="H5956" s="329">
        <v>0</v>
      </c>
      <c r="I5956" s="1">
        <v>77.420187200463303</v>
      </c>
      <c r="J5956" s="329">
        <v>9582.5308542970124</v>
      </c>
      <c r="K5956" s="329">
        <f t="shared" si="92"/>
        <v>9583.440410839683</v>
      </c>
    </row>
    <row r="5957" spans="2:11" x14ac:dyDescent="0.2">
      <c r="B5957" s="1">
        <v>20065430</v>
      </c>
      <c r="C5957" s="1">
        <v>2029</v>
      </c>
      <c r="D5957" s="1" t="s">
        <v>316</v>
      </c>
      <c r="E5957" s="1">
        <v>537.79630098853977</v>
      </c>
      <c r="F5957" s="329">
        <v>3.8235901691124119</v>
      </c>
      <c r="G5957" s="1">
        <v>0</v>
      </c>
      <c r="H5957" s="329">
        <v>0</v>
      </c>
      <c r="I5957" s="1">
        <v>537.79630098853977</v>
      </c>
      <c r="J5957" s="329">
        <v>9582.5308542970124</v>
      </c>
      <c r="K5957" s="329">
        <f t="shared" si="92"/>
        <v>9586.3544444661256</v>
      </c>
    </row>
    <row r="5958" spans="2:11" x14ac:dyDescent="0.2">
      <c r="B5958" s="1">
        <v>20065430</v>
      </c>
      <c r="C5958" s="1">
        <v>2030</v>
      </c>
      <c r="D5958" s="1" t="s">
        <v>316</v>
      </c>
      <c r="E5958" s="1">
        <v>502.0093097278509</v>
      </c>
      <c r="F5958" s="329">
        <v>2.192788380849342</v>
      </c>
      <c r="G5958" s="1">
        <v>0</v>
      </c>
      <c r="H5958" s="329">
        <v>0</v>
      </c>
      <c r="I5958" s="1">
        <v>502.0093097278509</v>
      </c>
      <c r="J5958" s="329">
        <v>9582.5308542970124</v>
      </c>
      <c r="K5958" s="329">
        <f t="shared" si="92"/>
        <v>9584.7236426778618</v>
      </c>
    </row>
    <row r="5959" spans="2:11" x14ac:dyDescent="0.2">
      <c r="B5959" s="1">
        <v>20065430</v>
      </c>
      <c r="C5959" s="1">
        <v>2031</v>
      </c>
      <c r="D5959" s="1" t="s">
        <v>316</v>
      </c>
      <c r="E5959" s="1">
        <v>764.9367335652737</v>
      </c>
      <c r="F5959" s="329">
        <v>5.6060080383014039</v>
      </c>
      <c r="G5959" s="1">
        <v>0</v>
      </c>
      <c r="H5959" s="329">
        <v>0</v>
      </c>
      <c r="I5959" s="1">
        <v>764.9367335652737</v>
      </c>
      <c r="J5959" s="329">
        <v>9582.5308542970124</v>
      </c>
      <c r="K5959" s="329">
        <f t="shared" ref="K5959:K6022" si="93">J5959+H5959+F5959</f>
        <v>9588.1368623353137</v>
      </c>
    </row>
    <row r="5960" spans="2:11" x14ac:dyDescent="0.2">
      <c r="B5960" s="1">
        <v>20065430</v>
      </c>
      <c r="C5960" s="1">
        <v>2032</v>
      </c>
      <c r="D5960" s="1" t="s">
        <v>316</v>
      </c>
      <c r="E5960" s="1">
        <v>764.9367335652737</v>
      </c>
      <c r="F5960" s="329">
        <v>5.6060080383014039</v>
      </c>
      <c r="G5960" s="1">
        <v>0</v>
      </c>
      <c r="H5960" s="329">
        <v>0</v>
      </c>
      <c r="I5960" s="1">
        <v>764.9367335652737</v>
      </c>
      <c r="J5960" s="329">
        <v>9582.5308542970124</v>
      </c>
      <c r="K5960" s="329">
        <f t="shared" si="93"/>
        <v>9588.1368623353137</v>
      </c>
    </row>
    <row r="5961" spans="2:11" x14ac:dyDescent="0.2">
      <c r="B5961" s="1">
        <v>20065430</v>
      </c>
      <c r="C5961" s="1">
        <v>2033</v>
      </c>
      <c r="D5961" s="1" t="s">
        <v>316</v>
      </c>
      <c r="E5961" s="1">
        <v>764.9367335652737</v>
      </c>
      <c r="F5961" s="329">
        <v>5.6060080383014039</v>
      </c>
      <c r="G5961" s="1">
        <v>0</v>
      </c>
      <c r="H5961" s="329">
        <v>0</v>
      </c>
      <c r="I5961" s="1">
        <v>764.9367335652737</v>
      </c>
      <c r="J5961" s="329">
        <v>9582.5308542970124</v>
      </c>
      <c r="K5961" s="329">
        <f t="shared" si="93"/>
        <v>9588.1368623353137</v>
      </c>
    </row>
    <row r="5962" spans="2:11" x14ac:dyDescent="0.2">
      <c r="B5962" s="1">
        <v>20065430</v>
      </c>
      <c r="C5962" s="1">
        <v>2034</v>
      </c>
      <c r="D5962" s="1" t="s">
        <v>316</v>
      </c>
      <c r="E5962" s="1">
        <v>764.9367335652737</v>
      </c>
      <c r="F5962" s="329">
        <v>5.6060080383014039</v>
      </c>
      <c r="G5962" s="1">
        <v>0</v>
      </c>
      <c r="H5962" s="329">
        <v>0</v>
      </c>
      <c r="I5962" s="1">
        <v>764.9367335652737</v>
      </c>
      <c r="J5962" s="329">
        <v>9582.5308542970124</v>
      </c>
      <c r="K5962" s="329">
        <f t="shared" si="93"/>
        <v>9588.1368623353137</v>
      </c>
    </row>
    <row r="5963" spans="2:11" x14ac:dyDescent="0.2">
      <c r="B5963" s="1">
        <v>20545743</v>
      </c>
      <c r="C5963" s="1">
        <v>2023</v>
      </c>
      <c r="D5963" s="1" t="s">
        <v>316</v>
      </c>
      <c r="E5963" s="1">
        <v>0</v>
      </c>
      <c r="F5963" s="329">
        <v>0</v>
      </c>
      <c r="G5963" s="1">
        <v>0</v>
      </c>
      <c r="H5963" s="329">
        <v>0</v>
      </c>
      <c r="I5963" s="1">
        <v>0</v>
      </c>
      <c r="J5963" s="329">
        <v>19359.818223708</v>
      </c>
      <c r="K5963" s="329">
        <f t="shared" si="93"/>
        <v>19359.818223708</v>
      </c>
    </row>
    <row r="5964" spans="2:11" x14ac:dyDescent="0.2">
      <c r="B5964" s="1">
        <v>20545743</v>
      </c>
      <c r="C5964" s="1">
        <v>2024</v>
      </c>
      <c r="D5964" s="1" t="s">
        <v>316</v>
      </c>
      <c r="E5964" s="1">
        <v>0</v>
      </c>
      <c r="F5964" s="329">
        <v>0</v>
      </c>
      <c r="G5964" s="1">
        <v>0</v>
      </c>
      <c r="H5964" s="329">
        <v>0</v>
      </c>
      <c r="I5964" s="1">
        <v>0</v>
      </c>
      <c r="J5964" s="329">
        <v>19359.818223708</v>
      </c>
      <c r="K5964" s="329">
        <f t="shared" si="93"/>
        <v>19359.818223708</v>
      </c>
    </row>
    <row r="5965" spans="2:11" x14ac:dyDescent="0.2">
      <c r="B5965" s="1">
        <v>20545743</v>
      </c>
      <c r="C5965" s="1">
        <v>2025</v>
      </c>
      <c r="D5965" s="1" t="s">
        <v>316</v>
      </c>
      <c r="E5965" s="1">
        <v>0</v>
      </c>
      <c r="F5965" s="329">
        <v>0</v>
      </c>
      <c r="G5965" s="1">
        <v>0</v>
      </c>
      <c r="H5965" s="329">
        <v>0</v>
      </c>
      <c r="I5965" s="1">
        <v>0</v>
      </c>
      <c r="J5965" s="329">
        <v>19359.818223708</v>
      </c>
      <c r="K5965" s="329">
        <f t="shared" si="93"/>
        <v>19359.818223708</v>
      </c>
    </row>
    <row r="5966" spans="2:11" x14ac:dyDescent="0.2">
      <c r="B5966" s="1">
        <v>20545743</v>
      </c>
      <c r="C5966" s="1">
        <v>2026</v>
      </c>
      <c r="D5966" s="1" t="s">
        <v>316</v>
      </c>
      <c r="E5966" s="1">
        <v>0</v>
      </c>
      <c r="F5966" s="329">
        <v>0</v>
      </c>
      <c r="G5966" s="1">
        <v>0</v>
      </c>
      <c r="H5966" s="329">
        <v>0</v>
      </c>
      <c r="I5966" s="1">
        <v>0</v>
      </c>
      <c r="J5966" s="329">
        <v>19359.818223708</v>
      </c>
      <c r="K5966" s="329">
        <f t="shared" si="93"/>
        <v>19359.818223708</v>
      </c>
    </row>
    <row r="5967" spans="2:11" x14ac:dyDescent="0.2">
      <c r="B5967" s="1">
        <v>20545743</v>
      </c>
      <c r="C5967" s="1">
        <v>2027</v>
      </c>
      <c r="D5967" s="1" t="s">
        <v>316</v>
      </c>
      <c r="E5967" s="1">
        <v>0</v>
      </c>
      <c r="F5967" s="329">
        <v>0</v>
      </c>
      <c r="G5967" s="1">
        <v>0</v>
      </c>
      <c r="H5967" s="329">
        <v>0</v>
      </c>
      <c r="I5967" s="1">
        <v>0</v>
      </c>
      <c r="J5967" s="329">
        <v>19359.818223708</v>
      </c>
      <c r="K5967" s="329">
        <f t="shared" si="93"/>
        <v>19359.818223708</v>
      </c>
    </row>
    <row r="5968" spans="2:11" x14ac:dyDescent="0.2">
      <c r="B5968" s="1">
        <v>20545743</v>
      </c>
      <c r="C5968" s="1">
        <v>2028</v>
      </c>
      <c r="D5968" s="1" t="s">
        <v>316</v>
      </c>
      <c r="E5968" s="1">
        <v>0</v>
      </c>
      <c r="F5968" s="329">
        <v>0</v>
      </c>
      <c r="G5968" s="1">
        <v>0</v>
      </c>
      <c r="H5968" s="329">
        <v>0</v>
      </c>
      <c r="I5968" s="1">
        <v>0</v>
      </c>
      <c r="J5968" s="329">
        <v>19359.818223708</v>
      </c>
      <c r="K5968" s="329">
        <f t="shared" si="93"/>
        <v>19359.818223708</v>
      </c>
    </row>
    <row r="5969" spans="2:11" x14ac:dyDescent="0.2">
      <c r="B5969" s="1">
        <v>20545743</v>
      </c>
      <c r="C5969" s="1">
        <v>2029</v>
      </c>
      <c r="D5969" s="1" t="s">
        <v>316</v>
      </c>
      <c r="E5969" s="1">
        <v>36.338027699341893</v>
      </c>
      <c r="F5969" s="329">
        <v>0.33739303166009782</v>
      </c>
      <c r="G5969" s="1">
        <v>0</v>
      </c>
      <c r="H5969" s="329">
        <v>0</v>
      </c>
      <c r="I5969" s="1">
        <v>36.338027699341893</v>
      </c>
      <c r="J5969" s="329">
        <v>19359.818223708</v>
      </c>
      <c r="K5969" s="329">
        <f t="shared" si="93"/>
        <v>19360.155616739659</v>
      </c>
    </row>
    <row r="5970" spans="2:11" x14ac:dyDescent="0.2">
      <c r="B5970" s="1">
        <v>20545743</v>
      </c>
      <c r="C5970" s="1">
        <v>2030</v>
      </c>
      <c r="D5970" s="1" t="s">
        <v>316</v>
      </c>
      <c r="E5970" s="1">
        <v>19.188373507600549</v>
      </c>
      <c r="F5970" s="329">
        <v>0.19569223924739251</v>
      </c>
      <c r="G5970" s="1">
        <v>0</v>
      </c>
      <c r="H5970" s="329">
        <v>0</v>
      </c>
      <c r="I5970" s="1">
        <v>19.188373507600549</v>
      </c>
      <c r="J5970" s="329">
        <v>19359.818223708</v>
      </c>
      <c r="K5970" s="329">
        <f t="shared" si="93"/>
        <v>19360.013915947249</v>
      </c>
    </row>
    <row r="5971" spans="2:11" x14ac:dyDescent="0.2">
      <c r="B5971" s="1">
        <v>20545743</v>
      </c>
      <c r="C5971" s="1">
        <v>2031</v>
      </c>
      <c r="D5971" s="1" t="s">
        <v>316</v>
      </c>
      <c r="E5971" s="1">
        <v>1.240557055782022</v>
      </c>
      <c r="F5971" s="329">
        <v>7.8662723018151046E-5</v>
      </c>
      <c r="G5971" s="1">
        <v>0</v>
      </c>
      <c r="H5971" s="329">
        <v>0</v>
      </c>
      <c r="I5971" s="1">
        <v>1.240557055782022</v>
      </c>
      <c r="J5971" s="329">
        <v>19359.818223708</v>
      </c>
      <c r="K5971" s="329">
        <f t="shared" si="93"/>
        <v>19359.818302370724</v>
      </c>
    </row>
    <row r="5972" spans="2:11" x14ac:dyDescent="0.2">
      <c r="B5972" s="1">
        <v>20545743</v>
      </c>
      <c r="C5972" s="1">
        <v>2032</v>
      </c>
      <c r="D5972" s="1" t="s">
        <v>316</v>
      </c>
      <c r="E5972" s="1">
        <v>1.240557055782022</v>
      </c>
      <c r="F5972" s="329">
        <v>7.8662723018151046E-5</v>
      </c>
      <c r="G5972" s="1">
        <v>0</v>
      </c>
      <c r="H5972" s="329">
        <v>0</v>
      </c>
      <c r="I5972" s="1">
        <v>1.240557055782022</v>
      </c>
      <c r="J5972" s="329">
        <v>19359.818223708</v>
      </c>
      <c r="K5972" s="329">
        <f t="shared" si="93"/>
        <v>19359.818302370724</v>
      </c>
    </row>
    <row r="5973" spans="2:11" x14ac:dyDescent="0.2">
      <c r="B5973" s="1">
        <v>20545743</v>
      </c>
      <c r="C5973" s="1">
        <v>2033</v>
      </c>
      <c r="D5973" s="1" t="s">
        <v>316</v>
      </c>
      <c r="E5973" s="1">
        <v>1.240557055782022</v>
      </c>
      <c r="F5973" s="329">
        <v>7.8662723018151046E-5</v>
      </c>
      <c r="G5973" s="1">
        <v>0</v>
      </c>
      <c r="H5973" s="329">
        <v>0</v>
      </c>
      <c r="I5973" s="1">
        <v>1.240557055782022</v>
      </c>
      <c r="J5973" s="329">
        <v>19359.818223708</v>
      </c>
      <c r="K5973" s="329">
        <f t="shared" si="93"/>
        <v>19359.818302370724</v>
      </c>
    </row>
    <row r="5974" spans="2:11" x14ac:dyDescent="0.2">
      <c r="B5974" s="1">
        <v>20545743</v>
      </c>
      <c r="C5974" s="1">
        <v>2034</v>
      </c>
      <c r="D5974" s="1" t="s">
        <v>316</v>
      </c>
      <c r="E5974" s="1">
        <v>1.240557055782022</v>
      </c>
      <c r="F5974" s="329">
        <v>7.8662723018151046E-5</v>
      </c>
      <c r="G5974" s="1">
        <v>0</v>
      </c>
      <c r="H5974" s="329">
        <v>0</v>
      </c>
      <c r="I5974" s="1">
        <v>1.240557055782022</v>
      </c>
      <c r="J5974" s="329">
        <v>19359.818223708</v>
      </c>
      <c r="K5974" s="329">
        <f t="shared" si="93"/>
        <v>19359.818302370724</v>
      </c>
    </row>
    <row r="5975" spans="2:11" x14ac:dyDescent="0.2">
      <c r="B5975" s="1">
        <v>20638508</v>
      </c>
      <c r="C5975" s="1">
        <v>2023</v>
      </c>
      <c r="D5975" s="1" t="s">
        <v>316</v>
      </c>
      <c r="E5975" s="1">
        <v>0</v>
      </c>
      <c r="F5975" s="329">
        <v>0</v>
      </c>
      <c r="G5975" s="1">
        <v>0</v>
      </c>
      <c r="H5975" s="329">
        <v>0</v>
      </c>
      <c r="I5975" s="1">
        <v>0</v>
      </c>
      <c r="J5975" s="329">
        <v>26040.727397187249</v>
      </c>
      <c r="K5975" s="329">
        <f t="shared" si="93"/>
        <v>26040.727397187249</v>
      </c>
    </row>
    <row r="5976" spans="2:11" x14ac:dyDescent="0.2">
      <c r="B5976" s="1">
        <v>20638508</v>
      </c>
      <c r="C5976" s="1">
        <v>2024</v>
      </c>
      <c r="D5976" s="1" t="s">
        <v>316</v>
      </c>
      <c r="E5976" s="1">
        <v>0</v>
      </c>
      <c r="F5976" s="329">
        <v>0</v>
      </c>
      <c r="G5976" s="1">
        <v>0</v>
      </c>
      <c r="H5976" s="329">
        <v>0</v>
      </c>
      <c r="I5976" s="1">
        <v>0</v>
      </c>
      <c r="J5976" s="329">
        <v>26040.727397187249</v>
      </c>
      <c r="K5976" s="329">
        <f t="shared" si="93"/>
        <v>26040.727397187249</v>
      </c>
    </row>
    <row r="5977" spans="2:11" x14ac:dyDescent="0.2">
      <c r="B5977" s="1">
        <v>20638508</v>
      </c>
      <c r="C5977" s="1">
        <v>2025</v>
      </c>
      <c r="D5977" s="1" t="s">
        <v>316</v>
      </c>
      <c r="E5977" s="1">
        <v>0</v>
      </c>
      <c r="F5977" s="329">
        <v>0</v>
      </c>
      <c r="G5977" s="1">
        <v>0</v>
      </c>
      <c r="H5977" s="329">
        <v>0</v>
      </c>
      <c r="I5977" s="1">
        <v>0</v>
      </c>
      <c r="J5977" s="329">
        <v>26040.727397187249</v>
      </c>
      <c r="K5977" s="329">
        <f t="shared" si="93"/>
        <v>26040.727397187249</v>
      </c>
    </row>
    <row r="5978" spans="2:11" x14ac:dyDescent="0.2">
      <c r="B5978" s="1">
        <v>20638508</v>
      </c>
      <c r="C5978" s="1">
        <v>2026</v>
      </c>
      <c r="D5978" s="1" t="s">
        <v>316</v>
      </c>
      <c r="E5978" s="1">
        <v>0</v>
      </c>
      <c r="F5978" s="329">
        <v>0</v>
      </c>
      <c r="G5978" s="1">
        <v>0</v>
      </c>
      <c r="H5978" s="329">
        <v>0</v>
      </c>
      <c r="I5978" s="1">
        <v>0</v>
      </c>
      <c r="J5978" s="329">
        <v>26040.727397187249</v>
      </c>
      <c r="K5978" s="329">
        <f t="shared" si="93"/>
        <v>26040.727397187249</v>
      </c>
    </row>
    <row r="5979" spans="2:11" x14ac:dyDescent="0.2">
      <c r="B5979" s="1">
        <v>20638508</v>
      </c>
      <c r="C5979" s="1">
        <v>2027</v>
      </c>
      <c r="D5979" s="1" t="s">
        <v>316</v>
      </c>
      <c r="E5979" s="1">
        <v>274.25958343463662</v>
      </c>
      <c r="F5979" s="329">
        <v>2.009573638295159</v>
      </c>
      <c r="G5979" s="1">
        <v>0</v>
      </c>
      <c r="H5979" s="329">
        <v>0</v>
      </c>
      <c r="I5979" s="1">
        <v>274.25958343463662</v>
      </c>
      <c r="J5979" s="329">
        <v>26040.727397187249</v>
      </c>
      <c r="K5979" s="329">
        <f t="shared" si="93"/>
        <v>26042.736970825543</v>
      </c>
    </row>
    <row r="5980" spans="2:11" x14ac:dyDescent="0.2">
      <c r="B5980" s="1">
        <v>20638508</v>
      </c>
      <c r="C5980" s="1">
        <v>2028</v>
      </c>
      <c r="D5980" s="1" t="s">
        <v>316</v>
      </c>
      <c r="E5980" s="1">
        <v>267.72182220717968</v>
      </c>
      <c r="F5980" s="329">
        <v>4.873983906240122</v>
      </c>
      <c r="G5980" s="1">
        <v>0</v>
      </c>
      <c r="H5980" s="329">
        <v>0</v>
      </c>
      <c r="I5980" s="1">
        <v>267.72182220717968</v>
      </c>
      <c r="J5980" s="329">
        <v>26040.727397187249</v>
      </c>
      <c r="K5980" s="329">
        <f t="shared" si="93"/>
        <v>26045.601381093489</v>
      </c>
    </row>
    <row r="5981" spans="2:11" x14ac:dyDescent="0.2">
      <c r="B5981" s="1">
        <v>20638508</v>
      </c>
      <c r="C5981" s="1">
        <v>2029</v>
      </c>
      <c r="D5981" s="1" t="s">
        <v>316</v>
      </c>
      <c r="E5981" s="1">
        <v>166.51971210317129</v>
      </c>
      <c r="F5981" s="329">
        <v>2.5216624172856399</v>
      </c>
      <c r="G5981" s="1">
        <v>0</v>
      </c>
      <c r="H5981" s="329">
        <v>0</v>
      </c>
      <c r="I5981" s="1">
        <v>166.51971210317129</v>
      </c>
      <c r="J5981" s="329">
        <v>26040.727397187249</v>
      </c>
      <c r="K5981" s="329">
        <f t="shared" si="93"/>
        <v>26043.249059604535</v>
      </c>
    </row>
    <row r="5982" spans="2:11" x14ac:dyDescent="0.2">
      <c r="B5982" s="1">
        <v>20638508</v>
      </c>
      <c r="C5982" s="1">
        <v>2030</v>
      </c>
      <c r="D5982" s="1" t="s">
        <v>316</v>
      </c>
      <c r="E5982" s="1">
        <v>165.35644373863991</v>
      </c>
      <c r="F5982" s="329">
        <v>2.722840687856416</v>
      </c>
      <c r="G5982" s="1">
        <v>0</v>
      </c>
      <c r="H5982" s="329">
        <v>0</v>
      </c>
      <c r="I5982" s="1">
        <v>165.35644373863991</v>
      </c>
      <c r="J5982" s="329">
        <v>26040.727397187249</v>
      </c>
      <c r="K5982" s="329">
        <f t="shared" si="93"/>
        <v>26043.450237875106</v>
      </c>
    </row>
    <row r="5983" spans="2:11" x14ac:dyDescent="0.2">
      <c r="B5983" s="1">
        <v>20638508</v>
      </c>
      <c r="C5983" s="1">
        <v>2031</v>
      </c>
      <c r="D5983" s="1" t="s">
        <v>316</v>
      </c>
      <c r="E5983" s="1">
        <v>130.5770491092334</v>
      </c>
      <c r="F5983" s="329">
        <v>2.7542856782852039</v>
      </c>
      <c r="G5983" s="1">
        <v>120.4877302094051</v>
      </c>
      <c r="H5983" s="329">
        <v>5159.4397150364584</v>
      </c>
      <c r="I5983" s="1">
        <v>251.06477931863861</v>
      </c>
      <c r="J5983" s="329">
        <v>26040.727397187249</v>
      </c>
      <c r="K5983" s="329">
        <f t="shared" si="93"/>
        <v>31202.921397901995</v>
      </c>
    </row>
    <row r="5984" spans="2:11" x14ac:dyDescent="0.2">
      <c r="B5984" s="1">
        <v>20638508</v>
      </c>
      <c r="C5984" s="1">
        <v>2032</v>
      </c>
      <c r="D5984" s="1" t="s">
        <v>316</v>
      </c>
      <c r="E5984" s="1">
        <v>130.5770491092334</v>
      </c>
      <c r="F5984" s="329">
        <v>2.7542856782852039</v>
      </c>
      <c r="G5984" s="1">
        <v>120.4877302094051</v>
      </c>
      <c r="H5984" s="329">
        <v>5159.4397150364584</v>
      </c>
      <c r="I5984" s="1">
        <v>251.06477931863861</v>
      </c>
      <c r="J5984" s="329">
        <v>26040.727397187249</v>
      </c>
      <c r="K5984" s="329">
        <f t="shared" si="93"/>
        <v>31202.921397901995</v>
      </c>
    </row>
    <row r="5985" spans="2:11" x14ac:dyDescent="0.2">
      <c r="B5985" s="1">
        <v>20638508</v>
      </c>
      <c r="C5985" s="1">
        <v>2033</v>
      </c>
      <c r="D5985" s="1" t="s">
        <v>316</v>
      </c>
      <c r="E5985" s="1">
        <v>130.5770491092334</v>
      </c>
      <c r="F5985" s="329">
        <v>2.7542856782852039</v>
      </c>
      <c r="G5985" s="1">
        <v>120.4877302094051</v>
      </c>
      <c r="H5985" s="329">
        <v>5159.4397150364584</v>
      </c>
      <c r="I5985" s="1">
        <v>251.06477931863861</v>
      </c>
      <c r="J5985" s="329">
        <v>26040.727397187249</v>
      </c>
      <c r="K5985" s="329">
        <f t="shared" si="93"/>
        <v>31202.921397901995</v>
      </c>
    </row>
    <row r="5986" spans="2:11" x14ac:dyDescent="0.2">
      <c r="B5986" s="1">
        <v>20638508</v>
      </c>
      <c r="C5986" s="1">
        <v>2034</v>
      </c>
      <c r="D5986" s="1" t="s">
        <v>316</v>
      </c>
      <c r="E5986" s="1">
        <v>130.5770491092334</v>
      </c>
      <c r="F5986" s="329">
        <v>2.7542856782852039</v>
      </c>
      <c r="G5986" s="1">
        <v>120.4877302094051</v>
      </c>
      <c r="H5986" s="329">
        <v>5159.4397150364584</v>
      </c>
      <c r="I5986" s="1">
        <v>251.06477931863861</v>
      </c>
      <c r="J5986" s="329">
        <v>26040.727397187249</v>
      </c>
      <c r="K5986" s="329">
        <f t="shared" si="93"/>
        <v>31202.921397901995</v>
      </c>
    </row>
    <row r="5987" spans="2:11" x14ac:dyDescent="0.2">
      <c r="B5987" s="1">
        <v>76722023</v>
      </c>
      <c r="C5987" s="1">
        <v>2023</v>
      </c>
      <c r="D5987" s="1" t="s">
        <v>316</v>
      </c>
      <c r="E5987" s="1">
        <v>0</v>
      </c>
      <c r="F5987" s="329">
        <v>0</v>
      </c>
      <c r="G5987" s="1">
        <v>0</v>
      </c>
      <c r="H5987" s="329">
        <v>0</v>
      </c>
      <c r="I5987" s="1">
        <v>0</v>
      </c>
      <c r="J5987" s="329">
        <v>8472.5048794703216</v>
      </c>
      <c r="K5987" s="329">
        <f t="shared" si="93"/>
        <v>8472.5048794703216</v>
      </c>
    </row>
    <row r="5988" spans="2:11" x14ac:dyDescent="0.2">
      <c r="B5988" s="1">
        <v>76722023</v>
      </c>
      <c r="C5988" s="1">
        <v>2024</v>
      </c>
      <c r="D5988" s="1" t="s">
        <v>316</v>
      </c>
      <c r="E5988" s="1">
        <v>0</v>
      </c>
      <c r="F5988" s="329">
        <v>0</v>
      </c>
      <c r="G5988" s="1">
        <v>0</v>
      </c>
      <c r="H5988" s="329">
        <v>0</v>
      </c>
      <c r="I5988" s="1">
        <v>0</v>
      </c>
      <c r="J5988" s="329">
        <v>8472.5048794703216</v>
      </c>
      <c r="K5988" s="329">
        <f t="shared" si="93"/>
        <v>8472.5048794703216</v>
      </c>
    </row>
    <row r="5989" spans="2:11" x14ac:dyDescent="0.2">
      <c r="B5989" s="1">
        <v>76722023</v>
      </c>
      <c r="C5989" s="1">
        <v>2025</v>
      </c>
      <c r="D5989" s="1" t="s">
        <v>316</v>
      </c>
      <c r="E5989" s="1">
        <v>0</v>
      </c>
      <c r="F5989" s="329">
        <v>0</v>
      </c>
      <c r="G5989" s="1">
        <v>0</v>
      </c>
      <c r="H5989" s="329">
        <v>0</v>
      </c>
      <c r="I5989" s="1">
        <v>0</v>
      </c>
      <c r="J5989" s="329">
        <v>8472.5048794703216</v>
      </c>
      <c r="K5989" s="329">
        <f t="shared" si="93"/>
        <v>8472.5048794703216</v>
      </c>
    </row>
    <row r="5990" spans="2:11" x14ac:dyDescent="0.2">
      <c r="B5990" s="1">
        <v>76722023</v>
      </c>
      <c r="C5990" s="1">
        <v>2026</v>
      </c>
      <c r="D5990" s="1" t="s">
        <v>316</v>
      </c>
      <c r="E5990" s="1">
        <v>0</v>
      </c>
      <c r="F5990" s="329">
        <v>0</v>
      </c>
      <c r="G5990" s="1">
        <v>0</v>
      </c>
      <c r="H5990" s="329">
        <v>0</v>
      </c>
      <c r="I5990" s="1">
        <v>0</v>
      </c>
      <c r="J5990" s="329">
        <v>8472.5048794703216</v>
      </c>
      <c r="K5990" s="329">
        <f t="shared" si="93"/>
        <v>8472.5048794703216</v>
      </c>
    </row>
    <row r="5991" spans="2:11" x14ac:dyDescent="0.2">
      <c r="B5991" s="1">
        <v>76722023</v>
      </c>
      <c r="C5991" s="1">
        <v>2027</v>
      </c>
      <c r="D5991" s="1" t="s">
        <v>316</v>
      </c>
      <c r="E5991" s="1">
        <v>0</v>
      </c>
      <c r="F5991" s="329">
        <v>0</v>
      </c>
      <c r="G5991" s="1">
        <v>0</v>
      </c>
      <c r="H5991" s="329">
        <v>0</v>
      </c>
      <c r="I5991" s="1">
        <v>0</v>
      </c>
      <c r="J5991" s="329">
        <v>8472.5048794703216</v>
      </c>
      <c r="K5991" s="329">
        <f t="shared" si="93"/>
        <v>8472.5048794703216</v>
      </c>
    </row>
    <row r="5992" spans="2:11" x14ac:dyDescent="0.2">
      <c r="B5992" s="1">
        <v>76722023</v>
      </c>
      <c r="C5992" s="1">
        <v>2028</v>
      </c>
      <c r="D5992" s="1" t="s">
        <v>316</v>
      </c>
      <c r="E5992" s="1">
        <v>0</v>
      </c>
      <c r="F5992" s="329">
        <v>0</v>
      </c>
      <c r="G5992" s="1">
        <v>0</v>
      </c>
      <c r="H5992" s="329">
        <v>0</v>
      </c>
      <c r="I5992" s="1">
        <v>0</v>
      </c>
      <c r="J5992" s="329">
        <v>8472.5048794703216</v>
      </c>
      <c r="K5992" s="329">
        <f t="shared" si="93"/>
        <v>8472.5048794703216</v>
      </c>
    </row>
    <row r="5993" spans="2:11" x14ac:dyDescent="0.2">
      <c r="B5993" s="1">
        <v>76722023</v>
      </c>
      <c r="C5993" s="1">
        <v>2029</v>
      </c>
      <c r="D5993" s="1" t="s">
        <v>316</v>
      </c>
      <c r="E5993" s="1">
        <v>0</v>
      </c>
      <c r="F5993" s="329">
        <v>0</v>
      </c>
      <c r="G5993" s="1">
        <v>0</v>
      </c>
      <c r="H5993" s="329">
        <v>0</v>
      </c>
      <c r="I5993" s="1">
        <v>0</v>
      </c>
      <c r="J5993" s="329">
        <v>8472.5048794703216</v>
      </c>
      <c r="K5993" s="329">
        <f t="shared" si="93"/>
        <v>8472.5048794703216</v>
      </c>
    </row>
    <row r="5994" spans="2:11" x14ac:dyDescent="0.2">
      <c r="B5994" s="1">
        <v>76722023</v>
      </c>
      <c r="C5994" s="1">
        <v>2030</v>
      </c>
      <c r="D5994" s="1" t="s">
        <v>316</v>
      </c>
      <c r="E5994" s="1">
        <v>0</v>
      </c>
      <c r="F5994" s="329">
        <v>0</v>
      </c>
      <c r="G5994" s="1">
        <v>0</v>
      </c>
      <c r="H5994" s="329">
        <v>0</v>
      </c>
      <c r="I5994" s="1">
        <v>0</v>
      </c>
      <c r="J5994" s="329">
        <v>8472.5048794703216</v>
      </c>
      <c r="K5994" s="329">
        <f t="shared" si="93"/>
        <v>8472.5048794703216</v>
      </c>
    </row>
    <row r="5995" spans="2:11" x14ac:dyDescent="0.2">
      <c r="B5995" s="1">
        <v>76722023</v>
      </c>
      <c r="C5995" s="1">
        <v>2031</v>
      </c>
      <c r="D5995" s="1" t="s">
        <v>316</v>
      </c>
      <c r="E5995" s="1">
        <v>0</v>
      </c>
      <c r="F5995" s="329">
        <v>0</v>
      </c>
      <c r="G5995" s="1">
        <v>79.726891371648549</v>
      </c>
      <c r="H5995" s="329">
        <v>3414.00812335306</v>
      </c>
      <c r="I5995" s="1">
        <v>79.726891371648549</v>
      </c>
      <c r="J5995" s="329">
        <v>8472.5048794703216</v>
      </c>
      <c r="K5995" s="329">
        <f t="shared" si="93"/>
        <v>11886.513002823382</v>
      </c>
    </row>
    <row r="5996" spans="2:11" x14ac:dyDescent="0.2">
      <c r="B5996" s="1">
        <v>76722023</v>
      </c>
      <c r="C5996" s="1">
        <v>2032</v>
      </c>
      <c r="D5996" s="1" t="s">
        <v>316</v>
      </c>
      <c r="E5996" s="1">
        <v>0</v>
      </c>
      <c r="F5996" s="329">
        <v>0</v>
      </c>
      <c r="G5996" s="1">
        <v>79.726891371648549</v>
      </c>
      <c r="H5996" s="329">
        <v>3414.00812335306</v>
      </c>
      <c r="I5996" s="1">
        <v>79.726891371648549</v>
      </c>
      <c r="J5996" s="329">
        <v>8472.5048794703216</v>
      </c>
      <c r="K5996" s="329">
        <f t="shared" si="93"/>
        <v>11886.513002823382</v>
      </c>
    </row>
    <row r="5997" spans="2:11" x14ac:dyDescent="0.2">
      <c r="B5997" s="1">
        <v>76722023</v>
      </c>
      <c r="C5997" s="1">
        <v>2033</v>
      </c>
      <c r="D5997" s="1" t="s">
        <v>316</v>
      </c>
      <c r="E5997" s="1">
        <v>0</v>
      </c>
      <c r="F5997" s="329">
        <v>0</v>
      </c>
      <c r="G5997" s="1">
        <v>79.726891371648549</v>
      </c>
      <c r="H5997" s="329">
        <v>3414.00812335306</v>
      </c>
      <c r="I5997" s="1">
        <v>79.726891371648549</v>
      </c>
      <c r="J5997" s="329">
        <v>8472.5048794703216</v>
      </c>
      <c r="K5997" s="329">
        <f t="shared" si="93"/>
        <v>11886.513002823382</v>
      </c>
    </row>
    <row r="5998" spans="2:11" x14ac:dyDescent="0.2">
      <c r="B5998" s="1">
        <v>76722023</v>
      </c>
      <c r="C5998" s="1">
        <v>2034</v>
      </c>
      <c r="D5998" s="1" t="s">
        <v>316</v>
      </c>
      <c r="E5998" s="1">
        <v>0</v>
      </c>
      <c r="F5998" s="329">
        <v>0</v>
      </c>
      <c r="G5998" s="1">
        <v>79.726891371648549</v>
      </c>
      <c r="H5998" s="329">
        <v>3414.00812335306</v>
      </c>
      <c r="I5998" s="1">
        <v>79.726891371648549</v>
      </c>
      <c r="J5998" s="329">
        <v>8472.5048794703216</v>
      </c>
      <c r="K5998" s="329">
        <f t="shared" si="93"/>
        <v>11886.513002823382</v>
      </c>
    </row>
    <row r="5999" spans="2:11" x14ac:dyDescent="0.2">
      <c r="B5999" s="1">
        <v>199358270</v>
      </c>
      <c r="C5999" s="1">
        <v>2023</v>
      </c>
      <c r="D5999" s="1" t="s">
        <v>316</v>
      </c>
      <c r="E5999" s="1">
        <v>0</v>
      </c>
      <c r="F5999" s="329">
        <v>0</v>
      </c>
      <c r="G5999" s="1">
        <v>0</v>
      </c>
      <c r="H5999" s="329">
        <v>0</v>
      </c>
      <c r="I5999" s="1">
        <v>0</v>
      </c>
      <c r="J5999" s="329">
        <v>7733.8916171418032</v>
      </c>
      <c r="K5999" s="329">
        <f t="shared" si="93"/>
        <v>7733.8916171418032</v>
      </c>
    </row>
    <row r="6000" spans="2:11" x14ac:dyDescent="0.2">
      <c r="B6000" s="1">
        <v>199358270</v>
      </c>
      <c r="C6000" s="1">
        <v>2024</v>
      </c>
      <c r="D6000" s="1" t="s">
        <v>316</v>
      </c>
      <c r="E6000" s="1">
        <v>0</v>
      </c>
      <c r="F6000" s="329">
        <v>0</v>
      </c>
      <c r="G6000" s="1">
        <v>0</v>
      </c>
      <c r="H6000" s="329">
        <v>0</v>
      </c>
      <c r="I6000" s="1">
        <v>0</v>
      </c>
      <c r="J6000" s="329">
        <v>7733.8916171418032</v>
      </c>
      <c r="K6000" s="329">
        <f t="shared" si="93"/>
        <v>7733.8916171418032</v>
      </c>
    </row>
    <row r="6001" spans="2:11" x14ac:dyDescent="0.2">
      <c r="B6001" s="1">
        <v>199358270</v>
      </c>
      <c r="C6001" s="1">
        <v>2025</v>
      </c>
      <c r="D6001" s="1" t="s">
        <v>316</v>
      </c>
      <c r="E6001" s="1">
        <v>0</v>
      </c>
      <c r="F6001" s="329">
        <v>0</v>
      </c>
      <c r="G6001" s="1">
        <v>0</v>
      </c>
      <c r="H6001" s="329">
        <v>0</v>
      </c>
      <c r="I6001" s="1">
        <v>0</v>
      </c>
      <c r="J6001" s="329">
        <v>7733.8916171418032</v>
      </c>
      <c r="K6001" s="329">
        <f t="shared" si="93"/>
        <v>7733.8916171418032</v>
      </c>
    </row>
    <row r="6002" spans="2:11" x14ac:dyDescent="0.2">
      <c r="B6002" s="1">
        <v>199358270</v>
      </c>
      <c r="C6002" s="1">
        <v>2026</v>
      </c>
      <c r="D6002" s="1" t="s">
        <v>316</v>
      </c>
      <c r="E6002" s="1">
        <v>0</v>
      </c>
      <c r="F6002" s="329">
        <v>0</v>
      </c>
      <c r="G6002" s="1">
        <v>0</v>
      </c>
      <c r="H6002" s="329">
        <v>0</v>
      </c>
      <c r="I6002" s="1">
        <v>0</v>
      </c>
      <c r="J6002" s="329">
        <v>7733.8916171418032</v>
      </c>
      <c r="K6002" s="329">
        <f t="shared" si="93"/>
        <v>7733.8916171418032</v>
      </c>
    </row>
    <row r="6003" spans="2:11" x14ac:dyDescent="0.2">
      <c r="B6003" s="1">
        <v>199358270</v>
      </c>
      <c r="C6003" s="1">
        <v>2027</v>
      </c>
      <c r="D6003" s="1" t="s">
        <v>316</v>
      </c>
      <c r="E6003" s="1">
        <v>0</v>
      </c>
      <c r="F6003" s="329">
        <v>0</v>
      </c>
      <c r="G6003" s="1">
        <v>0.26376358458812721</v>
      </c>
      <c r="H6003" s="329">
        <v>11.294696242838951</v>
      </c>
      <c r="I6003" s="1">
        <v>0.26376358458812721</v>
      </c>
      <c r="J6003" s="329">
        <v>7733.8916171418032</v>
      </c>
      <c r="K6003" s="329">
        <f t="shared" si="93"/>
        <v>7745.1863133846418</v>
      </c>
    </row>
    <row r="6004" spans="2:11" x14ac:dyDescent="0.2">
      <c r="B6004" s="1">
        <v>199358270</v>
      </c>
      <c r="C6004" s="1">
        <v>2028</v>
      </c>
      <c r="D6004" s="1" t="s">
        <v>316</v>
      </c>
      <c r="E6004" s="1">
        <v>0</v>
      </c>
      <c r="F6004" s="329">
        <v>0</v>
      </c>
      <c r="G6004" s="1">
        <v>9.9483763611675435</v>
      </c>
      <c r="H6004" s="329">
        <v>426.00228262853523</v>
      </c>
      <c r="I6004" s="1">
        <v>9.9483763611675435</v>
      </c>
      <c r="J6004" s="329">
        <v>7733.8916171418032</v>
      </c>
      <c r="K6004" s="329">
        <f t="shared" si="93"/>
        <v>8159.8938997703381</v>
      </c>
    </row>
    <row r="6005" spans="2:11" x14ac:dyDescent="0.2">
      <c r="B6005" s="1">
        <v>199358270</v>
      </c>
      <c r="C6005" s="1">
        <v>2029</v>
      </c>
      <c r="D6005" s="1" t="s">
        <v>316</v>
      </c>
      <c r="E6005" s="1">
        <v>0</v>
      </c>
      <c r="F6005" s="329">
        <v>0</v>
      </c>
      <c r="G6005" s="1">
        <v>31.918263147502412</v>
      </c>
      <c r="H6005" s="329">
        <v>1366.7811173137511</v>
      </c>
      <c r="I6005" s="1">
        <v>31.918263147502412</v>
      </c>
      <c r="J6005" s="329">
        <v>7733.8916171418032</v>
      </c>
      <c r="K6005" s="329">
        <f t="shared" si="93"/>
        <v>9100.6727344555547</v>
      </c>
    </row>
    <row r="6006" spans="2:11" x14ac:dyDescent="0.2">
      <c r="B6006" s="1">
        <v>199358270</v>
      </c>
      <c r="C6006" s="1">
        <v>2030</v>
      </c>
      <c r="D6006" s="1" t="s">
        <v>316</v>
      </c>
      <c r="E6006" s="1">
        <v>0</v>
      </c>
      <c r="F6006" s="329">
        <v>0</v>
      </c>
      <c r="G6006" s="1">
        <v>95.238746524157008</v>
      </c>
      <c r="H6006" s="329">
        <v>4078.2457298599661</v>
      </c>
      <c r="I6006" s="1">
        <v>95.238746524157008</v>
      </c>
      <c r="J6006" s="329">
        <v>7733.8916171418032</v>
      </c>
      <c r="K6006" s="329">
        <f t="shared" si="93"/>
        <v>11812.13734700177</v>
      </c>
    </row>
    <row r="6007" spans="2:11" x14ac:dyDescent="0.2">
      <c r="B6007" s="1">
        <v>199358270</v>
      </c>
      <c r="C6007" s="1">
        <v>2031</v>
      </c>
      <c r="D6007" s="1" t="s">
        <v>316</v>
      </c>
      <c r="E6007" s="1">
        <v>0</v>
      </c>
      <c r="F6007" s="329">
        <v>0</v>
      </c>
      <c r="G6007" s="1">
        <v>390.12931351473219</v>
      </c>
      <c r="H6007" s="329">
        <v>16705.83942987</v>
      </c>
      <c r="I6007" s="1">
        <v>390.12931351473219</v>
      </c>
      <c r="J6007" s="329">
        <v>7733.8916171418032</v>
      </c>
      <c r="K6007" s="329">
        <f t="shared" si="93"/>
        <v>24439.731047011803</v>
      </c>
    </row>
    <row r="6008" spans="2:11" x14ac:dyDescent="0.2">
      <c r="B6008" s="1">
        <v>199358270</v>
      </c>
      <c r="C6008" s="1">
        <v>2032</v>
      </c>
      <c r="D6008" s="1" t="s">
        <v>316</v>
      </c>
      <c r="E6008" s="1">
        <v>0</v>
      </c>
      <c r="F6008" s="329">
        <v>0</v>
      </c>
      <c r="G6008" s="1">
        <v>390.12931351473219</v>
      </c>
      <c r="H6008" s="329">
        <v>16705.83942987</v>
      </c>
      <c r="I6008" s="1">
        <v>390.12931351473219</v>
      </c>
      <c r="J6008" s="329">
        <v>7733.8916171418032</v>
      </c>
      <c r="K6008" s="329">
        <f t="shared" si="93"/>
        <v>24439.731047011803</v>
      </c>
    </row>
    <row r="6009" spans="2:11" x14ac:dyDescent="0.2">
      <c r="B6009" s="1">
        <v>199358270</v>
      </c>
      <c r="C6009" s="1">
        <v>2033</v>
      </c>
      <c r="D6009" s="1" t="s">
        <v>316</v>
      </c>
      <c r="E6009" s="1">
        <v>0</v>
      </c>
      <c r="F6009" s="329">
        <v>0</v>
      </c>
      <c r="G6009" s="1">
        <v>390.12931351473219</v>
      </c>
      <c r="H6009" s="329">
        <v>16705.83942987</v>
      </c>
      <c r="I6009" s="1">
        <v>390.12931351473219</v>
      </c>
      <c r="J6009" s="329">
        <v>7733.8916171418032</v>
      </c>
      <c r="K6009" s="329">
        <f t="shared" si="93"/>
        <v>24439.731047011803</v>
      </c>
    </row>
    <row r="6010" spans="2:11" x14ac:dyDescent="0.2">
      <c r="B6010" s="1">
        <v>199358270</v>
      </c>
      <c r="C6010" s="1">
        <v>2034</v>
      </c>
      <c r="D6010" s="1" t="s">
        <v>316</v>
      </c>
      <c r="E6010" s="1">
        <v>0</v>
      </c>
      <c r="F6010" s="329">
        <v>0</v>
      </c>
      <c r="G6010" s="1">
        <v>390.12931351473219</v>
      </c>
      <c r="H6010" s="329">
        <v>16705.83942987</v>
      </c>
      <c r="I6010" s="1">
        <v>390.12931351473219</v>
      </c>
      <c r="J6010" s="329">
        <v>7733.8916171418032</v>
      </c>
      <c r="K6010" s="329">
        <f t="shared" si="93"/>
        <v>24439.731047011803</v>
      </c>
    </row>
    <row r="6011" spans="2:11" x14ac:dyDescent="0.2">
      <c r="B6011" s="1">
        <v>20064499</v>
      </c>
      <c r="C6011" s="1">
        <v>2023</v>
      </c>
      <c r="D6011" s="1" t="s">
        <v>317</v>
      </c>
      <c r="E6011" s="1">
        <v>0</v>
      </c>
      <c r="F6011" s="329">
        <v>0</v>
      </c>
      <c r="G6011" s="1">
        <v>0</v>
      </c>
      <c r="H6011" s="329">
        <v>0</v>
      </c>
      <c r="I6011" s="1">
        <v>0</v>
      </c>
      <c r="J6011" s="329">
        <v>7195.2085096762066</v>
      </c>
      <c r="K6011" s="329">
        <f t="shared" si="93"/>
        <v>7195.2085096762066</v>
      </c>
    </row>
    <row r="6012" spans="2:11" x14ac:dyDescent="0.2">
      <c r="B6012" s="1">
        <v>20064499</v>
      </c>
      <c r="C6012" s="1">
        <v>2024</v>
      </c>
      <c r="D6012" s="1" t="s">
        <v>317</v>
      </c>
      <c r="E6012" s="1">
        <v>0</v>
      </c>
      <c r="F6012" s="329">
        <v>0</v>
      </c>
      <c r="G6012" s="1">
        <v>0</v>
      </c>
      <c r="H6012" s="329">
        <v>0</v>
      </c>
      <c r="I6012" s="1">
        <v>0</v>
      </c>
      <c r="J6012" s="329">
        <v>7195.2085096762066</v>
      </c>
      <c r="K6012" s="329">
        <f t="shared" si="93"/>
        <v>7195.2085096762066</v>
      </c>
    </row>
    <row r="6013" spans="2:11" x14ac:dyDescent="0.2">
      <c r="B6013" s="1">
        <v>20064499</v>
      </c>
      <c r="C6013" s="1">
        <v>2025</v>
      </c>
      <c r="D6013" s="1" t="s">
        <v>317</v>
      </c>
      <c r="E6013" s="1">
        <v>0</v>
      </c>
      <c r="F6013" s="329">
        <v>0</v>
      </c>
      <c r="G6013" s="1">
        <v>0</v>
      </c>
      <c r="H6013" s="329">
        <v>0</v>
      </c>
      <c r="I6013" s="1">
        <v>0</v>
      </c>
      <c r="J6013" s="329">
        <v>7195.2085096762066</v>
      </c>
      <c r="K6013" s="329">
        <f t="shared" si="93"/>
        <v>7195.2085096762066</v>
      </c>
    </row>
    <row r="6014" spans="2:11" x14ac:dyDescent="0.2">
      <c r="B6014" s="1">
        <v>20064499</v>
      </c>
      <c r="C6014" s="1">
        <v>2026</v>
      </c>
      <c r="D6014" s="1" t="s">
        <v>317</v>
      </c>
      <c r="E6014" s="1">
        <v>0</v>
      </c>
      <c r="F6014" s="329">
        <v>0</v>
      </c>
      <c r="G6014" s="1">
        <v>0</v>
      </c>
      <c r="H6014" s="329">
        <v>0</v>
      </c>
      <c r="I6014" s="1">
        <v>0</v>
      </c>
      <c r="J6014" s="329">
        <v>7195.2085096762066</v>
      </c>
      <c r="K6014" s="329">
        <f t="shared" si="93"/>
        <v>7195.2085096762066</v>
      </c>
    </row>
    <row r="6015" spans="2:11" x14ac:dyDescent="0.2">
      <c r="B6015" s="1">
        <v>20064499</v>
      </c>
      <c r="C6015" s="1">
        <v>2027</v>
      </c>
      <c r="D6015" s="1" t="s">
        <v>317</v>
      </c>
      <c r="E6015" s="1">
        <v>0</v>
      </c>
      <c r="F6015" s="329">
        <v>0</v>
      </c>
      <c r="G6015" s="1">
        <v>0</v>
      </c>
      <c r="H6015" s="329">
        <v>0</v>
      </c>
      <c r="I6015" s="1">
        <v>0</v>
      </c>
      <c r="J6015" s="329">
        <v>7195.2085096762066</v>
      </c>
      <c r="K6015" s="329">
        <f t="shared" si="93"/>
        <v>7195.2085096762066</v>
      </c>
    </row>
    <row r="6016" spans="2:11" x14ac:dyDescent="0.2">
      <c r="B6016" s="1">
        <v>20064499</v>
      </c>
      <c r="C6016" s="1">
        <v>2028</v>
      </c>
      <c r="D6016" s="1" t="s">
        <v>317</v>
      </c>
      <c r="E6016" s="1">
        <v>0</v>
      </c>
      <c r="F6016" s="329">
        <v>0</v>
      </c>
      <c r="G6016" s="1">
        <v>0</v>
      </c>
      <c r="H6016" s="329">
        <v>0</v>
      </c>
      <c r="I6016" s="1">
        <v>0</v>
      </c>
      <c r="J6016" s="329">
        <v>7195.2085096762066</v>
      </c>
      <c r="K6016" s="329">
        <f t="shared" si="93"/>
        <v>7195.2085096762066</v>
      </c>
    </row>
    <row r="6017" spans="2:11" x14ac:dyDescent="0.2">
      <c r="B6017" s="1">
        <v>20064499</v>
      </c>
      <c r="C6017" s="1">
        <v>2029</v>
      </c>
      <c r="D6017" s="1" t="s">
        <v>317</v>
      </c>
      <c r="E6017" s="1">
        <v>0</v>
      </c>
      <c r="F6017" s="329">
        <v>0</v>
      </c>
      <c r="G6017" s="1">
        <v>0</v>
      </c>
      <c r="H6017" s="329">
        <v>0</v>
      </c>
      <c r="I6017" s="1">
        <v>0</v>
      </c>
      <c r="J6017" s="329">
        <v>7195.2085096762066</v>
      </c>
      <c r="K6017" s="329">
        <f t="shared" si="93"/>
        <v>7195.2085096762066</v>
      </c>
    </row>
    <row r="6018" spans="2:11" x14ac:dyDescent="0.2">
      <c r="B6018" s="1">
        <v>20064499</v>
      </c>
      <c r="C6018" s="1">
        <v>2030</v>
      </c>
      <c r="D6018" s="1" t="s">
        <v>317</v>
      </c>
      <c r="E6018" s="1">
        <v>0</v>
      </c>
      <c r="F6018" s="329">
        <v>0</v>
      </c>
      <c r="G6018" s="1">
        <v>0</v>
      </c>
      <c r="H6018" s="329">
        <v>0</v>
      </c>
      <c r="I6018" s="1">
        <v>0</v>
      </c>
      <c r="J6018" s="329">
        <v>7195.2085096762066</v>
      </c>
      <c r="K6018" s="329">
        <f t="shared" si="93"/>
        <v>7195.2085096762066</v>
      </c>
    </row>
    <row r="6019" spans="2:11" x14ac:dyDescent="0.2">
      <c r="B6019" s="1">
        <v>20064499</v>
      </c>
      <c r="C6019" s="1">
        <v>2031</v>
      </c>
      <c r="D6019" s="1" t="s">
        <v>317</v>
      </c>
      <c r="E6019" s="1">
        <v>0</v>
      </c>
      <c r="F6019" s="329">
        <v>0</v>
      </c>
      <c r="G6019" s="1">
        <v>0</v>
      </c>
      <c r="H6019" s="329">
        <v>0</v>
      </c>
      <c r="I6019" s="1">
        <v>0</v>
      </c>
      <c r="J6019" s="329">
        <v>7195.2085096762066</v>
      </c>
      <c r="K6019" s="329">
        <f t="shared" si="93"/>
        <v>7195.2085096762066</v>
      </c>
    </row>
    <row r="6020" spans="2:11" x14ac:dyDescent="0.2">
      <c r="B6020" s="1">
        <v>20064499</v>
      </c>
      <c r="C6020" s="1">
        <v>2032</v>
      </c>
      <c r="D6020" s="1" t="s">
        <v>317</v>
      </c>
      <c r="E6020" s="1">
        <v>0</v>
      </c>
      <c r="F6020" s="329">
        <v>0</v>
      </c>
      <c r="G6020" s="1">
        <v>0</v>
      </c>
      <c r="H6020" s="329">
        <v>0</v>
      </c>
      <c r="I6020" s="1">
        <v>0</v>
      </c>
      <c r="J6020" s="329">
        <v>7195.2085096762066</v>
      </c>
      <c r="K6020" s="329">
        <f t="shared" si="93"/>
        <v>7195.2085096762066</v>
      </c>
    </row>
    <row r="6021" spans="2:11" x14ac:dyDescent="0.2">
      <c r="B6021" s="1">
        <v>20064499</v>
      </c>
      <c r="C6021" s="1">
        <v>2033</v>
      </c>
      <c r="D6021" s="1" t="s">
        <v>317</v>
      </c>
      <c r="E6021" s="1">
        <v>0</v>
      </c>
      <c r="F6021" s="329">
        <v>0</v>
      </c>
      <c r="G6021" s="1">
        <v>0</v>
      </c>
      <c r="H6021" s="329">
        <v>0</v>
      </c>
      <c r="I6021" s="1">
        <v>0</v>
      </c>
      <c r="J6021" s="329">
        <v>7195.2085096762066</v>
      </c>
      <c r="K6021" s="329">
        <f t="shared" si="93"/>
        <v>7195.2085096762066</v>
      </c>
    </row>
    <row r="6022" spans="2:11" x14ac:dyDescent="0.2">
      <c r="B6022" s="1">
        <v>20064499</v>
      </c>
      <c r="C6022" s="1">
        <v>2034</v>
      </c>
      <c r="D6022" s="1" t="s">
        <v>317</v>
      </c>
      <c r="E6022" s="1">
        <v>0</v>
      </c>
      <c r="F6022" s="329">
        <v>0</v>
      </c>
      <c r="G6022" s="1">
        <v>0</v>
      </c>
      <c r="H6022" s="329">
        <v>0</v>
      </c>
      <c r="I6022" s="1">
        <v>0</v>
      </c>
      <c r="J6022" s="329">
        <v>7195.2085096762066</v>
      </c>
      <c r="K6022" s="329">
        <f t="shared" si="93"/>
        <v>7195.2085096762066</v>
      </c>
    </row>
    <row r="6023" spans="2:11" x14ac:dyDescent="0.2">
      <c r="B6023" s="1">
        <v>20064921</v>
      </c>
      <c r="C6023" s="1">
        <v>2023</v>
      </c>
      <c r="D6023" s="1" t="s">
        <v>317</v>
      </c>
      <c r="E6023" s="1">
        <v>0</v>
      </c>
      <c r="F6023" s="329">
        <v>0</v>
      </c>
      <c r="G6023" s="1">
        <v>0</v>
      </c>
      <c r="H6023" s="329">
        <v>0</v>
      </c>
      <c r="I6023" s="1">
        <v>0</v>
      </c>
      <c r="J6023" s="329">
        <v>1947.6068918828551</v>
      </c>
      <c r="K6023" s="329">
        <f t="shared" ref="K6023:K6086" si="94">J6023+H6023+F6023</f>
        <v>1947.6068918828551</v>
      </c>
    </row>
    <row r="6024" spans="2:11" x14ac:dyDescent="0.2">
      <c r="B6024" s="1">
        <v>20064921</v>
      </c>
      <c r="C6024" s="1">
        <v>2024</v>
      </c>
      <c r="D6024" s="1" t="s">
        <v>317</v>
      </c>
      <c r="E6024" s="1">
        <v>0</v>
      </c>
      <c r="F6024" s="329">
        <v>0</v>
      </c>
      <c r="G6024" s="1">
        <v>0</v>
      </c>
      <c r="H6024" s="329">
        <v>0</v>
      </c>
      <c r="I6024" s="1">
        <v>0</v>
      </c>
      <c r="J6024" s="329">
        <v>1947.6068918828551</v>
      </c>
      <c r="K6024" s="329">
        <f t="shared" si="94"/>
        <v>1947.6068918828551</v>
      </c>
    </row>
    <row r="6025" spans="2:11" x14ac:dyDescent="0.2">
      <c r="B6025" s="1">
        <v>20064921</v>
      </c>
      <c r="C6025" s="1">
        <v>2025</v>
      </c>
      <c r="D6025" s="1" t="s">
        <v>317</v>
      </c>
      <c r="E6025" s="1">
        <v>0</v>
      </c>
      <c r="F6025" s="329">
        <v>0</v>
      </c>
      <c r="G6025" s="1">
        <v>0</v>
      </c>
      <c r="H6025" s="329">
        <v>0</v>
      </c>
      <c r="I6025" s="1">
        <v>0</v>
      </c>
      <c r="J6025" s="329">
        <v>1947.6068918828551</v>
      </c>
      <c r="K6025" s="329">
        <f t="shared" si="94"/>
        <v>1947.6068918828551</v>
      </c>
    </row>
    <row r="6026" spans="2:11" x14ac:dyDescent="0.2">
      <c r="B6026" s="1">
        <v>20064921</v>
      </c>
      <c r="C6026" s="1">
        <v>2026</v>
      </c>
      <c r="D6026" s="1" t="s">
        <v>317</v>
      </c>
      <c r="E6026" s="1">
        <v>0</v>
      </c>
      <c r="F6026" s="329">
        <v>0</v>
      </c>
      <c r="G6026" s="1">
        <v>0</v>
      </c>
      <c r="H6026" s="329">
        <v>0</v>
      </c>
      <c r="I6026" s="1">
        <v>0</v>
      </c>
      <c r="J6026" s="329">
        <v>1947.6068918828551</v>
      </c>
      <c r="K6026" s="329">
        <f t="shared" si="94"/>
        <v>1947.6068918828551</v>
      </c>
    </row>
    <row r="6027" spans="2:11" x14ac:dyDescent="0.2">
      <c r="B6027" s="1">
        <v>20064921</v>
      </c>
      <c r="C6027" s="1">
        <v>2027</v>
      </c>
      <c r="D6027" s="1" t="s">
        <v>317</v>
      </c>
      <c r="E6027" s="1">
        <v>0</v>
      </c>
      <c r="F6027" s="329">
        <v>0</v>
      </c>
      <c r="G6027" s="1">
        <v>0</v>
      </c>
      <c r="H6027" s="329">
        <v>0</v>
      </c>
      <c r="I6027" s="1">
        <v>0</v>
      </c>
      <c r="J6027" s="329">
        <v>1947.6068918828551</v>
      </c>
      <c r="K6027" s="329">
        <f t="shared" si="94"/>
        <v>1947.6068918828551</v>
      </c>
    </row>
    <row r="6028" spans="2:11" x14ac:dyDescent="0.2">
      <c r="B6028" s="1">
        <v>20064921</v>
      </c>
      <c r="C6028" s="1">
        <v>2028</v>
      </c>
      <c r="D6028" s="1" t="s">
        <v>317</v>
      </c>
      <c r="E6028" s="1">
        <v>0</v>
      </c>
      <c r="F6028" s="329">
        <v>0</v>
      </c>
      <c r="G6028" s="1">
        <v>0</v>
      </c>
      <c r="H6028" s="329">
        <v>0</v>
      </c>
      <c r="I6028" s="1">
        <v>0</v>
      </c>
      <c r="J6028" s="329">
        <v>1947.6068918828551</v>
      </c>
      <c r="K6028" s="329">
        <f t="shared" si="94"/>
        <v>1947.6068918828551</v>
      </c>
    </row>
    <row r="6029" spans="2:11" x14ac:dyDescent="0.2">
      <c r="B6029" s="1">
        <v>20064921</v>
      </c>
      <c r="C6029" s="1">
        <v>2029</v>
      </c>
      <c r="D6029" s="1" t="s">
        <v>317</v>
      </c>
      <c r="E6029" s="1">
        <v>0</v>
      </c>
      <c r="F6029" s="329">
        <v>0</v>
      </c>
      <c r="G6029" s="1">
        <v>0</v>
      </c>
      <c r="H6029" s="329">
        <v>0</v>
      </c>
      <c r="I6029" s="1">
        <v>0</v>
      </c>
      <c r="J6029" s="329">
        <v>1947.6068918828551</v>
      </c>
      <c r="K6029" s="329">
        <f t="shared" si="94"/>
        <v>1947.6068918828551</v>
      </c>
    </row>
    <row r="6030" spans="2:11" x14ac:dyDescent="0.2">
      <c r="B6030" s="1">
        <v>20064921</v>
      </c>
      <c r="C6030" s="1">
        <v>2030</v>
      </c>
      <c r="D6030" s="1" t="s">
        <v>317</v>
      </c>
      <c r="E6030" s="1">
        <v>0</v>
      </c>
      <c r="F6030" s="329">
        <v>0</v>
      </c>
      <c r="G6030" s="1">
        <v>0</v>
      </c>
      <c r="H6030" s="329">
        <v>0</v>
      </c>
      <c r="I6030" s="1">
        <v>0</v>
      </c>
      <c r="J6030" s="329">
        <v>1947.6068918828551</v>
      </c>
      <c r="K6030" s="329">
        <f t="shared" si="94"/>
        <v>1947.6068918828551</v>
      </c>
    </row>
    <row r="6031" spans="2:11" x14ac:dyDescent="0.2">
      <c r="B6031" s="1">
        <v>20064921</v>
      </c>
      <c r="C6031" s="1">
        <v>2031</v>
      </c>
      <c r="D6031" s="1" t="s">
        <v>317</v>
      </c>
      <c r="E6031" s="1">
        <v>0</v>
      </c>
      <c r="F6031" s="329">
        <v>0</v>
      </c>
      <c r="G6031" s="1">
        <v>0</v>
      </c>
      <c r="H6031" s="329">
        <v>0</v>
      </c>
      <c r="I6031" s="1">
        <v>0</v>
      </c>
      <c r="J6031" s="329">
        <v>1947.6068918828551</v>
      </c>
      <c r="K6031" s="329">
        <f t="shared" si="94"/>
        <v>1947.6068918828551</v>
      </c>
    </row>
    <row r="6032" spans="2:11" x14ac:dyDescent="0.2">
      <c r="B6032" s="1">
        <v>20064921</v>
      </c>
      <c r="C6032" s="1">
        <v>2032</v>
      </c>
      <c r="D6032" s="1" t="s">
        <v>317</v>
      </c>
      <c r="E6032" s="1">
        <v>0</v>
      </c>
      <c r="F6032" s="329">
        <v>0</v>
      </c>
      <c r="G6032" s="1">
        <v>0</v>
      </c>
      <c r="H6032" s="329">
        <v>0</v>
      </c>
      <c r="I6032" s="1">
        <v>0</v>
      </c>
      <c r="J6032" s="329">
        <v>1947.6068918828551</v>
      </c>
      <c r="K6032" s="329">
        <f t="shared" si="94"/>
        <v>1947.6068918828551</v>
      </c>
    </row>
    <row r="6033" spans="2:11" x14ac:dyDescent="0.2">
      <c r="B6033" s="1">
        <v>20064921</v>
      </c>
      <c r="C6033" s="1">
        <v>2033</v>
      </c>
      <c r="D6033" s="1" t="s">
        <v>317</v>
      </c>
      <c r="E6033" s="1">
        <v>0</v>
      </c>
      <c r="F6033" s="329">
        <v>0</v>
      </c>
      <c r="G6033" s="1">
        <v>0</v>
      </c>
      <c r="H6033" s="329">
        <v>0</v>
      </c>
      <c r="I6033" s="1">
        <v>0</v>
      </c>
      <c r="J6033" s="329">
        <v>1947.6068918828551</v>
      </c>
      <c r="K6033" s="329">
        <f t="shared" si="94"/>
        <v>1947.6068918828551</v>
      </c>
    </row>
    <row r="6034" spans="2:11" x14ac:dyDescent="0.2">
      <c r="B6034" s="1">
        <v>20064921</v>
      </c>
      <c r="C6034" s="1">
        <v>2034</v>
      </c>
      <c r="D6034" s="1" t="s">
        <v>317</v>
      </c>
      <c r="E6034" s="1">
        <v>0</v>
      </c>
      <c r="F6034" s="329">
        <v>0</v>
      </c>
      <c r="G6034" s="1">
        <v>0</v>
      </c>
      <c r="H6034" s="329">
        <v>0</v>
      </c>
      <c r="I6034" s="1">
        <v>0</v>
      </c>
      <c r="J6034" s="329">
        <v>1947.6068918828551</v>
      </c>
      <c r="K6034" s="329">
        <f t="shared" si="94"/>
        <v>1947.6068918828551</v>
      </c>
    </row>
    <row r="6035" spans="2:11" x14ac:dyDescent="0.2">
      <c r="B6035" s="1">
        <v>20075900</v>
      </c>
      <c r="C6035" s="1">
        <v>2023</v>
      </c>
      <c r="D6035" s="1" t="s">
        <v>317</v>
      </c>
      <c r="E6035" s="1">
        <v>0</v>
      </c>
      <c r="F6035" s="329">
        <v>0</v>
      </c>
      <c r="G6035" s="1">
        <v>0</v>
      </c>
      <c r="H6035" s="329">
        <v>0</v>
      </c>
      <c r="I6035" s="1">
        <v>0</v>
      </c>
      <c r="J6035" s="329">
        <v>14506.75850827913</v>
      </c>
      <c r="K6035" s="329">
        <f t="shared" si="94"/>
        <v>14506.75850827913</v>
      </c>
    </row>
    <row r="6036" spans="2:11" x14ac:dyDescent="0.2">
      <c r="B6036" s="1">
        <v>20075900</v>
      </c>
      <c r="C6036" s="1">
        <v>2024</v>
      </c>
      <c r="D6036" s="1" t="s">
        <v>317</v>
      </c>
      <c r="E6036" s="1">
        <v>0</v>
      </c>
      <c r="F6036" s="329">
        <v>0</v>
      </c>
      <c r="G6036" s="1">
        <v>0</v>
      </c>
      <c r="H6036" s="329">
        <v>0</v>
      </c>
      <c r="I6036" s="1">
        <v>0</v>
      </c>
      <c r="J6036" s="329">
        <v>14506.75850827913</v>
      </c>
      <c r="K6036" s="329">
        <f t="shared" si="94"/>
        <v>14506.75850827913</v>
      </c>
    </row>
    <row r="6037" spans="2:11" x14ac:dyDescent="0.2">
      <c r="B6037" s="1">
        <v>20075900</v>
      </c>
      <c r="C6037" s="1">
        <v>2025</v>
      </c>
      <c r="D6037" s="1" t="s">
        <v>317</v>
      </c>
      <c r="E6037" s="1">
        <v>0</v>
      </c>
      <c r="F6037" s="329">
        <v>0</v>
      </c>
      <c r="G6037" s="1">
        <v>0</v>
      </c>
      <c r="H6037" s="329">
        <v>0</v>
      </c>
      <c r="I6037" s="1">
        <v>0</v>
      </c>
      <c r="J6037" s="329">
        <v>14506.75850827913</v>
      </c>
      <c r="K6037" s="329">
        <f t="shared" si="94"/>
        <v>14506.75850827913</v>
      </c>
    </row>
    <row r="6038" spans="2:11" x14ac:dyDescent="0.2">
      <c r="B6038" s="1">
        <v>20075900</v>
      </c>
      <c r="C6038" s="1">
        <v>2026</v>
      </c>
      <c r="D6038" s="1" t="s">
        <v>317</v>
      </c>
      <c r="E6038" s="1">
        <v>0</v>
      </c>
      <c r="F6038" s="329">
        <v>0</v>
      </c>
      <c r="G6038" s="1">
        <v>0</v>
      </c>
      <c r="H6038" s="329">
        <v>0</v>
      </c>
      <c r="I6038" s="1">
        <v>0</v>
      </c>
      <c r="J6038" s="329">
        <v>14506.75850827913</v>
      </c>
      <c r="K6038" s="329">
        <f t="shared" si="94"/>
        <v>14506.75850827913</v>
      </c>
    </row>
    <row r="6039" spans="2:11" x14ac:dyDescent="0.2">
      <c r="B6039" s="1">
        <v>20075900</v>
      </c>
      <c r="C6039" s="1">
        <v>2027</v>
      </c>
      <c r="D6039" s="1" t="s">
        <v>317</v>
      </c>
      <c r="E6039" s="1">
        <v>0</v>
      </c>
      <c r="F6039" s="329">
        <v>0</v>
      </c>
      <c r="G6039" s="1">
        <v>0</v>
      </c>
      <c r="H6039" s="329">
        <v>0</v>
      </c>
      <c r="I6039" s="1">
        <v>0</v>
      </c>
      <c r="J6039" s="329">
        <v>14506.75850827913</v>
      </c>
      <c r="K6039" s="329">
        <f t="shared" si="94"/>
        <v>14506.75850827913</v>
      </c>
    </row>
    <row r="6040" spans="2:11" x14ac:dyDescent="0.2">
      <c r="B6040" s="1">
        <v>20075900</v>
      </c>
      <c r="C6040" s="1">
        <v>2028</v>
      </c>
      <c r="D6040" s="1" t="s">
        <v>317</v>
      </c>
      <c r="E6040" s="1">
        <v>0</v>
      </c>
      <c r="F6040" s="329">
        <v>0</v>
      </c>
      <c r="G6040" s="1">
        <v>0</v>
      </c>
      <c r="H6040" s="329">
        <v>0</v>
      </c>
      <c r="I6040" s="1">
        <v>0</v>
      </c>
      <c r="J6040" s="329">
        <v>14506.75850827913</v>
      </c>
      <c r="K6040" s="329">
        <f t="shared" si="94"/>
        <v>14506.75850827913</v>
      </c>
    </row>
    <row r="6041" spans="2:11" x14ac:dyDescent="0.2">
      <c r="B6041" s="1">
        <v>20075900</v>
      </c>
      <c r="C6041" s="1">
        <v>2029</v>
      </c>
      <c r="D6041" s="1" t="s">
        <v>317</v>
      </c>
      <c r="E6041" s="1">
        <v>0</v>
      </c>
      <c r="F6041" s="329">
        <v>0</v>
      </c>
      <c r="G6041" s="1">
        <v>0</v>
      </c>
      <c r="H6041" s="329">
        <v>0</v>
      </c>
      <c r="I6041" s="1">
        <v>0</v>
      </c>
      <c r="J6041" s="329">
        <v>14506.75850827913</v>
      </c>
      <c r="K6041" s="329">
        <f t="shared" si="94"/>
        <v>14506.75850827913</v>
      </c>
    </row>
    <row r="6042" spans="2:11" x14ac:dyDescent="0.2">
      <c r="B6042" s="1">
        <v>20075900</v>
      </c>
      <c r="C6042" s="1">
        <v>2030</v>
      </c>
      <c r="D6042" s="1" t="s">
        <v>317</v>
      </c>
      <c r="E6042" s="1">
        <v>0</v>
      </c>
      <c r="F6042" s="329">
        <v>0</v>
      </c>
      <c r="G6042" s="1">
        <v>0</v>
      </c>
      <c r="H6042" s="329">
        <v>0</v>
      </c>
      <c r="I6042" s="1">
        <v>0</v>
      </c>
      <c r="J6042" s="329">
        <v>14506.75850827913</v>
      </c>
      <c r="K6042" s="329">
        <f t="shared" si="94"/>
        <v>14506.75850827913</v>
      </c>
    </row>
    <row r="6043" spans="2:11" x14ac:dyDescent="0.2">
      <c r="B6043" s="1">
        <v>20075900</v>
      </c>
      <c r="C6043" s="1">
        <v>2031</v>
      </c>
      <c r="D6043" s="1" t="s">
        <v>317</v>
      </c>
      <c r="E6043" s="1">
        <v>0</v>
      </c>
      <c r="F6043" s="329">
        <v>0</v>
      </c>
      <c r="G6043" s="1">
        <v>0</v>
      </c>
      <c r="H6043" s="329">
        <v>0</v>
      </c>
      <c r="I6043" s="1">
        <v>0</v>
      </c>
      <c r="J6043" s="329">
        <v>14506.75850827913</v>
      </c>
      <c r="K6043" s="329">
        <f t="shared" si="94"/>
        <v>14506.75850827913</v>
      </c>
    </row>
    <row r="6044" spans="2:11" x14ac:dyDescent="0.2">
      <c r="B6044" s="1">
        <v>20075900</v>
      </c>
      <c r="C6044" s="1">
        <v>2032</v>
      </c>
      <c r="D6044" s="1" t="s">
        <v>317</v>
      </c>
      <c r="E6044" s="1">
        <v>0</v>
      </c>
      <c r="F6044" s="329">
        <v>0</v>
      </c>
      <c r="G6044" s="1">
        <v>0</v>
      </c>
      <c r="H6044" s="329">
        <v>0</v>
      </c>
      <c r="I6044" s="1">
        <v>0</v>
      </c>
      <c r="J6044" s="329">
        <v>14506.75850827913</v>
      </c>
      <c r="K6044" s="329">
        <f t="shared" si="94"/>
        <v>14506.75850827913</v>
      </c>
    </row>
    <row r="6045" spans="2:11" x14ac:dyDescent="0.2">
      <c r="B6045" s="1">
        <v>20075900</v>
      </c>
      <c r="C6045" s="1">
        <v>2033</v>
      </c>
      <c r="D6045" s="1" t="s">
        <v>317</v>
      </c>
      <c r="E6045" s="1">
        <v>0</v>
      </c>
      <c r="F6045" s="329">
        <v>0</v>
      </c>
      <c r="G6045" s="1">
        <v>0</v>
      </c>
      <c r="H6045" s="329">
        <v>0</v>
      </c>
      <c r="I6045" s="1">
        <v>0</v>
      </c>
      <c r="J6045" s="329">
        <v>14506.75850827913</v>
      </c>
      <c r="K6045" s="329">
        <f t="shared" si="94"/>
        <v>14506.75850827913</v>
      </c>
    </row>
    <row r="6046" spans="2:11" x14ac:dyDescent="0.2">
      <c r="B6046" s="1">
        <v>20075900</v>
      </c>
      <c r="C6046" s="1">
        <v>2034</v>
      </c>
      <c r="D6046" s="1" t="s">
        <v>317</v>
      </c>
      <c r="E6046" s="1">
        <v>0</v>
      </c>
      <c r="F6046" s="329">
        <v>0</v>
      </c>
      <c r="G6046" s="1">
        <v>0</v>
      </c>
      <c r="H6046" s="329">
        <v>0</v>
      </c>
      <c r="I6046" s="1">
        <v>0</v>
      </c>
      <c r="J6046" s="329">
        <v>14506.75850827913</v>
      </c>
      <c r="K6046" s="329">
        <f t="shared" si="94"/>
        <v>14506.75850827913</v>
      </c>
    </row>
    <row r="6047" spans="2:11" x14ac:dyDescent="0.2">
      <c r="B6047" s="1">
        <v>20076061</v>
      </c>
      <c r="C6047" s="1">
        <v>2023</v>
      </c>
      <c r="D6047" s="1" t="s">
        <v>317</v>
      </c>
      <c r="E6047" s="1">
        <v>0</v>
      </c>
      <c r="F6047" s="329">
        <v>0</v>
      </c>
      <c r="G6047" s="1">
        <v>7215.1278537472408</v>
      </c>
      <c r="H6047" s="329">
        <v>308961.06294799678</v>
      </c>
      <c r="I6047" s="1">
        <v>7215.1278537472408</v>
      </c>
      <c r="J6047" s="329">
        <v>24767.341862035879</v>
      </c>
      <c r="K6047" s="329">
        <f t="shared" si="94"/>
        <v>333728.40481003263</v>
      </c>
    </row>
    <row r="6048" spans="2:11" x14ac:dyDescent="0.2">
      <c r="B6048" s="1">
        <v>20076061</v>
      </c>
      <c r="C6048" s="1">
        <v>2024</v>
      </c>
      <c r="D6048" s="1" t="s">
        <v>317</v>
      </c>
      <c r="E6048" s="1">
        <v>0</v>
      </c>
      <c r="F6048" s="329">
        <v>0</v>
      </c>
      <c r="G6048" s="1">
        <v>7164.7122563849234</v>
      </c>
      <c r="H6048" s="329">
        <v>306802.20216743142</v>
      </c>
      <c r="I6048" s="1">
        <v>7164.7122563849234</v>
      </c>
      <c r="J6048" s="329">
        <v>24767.341862035879</v>
      </c>
      <c r="K6048" s="329">
        <f t="shared" si="94"/>
        <v>331569.54402946727</v>
      </c>
    </row>
    <row r="6049" spans="2:11" x14ac:dyDescent="0.2">
      <c r="B6049" s="1">
        <v>20076061</v>
      </c>
      <c r="C6049" s="1">
        <v>2025</v>
      </c>
      <c r="D6049" s="1" t="s">
        <v>317</v>
      </c>
      <c r="E6049" s="1">
        <v>0</v>
      </c>
      <c r="F6049" s="329">
        <v>0</v>
      </c>
      <c r="G6049" s="1">
        <v>7064.74206894909</v>
      </c>
      <c r="H6049" s="329">
        <v>302521.35004680773</v>
      </c>
      <c r="I6049" s="1">
        <v>7064.74206894909</v>
      </c>
      <c r="J6049" s="329">
        <v>24767.341862035879</v>
      </c>
      <c r="K6049" s="329">
        <f t="shared" si="94"/>
        <v>327288.69190884358</v>
      </c>
    </row>
    <row r="6050" spans="2:11" x14ac:dyDescent="0.2">
      <c r="B6050" s="1">
        <v>20076061</v>
      </c>
      <c r="C6050" s="1">
        <v>2026</v>
      </c>
      <c r="D6050" s="1" t="s">
        <v>317</v>
      </c>
      <c r="E6050" s="1">
        <v>0</v>
      </c>
      <c r="F6050" s="329">
        <v>0</v>
      </c>
      <c r="G6050" s="1">
        <v>6387.9318272872624</v>
      </c>
      <c r="H6050" s="329">
        <v>273539.46422071982</v>
      </c>
      <c r="I6050" s="1">
        <v>6387.9318272872624</v>
      </c>
      <c r="J6050" s="329">
        <v>24767.341862035879</v>
      </c>
      <c r="K6050" s="329">
        <f t="shared" si="94"/>
        <v>298306.80608275568</v>
      </c>
    </row>
    <row r="6051" spans="2:11" x14ac:dyDescent="0.2">
      <c r="B6051" s="1">
        <v>20076061</v>
      </c>
      <c r="C6051" s="1">
        <v>2027</v>
      </c>
      <c r="D6051" s="1" t="s">
        <v>317</v>
      </c>
      <c r="E6051" s="1">
        <v>0</v>
      </c>
      <c r="F6051" s="329">
        <v>0</v>
      </c>
      <c r="G6051" s="1">
        <v>6254.1426283957899</v>
      </c>
      <c r="H6051" s="329">
        <v>267810.43849333748</v>
      </c>
      <c r="I6051" s="1">
        <v>6254.1426283957899</v>
      </c>
      <c r="J6051" s="329">
        <v>24767.341862035879</v>
      </c>
      <c r="K6051" s="329">
        <f t="shared" si="94"/>
        <v>292577.78035537334</v>
      </c>
    </row>
    <row r="6052" spans="2:11" x14ac:dyDescent="0.2">
      <c r="B6052" s="1">
        <v>20076061</v>
      </c>
      <c r="C6052" s="1">
        <v>2028</v>
      </c>
      <c r="D6052" s="1" t="s">
        <v>317</v>
      </c>
      <c r="E6052" s="1">
        <v>0</v>
      </c>
      <c r="F6052" s="329">
        <v>0</v>
      </c>
      <c r="G6052" s="1">
        <v>6489.1113383375896</v>
      </c>
      <c r="H6052" s="329">
        <v>277872.10113531479</v>
      </c>
      <c r="I6052" s="1">
        <v>6489.1113383375896</v>
      </c>
      <c r="J6052" s="329">
        <v>24767.341862035879</v>
      </c>
      <c r="K6052" s="329">
        <f t="shared" si="94"/>
        <v>302639.44299735065</v>
      </c>
    </row>
    <row r="6053" spans="2:11" x14ac:dyDescent="0.2">
      <c r="B6053" s="1">
        <v>20076061</v>
      </c>
      <c r="C6053" s="1">
        <v>2029</v>
      </c>
      <c r="D6053" s="1" t="s">
        <v>317</v>
      </c>
      <c r="E6053" s="1">
        <v>0</v>
      </c>
      <c r="F6053" s="329">
        <v>0</v>
      </c>
      <c r="G6053" s="1">
        <v>6385.5731389160283</v>
      </c>
      <c r="H6053" s="329">
        <v>273438.46214825322</v>
      </c>
      <c r="I6053" s="1">
        <v>6385.5731389160283</v>
      </c>
      <c r="J6053" s="329">
        <v>24767.341862035879</v>
      </c>
      <c r="K6053" s="329">
        <f t="shared" si="94"/>
        <v>298205.80401028908</v>
      </c>
    </row>
    <row r="6054" spans="2:11" x14ac:dyDescent="0.2">
      <c r="B6054" s="1">
        <v>20076061</v>
      </c>
      <c r="C6054" s="1">
        <v>2030</v>
      </c>
      <c r="D6054" s="1" t="s">
        <v>317</v>
      </c>
      <c r="E6054" s="1">
        <v>0</v>
      </c>
      <c r="F6054" s="329">
        <v>0</v>
      </c>
      <c r="G6054" s="1">
        <v>5937.7144606362417</v>
      </c>
      <c r="H6054" s="329">
        <v>254260.5770024005</v>
      </c>
      <c r="I6054" s="1">
        <v>5937.7144606362417</v>
      </c>
      <c r="J6054" s="329">
        <v>24767.341862035879</v>
      </c>
      <c r="K6054" s="329">
        <f t="shared" si="94"/>
        <v>279027.91886443639</v>
      </c>
    </row>
    <row r="6055" spans="2:11" x14ac:dyDescent="0.2">
      <c r="B6055" s="1">
        <v>20076061</v>
      </c>
      <c r="C6055" s="1">
        <v>2031</v>
      </c>
      <c r="D6055" s="1" t="s">
        <v>317</v>
      </c>
      <c r="E6055" s="1">
        <v>0</v>
      </c>
      <c r="F6055" s="329">
        <v>0</v>
      </c>
      <c r="G6055" s="1">
        <v>5798.7597019681143</v>
      </c>
      <c r="H6055" s="329">
        <v>248310.35535560179</v>
      </c>
      <c r="I6055" s="1">
        <v>5798.7597019681143</v>
      </c>
      <c r="J6055" s="329">
        <v>24767.341862035879</v>
      </c>
      <c r="K6055" s="329">
        <f t="shared" si="94"/>
        <v>273077.69721763767</v>
      </c>
    </row>
    <row r="6056" spans="2:11" x14ac:dyDescent="0.2">
      <c r="B6056" s="1">
        <v>20076061</v>
      </c>
      <c r="C6056" s="1">
        <v>2032</v>
      </c>
      <c r="D6056" s="1" t="s">
        <v>317</v>
      </c>
      <c r="E6056" s="1">
        <v>0</v>
      </c>
      <c r="F6056" s="329">
        <v>0</v>
      </c>
      <c r="G6056" s="1">
        <v>5642.1266916007307</v>
      </c>
      <c r="H6056" s="329">
        <v>241603.1282132972</v>
      </c>
      <c r="I6056" s="1">
        <v>5642.1266916007307</v>
      </c>
      <c r="J6056" s="329">
        <v>24767.341862035879</v>
      </c>
      <c r="K6056" s="329">
        <f t="shared" si="94"/>
        <v>266370.47007533308</v>
      </c>
    </row>
    <row r="6057" spans="2:11" x14ac:dyDescent="0.2">
      <c r="B6057" s="1">
        <v>20076061</v>
      </c>
      <c r="C6057" s="1">
        <v>2033</v>
      </c>
      <c r="D6057" s="1" t="s">
        <v>317</v>
      </c>
      <c r="E6057" s="1">
        <v>0</v>
      </c>
      <c r="F6057" s="329">
        <v>0</v>
      </c>
      <c r="G6057" s="1">
        <v>5548.9193981699864</v>
      </c>
      <c r="H6057" s="329">
        <v>237611.87192004759</v>
      </c>
      <c r="I6057" s="1">
        <v>5548.9193981699864</v>
      </c>
      <c r="J6057" s="329">
        <v>24767.341862035879</v>
      </c>
      <c r="K6057" s="329">
        <f t="shared" si="94"/>
        <v>262379.21378208348</v>
      </c>
    </row>
    <row r="6058" spans="2:11" x14ac:dyDescent="0.2">
      <c r="B6058" s="1">
        <v>20076061</v>
      </c>
      <c r="C6058" s="1">
        <v>2034</v>
      </c>
      <c r="D6058" s="1" t="s">
        <v>317</v>
      </c>
      <c r="E6058" s="1">
        <v>0</v>
      </c>
      <c r="F6058" s="329">
        <v>0</v>
      </c>
      <c r="G6058" s="1">
        <v>5341.3656245885677</v>
      </c>
      <c r="H6058" s="329">
        <v>228724.152145092</v>
      </c>
      <c r="I6058" s="1">
        <v>5341.3656245885677</v>
      </c>
      <c r="J6058" s="329">
        <v>24767.341862035879</v>
      </c>
      <c r="K6058" s="329">
        <f t="shared" si="94"/>
        <v>253491.49400712788</v>
      </c>
    </row>
    <row r="6059" spans="2:11" x14ac:dyDescent="0.2">
      <c r="B6059" s="1">
        <v>20076178</v>
      </c>
      <c r="C6059" s="1">
        <v>2023</v>
      </c>
      <c r="D6059" s="1" t="s">
        <v>317</v>
      </c>
      <c r="E6059" s="1">
        <v>0</v>
      </c>
      <c r="F6059" s="329">
        <v>0</v>
      </c>
      <c r="G6059" s="1">
        <v>0</v>
      </c>
      <c r="H6059" s="329">
        <v>0</v>
      </c>
      <c r="I6059" s="1">
        <v>0</v>
      </c>
      <c r="J6059" s="329">
        <v>17313.120097943589</v>
      </c>
      <c r="K6059" s="329">
        <f t="shared" si="94"/>
        <v>17313.120097943589</v>
      </c>
    </row>
    <row r="6060" spans="2:11" x14ac:dyDescent="0.2">
      <c r="B6060" s="1">
        <v>20076178</v>
      </c>
      <c r="C6060" s="1">
        <v>2024</v>
      </c>
      <c r="D6060" s="1" t="s">
        <v>317</v>
      </c>
      <c r="E6060" s="1">
        <v>0</v>
      </c>
      <c r="F6060" s="329">
        <v>0</v>
      </c>
      <c r="G6060" s="1">
        <v>0</v>
      </c>
      <c r="H6060" s="329">
        <v>0</v>
      </c>
      <c r="I6060" s="1">
        <v>0</v>
      </c>
      <c r="J6060" s="329">
        <v>17313.120097943589</v>
      </c>
      <c r="K6060" s="329">
        <f t="shared" si="94"/>
        <v>17313.120097943589</v>
      </c>
    </row>
    <row r="6061" spans="2:11" x14ac:dyDescent="0.2">
      <c r="B6061" s="1">
        <v>20076178</v>
      </c>
      <c r="C6061" s="1">
        <v>2025</v>
      </c>
      <c r="D6061" s="1" t="s">
        <v>317</v>
      </c>
      <c r="E6061" s="1">
        <v>0</v>
      </c>
      <c r="F6061" s="329">
        <v>0</v>
      </c>
      <c r="G6061" s="1">
        <v>0</v>
      </c>
      <c r="H6061" s="329">
        <v>0</v>
      </c>
      <c r="I6061" s="1">
        <v>0</v>
      </c>
      <c r="J6061" s="329">
        <v>17313.120097943589</v>
      </c>
      <c r="K6061" s="329">
        <f t="shared" si="94"/>
        <v>17313.120097943589</v>
      </c>
    </row>
    <row r="6062" spans="2:11" x14ac:dyDescent="0.2">
      <c r="B6062" s="1">
        <v>20076178</v>
      </c>
      <c r="C6062" s="1">
        <v>2026</v>
      </c>
      <c r="D6062" s="1" t="s">
        <v>317</v>
      </c>
      <c r="E6062" s="1">
        <v>0</v>
      </c>
      <c r="F6062" s="329">
        <v>0</v>
      </c>
      <c r="G6062" s="1">
        <v>0</v>
      </c>
      <c r="H6062" s="329">
        <v>0</v>
      </c>
      <c r="I6062" s="1">
        <v>0</v>
      </c>
      <c r="J6062" s="329">
        <v>17313.120097943589</v>
      </c>
      <c r="K6062" s="329">
        <f t="shared" si="94"/>
        <v>17313.120097943589</v>
      </c>
    </row>
    <row r="6063" spans="2:11" x14ac:dyDescent="0.2">
      <c r="B6063" s="1">
        <v>20076178</v>
      </c>
      <c r="C6063" s="1">
        <v>2027</v>
      </c>
      <c r="D6063" s="1" t="s">
        <v>317</v>
      </c>
      <c r="E6063" s="1">
        <v>0</v>
      </c>
      <c r="F6063" s="329">
        <v>0</v>
      </c>
      <c r="G6063" s="1">
        <v>0</v>
      </c>
      <c r="H6063" s="329">
        <v>0</v>
      </c>
      <c r="I6063" s="1">
        <v>0</v>
      </c>
      <c r="J6063" s="329">
        <v>17313.120097943589</v>
      </c>
      <c r="K6063" s="329">
        <f t="shared" si="94"/>
        <v>17313.120097943589</v>
      </c>
    </row>
    <row r="6064" spans="2:11" x14ac:dyDescent="0.2">
      <c r="B6064" s="1">
        <v>20076178</v>
      </c>
      <c r="C6064" s="1">
        <v>2028</v>
      </c>
      <c r="D6064" s="1" t="s">
        <v>317</v>
      </c>
      <c r="E6064" s="1">
        <v>0</v>
      </c>
      <c r="F6064" s="329">
        <v>0</v>
      </c>
      <c r="G6064" s="1">
        <v>0</v>
      </c>
      <c r="H6064" s="329">
        <v>0</v>
      </c>
      <c r="I6064" s="1">
        <v>0</v>
      </c>
      <c r="J6064" s="329">
        <v>17313.120097943589</v>
      </c>
      <c r="K6064" s="329">
        <f t="shared" si="94"/>
        <v>17313.120097943589</v>
      </c>
    </row>
    <row r="6065" spans="2:11" x14ac:dyDescent="0.2">
      <c r="B6065" s="1">
        <v>20076178</v>
      </c>
      <c r="C6065" s="1">
        <v>2029</v>
      </c>
      <c r="D6065" s="1" t="s">
        <v>317</v>
      </c>
      <c r="E6065" s="1">
        <v>23.692115649539861</v>
      </c>
      <c r="F6065" s="329">
        <v>4.0533207896946498E-2</v>
      </c>
      <c r="G6065" s="1">
        <v>0</v>
      </c>
      <c r="H6065" s="329">
        <v>0</v>
      </c>
      <c r="I6065" s="1">
        <v>23.692115649539861</v>
      </c>
      <c r="J6065" s="329">
        <v>17313.120097943589</v>
      </c>
      <c r="K6065" s="329">
        <f t="shared" si="94"/>
        <v>17313.160631151484</v>
      </c>
    </row>
    <row r="6066" spans="2:11" x14ac:dyDescent="0.2">
      <c r="B6066" s="1">
        <v>20076178</v>
      </c>
      <c r="C6066" s="1">
        <v>2030</v>
      </c>
      <c r="D6066" s="1" t="s">
        <v>317</v>
      </c>
      <c r="E6066" s="1">
        <v>796.59685123576469</v>
      </c>
      <c r="F6066" s="329">
        <v>2.279617678995427</v>
      </c>
      <c r="G6066" s="1">
        <v>0</v>
      </c>
      <c r="H6066" s="329">
        <v>0</v>
      </c>
      <c r="I6066" s="1">
        <v>796.59685123576469</v>
      </c>
      <c r="J6066" s="329">
        <v>17313.120097943589</v>
      </c>
      <c r="K6066" s="329">
        <f t="shared" si="94"/>
        <v>17315.399715622585</v>
      </c>
    </row>
    <row r="6067" spans="2:11" x14ac:dyDescent="0.2">
      <c r="B6067" s="1">
        <v>20076178</v>
      </c>
      <c r="C6067" s="1">
        <v>2031</v>
      </c>
      <c r="D6067" s="1" t="s">
        <v>317</v>
      </c>
      <c r="E6067" s="1">
        <v>2493.7652881982758</v>
      </c>
      <c r="F6067" s="329">
        <v>18.595180809467472</v>
      </c>
      <c r="G6067" s="1">
        <v>0</v>
      </c>
      <c r="H6067" s="329">
        <v>0</v>
      </c>
      <c r="I6067" s="1">
        <v>2493.7652881982758</v>
      </c>
      <c r="J6067" s="329">
        <v>17313.120097943589</v>
      </c>
      <c r="K6067" s="329">
        <f t="shared" si="94"/>
        <v>17331.715278753058</v>
      </c>
    </row>
    <row r="6068" spans="2:11" x14ac:dyDescent="0.2">
      <c r="B6068" s="1">
        <v>20076178</v>
      </c>
      <c r="C6068" s="1">
        <v>2032</v>
      </c>
      <c r="D6068" s="1" t="s">
        <v>317</v>
      </c>
      <c r="E6068" s="1">
        <v>2698.404223723473</v>
      </c>
      <c r="F6068" s="329">
        <v>35.389261553651487</v>
      </c>
      <c r="G6068" s="1">
        <v>0</v>
      </c>
      <c r="H6068" s="329">
        <v>0</v>
      </c>
      <c r="I6068" s="1">
        <v>2698.404223723473</v>
      </c>
      <c r="J6068" s="329">
        <v>17313.120097943589</v>
      </c>
      <c r="K6068" s="329">
        <f t="shared" si="94"/>
        <v>17348.509359497239</v>
      </c>
    </row>
    <row r="6069" spans="2:11" x14ac:dyDescent="0.2">
      <c r="B6069" s="1">
        <v>20076178</v>
      </c>
      <c r="C6069" s="1">
        <v>2033</v>
      </c>
      <c r="D6069" s="1" t="s">
        <v>317</v>
      </c>
      <c r="E6069" s="1">
        <v>3123.7353231240668</v>
      </c>
      <c r="F6069" s="329">
        <v>80.813248577454743</v>
      </c>
      <c r="G6069" s="1">
        <v>0</v>
      </c>
      <c r="H6069" s="329">
        <v>0</v>
      </c>
      <c r="I6069" s="1">
        <v>3123.7353231240668</v>
      </c>
      <c r="J6069" s="329">
        <v>17313.120097943589</v>
      </c>
      <c r="K6069" s="329">
        <f t="shared" si="94"/>
        <v>17393.933346521044</v>
      </c>
    </row>
    <row r="6070" spans="2:11" x14ac:dyDescent="0.2">
      <c r="B6070" s="1">
        <v>20076178</v>
      </c>
      <c r="C6070" s="1">
        <v>2034</v>
      </c>
      <c r="D6070" s="1" t="s">
        <v>317</v>
      </c>
      <c r="E6070" s="1">
        <v>3559.1379835752709</v>
      </c>
      <c r="F6070" s="329">
        <v>112.172981946711</v>
      </c>
      <c r="G6070" s="1">
        <v>0</v>
      </c>
      <c r="H6070" s="329">
        <v>0</v>
      </c>
      <c r="I6070" s="1">
        <v>3559.1379835752709</v>
      </c>
      <c r="J6070" s="329">
        <v>17313.120097943589</v>
      </c>
      <c r="K6070" s="329">
        <f t="shared" si="94"/>
        <v>17425.2930798903</v>
      </c>
    </row>
    <row r="6071" spans="2:11" x14ac:dyDescent="0.2">
      <c r="B6071" s="1">
        <v>20625464</v>
      </c>
      <c r="C6071" s="1">
        <v>2023</v>
      </c>
      <c r="D6071" s="1" t="s">
        <v>317</v>
      </c>
      <c r="E6071" s="1">
        <v>3.7375432023326738</v>
      </c>
      <c r="F6071" s="329">
        <v>0</v>
      </c>
      <c r="G6071" s="1">
        <v>0</v>
      </c>
      <c r="H6071" s="329">
        <v>0</v>
      </c>
      <c r="I6071" s="1">
        <v>3.7375432023326738</v>
      </c>
      <c r="J6071" s="329">
        <v>21531.045820231819</v>
      </c>
      <c r="K6071" s="329">
        <f t="shared" si="94"/>
        <v>21531.045820231819</v>
      </c>
    </row>
    <row r="6072" spans="2:11" x14ac:dyDescent="0.2">
      <c r="B6072" s="1">
        <v>20625464</v>
      </c>
      <c r="C6072" s="1">
        <v>2024</v>
      </c>
      <c r="D6072" s="1" t="s">
        <v>317</v>
      </c>
      <c r="E6072" s="1">
        <v>375.30351728068268</v>
      </c>
      <c r="F6072" s="329">
        <v>4.7961627814629049</v>
      </c>
      <c r="G6072" s="1">
        <v>0</v>
      </c>
      <c r="H6072" s="329">
        <v>0</v>
      </c>
      <c r="I6072" s="1">
        <v>375.30351728068268</v>
      </c>
      <c r="J6072" s="329">
        <v>21531.045820231819</v>
      </c>
      <c r="K6072" s="329">
        <f t="shared" si="94"/>
        <v>21535.841983013281</v>
      </c>
    </row>
    <row r="6073" spans="2:11" x14ac:dyDescent="0.2">
      <c r="B6073" s="1">
        <v>20625464</v>
      </c>
      <c r="C6073" s="1">
        <v>2025</v>
      </c>
      <c r="D6073" s="1" t="s">
        <v>317</v>
      </c>
      <c r="E6073" s="1">
        <v>388.22122436740852</v>
      </c>
      <c r="F6073" s="329">
        <v>4.6619842393514208</v>
      </c>
      <c r="G6073" s="1">
        <v>0</v>
      </c>
      <c r="H6073" s="329">
        <v>0</v>
      </c>
      <c r="I6073" s="1">
        <v>388.22122436740852</v>
      </c>
      <c r="J6073" s="329">
        <v>21531.045820231819</v>
      </c>
      <c r="K6073" s="329">
        <f t="shared" si="94"/>
        <v>21535.707804471171</v>
      </c>
    </row>
    <row r="6074" spans="2:11" x14ac:dyDescent="0.2">
      <c r="B6074" s="1">
        <v>20625464</v>
      </c>
      <c r="C6074" s="1">
        <v>2026</v>
      </c>
      <c r="D6074" s="1" t="s">
        <v>317</v>
      </c>
      <c r="E6074" s="1">
        <v>1667.3933112713471</v>
      </c>
      <c r="F6074" s="329">
        <v>9.5456599141559124</v>
      </c>
      <c r="G6074" s="1">
        <v>0</v>
      </c>
      <c r="H6074" s="329">
        <v>0</v>
      </c>
      <c r="I6074" s="1">
        <v>1667.3933112713471</v>
      </c>
      <c r="J6074" s="329">
        <v>21531.045820231819</v>
      </c>
      <c r="K6074" s="329">
        <f t="shared" si="94"/>
        <v>21540.591480145973</v>
      </c>
    </row>
    <row r="6075" spans="2:11" x14ac:dyDescent="0.2">
      <c r="B6075" s="1">
        <v>20625464</v>
      </c>
      <c r="C6075" s="1">
        <v>2027</v>
      </c>
      <c r="D6075" s="1" t="s">
        <v>317</v>
      </c>
      <c r="E6075" s="1">
        <v>1873.9615717309759</v>
      </c>
      <c r="F6075" s="329">
        <v>11.065821148677241</v>
      </c>
      <c r="G6075" s="1">
        <v>0</v>
      </c>
      <c r="H6075" s="329">
        <v>0</v>
      </c>
      <c r="I6075" s="1">
        <v>1873.9615717309759</v>
      </c>
      <c r="J6075" s="329">
        <v>21531.045820231819</v>
      </c>
      <c r="K6075" s="329">
        <f t="shared" si="94"/>
        <v>21542.111641380496</v>
      </c>
    </row>
    <row r="6076" spans="2:11" x14ac:dyDescent="0.2">
      <c r="B6076" s="1">
        <v>20625464</v>
      </c>
      <c r="C6076" s="1">
        <v>2028</v>
      </c>
      <c r="D6076" s="1" t="s">
        <v>317</v>
      </c>
      <c r="E6076" s="1">
        <v>3955.2313153481309</v>
      </c>
      <c r="F6076" s="329">
        <v>27.629591997829149</v>
      </c>
      <c r="G6076" s="1">
        <v>0</v>
      </c>
      <c r="H6076" s="329">
        <v>0</v>
      </c>
      <c r="I6076" s="1">
        <v>3955.2313153481309</v>
      </c>
      <c r="J6076" s="329">
        <v>21531.045820231819</v>
      </c>
      <c r="K6076" s="329">
        <f t="shared" si="94"/>
        <v>21558.675412229648</v>
      </c>
    </row>
    <row r="6077" spans="2:11" x14ac:dyDescent="0.2">
      <c r="B6077" s="1">
        <v>20625464</v>
      </c>
      <c r="C6077" s="1">
        <v>2029</v>
      </c>
      <c r="D6077" s="1" t="s">
        <v>317</v>
      </c>
      <c r="E6077" s="1">
        <v>4196.3584557945887</v>
      </c>
      <c r="F6077" s="329">
        <v>20.557117439875089</v>
      </c>
      <c r="G6077" s="1">
        <v>0</v>
      </c>
      <c r="H6077" s="329">
        <v>0</v>
      </c>
      <c r="I6077" s="1">
        <v>4196.3584557945887</v>
      </c>
      <c r="J6077" s="329">
        <v>21531.045820231819</v>
      </c>
      <c r="K6077" s="329">
        <f t="shared" si="94"/>
        <v>21551.602937671694</v>
      </c>
    </row>
    <row r="6078" spans="2:11" x14ac:dyDescent="0.2">
      <c r="B6078" s="1">
        <v>20625464</v>
      </c>
      <c r="C6078" s="1">
        <v>2030</v>
      </c>
      <c r="D6078" s="1" t="s">
        <v>317</v>
      </c>
      <c r="E6078" s="1">
        <v>5070.2999803849598</v>
      </c>
      <c r="F6078" s="329">
        <v>33.726698595972337</v>
      </c>
      <c r="G6078" s="1">
        <v>0</v>
      </c>
      <c r="H6078" s="329">
        <v>0</v>
      </c>
      <c r="I6078" s="1">
        <v>5070.2999803849598</v>
      </c>
      <c r="J6078" s="329">
        <v>21531.045820231819</v>
      </c>
      <c r="K6078" s="329">
        <f t="shared" si="94"/>
        <v>21564.772518827791</v>
      </c>
    </row>
    <row r="6079" spans="2:11" x14ac:dyDescent="0.2">
      <c r="B6079" s="1">
        <v>20625464</v>
      </c>
      <c r="C6079" s="1">
        <v>2031</v>
      </c>
      <c r="D6079" s="1" t="s">
        <v>317</v>
      </c>
      <c r="E6079" s="1">
        <v>5685.2335819037398</v>
      </c>
      <c r="F6079" s="329">
        <v>61.92016813023141</v>
      </c>
      <c r="G6079" s="1">
        <v>0</v>
      </c>
      <c r="H6079" s="329">
        <v>0</v>
      </c>
      <c r="I6079" s="1">
        <v>5685.2335819037398</v>
      </c>
      <c r="J6079" s="329">
        <v>21531.045820231819</v>
      </c>
      <c r="K6079" s="329">
        <f t="shared" si="94"/>
        <v>21592.965988362052</v>
      </c>
    </row>
    <row r="6080" spans="2:11" x14ac:dyDescent="0.2">
      <c r="B6080" s="1">
        <v>20625464</v>
      </c>
      <c r="C6080" s="1">
        <v>2032</v>
      </c>
      <c r="D6080" s="1" t="s">
        <v>317</v>
      </c>
      <c r="E6080" s="1">
        <v>6128.9669524983119</v>
      </c>
      <c r="F6080" s="329">
        <v>120.06198831079941</v>
      </c>
      <c r="G6080" s="1">
        <v>0</v>
      </c>
      <c r="H6080" s="329">
        <v>0</v>
      </c>
      <c r="I6080" s="1">
        <v>6128.9669524983119</v>
      </c>
      <c r="J6080" s="329">
        <v>21531.045820231819</v>
      </c>
      <c r="K6080" s="329">
        <f t="shared" si="94"/>
        <v>21651.10780854262</v>
      </c>
    </row>
    <row r="6081" spans="2:11" x14ac:dyDescent="0.2">
      <c r="B6081" s="1">
        <v>20625464</v>
      </c>
      <c r="C6081" s="1">
        <v>2033</v>
      </c>
      <c r="D6081" s="1" t="s">
        <v>317</v>
      </c>
      <c r="E6081" s="1">
        <v>6185.5182004011785</v>
      </c>
      <c r="F6081" s="329">
        <v>204.12646433595651</v>
      </c>
      <c r="G6081" s="1">
        <v>0</v>
      </c>
      <c r="H6081" s="329">
        <v>0</v>
      </c>
      <c r="I6081" s="1">
        <v>6185.5182004011785</v>
      </c>
      <c r="J6081" s="329">
        <v>21531.045820231819</v>
      </c>
      <c r="K6081" s="329">
        <f t="shared" si="94"/>
        <v>21735.172284567776</v>
      </c>
    </row>
    <row r="6082" spans="2:11" x14ac:dyDescent="0.2">
      <c r="B6082" s="1">
        <v>20625464</v>
      </c>
      <c r="C6082" s="1">
        <v>2034</v>
      </c>
      <c r="D6082" s="1" t="s">
        <v>317</v>
      </c>
      <c r="E6082" s="1">
        <v>6284.1398625211823</v>
      </c>
      <c r="F6082" s="329">
        <v>250.80277941287079</v>
      </c>
      <c r="G6082" s="1">
        <v>0</v>
      </c>
      <c r="H6082" s="329">
        <v>0</v>
      </c>
      <c r="I6082" s="1">
        <v>6284.1398625211823</v>
      </c>
      <c r="J6082" s="329">
        <v>21531.045820231819</v>
      </c>
      <c r="K6082" s="329">
        <f t="shared" si="94"/>
        <v>21781.848599644691</v>
      </c>
    </row>
    <row r="6083" spans="2:11" x14ac:dyDescent="0.2">
      <c r="B6083" s="1">
        <v>41093522</v>
      </c>
      <c r="C6083" s="1">
        <v>2023</v>
      </c>
      <c r="D6083" s="1" t="s">
        <v>317</v>
      </c>
      <c r="E6083" s="1">
        <v>0</v>
      </c>
      <c r="F6083" s="329">
        <v>0</v>
      </c>
      <c r="G6083" s="1">
        <v>0</v>
      </c>
      <c r="H6083" s="329">
        <v>0</v>
      </c>
      <c r="I6083" s="1">
        <v>0</v>
      </c>
      <c r="J6083" s="329">
        <v>7592.7325012020792</v>
      </c>
      <c r="K6083" s="329">
        <f t="shared" si="94"/>
        <v>7592.7325012020792</v>
      </c>
    </row>
    <row r="6084" spans="2:11" x14ac:dyDescent="0.2">
      <c r="B6084" s="1">
        <v>41093522</v>
      </c>
      <c r="C6084" s="1">
        <v>2024</v>
      </c>
      <c r="D6084" s="1" t="s">
        <v>317</v>
      </c>
      <c r="E6084" s="1">
        <v>0</v>
      </c>
      <c r="F6084" s="329">
        <v>0</v>
      </c>
      <c r="G6084" s="1">
        <v>0</v>
      </c>
      <c r="H6084" s="329">
        <v>0</v>
      </c>
      <c r="I6084" s="1">
        <v>0</v>
      </c>
      <c r="J6084" s="329">
        <v>7592.7325012020792</v>
      </c>
      <c r="K6084" s="329">
        <f t="shared" si="94"/>
        <v>7592.7325012020792</v>
      </c>
    </row>
    <row r="6085" spans="2:11" x14ac:dyDescent="0.2">
      <c r="B6085" s="1">
        <v>41093522</v>
      </c>
      <c r="C6085" s="1">
        <v>2025</v>
      </c>
      <c r="D6085" s="1" t="s">
        <v>317</v>
      </c>
      <c r="E6085" s="1">
        <v>0</v>
      </c>
      <c r="F6085" s="329">
        <v>0</v>
      </c>
      <c r="G6085" s="1">
        <v>0</v>
      </c>
      <c r="H6085" s="329">
        <v>0</v>
      </c>
      <c r="I6085" s="1">
        <v>0</v>
      </c>
      <c r="J6085" s="329">
        <v>7592.7325012020792</v>
      </c>
      <c r="K6085" s="329">
        <f t="shared" si="94"/>
        <v>7592.7325012020792</v>
      </c>
    </row>
    <row r="6086" spans="2:11" x14ac:dyDescent="0.2">
      <c r="B6086" s="1">
        <v>41093522</v>
      </c>
      <c r="C6086" s="1">
        <v>2026</v>
      </c>
      <c r="D6086" s="1" t="s">
        <v>317</v>
      </c>
      <c r="E6086" s="1">
        <v>0</v>
      </c>
      <c r="F6086" s="329">
        <v>0</v>
      </c>
      <c r="G6086" s="1">
        <v>0</v>
      </c>
      <c r="H6086" s="329">
        <v>0</v>
      </c>
      <c r="I6086" s="1">
        <v>0</v>
      </c>
      <c r="J6086" s="329">
        <v>7592.7325012020792</v>
      </c>
      <c r="K6086" s="329">
        <f t="shared" si="94"/>
        <v>7592.7325012020792</v>
      </c>
    </row>
    <row r="6087" spans="2:11" x14ac:dyDescent="0.2">
      <c r="B6087" s="1">
        <v>41093522</v>
      </c>
      <c r="C6087" s="1">
        <v>2027</v>
      </c>
      <c r="D6087" s="1" t="s">
        <v>317</v>
      </c>
      <c r="E6087" s="1">
        <v>0</v>
      </c>
      <c r="F6087" s="329">
        <v>0</v>
      </c>
      <c r="G6087" s="1">
        <v>0</v>
      </c>
      <c r="H6087" s="329">
        <v>0</v>
      </c>
      <c r="I6087" s="1">
        <v>0</v>
      </c>
      <c r="J6087" s="329">
        <v>7592.7325012020792</v>
      </c>
      <c r="K6087" s="329">
        <f t="shared" ref="K6087:K6150" si="95">J6087+H6087+F6087</f>
        <v>7592.7325012020792</v>
      </c>
    </row>
    <row r="6088" spans="2:11" x14ac:dyDescent="0.2">
      <c r="B6088" s="1">
        <v>41093522</v>
      </c>
      <c r="C6088" s="1">
        <v>2028</v>
      </c>
      <c r="D6088" s="1" t="s">
        <v>317</v>
      </c>
      <c r="E6088" s="1">
        <v>0</v>
      </c>
      <c r="F6088" s="329">
        <v>0</v>
      </c>
      <c r="G6088" s="1">
        <v>0</v>
      </c>
      <c r="H6088" s="329">
        <v>0</v>
      </c>
      <c r="I6088" s="1">
        <v>0</v>
      </c>
      <c r="J6088" s="329">
        <v>7592.7325012020792</v>
      </c>
      <c r="K6088" s="329">
        <f t="shared" si="95"/>
        <v>7592.7325012020792</v>
      </c>
    </row>
    <row r="6089" spans="2:11" x14ac:dyDescent="0.2">
      <c r="B6089" s="1">
        <v>41093522</v>
      </c>
      <c r="C6089" s="1">
        <v>2029</v>
      </c>
      <c r="D6089" s="1" t="s">
        <v>317</v>
      </c>
      <c r="E6089" s="1">
        <v>0</v>
      </c>
      <c r="F6089" s="329">
        <v>0</v>
      </c>
      <c r="G6089" s="1">
        <v>0</v>
      </c>
      <c r="H6089" s="329">
        <v>0</v>
      </c>
      <c r="I6089" s="1">
        <v>0</v>
      </c>
      <c r="J6089" s="329">
        <v>7592.7325012020792</v>
      </c>
      <c r="K6089" s="329">
        <f t="shared" si="95"/>
        <v>7592.7325012020792</v>
      </c>
    </row>
    <row r="6090" spans="2:11" x14ac:dyDescent="0.2">
      <c r="B6090" s="1">
        <v>41093522</v>
      </c>
      <c r="C6090" s="1">
        <v>2030</v>
      </c>
      <c r="D6090" s="1" t="s">
        <v>317</v>
      </c>
      <c r="E6090" s="1">
        <v>0</v>
      </c>
      <c r="F6090" s="329">
        <v>0</v>
      </c>
      <c r="G6090" s="1">
        <v>0</v>
      </c>
      <c r="H6090" s="329">
        <v>0</v>
      </c>
      <c r="I6090" s="1">
        <v>0</v>
      </c>
      <c r="J6090" s="329">
        <v>7592.7325012020792</v>
      </c>
      <c r="K6090" s="329">
        <f t="shared" si="95"/>
        <v>7592.7325012020792</v>
      </c>
    </row>
    <row r="6091" spans="2:11" x14ac:dyDescent="0.2">
      <c r="B6091" s="1">
        <v>41093522</v>
      </c>
      <c r="C6091" s="1">
        <v>2031</v>
      </c>
      <c r="D6091" s="1" t="s">
        <v>317</v>
      </c>
      <c r="E6091" s="1">
        <v>0</v>
      </c>
      <c r="F6091" s="329">
        <v>0</v>
      </c>
      <c r="G6091" s="1">
        <v>0</v>
      </c>
      <c r="H6091" s="329">
        <v>0</v>
      </c>
      <c r="I6091" s="1">
        <v>0</v>
      </c>
      <c r="J6091" s="329">
        <v>7592.7325012020792</v>
      </c>
      <c r="K6091" s="329">
        <f t="shared" si="95"/>
        <v>7592.7325012020792</v>
      </c>
    </row>
    <row r="6092" spans="2:11" x14ac:dyDescent="0.2">
      <c r="B6092" s="1">
        <v>41093522</v>
      </c>
      <c r="C6092" s="1">
        <v>2032</v>
      </c>
      <c r="D6092" s="1" t="s">
        <v>317</v>
      </c>
      <c r="E6092" s="1">
        <v>0</v>
      </c>
      <c r="F6092" s="329">
        <v>0</v>
      </c>
      <c r="G6092" s="1">
        <v>0</v>
      </c>
      <c r="H6092" s="329">
        <v>0</v>
      </c>
      <c r="I6092" s="1">
        <v>0</v>
      </c>
      <c r="J6092" s="329">
        <v>7592.7325012020792</v>
      </c>
      <c r="K6092" s="329">
        <f t="shared" si="95"/>
        <v>7592.7325012020792</v>
      </c>
    </row>
    <row r="6093" spans="2:11" x14ac:dyDescent="0.2">
      <c r="B6093" s="1">
        <v>41093522</v>
      </c>
      <c r="C6093" s="1">
        <v>2033</v>
      </c>
      <c r="D6093" s="1" t="s">
        <v>317</v>
      </c>
      <c r="E6093" s="1">
        <v>0</v>
      </c>
      <c r="F6093" s="329">
        <v>0</v>
      </c>
      <c r="G6093" s="1">
        <v>0</v>
      </c>
      <c r="H6093" s="329">
        <v>0</v>
      </c>
      <c r="I6093" s="1">
        <v>0</v>
      </c>
      <c r="J6093" s="329">
        <v>7592.7325012020792</v>
      </c>
      <c r="K6093" s="329">
        <f t="shared" si="95"/>
        <v>7592.7325012020792</v>
      </c>
    </row>
    <row r="6094" spans="2:11" x14ac:dyDescent="0.2">
      <c r="B6094" s="1">
        <v>41093522</v>
      </c>
      <c r="C6094" s="1">
        <v>2034</v>
      </c>
      <c r="D6094" s="1" t="s">
        <v>317</v>
      </c>
      <c r="E6094" s="1">
        <v>2.4910288732559498</v>
      </c>
      <c r="F6094" s="329">
        <v>5.3799679729478397E-2</v>
      </c>
      <c r="G6094" s="1">
        <v>0</v>
      </c>
      <c r="H6094" s="329">
        <v>0</v>
      </c>
      <c r="I6094" s="1">
        <v>2.4910288732559498</v>
      </c>
      <c r="J6094" s="329">
        <v>7592.7325012020792</v>
      </c>
      <c r="K6094" s="329">
        <f t="shared" si="95"/>
        <v>7592.7863008818085</v>
      </c>
    </row>
    <row r="6095" spans="2:11" x14ac:dyDescent="0.2">
      <c r="B6095" s="1">
        <v>155682571</v>
      </c>
      <c r="C6095" s="1">
        <v>2023</v>
      </c>
      <c r="D6095" s="1" t="s">
        <v>317</v>
      </c>
      <c r="E6095" s="1">
        <v>0</v>
      </c>
      <c r="F6095" s="329">
        <v>0</v>
      </c>
      <c r="G6095" s="1">
        <v>47.385584004454728</v>
      </c>
      <c r="H6095" s="329">
        <v>2029.1117079546079</v>
      </c>
      <c r="I6095" s="1">
        <v>47.385584004454728</v>
      </c>
      <c r="J6095" s="329">
        <v>24340.382802480781</v>
      </c>
      <c r="K6095" s="329">
        <f t="shared" si="95"/>
        <v>26369.49451043539</v>
      </c>
    </row>
    <row r="6096" spans="2:11" x14ac:dyDescent="0.2">
      <c r="B6096" s="1">
        <v>155682571</v>
      </c>
      <c r="C6096" s="1">
        <v>2024</v>
      </c>
      <c r="D6096" s="1" t="s">
        <v>317</v>
      </c>
      <c r="E6096" s="1">
        <v>0</v>
      </c>
      <c r="F6096" s="329">
        <v>0</v>
      </c>
      <c r="G6096" s="1">
        <v>43.490622412663519</v>
      </c>
      <c r="H6096" s="329">
        <v>1862.324438493202</v>
      </c>
      <c r="I6096" s="1">
        <v>43.490622412663519</v>
      </c>
      <c r="J6096" s="329">
        <v>24340.382802480781</v>
      </c>
      <c r="K6096" s="329">
        <f t="shared" si="95"/>
        <v>26202.707240973981</v>
      </c>
    </row>
    <row r="6097" spans="2:11" x14ac:dyDescent="0.2">
      <c r="B6097" s="1">
        <v>155682571</v>
      </c>
      <c r="C6097" s="1">
        <v>2025</v>
      </c>
      <c r="D6097" s="1" t="s">
        <v>317</v>
      </c>
      <c r="E6097" s="1">
        <v>0</v>
      </c>
      <c r="F6097" s="329">
        <v>0</v>
      </c>
      <c r="G6097" s="1">
        <v>38.202490244049613</v>
      </c>
      <c r="H6097" s="329">
        <v>1635.8798114619699</v>
      </c>
      <c r="I6097" s="1">
        <v>38.202490244049613</v>
      </c>
      <c r="J6097" s="329">
        <v>24340.382802480781</v>
      </c>
      <c r="K6097" s="329">
        <f t="shared" si="95"/>
        <v>25976.262613942752</v>
      </c>
    </row>
    <row r="6098" spans="2:11" x14ac:dyDescent="0.2">
      <c r="B6098" s="1">
        <v>155682571</v>
      </c>
      <c r="C6098" s="1">
        <v>2026</v>
      </c>
      <c r="D6098" s="1" t="s">
        <v>317</v>
      </c>
      <c r="E6098" s="1">
        <v>0</v>
      </c>
      <c r="F6098" s="329">
        <v>0</v>
      </c>
      <c r="G6098" s="1">
        <v>17.657491525035329</v>
      </c>
      <c r="H6098" s="329">
        <v>756.11651812057778</v>
      </c>
      <c r="I6098" s="1">
        <v>17.657491525035329</v>
      </c>
      <c r="J6098" s="329">
        <v>24340.382802480781</v>
      </c>
      <c r="K6098" s="329">
        <f t="shared" si="95"/>
        <v>25096.499320601357</v>
      </c>
    </row>
    <row r="6099" spans="2:11" x14ac:dyDescent="0.2">
      <c r="B6099" s="1">
        <v>155682571</v>
      </c>
      <c r="C6099" s="1">
        <v>2027</v>
      </c>
      <c r="D6099" s="1" t="s">
        <v>317</v>
      </c>
      <c r="E6099" s="1">
        <v>0</v>
      </c>
      <c r="F6099" s="329">
        <v>0</v>
      </c>
      <c r="G6099" s="1">
        <v>13.856011127016631</v>
      </c>
      <c r="H6099" s="329">
        <v>593.33223371765632</v>
      </c>
      <c r="I6099" s="1">
        <v>13.856011127016631</v>
      </c>
      <c r="J6099" s="329">
        <v>24340.382802480781</v>
      </c>
      <c r="K6099" s="329">
        <f t="shared" si="95"/>
        <v>24933.715036198439</v>
      </c>
    </row>
    <row r="6100" spans="2:11" x14ac:dyDescent="0.2">
      <c r="B6100" s="1">
        <v>155682571</v>
      </c>
      <c r="C6100" s="1">
        <v>2028</v>
      </c>
      <c r="D6100" s="1" t="s">
        <v>317</v>
      </c>
      <c r="E6100" s="1">
        <v>0</v>
      </c>
      <c r="F6100" s="329">
        <v>0</v>
      </c>
      <c r="G6100" s="1">
        <v>22.070828636031269</v>
      </c>
      <c r="H6100" s="329">
        <v>945.10129463468706</v>
      </c>
      <c r="I6100" s="1">
        <v>22.070828636031269</v>
      </c>
      <c r="J6100" s="329">
        <v>24340.382802480781</v>
      </c>
      <c r="K6100" s="329">
        <f t="shared" si="95"/>
        <v>25285.484097115466</v>
      </c>
    </row>
    <row r="6101" spans="2:11" x14ac:dyDescent="0.2">
      <c r="B6101" s="1">
        <v>155682571</v>
      </c>
      <c r="C6101" s="1">
        <v>2029</v>
      </c>
      <c r="D6101" s="1" t="s">
        <v>317</v>
      </c>
      <c r="E6101" s="1">
        <v>0</v>
      </c>
      <c r="F6101" s="329">
        <v>0</v>
      </c>
      <c r="G6101" s="1">
        <v>21.44458201309866</v>
      </c>
      <c r="H6101" s="329">
        <v>918.28460805464738</v>
      </c>
      <c r="I6101" s="1">
        <v>21.44458201309866</v>
      </c>
      <c r="J6101" s="329">
        <v>24340.382802480781</v>
      </c>
      <c r="K6101" s="329">
        <f t="shared" si="95"/>
        <v>25258.667410535429</v>
      </c>
    </row>
    <row r="6102" spans="2:11" x14ac:dyDescent="0.2">
      <c r="B6102" s="1">
        <v>155682571</v>
      </c>
      <c r="C6102" s="1">
        <v>2030</v>
      </c>
      <c r="D6102" s="1" t="s">
        <v>317</v>
      </c>
      <c r="E6102" s="1">
        <v>0</v>
      </c>
      <c r="F6102" s="329">
        <v>0</v>
      </c>
      <c r="G6102" s="1">
        <v>12.24571980952927</v>
      </c>
      <c r="H6102" s="329">
        <v>524.37748652652579</v>
      </c>
      <c r="I6102" s="1">
        <v>12.24571980952927</v>
      </c>
      <c r="J6102" s="329">
        <v>24340.382802480781</v>
      </c>
      <c r="K6102" s="329">
        <f t="shared" si="95"/>
        <v>24864.760289007307</v>
      </c>
    </row>
    <row r="6103" spans="2:11" x14ac:dyDescent="0.2">
      <c r="B6103" s="1">
        <v>155682571</v>
      </c>
      <c r="C6103" s="1">
        <v>2031</v>
      </c>
      <c r="D6103" s="1" t="s">
        <v>317</v>
      </c>
      <c r="E6103" s="1">
        <v>0</v>
      </c>
      <c r="F6103" s="329">
        <v>0</v>
      </c>
      <c r="G6103" s="1">
        <v>10.721895209261429</v>
      </c>
      <c r="H6103" s="329">
        <v>459.12535547793408</v>
      </c>
      <c r="I6103" s="1">
        <v>10.721895209261429</v>
      </c>
      <c r="J6103" s="329">
        <v>24340.382802480781</v>
      </c>
      <c r="K6103" s="329">
        <f t="shared" si="95"/>
        <v>24799.508157958713</v>
      </c>
    </row>
    <row r="6104" spans="2:11" x14ac:dyDescent="0.2">
      <c r="B6104" s="1">
        <v>155682571</v>
      </c>
      <c r="C6104" s="1">
        <v>2032</v>
      </c>
      <c r="D6104" s="1" t="s">
        <v>317</v>
      </c>
      <c r="E6104" s="1">
        <v>0</v>
      </c>
      <c r="F6104" s="329">
        <v>0</v>
      </c>
      <c r="G6104" s="1">
        <v>10.58696354911716</v>
      </c>
      <c r="H6104" s="329">
        <v>453.34740808898232</v>
      </c>
      <c r="I6104" s="1">
        <v>10.58696354911716</v>
      </c>
      <c r="J6104" s="329">
        <v>24340.382802480781</v>
      </c>
      <c r="K6104" s="329">
        <f t="shared" si="95"/>
        <v>24793.730210569764</v>
      </c>
    </row>
    <row r="6105" spans="2:11" x14ac:dyDescent="0.2">
      <c r="B6105" s="1">
        <v>155682571</v>
      </c>
      <c r="C6105" s="1">
        <v>2033</v>
      </c>
      <c r="D6105" s="1" t="s">
        <v>317</v>
      </c>
      <c r="E6105" s="1">
        <v>0</v>
      </c>
      <c r="F6105" s="329">
        <v>0</v>
      </c>
      <c r="G6105" s="1">
        <v>8.7910883663428567</v>
      </c>
      <c r="H6105" s="329">
        <v>376.44572087858768</v>
      </c>
      <c r="I6105" s="1">
        <v>8.7910883663428567</v>
      </c>
      <c r="J6105" s="329">
        <v>24340.382802480781</v>
      </c>
      <c r="K6105" s="329">
        <f t="shared" si="95"/>
        <v>24716.828523359367</v>
      </c>
    </row>
    <row r="6106" spans="2:11" x14ac:dyDescent="0.2">
      <c r="B6106" s="1">
        <v>155682571</v>
      </c>
      <c r="C6106" s="1">
        <v>2034</v>
      </c>
      <c r="D6106" s="1" t="s">
        <v>317</v>
      </c>
      <c r="E6106" s="1">
        <v>0</v>
      </c>
      <c r="F6106" s="329">
        <v>0</v>
      </c>
      <c r="G6106" s="1">
        <v>8.3974445544277945</v>
      </c>
      <c r="H6106" s="329">
        <v>359.58938610289641</v>
      </c>
      <c r="I6106" s="1">
        <v>8.3974445544277945</v>
      </c>
      <c r="J6106" s="329">
        <v>24340.382802480781</v>
      </c>
      <c r="K6106" s="329">
        <f t="shared" si="95"/>
        <v>24699.972188583677</v>
      </c>
    </row>
    <row r="6107" spans="2:11" x14ac:dyDescent="0.2">
      <c r="B6107" s="1">
        <v>162750718</v>
      </c>
      <c r="C6107" s="1">
        <v>2023</v>
      </c>
      <c r="D6107" s="1" t="s">
        <v>317</v>
      </c>
      <c r="E6107" s="1">
        <v>0</v>
      </c>
      <c r="F6107" s="329">
        <v>0</v>
      </c>
      <c r="G6107" s="1">
        <v>0</v>
      </c>
      <c r="H6107" s="329">
        <v>0</v>
      </c>
      <c r="I6107" s="1">
        <v>0</v>
      </c>
      <c r="J6107" s="329">
        <v>3407.2959832004631</v>
      </c>
      <c r="K6107" s="329">
        <f t="shared" si="95"/>
        <v>3407.2959832004631</v>
      </c>
    </row>
    <row r="6108" spans="2:11" x14ac:dyDescent="0.2">
      <c r="B6108" s="1">
        <v>162750718</v>
      </c>
      <c r="C6108" s="1">
        <v>2024</v>
      </c>
      <c r="D6108" s="1" t="s">
        <v>317</v>
      </c>
      <c r="E6108" s="1">
        <v>0</v>
      </c>
      <c r="F6108" s="329">
        <v>0</v>
      </c>
      <c r="G6108" s="1">
        <v>0</v>
      </c>
      <c r="H6108" s="329">
        <v>0</v>
      </c>
      <c r="I6108" s="1">
        <v>0</v>
      </c>
      <c r="J6108" s="329">
        <v>3407.2959832004631</v>
      </c>
      <c r="K6108" s="329">
        <f t="shared" si="95"/>
        <v>3407.2959832004631</v>
      </c>
    </row>
    <row r="6109" spans="2:11" x14ac:dyDescent="0.2">
      <c r="B6109" s="1">
        <v>162750718</v>
      </c>
      <c r="C6109" s="1">
        <v>2025</v>
      </c>
      <c r="D6109" s="1" t="s">
        <v>317</v>
      </c>
      <c r="E6109" s="1">
        <v>0</v>
      </c>
      <c r="F6109" s="329">
        <v>0</v>
      </c>
      <c r="G6109" s="1">
        <v>0</v>
      </c>
      <c r="H6109" s="329">
        <v>0</v>
      </c>
      <c r="I6109" s="1">
        <v>0</v>
      </c>
      <c r="J6109" s="329">
        <v>3407.2959832004631</v>
      </c>
      <c r="K6109" s="329">
        <f t="shared" si="95"/>
        <v>3407.2959832004631</v>
      </c>
    </row>
    <row r="6110" spans="2:11" x14ac:dyDescent="0.2">
      <c r="B6110" s="1">
        <v>162750718</v>
      </c>
      <c r="C6110" s="1">
        <v>2026</v>
      </c>
      <c r="D6110" s="1" t="s">
        <v>317</v>
      </c>
      <c r="E6110" s="1">
        <v>0</v>
      </c>
      <c r="F6110" s="329">
        <v>0</v>
      </c>
      <c r="G6110" s="1">
        <v>0</v>
      </c>
      <c r="H6110" s="329">
        <v>0</v>
      </c>
      <c r="I6110" s="1">
        <v>0</v>
      </c>
      <c r="J6110" s="329">
        <v>3407.2959832004631</v>
      </c>
      <c r="K6110" s="329">
        <f t="shared" si="95"/>
        <v>3407.2959832004631</v>
      </c>
    </row>
    <row r="6111" spans="2:11" x14ac:dyDescent="0.2">
      <c r="B6111" s="1">
        <v>162750718</v>
      </c>
      <c r="C6111" s="1">
        <v>2027</v>
      </c>
      <c r="D6111" s="1" t="s">
        <v>317</v>
      </c>
      <c r="E6111" s="1">
        <v>0</v>
      </c>
      <c r="F6111" s="329">
        <v>0</v>
      </c>
      <c r="G6111" s="1">
        <v>0</v>
      </c>
      <c r="H6111" s="329">
        <v>0</v>
      </c>
      <c r="I6111" s="1">
        <v>0</v>
      </c>
      <c r="J6111" s="329">
        <v>3407.2959832004631</v>
      </c>
      <c r="K6111" s="329">
        <f t="shared" si="95"/>
        <v>3407.2959832004631</v>
      </c>
    </row>
    <row r="6112" spans="2:11" x14ac:dyDescent="0.2">
      <c r="B6112" s="1">
        <v>162750718</v>
      </c>
      <c r="C6112" s="1">
        <v>2028</v>
      </c>
      <c r="D6112" s="1" t="s">
        <v>317</v>
      </c>
      <c r="E6112" s="1">
        <v>0</v>
      </c>
      <c r="F6112" s="329">
        <v>0</v>
      </c>
      <c r="G6112" s="1">
        <v>0</v>
      </c>
      <c r="H6112" s="329">
        <v>0</v>
      </c>
      <c r="I6112" s="1">
        <v>0</v>
      </c>
      <c r="J6112" s="329">
        <v>3407.2959832004631</v>
      </c>
      <c r="K6112" s="329">
        <f t="shared" si="95"/>
        <v>3407.2959832004631</v>
      </c>
    </row>
    <row r="6113" spans="2:11" x14ac:dyDescent="0.2">
      <c r="B6113" s="1">
        <v>162750718</v>
      </c>
      <c r="C6113" s="1">
        <v>2029</v>
      </c>
      <c r="D6113" s="1" t="s">
        <v>317</v>
      </c>
      <c r="E6113" s="1">
        <v>0</v>
      </c>
      <c r="F6113" s="329">
        <v>0</v>
      </c>
      <c r="G6113" s="1">
        <v>0</v>
      </c>
      <c r="H6113" s="329">
        <v>0</v>
      </c>
      <c r="I6113" s="1">
        <v>0</v>
      </c>
      <c r="J6113" s="329">
        <v>3407.2959832004631</v>
      </c>
      <c r="K6113" s="329">
        <f t="shared" si="95"/>
        <v>3407.2959832004631</v>
      </c>
    </row>
    <row r="6114" spans="2:11" x14ac:dyDescent="0.2">
      <c r="B6114" s="1">
        <v>162750718</v>
      </c>
      <c r="C6114" s="1">
        <v>2030</v>
      </c>
      <c r="D6114" s="1" t="s">
        <v>317</v>
      </c>
      <c r="E6114" s="1">
        <v>0</v>
      </c>
      <c r="F6114" s="329">
        <v>0</v>
      </c>
      <c r="G6114" s="1">
        <v>0</v>
      </c>
      <c r="H6114" s="329">
        <v>0</v>
      </c>
      <c r="I6114" s="1">
        <v>0</v>
      </c>
      <c r="J6114" s="329">
        <v>3407.2959832004631</v>
      </c>
      <c r="K6114" s="329">
        <f t="shared" si="95"/>
        <v>3407.2959832004631</v>
      </c>
    </row>
    <row r="6115" spans="2:11" x14ac:dyDescent="0.2">
      <c r="B6115" s="1">
        <v>162750718</v>
      </c>
      <c r="C6115" s="1">
        <v>2031</v>
      </c>
      <c r="D6115" s="1" t="s">
        <v>317</v>
      </c>
      <c r="E6115" s="1">
        <v>0</v>
      </c>
      <c r="F6115" s="329">
        <v>0</v>
      </c>
      <c r="G6115" s="1">
        <v>0</v>
      </c>
      <c r="H6115" s="329">
        <v>0</v>
      </c>
      <c r="I6115" s="1">
        <v>0</v>
      </c>
      <c r="J6115" s="329">
        <v>3407.2959832004631</v>
      </c>
      <c r="K6115" s="329">
        <f t="shared" si="95"/>
        <v>3407.2959832004631</v>
      </c>
    </row>
    <row r="6116" spans="2:11" x14ac:dyDescent="0.2">
      <c r="B6116" s="1">
        <v>162750718</v>
      </c>
      <c r="C6116" s="1">
        <v>2032</v>
      </c>
      <c r="D6116" s="1" t="s">
        <v>317</v>
      </c>
      <c r="E6116" s="1">
        <v>0</v>
      </c>
      <c r="F6116" s="329">
        <v>0</v>
      </c>
      <c r="G6116" s="1">
        <v>0</v>
      </c>
      <c r="H6116" s="329">
        <v>0</v>
      </c>
      <c r="I6116" s="1">
        <v>0</v>
      </c>
      <c r="J6116" s="329">
        <v>3407.2959832004631</v>
      </c>
      <c r="K6116" s="329">
        <f t="shared" si="95"/>
        <v>3407.2959832004631</v>
      </c>
    </row>
    <row r="6117" spans="2:11" x14ac:dyDescent="0.2">
      <c r="B6117" s="1">
        <v>162750718</v>
      </c>
      <c r="C6117" s="1">
        <v>2033</v>
      </c>
      <c r="D6117" s="1" t="s">
        <v>317</v>
      </c>
      <c r="E6117" s="1">
        <v>0</v>
      </c>
      <c r="F6117" s="329">
        <v>0</v>
      </c>
      <c r="G6117" s="1">
        <v>0</v>
      </c>
      <c r="H6117" s="329">
        <v>0</v>
      </c>
      <c r="I6117" s="1">
        <v>0</v>
      </c>
      <c r="J6117" s="329">
        <v>3407.2959832004631</v>
      </c>
      <c r="K6117" s="329">
        <f t="shared" si="95"/>
        <v>3407.2959832004631</v>
      </c>
    </row>
    <row r="6118" spans="2:11" x14ac:dyDescent="0.2">
      <c r="B6118" s="1">
        <v>162750718</v>
      </c>
      <c r="C6118" s="1">
        <v>2034</v>
      </c>
      <c r="D6118" s="1" t="s">
        <v>317</v>
      </c>
      <c r="E6118" s="1">
        <v>0</v>
      </c>
      <c r="F6118" s="329">
        <v>0</v>
      </c>
      <c r="G6118" s="1">
        <v>0</v>
      </c>
      <c r="H6118" s="329">
        <v>0</v>
      </c>
      <c r="I6118" s="1">
        <v>0</v>
      </c>
      <c r="J6118" s="329">
        <v>3407.2959832004631</v>
      </c>
      <c r="K6118" s="329">
        <f t="shared" si="95"/>
        <v>3407.2959832004631</v>
      </c>
    </row>
    <row r="6119" spans="2:11" x14ac:dyDescent="0.2">
      <c r="B6119" s="1">
        <v>19892268</v>
      </c>
      <c r="C6119" s="1">
        <v>2023</v>
      </c>
      <c r="D6119" s="1" t="s">
        <v>318</v>
      </c>
      <c r="E6119" s="1">
        <v>0</v>
      </c>
      <c r="F6119" s="329">
        <v>0</v>
      </c>
      <c r="G6119" s="1">
        <v>0</v>
      </c>
      <c r="H6119" s="329">
        <v>0</v>
      </c>
      <c r="I6119" s="1">
        <v>0</v>
      </c>
      <c r="J6119" s="329">
        <v>1065.7012439030659</v>
      </c>
      <c r="K6119" s="329">
        <f t="shared" si="95"/>
        <v>1065.7012439030659</v>
      </c>
    </row>
    <row r="6120" spans="2:11" x14ac:dyDescent="0.2">
      <c r="B6120" s="1">
        <v>19892268</v>
      </c>
      <c r="C6120" s="1">
        <v>2024</v>
      </c>
      <c r="D6120" s="1" t="s">
        <v>318</v>
      </c>
      <c r="E6120" s="1">
        <v>0</v>
      </c>
      <c r="F6120" s="329">
        <v>0</v>
      </c>
      <c r="G6120" s="1">
        <v>0</v>
      </c>
      <c r="H6120" s="329">
        <v>0</v>
      </c>
      <c r="I6120" s="1">
        <v>0</v>
      </c>
      <c r="J6120" s="329">
        <v>1065.7012439030659</v>
      </c>
      <c r="K6120" s="329">
        <f t="shared" si="95"/>
        <v>1065.7012439030659</v>
      </c>
    </row>
    <row r="6121" spans="2:11" x14ac:dyDescent="0.2">
      <c r="B6121" s="1">
        <v>19892268</v>
      </c>
      <c r="C6121" s="1">
        <v>2025</v>
      </c>
      <c r="D6121" s="1" t="s">
        <v>318</v>
      </c>
      <c r="E6121" s="1">
        <v>0</v>
      </c>
      <c r="F6121" s="329">
        <v>0</v>
      </c>
      <c r="G6121" s="1">
        <v>0</v>
      </c>
      <c r="H6121" s="329">
        <v>0</v>
      </c>
      <c r="I6121" s="1">
        <v>0</v>
      </c>
      <c r="J6121" s="329">
        <v>1065.7012439030659</v>
      </c>
      <c r="K6121" s="329">
        <f t="shared" si="95"/>
        <v>1065.7012439030659</v>
      </c>
    </row>
    <row r="6122" spans="2:11" x14ac:dyDescent="0.2">
      <c r="B6122" s="1">
        <v>19892268</v>
      </c>
      <c r="C6122" s="1">
        <v>2026</v>
      </c>
      <c r="D6122" s="1" t="s">
        <v>318</v>
      </c>
      <c r="E6122" s="1">
        <v>0</v>
      </c>
      <c r="F6122" s="329">
        <v>0</v>
      </c>
      <c r="G6122" s="1">
        <v>0</v>
      </c>
      <c r="H6122" s="329">
        <v>0</v>
      </c>
      <c r="I6122" s="1">
        <v>0</v>
      </c>
      <c r="J6122" s="329">
        <v>1065.7012439030659</v>
      </c>
      <c r="K6122" s="329">
        <f t="shared" si="95"/>
        <v>1065.7012439030659</v>
      </c>
    </row>
    <row r="6123" spans="2:11" x14ac:dyDescent="0.2">
      <c r="B6123" s="1">
        <v>19892268</v>
      </c>
      <c r="C6123" s="1">
        <v>2027</v>
      </c>
      <c r="D6123" s="1" t="s">
        <v>318</v>
      </c>
      <c r="E6123" s="1">
        <v>0</v>
      </c>
      <c r="F6123" s="329">
        <v>0</v>
      </c>
      <c r="G6123" s="1">
        <v>0</v>
      </c>
      <c r="H6123" s="329">
        <v>0</v>
      </c>
      <c r="I6123" s="1">
        <v>0</v>
      </c>
      <c r="J6123" s="329">
        <v>1065.7012439030659</v>
      </c>
      <c r="K6123" s="329">
        <f t="shared" si="95"/>
        <v>1065.7012439030659</v>
      </c>
    </row>
    <row r="6124" spans="2:11" x14ac:dyDescent="0.2">
      <c r="B6124" s="1">
        <v>19892268</v>
      </c>
      <c r="C6124" s="1">
        <v>2028</v>
      </c>
      <c r="D6124" s="1" t="s">
        <v>318</v>
      </c>
      <c r="E6124" s="1">
        <v>8.1983436958569982</v>
      </c>
      <c r="F6124" s="329">
        <v>1.5802650984365101E-2</v>
      </c>
      <c r="G6124" s="1">
        <v>0</v>
      </c>
      <c r="H6124" s="329">
        <v>0</v>
      </c>
      <c r="I6124" s="1">
        <v>8.1983436958569982</v>
      </c>
      <c r="J6124" s="329">
        <v>1065.7012439030659</v>
      </c>
      <c r="K6124" s="329">
        <f t="shared" si="95"/>
        <v>1065.7170465540503</v>
      </c>
    </row>
    <row r="6125" spans="2:11" x14ac:dyDescent="0.2">
      <c r="B6125" s="1">
        <v>19892268</v>
      </c>
      <c r="C6125" s="1">
        <v>2029</v>
      </c>
      <c r="D6125" s="1" t="s">
        <v>318</v>
      </c>
      <c r="E6125" s="1">
        <v>320.7242186400469</v>
      </c>
      <c r="F6125" s="329">
        <v>0.49660924605231938</v>
      </c>
      <c r="G6125" s="1">
        <v>0</v>
      </c>
      <c r="H6125" s="329">
        <v>0</v>
      </c>
      <c r="I6125" s="1">
        <v>320.7242186400469</v>
      </c>
      <c r="J6125" s="329">
        <v>1065.7012439030659</v>
      </c>
      <c r="K6125" s="329">
        <f t="shared" si="95"/>
        <v>1066.1978531491181</v>
      </c>
    </row>
    <row r="6126" spans="2:11" x14ac:dyDescent="0.2">
      <c r="B6126" s="1">
        <v>19892268</v>
      </c>
      <c r="C6126" s="1">
        <v>2030</v>
      </c>
      <c r="D6126" s="1" t="s">
        <v>318</v>
      </c>
      <c r="E6126" s="1">
        <v>648.69076458742938</v>
      </c>
      <c r="F6126" s="329">
        <v>0.742377633915693</v>
      </c>
      <c r="G6126" s="1">
        <v>0</v>
      </c>
      <c r="H6126" s="329">
        <v>0</v>
      </c>
      <c r="I6126" s="1">
        <v>648.69076458742938</v>
      </c>
      <c r="J6126" s="329">
        <v>1065.7012439030659</v>
      </c>
      <c r="K6126" s="329">
        <f t="shared" si="95"/>
        <v>1066.4436215369817</v>
      </c>
    </row>
    <row r="6127" spans="2:11" x14ac:dyDescent="0.2">
      <c r="B6127" s="1">
        <v>19892268</v>
      </c>
      <c r="C6127" s="1">
        <v>2031</v>
      </c>
      <c r="D6127" s="1" t="s">
        <v>318</v>
      </c>
      <c r="E6127" s="1">
        <v>3226.8748001137092</v>
      </c>
      <c r="F6127" s="329">
        <v>17.362467753544092</v>
      </c>
      <c r="G6127" s="1">
        <v>0</v>
      </c>
      <c r="H6127" s="329">
        <v>0</v>
      </c>
      <c r="I6127" s="1">
        <v>3226.8748001137092</v>
      </c>
      <c r="J6127" s="329">
        <v>1065.7012439030659</v>
      </c>
      <c r="K6127" s="329">
        <f t="shared" si="95"/>
        <v>1083.0637116566099</v>
      </c>
    </row>
    <row r="6128" spans="2:11" x14ac:dyDescent="0.2">
      <c r="B6128" s="1">
        <v>19892268</v>
      </c>
      <c r="C6128" s="1">
        <v>2032</v>
      </c>
      <c r="D6128" s="1" t="s">
        <v>318</v>
      </c>
      <c r="E6128" s="1">
        <v>5675.0121246523067</v>
      </c>
      <c r="F6128" s="329">
        <v>63.597823577286412</v>
      </c>
      <c r="G6128" s="1">
        <v>0</v>
      </c>
      <c r="H6128" s="329">
        <v>0</v>
      </c>
      <c r="I6128" s="1">
        <v>5675.0121246523067</v>
      </c>
      <c r="J6128" s="329">
        <v>1065.7012439030659</v>
      </c>
      <c r="K6128" s="329">
        <f t="shared" si="95"/>
        <v>1129.2990674803523</v>
      </c>
    </row>
    <row r="6129" spans="2:11" x14ac:dyDescent="0.2">
      <c r="B6129" s="1">
        <v>19892268</v>
      </c>
      <c r="C6129" s="1">
        <v>2033</v>
      </c>
      <c r="D6129" s="1" t="s">
        <v>318</v>
      </c>
      <c r="E6129" s="1">
        <v>6641.9322906851758</v>
      </c>
      <c r="F6129" s="329">
        <v>168.42394862635899</v>
      </c>
      <c r="G6129" s="1">
        <v>0</v>
      </c>
      <c r="H6129" s="329">
        <v>0</v>
      </c>
      <c r="I6129" s="1">
        <v>6641.9322906851758</v>
      </c>
      <c r="J6129" s="329">
        <v>1065.7012439030659</v>
      </c>
      <c r="K6129" s="329">
        <f t="shared" si="95"/>
        <v>1234.125192529425</v>
      </c>
    </row>
    <row r="6130" spans="2:11" x14ac:dyDescent="0.2">
      <c r="B6130" s="1">
        <v>19892268</v>
      </c>
      <c r="C6130" s="1">
        <v>2034</v>
      </c>
      <c r="D6130" s="1" t="s">
        <v>318</v>
      </c>
      <c r="E6130" s="1">
        <v>6641.9322906851758</v>
      </c>
      <c r="F6130" s="329">
        <v>168.42394862635899</v>
      </c>
      <c r="G6130" s="1">
        <v>0</v>
      </c>
      <c r="H6130" s="329">
        <v>0</v>
      </c>
      <c r="I6130" s="1">
        <v>6641.9322906851758</v>
      </c>
      <c r="J6130" s="329">
        <v>1065.7012439030659</v>
      </c>
      <c r="K6130" s="329">
        <f t="shared" si="95"/>
        <v>1234.125192529425</v>
      </c>
    </row>
    <row r="6131" spans="2:11" x14ac:dyDescent="0.2">
      <c r="B6131" s="1">
        <v>19896675</v>
      </c>
      <c r="C6131" s="1">
        <v>2023</v>
      </c>
      <c r="D6131" s="1" t="s">
        <v>318</v>
      </c>
      <c r="E6131" s="1">
        <v>0</v>
      </c>
      <c r="F6131" s="329">
        <v>0</v>
      </c>
      <c r="G6131" s="1">
        <v>0</v>
      </c>
      <c r="H6131" s="329">
        <v>0</v>
      </c>
      <c r="I6131" s="1">
        <v>0</v>
      </c>
      <c r="J6131" s="329">
        <v>459.74236453068761</v>
      </c>
      <c r="K6131" s="329">
        <f t="shared" si="95"/>
        <v>459.74236453068761</v>
      </c>
    </row>
    <row r="6132" spans="2:11" x14ac:dyDescent="0.2">
      <c r="B6132" s="1">
        <v>19896675</v>
      </c>
      <c r="C6132" s="1">
        <v>2024</v>
      </c>
      <c r="D6132" s="1" t="s">
        <v>318</v>
      </c>
      <c r="E6132" s="1">
        <v>0</v>
      </c>
      <c r="F6132" s="329">
        <v>0</v>
      </c>
      <c r="G6132" s="1">
        <v>0</v>
      </c>
      <c r="H6132" s="329">
        <v>0</v>
      </c>
      <c r="I6132" s="1">
        <v>0</v>
      </c>
      <c r="J6132" s="329">
        <v>459.74236453068761</v>
      </c>
      <c r="K6132" s="329">
        <f t="shared" si="95"/>
        <v>459.74236453068761</v>
      </c>
    </row>
    <row r="6133" spans="2:11" x14ac:dyDescent="0.2">
      <c r="B6133" s="1">
        <v>19896675</v>
      </c>
      <c r="C6133" s="1">
        <v>2025</v>
      </c>
      <c r="D6133" s="1" t="s">
        <v>318</v>
      </c>
      <c r="E6133" s="1">
        <v>0</v>
      </c>
      <c r="F6133" s="329">
        <v>0</v>
      </c>
      <c r="G6133" s="1">
        <v>0</v>
      </c>
      <c r="H6133" s="329">
        <v>0</v>
      </c>
      <c r="I6133" s="1">
        <v>0</v>
      </c>
      <c r="J6133" s="329">
        <v>459.74236453068761</v>
      </c>
      <c r="K6133" s="329">
        <f t="shared" si="95"/>
        <v>459.74236453068761</v>
      </c>
    </row>
    <row r="6134" spans="2:11" x14ac:dyDescent="0.2">
      <c r="B6134" s="1">
        <v>19896675</v>
      </c>
      <c r="C6134" s="1">
        <v>2026</v>
      </c>
      <c r="D6134" s="1" t="s">
        <v>318</v>
      </c>
      <c r="E6134" s="1">
        <v>0</v>
      </c>
      <c r="F6134" s="329">
        <v>0</v>
      </c>
      <c r="G6134" s="1">
        <v>0</v>
      </c>
      <c r="H6134" s="329">
        <v>0</v>
      </c>
      <c r="I6134" s="1">
        <v>0</v>
      </c>
      <c r="J6134" s="329">
        <v>459.74236453068761</v>
      </c>
      <c r="K6134" s="329">
        <f t="shared" si="95"/>
        <v>459.74236453068761</v>
      </c>
    </row>
    <row r="6135" spans="2:11" x14ac:dyDescent="0.2">
      <c r="B6135" s="1">
        <v>19896675</v>
      </c>
      <c r="C6135" s="1">
        <v>2027</v>
      </c>
      <c r="D6135" s="1" t="s">
        <v>318</v>
      </c>
      <c r="E6135" s="1">
        <v>0</v>
      </c>
      <c r="F6135" s="329">
        <v>0</v>
      </c>
      <c r="G6135" s="1">
        <v>0</v>
      </c>
      <c r="H6135" s="329">
        <v>0</v>
      </c>
      <c r="I6135" s="1">
        <v>0</v>
      </c>
      <c r="J6135" s="329">
        <v>459.74236453068761</v>
      </c>
      <c r="K6135" s="329">
        <f t="shared" si="95"/>
        <v>459.74236453068761</v>
      </c>
    </row>
    <row r="6136" spans="2:11" x14ac:dyDescent="0.2">
      <c r="B6136" s="1">
        <v>19896675</v>
      </c>
      <c r="C6136" s="1">
        <v>2028</v>
      </c>
      <c r="D6136" s="1" t="s">
        <v>318</v>
      </c>
      <c r="E6136" s="1">
        <v>152.27911549973919</v>
      </c>
      <c r="F6136" s="329">
        <v>3.0500888252503722</v>
      </c>
      <c r="G6136" s="1">
        <v>0</v>
      </c>
      <c r="H6136" s="329">
        <v>0</v>
      </c>
      <c r="I6136" s="1">
        <v>152.27911549973919</v>
      </c>
      <c r="J6136" s="329">
        <v>459.74236453068761</v>
      </c>
      <c r="K6136" s="329">
        <f t="shared" si="95"/>
        <v>462.79245335593799</v>
      </c>
    </row>
    <row r="6137" spans="2:11" x14ac:dyDescent="0.2">
      <c r="B6137" s="1">
        <v>19896675</v>
      </c>
      <c r="C6137" s="1">
        <v>2029</v>
      </c>
      <c r="D6137" s="1" t="s">
        <v>318</v>
      </c>
      <c r="E6137" s="1">
        <v>154.54164241074591</v>
      </c>
      <c r="F6137" s="329">
        <v>2.4236741530852899</v>
      </c>
      <c r="G6137" s="1">
        <v>0</v>
      </c>
      <c r="H6137" s="329">
        <v>0</v>
      </c>
      <c r="I6137" s="1">
        <v>154.54164241074591</v>
      </c>
      <c r="J6137" s="329">
        <v>459.74236453068761</v>
      </c>
      <c r="K6137" s="329">
        <f t="shared" si="95"/>
        <v>462.16603868377291</v>
      </c>
    </row>
    <row r="6138" spans="2:11" x14ac:dyDescent="0.2">
      <c r="B6138" s="1">
        <v>19896675</v>
      </c>
      <c r="C6138" s="1">
        <v>2030</v>
      </c>
      <c r="D6138" s="1" t="s">
        <v>318</v>
      </c>
      <c r="E6138" s="1">
        <v>111.4813058436783</v>
      </c>
      <c r="F6138" s="329">
        <v>2.164045234730485</v>
      </c>
      <c r="G6138" s="1">
        <v>0</v>
      </c>
      <c r="H6138" s="329">
        <v>0</v>
      </c>
      <c r="I6138" s="1">
        <v>111.4813058436783</v>
      </c>
      <c r="J6138" s="329">
        <v>459.74236453068761</v>
      </c>
      <c r="K6138" s="329">
        <f t="shared" si="95"/>
        <v>461.90640976541812</v>
      </c>
    </row>
    <row r="6139" spans="2:11" x14ac:dyDescent="0.2">
      <c r="B6139" s="1">
        <v>19896675</v>
      </c>
      <c r="C6139" s="1">
        <v>2031</v>
      </c>
      <c r="D6139" s="1" t="s">
        <v>318</v>
      </c>
      <c r="E6139" s="1">
        <v>1379.0971973349849</v>
      </c>
      <c r="F6139" s="329">
        <v>32.961964695616047</v>
      </c>
      <c r="G6139" s="1">
        <v>0</v>
      </c>
      <c r="H6139" s="329">
        <v>0</v>
      </c>
      <c r="I6139" s="1">
        <v>1379.0971973349849</v>
      </c>
      <c r="J6139" s="329">
        <v>459.74236453068761</v>
      </c>
      <c r="K6139" s="329">
        <f t="shared" si="95"/>
        <v>492.70432922630368</v>
      </c>
    </row>
    <row r="6140" spans="2:11" x14ac:dyDescent="0.2">
      <c r="B6140" s="1">
        <v>19896675</v>
      </c>
      <c r="C6140" s="1">
        <v>2032</v>
      </c>
      <c r="D6140" s="1" t="s">
        <v>318</v>
      </c>
      <c r="E6140" s="1">
        <v>1232.3175201522349</v>
      </c>
      <c r="F6140" s="329">
        <v>45.964497001625737</v>
      </c>
      <c r="G6140" s="1">
        <v>0</v>
      </c>
      <c r="H6140" s="329">
        <v>0</v>
      </c>
      <c r="I6140" s="1">
        <v>1232.3175201522349</v>
      </c>
      <c r="J6140" s="329">
        <v>459.74236453068761</v>
      </c>
      <c r="K6140" s="329">
        <f t="shared" si="95"/>
        <v>505.70686153231333</v>
      </c>
    </row>
    <row r="6141" spans="2:11" x14ac:dyDescent="0.2">
      <c r="B6141" s="1">
        <v>19896675</v>
      </c>
      <c r="C6141" s="1">
        <v>2033</v>
      </c>
      <c r="D6141" s="1" t="s">
        <v>318</v>
      </c>
      <c r="E6141" s="1">
        <v>894.02641340200876</v>
      </c>
      <c r="F6141" s="329">
        <v>50.979352887722293</v>
      </c>
      <c r="G6141" s="1">
        <v>0</v>
      </c>
      <c r="H6141" s="329">
        <v>0</v>
      </c>
      <c r="I6141" s="1">
        <v>894.02641340200876</v>
      </c>
      <c r="J6141" s="329">
        <v>459.74236453068761</v>
      </c>
      <c r="K6141" s="329">
        <f t="shared" si="95"/>
        <v>510.72171741840992</v>
      </c>
    </row>
    <row r="6142" spans="2:11" x14ac:dyDescent="0.2">
      <c r="B6142" s="1">
        <v>19896675</v>
      </c>
      <c r="C6142" s="1">
        <v>2034</v>
      </c>
      <c r="D6142" s="1" t="s">
        <v>318</v>
      </c>
      <c r="E6142" s="1">
        <v>894.02641340200876</v>
      </c>
      <c r="F6142" s="329">
        <v>50.979352887722293</v>
      </c>
      <c r="G6142" s="1">
        <v>0</v>
      </c>
      <c r="H6142" s="329">
        <v>0</v>
      </c>
      <c r="I6142" s="1">
        <v>894.02641340200876</v>
      </c>
      <c r="J6142" s="329">
        <v>459.74236453068761</v>
      </c>
      <c r="K6142" s="329">
        <f t="shared" si="95"/>
        <v>510.72171741840992</v>
      </c>
    </row>
    <row r="6143" spans="2:11" x14ac:dyDescent="0.2">
      <c r="B6143" s="1">
        <v>19896869</v>
      </c>
      <c r="C6143" s="1">
        <v>2023</v>
      </c>
      <c r="D6143" s="1" t="s">
        <v>318</v>
      </c>
      <c r="E6143" s="1">
        <v>0</v>
      </c>
      <c r="F6143" s="329">
        <v>0</v>
      </c>
      <c r="G6143" s="1">
        <v>0</v>
      </c>
      <c r="H6143" s="329">
        <v>0</v>
      </c>
      <c r="I6143" s="1">
        <v>0</v>
      </c>
      <c r="J6143" s="329">
        <v>1648.7958552166249</v>
      </c>
      <c r="K6143" s="329">
        <f t="shared" si="95"/>
        <v>1648.7958552166249</v>
      </c>
    </row>
    <row r="6144" spans="2:11" x14ac:dyDescent="0.2">
      <c r="B6144" s="1">
        <v>19896869</v>
      </c>
      <c r="C6144" s="1">
        <v>2024</v>
      </c>
      <c r="D6144" s="1" t="s">
        <v>318</v>
      </c>
      <c r="E6144" s="1">
        <v>0</v>
      </c>
      <c r="F6144" s="329">
        <v>0</v>
      </c>
      <c r="G6144" s="1">
        <v>0</v>
      </c>
      <c r="H6144" s="329">
        <v>0</v>
      </c>
      <c r="I6144" s="1">
        <v>0</v>
      </c>
      <c r="J6144" s="329">
        <v>1648.7958552166249</v>
      </c>
      <c r="K6144" s="329">
        <f t="shared" si="95"/>
        <v>1648.7958552166249</v>
      </c>
    </row>
    <row r="6145" spans="2:11" x14ac:dyDescent="0.2">
      <c r="B6145" s="1">
        <v>19896869</v>
      </c>
      <c r="C6145" s="1">
        <v>2025</v>
      </c>
      <c r="D6145" s="1" t="s">
        <v>318</v>
      </c>
      <c r="E6145" s="1">
        <v>0</v>
      </c>
      <c r="F6145" s="329">
        <v>0</v>
      </c>
      <c r="G6145" s="1">
        <v>0</v>
      </c>
      <c r="H6145" s="329">
        <v>0</v>
      </c>
      <c r="I6145" s="1">
        <v>0</v>
      </c>
      <c r="J6145" s="329">
        <v>1648.7958552166249</v>
      </c>
      <c r="K6145" s="329">
        <f t="shared" si="95"/>
        <v>1648.7958552166249</v>
      </c>
    </row>
    <row r="6146" spans="2:11" x14ac:dyDescent="0.2">
      <c r="B6146" s="1">
        <v>19896869</v>
      </c>
      <c r="C6146" s="1">
        <v>2026</v>
      </c>
      <c r="D6146" s="1" t="s">
        <v>318</v>
      </c>
      <c r="E6146" s="1">
        <v>0</v>
      </c>
      <c r="F6146" s="329">
        <v>0</v>
      </c>
      <c r="G6146" s="1">
        <v>0</v>
      </c>
      <c r="H6146" s="329">
        <v>0</v>
      </c>
      <c r="I6146" s="1">
        <v>0</v>
      </c>
      <c r="J6146" s="329">
        <v>1648.7958552166249</v>
      </c>
      <c r="K6146" s="329">
        <f t="shared" si="95"/>
        <v>1648.7958552166249</v>
      </c>
    </row>
    <row r="6147" spans="2:11" x14ac:dyDescent="0.2">
      <c r="B6147" s="1">
        <v>19896869</v>
      </c>
      <c r="C6147" s="1">
        <v>2027</v>
      </c>
      <c r="D6147" s="1" t="s">
        <v>318</v>
      </c>
      <c r="E6147" s="1">
        <v>0</v>
      </c>
      <c r="F6147" s="329">
        <v>0</v>
      </c>
      <c r="G6147" s="1">
        <v>0</v>
      </c>
      <c r="H6147" s="329">
        <v>0</v>
      </c>
      <c r="I6147" s="1">
        <v>0</v>
      </c>
      <c r="J6147" s="329">
        <v>1648.7958552166249</v>
      </c>
      <c r="K6147" s="329">
        <f t="shared" si="95"/>
        <v>1648.7958552166249</v>
      </c>
    </row>
    <row r="6148" spans="2:11" x14ac:dyDescent="0.2">
      <c r="B6148" s="1">
        <v>19896869</v>
      </c>
      <c r="C6148" s="1">
        <v>2028</v>
      </c>
      <c r="D6148" s="1" t="s">
        <v>318</v>
      </c>
      <c r="E6148" s="1">
        <v>0</v>
      </c>
      <c r="F6148" s="329">
        <v>0</v>
      </c>
      <c r="G6148" s="1">
        <v>0.1175322433860365</v>
      </c>
      <c r="H6148" s="329">
        <v>4.9572106949055641</v>
      </c>
      <c r="I6148" s="1">
        <v>0.1175322433860365</v>
      </c>
      <c r="J6148" s="329">
        <v>1648.7958552166249</v>
      </c>
      <c r="K6148" s="329">
        <f t="shared" si="95"/>
        <v>1653.7530659115305</v>
      </c>
    </row>
    <row r="6149" spans="2:11" x14ac:dyDescent="0.2">
      <c r="B6149" s="1">
        <v>19896869</v>
      </c>
      <c r="C6149" s="1">
        <v>2029</v>
      </c>
      <c r="D6149" s="1" t="s">
        <v>318</v>
      </c>
      <c r="E6149" s="1">
        <v>0</v>
      </c>
      <c r="F6149" s="329">
        <v>0</v>
      </c>
      <c r="G6149" s="1">
        <v>14.9562437065978</v>
      </c>
      <c r="H6149" s="329">
        <v>630.81626898282343</v>
      </c>
      <c r="I6149" s="1">
        <v>14.9562437065978</v>
      </c>
      <c r="J6149" s="329">
        <v>1648.7958552166249</v>
      </c>
      <c r="K6149" s="329">
        <f t="shared" si="95"/>
        <v>2279.6121241994483</v>
      </c>
    </row>
    <row r="6150" spans="2:11" x14ac:dyDescent="0.2">
      <c r="B6150" s="1">
        <v>19896869</v>
      </c>
      <c r="C6150" s="1">
        <v>2030</v>
      </c>
      <c r="D6150" s="1" t="s">
        <v>318</v>
      </c>
      <c r="E6150" s="1">
        <v>0</v>
      </c>
      <c r="F6150" s="329">
        <v>0</v>
      </c>
      <c r="G6150" s="1">
        <v>2149.0377183258238</v>
      </c>
      <c r="H6150" s="329">
        <v>90640.937789722229</v>
      </c>
      <c r="I6150" s="1">
        <v>2149.0377183258238</v>
      </c>
      <c r="J6150" s="329">
        <v>1648.7958552166249</v>
      </c>
      <c r="K6150" s="329">
        <f t="shared" si="95"/>
        <v>92289.733644938853</v>
      </c>
    </row>
    <row r="6151" spans="2:11" x14ac:dyDescent="0.2">
      <c r="B6151" s="1">
        <v>19896869</v>
      </c>
      <c r="C6151" s="1">
        <v>2031</v>
      </c>
      <c r="D6151" s="1" t="s">
        <v>318</v>
      </c>
      <c r="E6151" s="1">
        <v>0</v>
      </c>
      <c r="F6151" s="329">
        <v>0</v>
      </c>
      <c r="G6151" s="1">
        <v>778.06746360612317</v>
      </c>
      <c r="H6151" s="329">
        <v>32816.904032689963</v>
      </c>
      <c r="I6151" s="1">
        <v>778.06746360612317</v>
      </c>
      <c r="J6151" s="329">
        <v>1648.7958552166249</v>
      </c>
      <c r="K6151" s="329">
        <f t="shared" ref="K6151:K6214" si="96">J6151+H6151+F6151</f>
        <v>34465.699887906587</v>
      </c>
    </row>
    <row r="6152" spans="2:11" x14ac:dyDescent="0.2">
      <c r="B6152" s="1">
        <v>19896869</v>
      </c>
      <c r="C6152" s="1">
        <v>2032</v>
      </c>
      <c r="D6152" s="1" t="s">
        <v>318</v>
      </c>
      <c r="E6152" s="1">
        <v>0</v>
      </c>
      <c r="F6152" s="329">
        <v>0</v>
      </c>
      <c r="G6152" s="1">
        <v>3030.089858250446</v>
      </c>
      <c r="H6152" s="329">
        <v>127801.4731881528</v>
      </c>
      <c r="I6152" s="1">
        <v>3030.089858250446</v>
      </c>
      <c r="J6152" s="329">
        <v>1648.7958552166249</v>
      </c>
      <c r="K6152" s="329">
        <f t="shared" si="96"/>
        <v>129450.26904336942</v>
      </c>
    </row>
    <row r="6153" spans="2:11" x14ac:dyDescent="0.2">
      <c r="B6153" s="1">
        <v>19896869</v>
      </c>
      <c r="C6153" s="1">
        <v>2033</v>
      </c>
      <c r="D6153" s="1" t="s">
        <v>318</v>
      </c>
      <c r="E6153" s="1">
        <v>0</v>
      </c>
      <c r="F6153" s="329">
        <v>0</v>
      </c>
      <c r="G6153" s="1">
        <v>5482.1222582201226</v>
      </c>
      <c r="H6153" s="329">
        <v>231221.95498275751</v>
      </c>
      <c r="I6153" s="1">
        <v>5482.1222582201226</v>
      </c>
      <c r="J6153" s="329">
        <v>1648.7958552166249</v>
      </c>
      <c r="K6153" s="329">
        <f t="shared" si="96"/>
        <v>232870.75083797413</v>
      </c>
    </row>
    <row r="6154" spans="2:11" x14ac:dyDescent="0.2">
      <c r="B6154" s="1">
        <v>19896869</v>
      </c>
      <c r="C6154" s="1">
        <v>2034</v>
      </c>
      <c r="D6154" s="1" t="s">
        <v>318</v>
      </c>
      <c r="E6154" s="1">
        <v>0</v>
      </c>
      <c r="F6154" s="329">
        <v>0</v>
      </c>
      <c r="G6154" s="1">
        <v>5482.1222582201226</v>
      </c>
      <c r="H6154" s="329">
        <v>231221.95498275751</v>
      </c>
      <c r="I6154" s="1">
        <v>5482.1222582201226</v>
      </c>
      <c r="J6154" s="329">
        <v>1648.7958552166249</v>
      </c>
      <c r="K6154" s="329">
        <f t="shared" si="96"/>
        <v>232870.75083797413</v>
      </c>
    </row>
    <row r="6155" spans="2:11" x14ac:dyDescent="0.2">
      <c r="B6155" s="1">
        <v>19897943</v>
      </c>
      <c r="C6155" s="1">
        <v>2023</v>
      </c>
      <c r="D6155" s="1" t="s">
        <v>318</v>
      </c>
      <c r="E6155" s="1">
        <v>819.68373523135949</v>
      </c>
      <c r="F6155" s="329">
        <v>0</v>
      </c>
      <c r="G6155" s="1">
        <v>0</v>
      </c>
      <c r="H6155" s="329">
        <v>0</v>
      </c>
      <c r="I6155" s="1">
        <v>819.68373523135949</v>
      </c>
      <c r="J6155" s="329">
        <v>1201.844327277056</v>
      </c>
      <c r="K6155" s="329">
        <f t="shared" si="96"/>
        <v>1201.844327277056</v>
      </c>
    </row>
    <row r="6156" spans="2:11" x14ac:dyDescent="0.2">
      <c r="B6156" s="1">
        <v>19897943</v>
      </c>
      <c r="C6156" s="1">
        <v>2024</v>
      </c>
      <c r="D6156" s="1" t="s">
        <v>318</v>
      </c>
      <c r="E6156" s="1">
        <v>829.31971890163516</v>
      </c>
      <c r="F6156" s="329">
        <v>19.320879980723511</v>
      </c>
      <c r="G6156" s="1">
        <v>0</v>
      </c>
      <c r="H6156" s="329">
        <v>0</v>
      </c>
      <c r="I6156" s="1">
        <v>829.31971890163516</v>
      </c>
      <c r="J6156" s="329">
        <v>1201.844327277056</v>
      </c>
      <c r="K6156" s="329">
        <f t="shared" si="96"/>
        <v>1221.1652072577795</v>
      </c>
    </row>
    <row r="6157" spans="2:11" x14ac:dyDescent="0.2">
      <c r="B6157" s="1">
        <v>19897943</v>
      </c>
      <c r="C6157" s="1">
        <v>2025</v>
      </c>
      <c r="D6157" s="1" t="s">
        <v>318</v>
      </c>
      <c r="E6157" s="1">
        <v>848.55784338568674</v>
      </c>
      <c r="F6157" s="329">
        <v>21.37821087041451</v>
      </c>
      <c r="G6157" s="1">
        <v>0</v>
      </c>
      <c r="H6157" s="329">
        <v>0</v>
      </c>
      <c r="I6157" s="1">
        <v>848.55784338568674</v>
      </c>
      <c r="J6157" s="329">
        <v>1201.844327277056</v>
      </c>
      <c r="K6157" s="329">
        <f t="shared" si="96"/>
        <v>1223.2225381474705</v>
      </c>
    </row>
    <row r="6158" spans="2:11" x14ac:dyDescent="0.2">
      <c r="B6158" s="1">
        <v>19897943</v>
      </c>
      <c r="C6158" s="1">
        <v>2026</v>
      </c>
      <c r="D6158" s="1" t="s">
        <v>318</v>
      </c>
      <c r="E6158" s="1">
        <v>2787.9715513028282</v>
      </c>
      <c r="F6158" s="329">
        <v>34.654505566140912</v>
      </c>
      <c r="G6158" s="1">
        <v>0</v>
      </c>
      <c r="H6158" s="329">
        <v>0</v>
      </c>
      <c r="I6158" s="1">
        <v>2787.9715513028282</v>
      </c>
      <c r="J6158" s="329">
        <v>1201.844327277056</v>
      </c>
      <c r="K6158" s="329">
        <f t="shared" si="96"/>
        <v>1236.4988328431969</v>
      </c>
    </row>
    <row r="6159" spans="2:11" x14ac:dyDescent="0.2">
      <c r="B6159" s="1">
        <v>19897943</v>
      </c>
      <c r="C6159" s="1">
        <v>2027</v>
      </c>
      <c r="D6159" s="1" t="s">
        <v>318</v>
      </c>
      <c r="E6159" s="1">
        <v>8168.4945975303935</v>
      </c>
      <c r="F6159" s="329">
        <v>140.1476007736959</v>
      </c>
      <c r="G6159" s="1">
        <v>0</v>
      </c>
      <c r="H6159" s="329">
        <v>0</v>
      </c>
      <c r="I6159" s="1">
        <v>8168.4945975303935</v>
      </c>
      <c r="J6159" s="329">
        <v>1201.844327277056</v>
      </c>
      <c r="K6159" s="329">
        <f t="shared" si="96"/>
        <v>1341.991928050752</v>
      </c>
    </row>
    <row r="6160" spans="2:11" x14ac:dyDescent="0.2">
      <c r="B6160" s="1">
        <v>19897943</v>
      </c>
      <c r="C6160" s="1">
        <v>2028</v>
      </c>
      <c r="D6160" s="1" t="s">
        <v>318</v>
      </c>
      <c r="E6160" s="1">
        <v>11967.57993745748</v>
      </c>
      <c r="F6160" s="329">
        <v>224.86984487258169</v>
      </c>
      <c r="G6160" s="1">
        <v>0</v>
      </c>
      <c r="H6160" s="329">
        <v>0</v>
      </c>
      <c r="I6160" s="1">
        <v>11967.57993745748</v>
      </c>
      <c r="J6160" s="329">
        <v>1201.844327277056</v>
      </c>
      <c r="K6160" s="329">
        <f t="shared" si="96"/>
        <v>1426.7141721496378</v>
      </c>
    </row>
    <row r="6161" spans="2:11" x14ac:dyDescent="0.2">
      <c r="B6161" s="1">
        <v>19897943</v>
      </c>
      <c r="C6161" s="1">
        <v>2029</v>
      </c>
      <c r="D6161" s="1" t="s">
        <v>318</v>
      </c>
      <c r="E6161" s="1">
        <v>11855.56536888369</v>
      </c>
      <c r="F6161" s="329">
        <v>178.96774141733979</v>
      </c>
      <c r="G6161" s="1">
        <v>0</v>
      </c>
      <c r="H6161" s="329">
        <v>0</v>
      </c>
      <c r="I6161" s="1">
        <v>11855.56536888369</v>
      </c>
      <c r="J6161" s="329">
        <v>1201.844327277056</v>
      </c>
      <c r="K6161" s="329">
        <f t="shared" si="96"/>
        <v>1380.8120686943957</v>
      </c>
    </row>
    <row r="6162" spans="2:11" x14ac:dyDescent="0.2">
      <c r="B6162" s="1">
        <v>19897943</v>
      </c>
      <c r="C6162" s="1">
        <v>2030</v>
      </c>
      <c r="D6162" s="1" t="s">
        <v>318</v>
      </c>
      <c r="E6162" s="1">
        <v>10448.87372034952</v>
      </c>
      <c r="F6162" s="329">
        <v>151.47258494562351</v>
      </c>
      <c r="G6162" s="1">
        <v>0.62999773943412318</v>
      </c>
      <c r="H6162" s="329">
        <v>26.57170017108853</v>
      </c>
      <c r="I6162" s="1">
        <v>10449.503718088959</v>
      </c>
      <c r="J6162" s="329">
        <v>1201.844327277056</v>
      </c>
      <c r="K6162" s="329">
        <f t="shared" si="96"/>
        <v>1379.888612393768</v>
      </c>
    </row>
    <row r="6163" spans="2:11" x14ac:dyDescent="0.2">
      <c r="B6163" s="1">
        <v>19897943</v>
      </c>
      <c r="C6163" s="1">
        <v>2031</v>
      </c>
      <c r="D6163" s="1" t="s">
        <v>318</v>
      </c>
      <c r="E6163" s="1">
        <v>23105.191588424619</v>
      </c>
      <c r="F6163" s="329">
        <v>408.48924751539818</v>
      </c>
      <c r="G6163" s="1">
        <v>0</v>
      </c>
      <c r="H6163" s="329">
        <v>0</v>
      </c>
      <c r="I6163" s="1">
        <v>23105.191588424619</v>
      </c>
      <c r="J6163" s="329">
        <v>1201.844327277056</v>
      </c>
      <c r="K6163" s="329">
        <f t="shared" si="96"/>
        <v>1610.3335747924541</v>
      </c>
    </row>
    <row r="6164" spans="2:11" x14ac:dyDescent="0.2">
      <c r="B6164" s="1">
        <v>19897943</v>
      </c>
      <c r="C6164" s="1">
        <v>2032</v>
      </c>
      <c r="D6164" s="1" t="s">
        <v>318</v>
      </c>
      <c r="E6164" s="1">
        <v>20996.630901993529</v>
      </c>
      <c r="F6164" s="329">
        <v>547.16537964118618</v>
      </c>
      <c r="G6164" s="1">
        <v>27.047613953246159</v>
      </c>
      <c r="H6164" s="329">
        <v>1140.799471684707</v>
      </c>
      <c r="I6164" s="1">
        <v>21023.67851594678</v>
      </c>
      <c r="J6164" s="329">
        <v>1201.844327277056</v>
      </c>
      <c r="K6164" s="329">
        <f t="shared" si="96"/>
        <v>2889.809178602949</v>
      </c>
    </row>
    <row r="6165" spans="2:11" x14ac:dyDescent="0.2">
      <c r="B6165" s="1">
        <v>19897943</v>
      </c>
      <c r="C6165" s="1">
        <v>2033</v>
      </c>
      <c r="D6165" s="1" t="s">
        <v>318</v>
      </c>
      <c r="E6165" s="1">
        <v>19301.3141708449</v>
      </c>
      <c r="F6165" s="329">
        <v>774.18444400638168</v>
      </c>
      <c r="G6165" s="1">
        <v>401.49075052259178</v>
      </c>
      <c r="H6165" s="329">
        <v>16933.8573403995</v>
      </c>
      <c r="I6165" s="1">
        <v>19702.804921367489</v>
      </c>
      <c r="J6165" s="329">
        <v>1201.844327277056</v>
      </c>
      <c r="K6165" s="329">
        <f t="shared" si="96"/>
        <v>18909.886111682939</v>
      </c>
    </row>
    <row r="6166" spans="2:11" x14ac:dyDescent="0.2">
      <c r="B6166" s="1">
        <v>19897943</v>
      </c>
      <c r="C6166" s="1">
        <v>2034</v>
      </c>
      <c r="D6166" s="1" t="s">
        <v>318</v>
      </c>
      <c r="E6166" s="1">
        <v>19301.3141708449</v>
      </c>
      <c r="F6166" s="329">
        <v>774.18444400638168</v>
      </c>
      <c r="G6166" s="1">
        <v>401.49075052259178</v>
      </c>
      <c r="H6166" s="329">
        <v>16933.8573403995</v>
      </c>
      <c r="I6166" s="1">
        <v>19702.804921367489</v>
      </c>
      <c r="J6166" s="329">
        <v>1201.844327277056</v>
      </c>
      <c r="K6166" s="329">
        <f t="shared" si="96"/>
        <v>18909.886111682939</v>
      </c>
    </row>
    <row r="6167" spans="2:11" x14ac:dyDescent="0.2">
      <c r="B6167" s="1">
        <v>19898910</v>
      </c>
      <c r="C6167" s="1">
        <v>2023</v>
      </c>
      <c r="D6167" s="1" t="s">
        <v>318</v>
      </c>
      <c r="E6167" s="1">
        <v>0</v>
      </c>
      <c r="F6167" s="329">
        <v>0</v>
      </c>
      <c r="G6167" s="1">
        <v>0</v>
      </c>
      <c r="H6167" s="329">
        <v>0</v>
      </c>
      <c r="I6167" s="1">
        <v>0</v>
      </c>
      <c r="J6167" s="329">
        <v>232.2269970050011</v>
      </c>
      <c r="K6167" s="329">
        <f t="shared" si="96"/>
        <v>232.2269970050011</v>
      </c>
    </row>
    <row r="6168" spans="2:11" x14ac:dyDescent="0.2">
      <c r="B6168" s="1">
        <v>19898910</v>
      </c>
      <c r="C6168" s="1">
        <v>2024</v>
      </c>
      <c r="D6168" s="1" t="s">
        <v>318</v>
      </c>
      <c r="E6168" s="1">
        <v>0</v>
      </c>
      <c r="F6168" s="329">
        <v>0</v>
      </c>
      <c r="G6168" s="1">
        <v>0</v>
      </c>
      <c r="H6168" s="329">
        <v>0</v>
      </c>
      <c r="I6168" s="1">
        <v>0</v>
      </c>
      <c r="J6168" s="329">
        <v>232.2269970050011</v>
      </c>
      <c r="K6168" s="329">
        <f t="shared" si="96"/>
        <v>232.2269970050011</v>
      </c>
    </row>
    <row r="6169" spans="2:11" x14ac:dyDescent="0.2">
      <c r="B6169" s="1">
        <v>19898910</v>
      </c>
      <c r="C6169" s="1">
        <v>2025</v>
      </c>
      <c r="D6169" s="1" t="s">
        <v>318</v>
      </c>
      <c r="E6169" s="1">
        <v>0</v>
      </c>
      <c r="F6169" s="329">
        <v>0</v>
      </c>
      <c r="G6169" s="1">
        <v>0</v>
      </c>
      <c r="H6169" s="329">
        <v>0</v>
      </c>
      <c r="I6169" s="1">
        <v>0</v>
      </c>
      <c r="J6169" s="329">
        <v>232.2269970050011</v>
      </c>
      <c r="K6169" s="329">
        <f t="shared" si="96"/>
        <v>232.2269970050011</v>
      </c>
    </row>
    <row r="6170" spans="2:11" x14ac:dyDescent="0.2">
      <c r="B6170" s="1">
        <v>19898910</v>
      </c>
      <c r="C6170" s="1">
        <v>2026</v>
      </c>
      <c r="D6170" s="1" t="s">
        <v>318</v>
      </c>
      <c r="E6170" s="1">
        <v>0</v>
      </c>
      <c r="F6170" s="329">
        <v>0</v>
      </c>
      <c r="G6170" s="1">
        <v>0</v>
      </c>
      <c r="H6170" s="329">
        <v>0</v>
      </c>
      <c r="I6170" s="1">
        <v>0</v>
      </c>
      <c r="J6170" s="329">
        <v>232.2269970050011</v>
      </c>
      <c r="K6170" s="329">
        <f t="shared" si="96"/>
        <v>232.2269970050011</v>
      </c>
    </row>
    <row r="6171" spans="2:11" x14ac:dyDescent="0.2">
      <c r="B6171" s="1">
        <v>19898910</v>
      </c>
      <c r="C6171" s="1">
        <v>2027</v>
      </c>
      <c r="D6171" s="1" t="s">
        <v>318</v>
      </c>
      <c r="E6171" s="1">
        <v>0</v>
      </c>
      <c r="F6171" s="329">
        <v>0</v>
      </c>
      <c r="G6171" s="1">
        <v>0</v>
      </c>
      <c r="H6171" s="329">
        <v>0</v>
      </c>
      <c r="I6171" s="1">
        <v>0</v>
      </c>
      <c r="J6171" s="329">
        <v>232.2269970050011</v>
      </c>
      <c r="K6171" s="329">
        <f t="shared" si="96"/>
        <v>232.2269970050011</v>
      </c>
    </row>
    <row r="6172" spans="2:11" x14ac:dyDescent="0.2">
      <c r="B6172" s="1">
        <v>19898910</v>
      </c>
      <c r="C6172" s="1">
        <v>2028</v>
      </c>
      <c r="D6172" s="1" t="s">
        <v>318</v>
      </c>
      <c r="E6172" s="1">
        <v>0</v>
      </c>
      <c r="F6172" s="329">
        <v>0</v>
      </c>
      <c r="G6172" s="1">
        <v>0</v>
      </c>
      <c r="H6172" s="329">
        <v>0</v>
      </c>
      <c r="I6172" s="1">
        <v>0</v>
      </c>
      <c r="J6172" s="329">
        <v>232.2269970050011</v>
      </c>
      <c r="K6172" s="329">
        <f t="shared" si="96"/>
        <v>232.2269970050011</v>
      </c>
    </row>
    <row r="6173" spans="2:11" x14ac:dyDescent="0.2">
      <c r="B6173" s="1">
        <v>19898910</v>
      </c>
      <c r="C6173" s="1">
        <v>2029</v>
      </c>
      <c r="D6173" s="1" t="s">
        <v>318</v>
      </c>
      <c r="E6173" s="1">
        <v>0</v>
      </c>
      <c r="F6173" s="329">
        <v>0</v>
      </c>
      <c r="G6173" s="1">
        <v>1.51784271638529E-2</v>
      </c>
      <c r="H6173" s="329">
        <v>0.64018740135301444</v>
      </c>
      <c r="I6173" s="1">
        <v>1.51784271638529E-2</v>
      </c>
      <c r="J6173" s="329">
        <v>232.2269970050011</v>
      </c>
      <c r="K6173" s="329">
        <f t="shared" si="96"/>
        <v>232.86718440635411</v>
      </c>
    </row>
    <row r="6174" spans="2:11" x14ac:dyDescent="0.2">
      <c r="B6174" s="1">
        <v>19898910</v>
      </c>
      <c r="C6174" s="1">
        <v>2030</v>
      </c>
      <c r="D6174" s="1" t="s">
        <v>318</v>
      </c>
      <c r="E6174" s="1">
        <v>0</v>
      </c>
      <c r="F6174" s="329">
        <v>0</v>
      </c>
      <c r="G6174" s="1">
        <v>219.26736524831631</v>
      </c>
      <c r="H6174" s="329">
        <v>9248.1390360481673</v>
      </c>
      <c r="I6174" s="1">
        <v>219.26736524831631</v>
      </c>
      <c r="J6174" s="329">
        <v>232.2269970050011</v>
      </c>
      <c r="K6174" s="329">
        <f t="shared" si="96"/>
        <v>9480.3660330531693</v>
      </c>
    </row>
    <row r="6175" spans="2:11" x14ac:dyDescent="0.2">
      <c r="B6175" s="1">
        <v>19898910</v>
      </c>
      <c r="C6175" s="1">
        <v>2031</v>
      </c>
      <c r="D6175" s="1" t="s">
        <v>318</v>
      </c>
      <c r="E6175" s="1">
        <v>0</v>
      </c>
      <c r="F6175" s="329">
        <v>0</v>
      </c>
      <c r="G6175" s="1">
        <v>15.39489843436102</v>
      </c>
      <c r="H6175" s="329">
        <v>649.31760823401532</v>
      </c>
      <c r="I6175" s="1">
        <v>15.39489843436102</v>
      </c>
      <c r="J6175" s="329">
        <v>232.2269970050011</v>
      </c>
      <c r="K6175" s="329">
        <f t="shared" si="96"/>
        <v>881.54460523901639</v>
      </c>
    </row>
    <row r="6176" spans="2:11" x14ac:dyDescent="0.2">
      <c r="B6176" s="1">
        <v>19898910</v>
      </c>
      <c r="C6176" s="1">
        <v>2032</v>
      </c>
      <c r="D6176" s="1" t="s">
        <v>318</v>
      </c>
      <c r="E6176" s="1">
        <v>0</v>
      </c>
      <c r="F6176" s="329">
        <v>0</v>
      </c>
      <c r="G6176" s="1">
        <v>296.22987247226638</v>
      </c>
      <c r="H6176" s="329">
        <v>12494.22158264099</v>
      </c>
      <c r="I6176" s="1">
        <v>296.22987247226638</v>
      </c>
      <c r="J6176" s="329">
        <v>232.2269970050011</v>
      </c>
      <c r="K6176" s="329">
        <f t="shared" si="96"/>
        <v>12726.448579645992</v>
      </c>
    </row>
    <row r="6177" spans="2:11" x14ac:dyDescent="0.2">
      <c r="B6177" s="1">
        <v>19898910</v>
      </c>
      <c r="C6177" s="1">
        <v>2033</v>
      </c>
      <c r="D6177" s="1" t="s">
        <v>318</v>
      </c>
      <c r="E6177" s="1">
        <v>0</v>
      </c>
      <c r="F6177" s="329">
        <v>0</v>
      </c>
      <c r="G6177" s="1">
        <v>1135.9775193595169</v>
      </c>
      <c r="H6177" s="329">
        <v>47912.638659038123</v>
      </c>
      <c r="I6177" s="1">
        <v>1135.9775193595169</v>
      </c>
      <c r="J6177" s="329">
        <v>232.2269970050011</v>
      </c>
      <c r="K6177" s="329">
        <f t="shared" si="96"/>
        <v>48144.865656043126</v>
      </c>
    </row>
    <row r="6178" spans="2:11" x14ac:dyDescent="0.2">
      <c r="B6178" s="1">
        <v>19898910</v>
      </c>
      <c r="C6178" s="1">
        <v>2034</v>
      </c>
      <c r="D6178" s="1" t="s">
        <v>318</v>
      </c>
      <c r="E6178" s="1">
        <v>0</v>
      </c>
      <c r="F6178" s="329">
        <v>0</v>
      </c>
      <c r="G6178" s="1">
        <v>1135.9775193595169</v>
      </c>
      <c r="H6178" s="329">
        <v>47912.638659038123</v>
      </c>
      <c r="I6178" s="1">
        <v>1135.9775193595169</v>
      </c>
      <c r="J6178" s="329">
        <v>232.2269970050011</v>
      </c>
      <c r="K6178" s="329">
        <f t="shared" si="96"/>
        <v>48144.865656043126</v>
      </c>
    </row>
    <row r="6179" spans="2:11" x14ac:dyDescent="0.2">
      <c r="B6179" s="1">
        <v>19899321</v>
      </c>
      <c r="C6179" s="1">
        <v>2023</v>
      </c>
      <c r="D6179" s="1" t="s">
        <v>318</v>
      </c>
      <c r="E6179" s="1">
        <v>0</v>
      </c>
      <c r="F6179" s="329">
        <v>0</v>
      </c>
      <c r="G6179" s="1">
        <v>0</v>
      </c>
      <c r="H6179" s="329">
        <v>0</v>
      </c>
      <c r="I6179" s="1">
        <v>0</v>
      </c>
      <c r="J6179" s="329">
        <v>485.67854834639581</v>
      </c>
      <c r="K6179" s="329">
        <f t="shared" si="96"/>
        <v>485.67854834639581</v>
      </c>
    </row>
    <row r="6180" spans="2:11" x14ac:dyDescent="0.2">
      <c r="B6180" s="1">
        <v>19899321</v>
      </c>
      <c r="C6180" s="1">
        <v>2024</v>
      </c>
      <c r="D6180" s="1" t="s">
        <v>318</v>
      </c>
      <c r="E6180" s="1">
        <v>0</v>
      </c>
      <c r="F6180" s="329">
        <v>0</v>
      </c>
      <c r="G6180" s="1">
        <v>0</v>
      </c>
      <c r="H6180" s="329">
        <v>0</v>
      </c>
      <c r="I6180" s="1">
        <v>0</v>
      </c>
      <c r="J6180" s="329">
        <v>485.67854834639581</v>
      </c>
      <c r="K6180" s="329">
        <f t="shared" si="96"/>
        <v>485.67854834639581</v>
      </c>
    </row>
    <row r="6181" spans="2:11" x14ac:dyDescent="0.2">
      <c r="B6181" s="1">
        <v>19899321</v>
      </c>
      <c r="C6181" s="1">
        <v>2025</v>
      </c>
      <c r="D6181" s="1" t="s">
        <v>318</v>
      </c>
      <c r="E6181" s="1">
        <v>0</v>
      </c>
      <c r="F6181" s="329">
        <v>0</v>
      </c>
      <c r="G6181" s="1">
        <v>0</v>
      </c>
      <c r="H6181" s="329">
        <v>0</v>
      </c>
      <c r="I6181" s="1">
        <v>0</v>
      </c>
      <c r="J6181" s="329">
        <v>485.67854834639581</v>
      </c>
      <c r="K6181" s="329">
        <f t="shared" si="96"/>
        <v>485.67854834639581</v>
      </c>
    </row>
    <row r="6182" spans="2:11" x14ac:dyDescent="0.2">
      <c r="B6182" s="1">
        <v>19899321</v>
      </c>
      <c r="C6182" s="1">
        <v>2026</v>
      </c>
      <c r="D6182" s="1" t="s">
        <v>318</v>
      </c>
      <c r="E6182" s="1">
        <v>0</v>
      </c>
      <c r="F6182" s="329">
        <v>0</v>
      </c>
      <c r="G6182" s="1">
        <v>0</v>
      </c>
      <c r="H6182" s="329">
        <v>0</v>
      </c>
      <c r="I6182" s="1">
        <v>0</v>
      </c>
      <c r="J6182" s="329">
        <v>485.67854834639581</v>
      </c>
      <c r="K6182" s="329">
        <f t="shared" si="96"/>
        <v>485.67854834639581</v>
      </c>
    </row>
    <row r="6183" spans="2:11" x14ac:dyDescent="0.2">
      <c r="B6183" s="1">
        <v>19899321</v>
      </c>
      <c r="C6183" s="1">
        <v>2027</v>
      </c>
      <c r="D6183" s="1" t="s">
        <v>318</v>
      </c>
      <c r="E6183" s="1">
        <v>0</v>
      </c>
      <c r="F6183" s="329">
        <v>0</v>
      </c>
      <c r="G6183" s="1">
        <v>0</v>
      </c>
      <c r="H6183" s="329">
        <v>0</v>
      </c>
      <c r="I6183" s="1">
        <v>0</v>
      </c>
      <c r="J6183" s="329">
        <v>485.67854834639581</v>
      </c>
      <c r="K6183" s="329">
        <f t="shared" si="96"/>
        <v>485.67854834639581</v>
      </c>
    </row>
    <row r="6184" spans="2:11" x14ac:dyDescent="0.2">
      <c r="B6184" s="1">
        <v>19899321</v>
      </c>
      <c r="C6184" s="1">
        <v>2028</v>
      </c>
      <c r="D6184" s="1" t="s">
        <v>318</v>
      </c>
      <c r="E6184" s="1">
        <v>0</v>
      </c>
      <c r="F6184" s="329">
        <v>0</v>
      </c>
      <c r="G6184" s="1">
        <v>0</v>
      </c>
      <c r="H6184" s="329">
        <v>0</v>
      </c>
      <c r="I6184" s="1">
        <v>0</v>
      </c>
      <c r="J6184" s="329">
        <v>485.67854834639581</v>
      </c>
      <c r="K6184" s="329">
        <f t="shared" si="96"/>
        <v>485.67854834639581</v>
      </c>
    </row>
    <row r="6185" spans="2:11" x14ac:dyDescent="0.2">
      <c r="B6185" s="1">
        <v>19899321</v>
      </c>
      <c r="C6185" s="1">
        <v>2029</v>
      </c>
      <c r="D6185" s="1" t="s">
        <v>318</v>
      </c>
      <c r="E6185" s="1">
        <v>0</v>
      </c>
      <c r="F6185" s="329">
        <v>0</v>
      </c>
      <c r="G6185" s="1">
        <v>3.5432200108146992</v>
      </c>
      <c r="H6185" s="329">
        <v>149.44399618344039</v>
      </c>
      <c r="I6185" s="1">
        <v>3.5432200108146992</v>
      </c>
      <c r="J6185" s="329">
        <v>485.67854834639581</v>
      </c>
      <c r="K6185" s="329">
        <f t="shared" si="96"/>
        <v>635.1225445298362</v>
      </c>
    </row>
    <row r="6186" spans="2:11" x14ac:dyDescent="0.2">
      <c r="B6186" s="1">
        <v>19899321</v>
      </c>
      <c r="C6186" s="1">
        <v>2030</v>
      </c>
      <c r="D6186" s="1" t="s">
        <v>318</v>
      </c>
      <c r="E6186" s="1">
        <v>0</v>
      </c>
      <c r="F6186" s="329">
        <v>0</v>
      </c>
      <c r="G6186" s="1">
        <v>232.81363668505011</v>
      </c>
      <c r="H6186" s="329">
        <v>9819.4862656055047</v>
      </c>
      <c r="I6186" s="1">
        <v>232.81363668505011</v>
      </c>
      <c r="J6186" s="329">
        <v>485.67854834639581</v>
      </c>
      <c r="K6186" s="329">
        <f t="shared" si="96"/>
        <v>10305.1648139519</v>
      </c>
    </row>
    <row r="6187" spans="2:11" x14ac:dyDescent="0.2">
      <c r="B6187" s="1">
        <v>19899321</v>
      </c>
      <c r="C6187" s="1">
        <v>2031</v>
      </c>
      <c r="D6187" s="1" t="s">
        <v>318</v>
      </c>
      <c r="E6187" s="1">
        <v>0</v>
      </c>
      <c r="F6187" s="329">
        <v>0</v>
      </c>
      <c r="G6187" s="1">
        <v>32.744864913036587</v>
      </c>
      <c r="H6187" s="329">
        <v>1381.095007409923</v>
      </c>
      <c r="I6187" s="1">
        <v>32.744864913036587</v>
      </c>
      <c r="J6187" s="329">
        <v>485.67854834639581</v>
      </c>
      <c r="K6187" s="329">
        <f t="shared" si="96"/>
        <v>1866.7735557563187</v>
      </c>
    </row>
    <row r="6188" spans="2:11" x14ac:dyDescent="0.2">
      <c r="B6188" s="1">
        <v>19899321</v>
      </c>
      <c r="C6188" s="1">
        <v>2032</v>
      </c>
      <c r="D6188" s="1" t="s">
        <v>318</v>
      </c>
      <c r="E6188" s="1">
        <v>0</v>
      </c>
      <c r="F6188" s="329">
        <v>0</v>
      </c>
      <c r="G6188" s="1">
        <v>248.71554901670879</v>
      </c>
      <c r="H6188" s="329">
        <v>10490.188428764541</v>
      </c>
      <c r="I6188" s="1">
        <v>248.71554901670879</v>
      </c>
      <c r="J6188" s="329">
        <v>485.67854834639581</v>
      </c>
      <c r="K6188" s="329">
        <f t="shared" si="96"/>
        <v>10975.866977110936</v>
      </c>
    </row>
    <row r="6189" spans="2:11" x14ac:dyDescent="0.2">
      <c r="B6189" s="1">
        <v>19899321</v>
      </c>
      <c r="C6189" s="1">
        <v>2033</v>
      </c>
      <c r="D6189" s="1" t="s">
        <v>318</v>
      </c>
      <c r="E6189" s="1">
        <v>2.2588535779400671</v>
      </c>
      <c r="F6189" s="329">
        <v>8.7968174813417496E-2</v>
      </c>
      <c r="G6189" s="1">
        <v>491.98304664543241</v>
      </c>
      <c r="H6189" s="329">
        <v>20750.591925081138</v>
      </c>
      <c r="I6189" s="1">
        <v>494.24190022337251</v>
      </c>
      <c r="J6189" s="329">
        <v>485.67854834639581</v>
      </c>
      <c r="K6189" s="329">
        <f t="shared" si="96"/>
        <v>21236.358441602348</v>
      </c>
    </row>
    <row r="6190" spans="2:11" x14ac:dyDescent="0.2">
      <c r="B6190" s="1">
        <v>19899321</v>
      </c>
      <c r="C6190" s="1">
        <v>2034</v>
      </c>
      <c r="D6190" s="1" t="s">
        <v>318</v>
      </c>
      <c r="E6190" s="1">
        <v>2.2588535779400671</v>
      </c>
      <c r="F6190" s="329">
        <v>8.7968174813417496E-2</v>
      </c>
      <c r="G6190" s="1">
        <v>491.98304664543241</v>
      </c>
      <c r="H6190" s="329">
        <v>20750.591925081138</v>
      </c>
      <c r="I6190" s="1">
        <v>494.24190022337251</v>
      </c>
      <c r="J6190" s="329">
        <v>485.67854834639581</v>
      </c>
      <c r="K6190" s="329">
        <f t="shared" si="96"/>
        <v>21236.358441602348</v>
      </c>
    </row>
    <row r="6191" spans="2:11" x14ac:dyDescent="0.2">
      <c r="B6191" s="1">
        <v>19899526</v>
      </c>
      <c r="C6191" s="1">
        <v>2023</v>
      </c>
      <c r="D6191" s="1" t="s">
        <v>318</v>
      </c>
      <c r="E6191" s="1">
        <v>0</v>
      </c>
      <c r="F6191" s="329">
        <v>0</v>
      </c>
      <c r="G6191" s="1">
        <v>9309.4200414202714</v>
      </c>
      <c r="H6191" s="329">
        <v>392647.62811614561</v>
      </c>
      <c r="I6191" s="1">
        <v>9309.4200414202714</v>
      </c>
      <c r="J6191" s="329">
        <v>1340.883114217796</v>
      </c>
      <c r="K6191" s="329">
        <f t="shared" si="96"/>
        <v>393988.51123036339</v>
      </c>
    </row>
    <row r="6192" spans="2:11" x14ac:dyDescent="0.2">
      <c r="B6192" s="1">
        <v>19899526</v>
      </c>
      <c r="C6192" s="1">
        <v>2024</v>
      </c>
      <c r="D6192" s="1" t="s">
        <v>318</v>
      </c>
      <c r="E6192" s="1">
        <v>0</v>
      </c>
      <c r="F6192" s="329">
        <v>0</v>
      </c>
      <c r="G6192" s="1">
        <v>13574.50103204683</v>
      </c>
      <c r="H6192" s="329">
        <v>572537.88199250691</v>
      </c>
      <c r="I6192" s="1">
        <v>13574.50103204683</v>
      </c>
      <c r="J6192" s="329">
        <v>1340.883114217796</v>
      </c>
      <c r="K6192" s="329">
        <f t="shared" si="96"/>
        <v>573878.76510672469</v>
      </c>
    </row>
    <row r="6193" spans="2:11" x14ac:dyDescent="0.2">
      <c r="B6193" s="1">
        <v>19899526</v>
      </c>
      <c r="C6193" s="1">
        <v>2025</v>
      </c>
      <c r="D6193" s="1" t="s">
        <v>318</v>
      </c>
      <c r="E6193" s="1">
        <v>0</v>
      </c>
      <c r="F6193" s="329">
        <v>0</v>
      </c>
      <c r="G6193" s="1">
        <v>13202.88074396664</v>
      </c>
      <c r="H6193" s="329">
        <v>556863.88468383404</v>
      </c>
      <c r="I6193" s="1">
        <v>13202.88074396664</v>
      </c>
      <c r="J6193" s="329">
        <v>1340.883114217796</v>
      </c>
      <c r="K6193" s="329">
        <f t="shared" si="96"/>
        <v>558204.76779805182</v>
      </c>
    </row>
    <row r="6194" spans="2:11" x14ac:dyDescent="0.2">
      <c r="B6194" s="1">
        <v>19899526</v>
      </c>
      <c r="C6194" s="1">
        <v>2026</v>
      </c>
      <c r="D6194" s="1" t="s">
        <v>318</v>
      </c>
      <c r="E6194" s="1">
        <v>0</v>
      </c>
      <c r="F6194" s="329">
        <v>0</v>
      </c>
      <c r="G6194" s="1">
        <v>12424.736373303011</v>
      </c>
      <c r="H6194" s="329">
        <v>524043.73690732551</v>
      </c>
      <c r="I6194" s="1">
        <v>12424.736373303011</v>
      </c>
      <c r="J6194" s="329">
        <v>1340.883114217796</v>
      </c>
      <c r="K6194" s="329">
        <f t="shared" si="96"/>
        <v>525384.62002154335</v>
      </c>
    </row>
    <row r="6195" spans="2:11" x14ac:dyDescent="0.2">
      <c r="B6195" s="1">
        <v>19899526</v>
      </c>
      <c r="C6195" s="1">
        <v>2027</v>
      </c>
      <c r="D6195" s="1" t="s">
        <v>318</v>
      </c>
      <c r="E6195" s="1">
        <v>0</v>
      </c>
      <c r="F6195" s="329">
        <v>0</v>
      </c>
      <c r="G6195" s="1">
        <v>12150.912829435631</v>
      </c>
      <c r="H6195" s="329">
        <v>512494.55720080069</v>
      </c>
      <c r="I6195" s="1">
        <v>12150.912829435631</v>
      </c>
      <c r="J6195" s="329">
        <v>1340.883114217796</v>
      </c>
      <c r="K6195" s="329">
        <f t="shared" si="96"/>
        <v>513835.44031501847</v>
      </c>
    </row>
    <row r="6196" spans="2:11" x14ac:dyDescent="0.2">
      <c r="B6196" s="1">
        <v>19899526</v>
      </c>
      <c r="C6196" s="1">
        <v>2028</v>
      </c>
      <c r="D6196" s="1" t="s">
        <v>318</v>
      </c>
      <c r="E6196" s="1">
        <v>0</v>
      </c>
      <c r="F6196" s="329">
        <v>0</v>
      </c>
      <c r="G6196" s="1">
        <v>12717.32005833418</v>
      </c>
      <c r="H6196" s="329">
        <v>536384.17158981133</v>
      </c>
      <c r="I6196" s="1">
        <v>12717.32005833418</v>
      </c>
      <c r="J6196" s="329">
        <v>1340.883114217796</v>
      </c>
      <c r="K6196" s="329">
        <f t="shared" si="96"/>
        <v>537725.05470402911</v>
      </c>
    </row>
    <row r="6197" spans="2:11" x14ac:dyDescent="0.2">
      <c r="B6197" s="1">
        <v>19899526</v>
      </c>
      <c r="C6197" s="1">
        <v>2029</v>
      </c>
      <c r="D6197" s="1" t="s">
        <v>318</v>
      </c>
      <c r="E6197" s="1">
        <v>0</v>
      </c>
      <c r="F6197" s="329">
        <v>0</v>
      </c>
      <c r="G6197" s="1">
        <v>15782.206337019261</v>
      </c>
      <c r="H6197" s="329">
        <v>665653.26917237346</v>
      </c>
      <c r="I6197" s="1">
        <v>15782.206337019261</v>
      </c>
      <c r="J6197" s="329">
        <v>1340.883114217796</v>
      </c>
      <c r="K6197" s="329">
        <f t="shared" si="96"/>
        <v>666994.15228659124</v>
      </c>
    </row>
    <row r="6198" spans="2:11" x14ac:dyDescent="0.2">
      <c r="B6198" s="1">
        <v>19899526</v>
      </c>
      <c r="C6198" s="1">
        <v>2030</v>
      </c>
      <c r="D6198" s="1" t="s">
        <v>318</v>
      </c>
      <c r="E6198" s="1">
        <v>0</v>
      </c>
      <c r="F6198" s="329">
        <v>0</v>
      </c>
      <c r="G6198" s="1">
        <v>15432.947508809249</v>
      </c>
      <c r="H6198" s="329">
        <v>650922.42129085865</v>
      </c>
      <c r="I6198" s="1">
        <v>15432.947508809249</v>
      </c>
      <c r="J6198" s="329">
        <v>1340.883114217796</v>
      </c>
      <c r="K6198" s="329">
        <f t="shared" si="96"/>
        <v>652263.30440507643</v>
      </c>
    </row>
    <row r="6199" spans="2:11" x14ac:dyDescent="0.2">
      <c r="B6199" s="1">
        <v>19899526</v>
      </c>
      <c r="C6199" s="1">
        <v>2031</v>
      </c>
      <c r="D6199" s="1" t="s">
        <v>318</v>
      </c>
      <c r="E6199" s="1">
        <v>0</v>
      </c>
      <c r="F6199" s="329">
        <v>0</v>
      </c>
      <c r="G6199" s="1">
        <v>15697.1462716881</v>
      </c>
      <c r="H6199" s="329">
        <v>662065.65224767907</v>
      </c>
      <c r="I6199" s="1">
        <v>15697.1462716881</v>
      </c>
      <c r="J6199" s="329">
        <v>1340.883114217796</v>
      </c>
      <c r="K6199" s="329">
        <f t="shared" si="96"/>
        <v>663406.53536189685</v>
      </c>
    </row>
    <row r="6200" spans="2:11" x14ac:dyDescent="0.2">
      <c r="B6200" s="1">
        <v>19899526</v>
      </c>
      <c r="C6200" s="1">
        <v>2032</v>
      </c>
      <c r="D6200" s="1" t="s">
        <v>318</v>
      </c>
      <c r="E6200" s="1">
        <v>0</v>
      </c>
      <c r="F6200" s="329">
        <v>0</v>
      </c>
      <c r="G6200" s="1">
        <v>17145.875406518891</v>
      </c>
      <c r="H6200" s="329">
        <v>723169.35753148154</v>
      </c>
      <c r="I6200" s="1">
        <v>17145.875406518891</v>
      </c>
      <c r="J6200" s="329">
        <v>1340.883114217796</v>
      </c>
      <c r="K6200" s="329">
        <f t="shared" si="96"/>
        <v>724510.24064569932</v>
      </c>
    </row>
    <row r="6201" spans="2:11" x14ac:dyDescent="0.2">
      <c r="B6201" s="1">
        <v>19899526</v>
      </c>
      <c r="C6201" s="1">
        <v>2033</v>
      </c>
      <c r="D6201" s="1" t="s">
        <v>318</v>
      </c>
      <c r="E6201" s="1">
        <v>0</v>
      </c>
      <c r="F6201" s="329">
        <v>0</v>
      </c>
      <c r="G6201" s="1">
        <v>16609.662955130199</v>
      </c>
      <c r="H6201" s="329">
        <v>700553.28195777757</v>
      </c>
      <c r="I6201" s="1">
        <v>16609.662955130199</v>
      </c>
      <c r="J6201" s="329">
        <v>1340.883114217796</v>
      </c>
      <c r="K6201" s="329">
        <f t="shared" si="96"/>
        <v>701894.16507199535</v>
      </c>
    </row>
    <row r="6202" spans="2:11" x14ac:dyDescent="0.2">
      <c r="B6202" s="1">
        <v>19899526</v>
      </c>
      <c r="C6202" s="1">
        <v>2034</v>
      </c>
      <c r="D6202" s="1" t="s">
        <v>318</v>
      </c>
      <c r="E6202" s="1">
        <v>0</v>
      </c>
      <c r="F6202" s="329">
        <v>0</v>
      </c>
      <c r="G6202" s="1">
        <v>16609.662955130199</v>
      </c>
      <c r="H6202" s="329">
        <v>700553.28195777757</v>
      </c>
      <c r="I6202" s="1">
        <v>16609.662955130199</v>
      </c>
      <c r="J6202" s="329">
        <v>1340.883114217796</v>
      </c>
      <c r="K6202" s="329">
        <f t="shared" si="96"/>
        <v>701894.16507199535</v>
      </c>
    </row>
    <row r="6203" spans="2:11" x14ac:dyDescent="0.2">
      <c r="B6203" s="1">
        <v>19900248</v>
      </c>
      <c r="C6203" s="1">
        <v>2023</v>
      </c>
      <c r="D6203" s="1" t="s">
        <v>318</v>
      </c>
      <c r="E6203" s="1">
        <v>3151.4671972015121</v>
      </c>
      <c r="F6203" s="329">
        <v>0</v>
      </c>
      <c r="G6203" s="1">
        <v>0</v>
      </c>
      <c r="H6203" s="329">
        <v>0</v>
      </c>
      <c r="I6203" s="1">
        <v>3151.4671972015121</v>
      </c>
      <c r="J6203" s="329">
        <v>1571.956686378031</v>
      </c>
      <c r="K6203" s="329">
        <f t="shared" si="96"/>
        <v>1571.956686378031</v>
      </c>
    </row>
    <row r="6204" spans="2:11" x14ac:dyDescent="0.2">
      <c r="B6204" s="1">
        <v>19900248</v>
      </c>
      <c r="C6204" s="1">
        <v>2024</v>
      </c>
      <c r="D6204" s="1" t="s">
        <v>318</v>
      </c>
      <c r="E6204" s="1">
        <v>5594.2000116404224</v>
      </c>
      <c r="F6204" s="329">
        <v>144.08055552521239</v>
      </c>
      <c r="G6204" s="1">
        <v>0</v>
      </c>
      <c r="H6204" s="329">
        <v>0</v>
      </c>
      <c r="I6204" s="1">
        <v>5594.2000116404224</v>
      </c>
      <c r="J6204" s="329">
        <v>1571.956686378031</v>
      </c>
      <c r="K6204" s="329">
        <f t="shared" si="96"/>
        <v>1716.0372419032433</v>
      </c>
    </row>
    <row r="6205" spans="2:11" x14ac:dyDescent="0.2">
      <c r="B6205" s="1">
        <v>19900248</v>
      </c>
      <c r="C6205" s="1">
        <v>2025</v>
      </c>
      <c r="D6205" s="1" t="s">
        <v>318</v>
      </c>
      <c r="E6205" s="1">
        <v>10580.759933306579</v>
      </c>
      <c r="F6205" s="329">
        <v>317.38771844606208</v>
      </c>
      <c r="G6205" s="1">
        <v>0</v>
      </c>
      <c r="H6205" s="329">
        <v>0</v>
      </c>
      <c r="I6205" s="1">
        <v>10580.759933306579</v>
      </c>
      <c r="J6205" s="329">
        <v>1571.956686378031</v>
      </c>
      <c r="K6205" s="329">
        <f t="shared" si="96"/>
        <v>1889.3444048240931</v>
      </c>
    </row>
    <row r="6206" spans="2:11" x14ac:dyDescent="0.2">
      <c r="B6206" s="1">
        <v>19900248</v>
      </c>
      <c r="C6206" s="1">
        <v>2026</v>
      </c>
      <c r="D6206" s="1" t="s">
        <v>318</v>
      </c>
      <c r="E6206" s="1">
        <v>11026.46072997633</v>
      </c>
      <c r="F6206" s="329">
        <v>234.59317943158729</v>
      </c>
      <c r="G6206" s="1">
        <v>0</v>
      </c>
      <c r="H6206" s="329">
        <v>0</v>
      </c>
      <c r="I6206" s="1">
        <v>11026.46072997633</v>
      </c>
      <c r="J6206" s="329">
        <v>1571.956686378031</v>
      </c>
      <c r="K6206" s="329">
        <f t="shared" si="96"/>
        <v>1806.5498658096183</v>
      </c>
    </row>
    <row r="6207" spans="2:11" x14ac:dyDescent="0.2">
      <c r="B6207" s="1">
        <v>19900248</v>
      </c>
      <c r="C6207" s="1">
        <v>2027</v>
      </c>
      <c r="D6207" s="1" t="s">
        <v>318</v>
      </c>
      <c r="E6207" s="1">
        <v>17908.34468803135</v>
      </c>
      <c r="F6207" s="329">
        <v>377.83328070263678</v>
      </c>
      <c r="G6207" s="1">
        <v>0</v>
      </c>
      <c r="H6207" s="329">
        <v>0</v>
      </c>
      <c r="I6207" s="1">
        <v>17908.34468803135</v>
      </c>
      <c r="J6207" s="329">
        <v>1571.956686378031</v>
      </c>
      <c r="K6207" s="329">
        <f t="shared" si="96"/>
        <v>1949.7899670806678</v>
      </c>
    </row>
    <row r="6208" spans="2:11" x14ac:dyDescent="0.2">
      <c r="B6208" s="1">
        <v>19900248</v>
      </c>
      <c r="C6208" s="1">
        <v>2028</v>
      </c>
      <c r="D6208" s="1" t="s">
        <v>318</v>
      </c>
      <c r="E6208" s="1">
        <v>26176.680466735179</v>
      </c>
      <c r="F6208" s="329">
        <v>595.09580969489912</v>
      </c>
      <c r="G6208" s="1">
        <v>0</v>
      </c>
      <c r="H6208" s="329">
        <v>0</v>
      </c>
      <c r="I6208" s="1">
        <v>26176.680466735179</v>
      </c>
      <c r="J6208" s="329">
        <v>1571.956686378031</v>
      </c>
      <c r="K6208" s="329">
        <f t="shared" si="96"/>
        <v>2167.0524960729299</v>
      </c>
    </row>
    <row r="6209" spans="2:11" x14ac:dyDescent="0.2">
      <c r="B6209" s="1">
        <v>19900248</v>
      </c>
      <c r="C6209" s="1">
        <v>2029</v>
      </c>
      <c r="D6209" s="1" t="s">
        <v>318</v>
      </c>
      <c r="E6209" s="1">
        <v>31008.294862722309</v>
      </c>
      <c r="F6209" s="329">
        <v>619.60443091568868</v>
      </c>
      <c r="G6209" s="1">
        <v>0</v>
      </c>
      <c r="H6209" s="329">
        <v>0</v>
      </c>
      <c r="I6209" s="1">
        <v>31008.294862722309</v>
      </c>
      <c r="J6209" s="329">
        <v>1571.956686378031</v>
      </c>
      <c r="K6209" s="329">
        <f t="shared" si="96"/>
        <v>2191.5611172937197</v>
      </c>
    </row>
    <row r="6210" spans="2:11" x14ac:dyDescent="0.2">
      <c r="B6210" s="1">
        <v>19900248</v>
      </c>
      <c r="C6210" s="1">
        <v>2030</v>
      </c>
      <c r="D6210" s="1" t="s">
        <v>318</v>
      </c>
      <c r="E6210" s="1">
        <v>38781.166699376648</v>
      </c>
      <c r="F6210" s="329">
        <v>790.16315892381874</v>
      </c>
      <c r="G6210" s="1">
        <v>0</v>
      </c>
      <c r="H6210" s="329">
        <v>0</v>
      </c>
      <c r="I6210" s="1">
        <v>38781.166699376648</v>
      </c>
      <c r="J6210" s="329">
        <v>1571.956686378031</v>
      </c>
      <c r="K6210" s="329">
        <f t="shared" si="96"/>
        <v>2362.1198453018496</v>
      </c>
    </row>
    <row r="6211" spans="2:11" x14ac:dyDescent="0.2">
      <c r="B6211" s="1">
        <v>19900248</v>
      </c>
      <c r="C6211" s="1">
        <v>2031</v>
      </c>
      <c r="D6211" s="1" t="s">
        <v>318</v>
      </c>
      <c r="E6211" s="1">
        <v>44410.799325119093</v>
      </c>
      <c r="F6211" s="329">
        <v>1062.800098577789</v>
      </c>
      <c r="G6211" s="1">
        <v>0</v>
      </c>
      <c r="H6211" s="329">
        <v>0</v>
      </c>
      <c r="I6211" s="1">
        <v>44410.799325119093</v>
      </c>
      <c r="J6211" s="329">
        <v>1571.956686378031</v>
      </c>
      <c r="K6211" s="329">
        <f t="shared" si="96"/>
        <v>2634.75678495582</v>
      </c>
    </row>
    <row r="6212" spans="2:11" x14ac:dyDescent="0.2">
      <c r="B6212" s="1">
        <v>19900248</v>
      </c>
      <c r="C6212" s="1">
        <v>2032</v>
      </c>
      <c r="D6212" s="1" t="s">
        <v>318</v>
      </c>
      <c r="E6212" s="1">
        <v>50184.07932760597</v>
      </c>
      <c r="F6212" s="329">
        <v>1540.3628189118069</v>
      </c>
      <c r="G6212" s="1">
        <v>0</v>
      </c>
      <c r="H6212" s="329">
        <v>0</v>
      </c>
      <c r="I6212" s="1">
        <v>50184.07932760597</v>
      </c>
      <c r="J6212" s="329">
        <v>1571.956686378031</v>
      </c>
      <c r="K6212" s="329">
        <f t="shared" si="96"/>
        <v>3112.3195052898382</v>
      </c>
    </row>
    <row r="6213" spans="2:11" x14ac:dyDescent="0.2">
      <c r="B6213" s="1">
        <v>19900248</v>
      </c>
      <c r="C6213" s="1">
        <v>2033</v>
      </c>
      <c r="D6213" s="1" t="s">
        <v>318</v>
      </c>
      <c r="E6213" s="1">
        <v>55515.12375358733</v>
      </c>
      <c r="F6213" s="329">
        <v>2492.3735413003819</v>
      </c>
      <c r="G6213" s="1">
        <v>0</v>
      </c>
      <c r="H6213" s="329">
        <v>0</v>
      </c>
      <c r="I6213" s="1">
        <v>55515.12375358733</v>
      </c>
      <c r="J6213" s="329">
        <v>1571.956686378031</v>
      </c>
      <c r="K6213" s="329">
        <f t="shared" si="96"/>
        <v>4064.3302276784129</v>
      </c>
    </row>
    <row r="6214" spans="2:11" x14ac:dyDescent="0.2">
      <c r="B6214" s="1">
        <v>19900248</v>
      </c>
      <c r="C6214" s="1">
        <v>2034</v>
      </c>
      <c r="D6214" s="1" t="s">
        <v>318</v>
      </c>
      <c r="E6214" s="1">
        <v>55515.12375358733</v>
      </c>
      <c r="F6214" s="329">
        <v>2492.3735413003819</v>
      </c>
      <c r="G6214" s="1">
        <v>0</v>
      </c>
      <c r="H6214" s="329">
        <v>0</v>
      </c>
      <c r="I6214" s="1">
        <v>55515.12375358733</v>
      </c>
      <c r="J6214" s="329">
        <v>1571.956686378031</v>
      </c>
      <c r="K6214" s="329">
        <f t="shared" si="96"/>
        <v>4064.3302276784129</v>
      </c>
    </row>
    <row r="6215" spans="2:11" x14ac:dyDescent="0.2">
      <c r="B6215" s="1">
        <v>19900288</v>
      </c>
      <c r="C6215" s="1">
        <v>2023</v>
      </c>
      <c r="D6215" s="1" t="s">
        <v>318</v>
      </c>
      <c r="E6215" s="1">
        <v>0</v>
      </c>
      <c r="F6215" s="329">
        <v>0</v>
      </c>
      <c r="G6215" s="1">
        <v>0</v>
      </c>
      <c r="H6215" s="329">
        <v>0</v>
      </c>
      <c r="I6215" s="1">
        <v>0</v>
      </c>
      <c r="J6215" s="329">
        <v>466.5048591574643</v>
      </c>
      <c r="K6215" s="329">
        <f t="shared" ref="K6215:K6278" si="97">J6215+H6215+F6215</f>
        <v>466.5048591574643</v>
      </c>
    </row>
    <row r="6216" spans="2:11" x14ac:dyDescent="0.2">
      <c r="B6216" s="1">
        <v>19900288</v>
      </c>
      <c r="C6216" s="1">
        <v>2024</v>
      </c>
      <c r="D6216" s="1" t="s">
        <v>318</v>
      </c>
      <c r="E6216" s="1">
        <v>0</v>
      </c>
      <c r="F6216" s="329">
        <v>0</v>
      </c>
      <c r="G6216" s="1">
        <v>0</v>
      </c>
      <c r="H6216" s="329">
        <v>0</v>
      </c>
      <c r="I6216" s="1">
        <v>0</v>
      </c>
      <c r="J6216" s="329">
        <v>466.5048591574643</v>
      </c>
      <c r="K6216" s="329">
        <f t="shared" si="97"/>
        <v>466.5048591574643</v>
      </c>
    </row>
    <row r="6217" spans="2:11" x14ac:dyDescent="0.2">
      <c r="B6217" s="1">
        <v>19900288</v>
      </c>
      <c r="C6217" s="1">
        <v>2025</v>
      </c>
      <c r="D6217" s="1" t="s">
        <v>318</v>
      </c>
      <c r="E6217" s="1">
        <v>0</v>
      </c>
      <c r="F6217" s="329">
        <v>0</v>
      </c>
      <c r="G6217" s="1">
        <v>0</v>
      </c>
      <c r="H6217" s="329">
        <v>0</v>
      </c>
      <c r="I6217" s="1">
        <v>0</v>
      </c>
      <c r="J6217" s="329">
        <v>466.5048591574643</v>
      </c>
      <c r="K6217" s="329">
        <f t="shared" si="97"/>
        <v>466.5048591574643</v>
      </c>
    </row>
    <row r="6218" spans="2:11" x14ac:dyDescent="0.2">
      <c r="B6218" s="1">
        <v>19900288</v>
      </c>
      <c r="C6218" s="1">
        <v>2026</v>
      </c>
      <c r="D6218" s="1" t="s">
        <v>318</v>
      </c>
      <c r="E6218" s="1">
        <v>0</v>
      </c>
      <c r="F6218" s="329">
        <v>0</v>
      </c>
      <c r="G6218" s="1">
        <v>0</v>
      </c>
      <c r="H6218" s="329">
        <v>0</v>
      </c>
      <c r="I6218" s="1">
        <v>0</v>
      </c>
      <c r="J6218" s="329">
        <v>466.5048591574643</v>
      </c>
      <c r="K6218" s="329">
        <f t="shared" si="97"/>
        <v>466.5048591574643</v>
      </c>
    </row>
    <row r="6219" spans="2:11" x14ac:dyDescent="0.2">
      <c r="B6219" s="1">
        <v>19900288</v>
      </c>
      <c r="C6219" s="1">
        <v>2027</v>
      </c>
      <c r="D6219" s="1" t="s">
        <v>318</v>
      </c>
      <c r="E6219" s="1">
        <v>0</v>
      </c>
      <c r="F6219" s="329">
        <v>0</v>
      </c>
      <c r="G6219" s="1">
        <v>0</v>
      </c>
      <c r="H6219" s="329">
        <v>0</v>
      </c>
      <c r="I6219" s="1">
        <v>0</v>
      </c>
      <c r="J6219" s="329">
        <v>466.5048591574643</v>
      </c>
      <c r="K6219" s="329">
        <f t="shared" si="97"/>
        <v>466.5048591574643</v>
      </c>
    </row>
    <row r="6220" spans="2:11" x14ac:dyDescent="0.2">
      <c r="B6220" s="1">
        <v>19900288</v>
      </c>
      <c r="C6220" s="1">
        <v>2028</v>
      </c>
      <c r="D6220" s="1" t="s">
        <v>318</v>
      </c>
      <c r="E6220" s="1">
        <v>0</v>
      </c>
      <c r="F6220" s="329">
        <v>0</v>
      </c>
      <c r="G6220" s="1">
        <v>0</v>
      </c>
      <c r="H6220" s="329">
        <v>0</v>
      </c>
      <c r="I6220" s="1">
        <v>0</v>
      </c>
      <c r="J6220" s="329">
        <v>466.5048591574643</v>
      </c>
      <c r="K6220" s="329">
        <f t="shared" si="97"/>
        <v>466.5048591574643</v>
      </c>
    </row>
    <row r="6221" spans="2:11" x14ac:dyDescent="0.2">
      <c r="B6221" s="1">
        <v>19900288</v>
      </c>
      <c r="C6221" s="1">
        <v>2029</v>
      </c>
      <c r="D6221" s="1" t="s">
        <v>318</v>
      </c>
      <c r="E6221" s="1">
        <v>0</v>
      </c>
      <c r="F6221" s="329">
        <v>0</v>
      </c>
      <c r="G6221" s="1">
        <v>0</v>
      </c>
      <c r="H6221" s="329">
        <v>0</v>
      </c>
      <c r="I6221" s="1">
        <v>0</v>
      </c>
      <c r="J6221" s="329">
        <v>466.5048591574643</v>
      </c>
      <c r="K6221" s="329">
        <f t="shared" si="97"/>
        <v>466.5048591574643</v>
      </c>
    </row>
    <row r="6222" spans="2:11" x14ac:dyDescent="0.2">
      <c r="B6222" s="1">
        <v>19900288</v>
      </c>
      <c r="C6222" s="1">
        <v>2030</v>
      </c>
      <c r="D6222" s="1" t="s">
        <v>318</v>
      </c>
      <c r="E6222" s="1">
        <v>0</v>
      </c>
      <c r="F6222" s="329">
        <v>0</v>
      </c>
      <c r="G6222" s="1">
        <v>0</v>
      </c>
      <c r="H6222" s="329">
        <v>0</v>
      </c>
      <c r="I6222" s="1">
        <v>0</v>
      </c>
      <c r="J6222" s="329">
        <v>466.5048591574643</v>
      </c>
      <c r="K6222" s="329">
        <f t="shared" si="97"/>
        <v>466.5048591574643</v>
      </c>
    </row>
    <row r="6223" spans="2:11" x14ac:dyDescent="0.2">
      <c r="B6223" s="1">
        <v>19900288</v>
      </c>
      <c r="C6223" s="1">
        <v>2031</v>
      </c>
      <c r="D6223" s="1" t="s">
        <v>318</v>
      </c>
      <c r="E6223" s="1">
        <v>0</v>
      </c>
      <c r="F6223" s="329">
        <v>0</v>
      </c>
      <c r="G6223" s="1">
        <v>0</v>
      </c>
      <c r="H6223" s="329">
        <v>0</v>
      </c>
      <c r="I6223" s="1">
        <v>0</v>
      </c>
      <c r="J6223" s="329">
        <v>466.5048591574643</v>
      </c>
      <c r="K6223" s="329">
        <f t="shared" si="97"/>
        <v>466.5048591574643</v>
      </c>
    </row>
    <row r="6224" spans="2:11" x14ac:dyDescent="0.2">
      <c r="B6224" s="1">
        <v>19900288</v>
      </c>
      <c r="C6224" s="1">
        <v>2032</v>
      </c>
      <c r="D6224" s="1" t="s">
        <v>318</v>
      </c>
      <c r="E6224" s="1">
        <v>48.373398235418698</v>
      </c>
      <c r="F6224" s="329">
        <v>0.14384419087751879</v>
      </c>
      <c r="G6224" s="1">
        <v>0</v>
      </c>
      <c r="H6224" s="329">
        <v>0</v>
      </c>
      <c r="I6224" s="1">
        <v>48.373398235418698</v>
      </c>
      <c r="J6224" s="329">
        <v>466.5048591574643</v>
      </c>
      <c r="K6224" s="329">
        <f t="shared" si="97"/>
        <v>466.64870334834183</v>
      </c>
    </row>
    <row r="6225" spans="2:11" x14ac:dyDescent="0.2">
      <c r="B6225" s="1">
        <v>19900288</v>
      </c>
      <c r="C6225" s="1">
        <v>2033</v>
      </c>
      <c r="D6225" s="1" t="s">
        <v>318</v>
      </c>
      <c r="E6225" s="1">
        <v>90.240052760152437</v>
      </c>
      <c r="F6225" s="329">
        <v>1.573745720813498</v>
      </c>
      <c r="G6225" s="1">
        <v>0</v>
      </c>
      <c r="H6225" s="329">
        <v>0</v>
      </c>
      <c r="I6225" s="1">
        <v>90.240052760152437</v>
      </c>
      <c r="J6225" s="329">
        <v>466.5048591574643</v>
      </c>
      <c r="K6225" s="329">
        <f t="shared" si="97"/>
        <v>468.07860487827782</v>
      </c>
    </row>
    <row r="6226" spans="2:11" x14ac:dyDescent="0.2">
      <c r="B6226" s="1">
        <v>19900288</v>
      </c>
      <c r="C6226" s="1">
        <v>2034</v>
      </c>
      <c r="D6226" s="1" t="s">
        <v>318</v>
      </c>
      <c r="E6226" s="1">
        <v>90.240052760152437</v>
      </c>
      <c r="F6226" s="329">
        <v>1.573745720813498</v>
      </c>
      <c r="G6226" s="1">
        <v>0</v>
      </c>
      <c r="H6226" s="329">
        <v>0</v>
      </c>
      <c r="I6226" s="1">
        <v>90.240052760152437</v>
      </c>
      <c r="J6226" s="329">
        <v>466.5048591574643</v>
      </c>
      <c r="K6226" s="329">
        <f t="shared" si="97"/>
        <v>468.07860487827782</v>
      </c>
    </row>
    <row r="6227" spans="2:11" x14ac:dyDescent="0.2">
      <c r="B6227" s="1">
        <v>20491162</v>
      </c>
      <c r="C6227" s="1">
        <v>2023</v>
      </c>
      <c r="D6227" s="1" t="s">
        <v>318</v>
      </c>
      <c r="E6227" s="1">
        <v>0</v>
      </c>
      <c r="F6227" s="329">
        <v>0</v>
      </c>
      <c r="G6227" s="1">
        <v>0</v>
      </c>
      <c r="H6227" s="329">
        <v>0</v>
      </c>
      <c r="I6227" s="1">
        <v>0</v>
      </c>
      <c r="J6227" s="329">
        <v>914.30048369661995</v>
      </c>
      <c r="K6227" s="329">
        <f t="shared" si="97"/>
        <v>914.30048369661995</v>
      </c>
    </row>
    <row r="6228" spans="2:11" x14ac:dyDescent="0.2">
      <c r="B6228" s="1">
        <v>20491162</v>
      </c>
      <c r="C6228" s="1">
        <v>2024</v>
      </c>
      <c r="D6228" s="1" t="s">
        <v>318</v>
      </c>
      <c r="E6228" s="1">
        <v>0</v>
      </c>
      <c r="F6228" s="329">
        <v>0</v>
      </c>
      <c r="G6228" s="1">
        <v>0</v>
      </c>
      <c r="H6228" s="329">
        <v>0</v>
      </c>
      <c r="I6228" s="1">
        <v>0</v>
      </c>
      <c r="J6228" s="329">
        <v>914.30048369661995</v>
      </c>
      <c r="K6228" s="329">
        <f t="shared" si="97"/>
        <v>914.30048369661995</v>
      </c>
    </row>
    <row r="6229" spans="2:11" x14ac:dyDescent="0.2">
      <c r="B6229" s="1">
        <v>20491162</v>
      </c>
      <c r="C6229" s="1">
        <v>2025</v>
      </c>
      <c r="D6229" s="1" t="s">
        <v>318</v>
      </c>
      <c r="E6229" s="1">
        <v>0</v>
      </c>
      <c r="F6229" s="329">
        <v>0</v>
      </c>
      <c r="G6229" s="1">
        <v>0</v>
      </c>
      <c r="H6229" s="329">
        <v>0</v>
      </c>
      <c r="I6229" s="1">
        <v>0</v>
      </c>
      <c r="J6229" s="329">
        <v>914.30048369661995</v>
      </c>
      <c r="K6229" s="329">
        <f t="shared" si="97"/>
        <v>914.30048369661995</v>
      </c>
    </row>
    <row r="6230" spans="2:11" x14ac:dyDescent="0.2">
      <c r="B6230" s="1">
        <v>20491162</v>
      </c>
      <c r="C6230" s="1">
        <v>2026</v>
      </c>
      <c r="D6230" s="1" t="s">
        <v>318</v>
      </c>
      <c r="E6230" s="1">
        <v>0</v>
      </c>
      <c r="F6230" s="329">
        <v>0</v>
      </c>
      <c r="G6230" s="1">
        <v>0</v>
      </c>
      <c r="H6230" s="329">
        <v>0</v>
      </c>
      <c r="I6230" s="1">
        <v>0</v>
      </c>
      <c r="J6230" s="329">
        <v>914.30048369661995</v>
      </c>
      <c r="K6230" s="329">
        <f t="shared" si="97"/>
        <v>914.30048369661995</v>
      </c>
    </row>
    <row r="6231" spans="2:11" x14ac:dyDescent="0.2">
      <c r="B6231" s="1">
        <v>20491162</v>
      </c>
      <c r="C6231" s="1">
        <v>2027</v>
      </c>
      <c r="D6231" s="1" t="s">
        <v>318</v>
      </c>
      <c r="E6231" s="1">
        <v>0</v>
      </c>
      <c r="F6231" s="329">
        <v>0</v>
      </c>
      <c r="G6231" s="1">
        <v>0</v>
      </c>
      <c r="H6231" s="329">
        <v>0</v>
      </c>
      <c r="I6231" s="1">
        <v>0</v>
      </c>
      <c r="J6231" s="329">
        <v>914.30048369661995</v>
      </c>
      <c r="K6231" s="329">
        <f t="shared" si="97"/>
        <v>914.30048369661995</v>
      </c>
    </row>
    <row r="6232" spans="2:11" x14ac:dyDescent="0.2">
      <c r="B6232" s="1">
        <v>20491162</v>
      </c>
      <c r="C6232" s="1">
        <v>2028</v>
      </c>
      <c r="D6232" s="1" t="s">
        <v>318</v>
      </c>
      <c r="E6232" s="1">
        <v>0</v>
      </c>
      <c r="F6232" s="329">
        <v>0</v>
      </c>
      <c r="G6232" s="1">
        <v>0</v>
      </c>
      <c r="H6232" s="329">
        <v>0</v>
      </c>
      <c r="I6232" s="1">
        <v>0</v>
      </c>
      <c r="J6232" s="329">
        <v>914.30048369661995</v>
      </c>
      <c r="K6232" s="329">
        <f t="shared" si="97"/>
        <v>914.30048369661995</v>
      </c>
    </row>
    <row r="6233" spans="2:11" x14ac:dyDescent="0.2">
      <c r="B6233" s="1">
        <v>20491162</v>
      </c>
      <c r="C6233" s="1">
        <v>2029</v>
      </c>
      <c r="D6233" s="1" t="s">
        <v>318</v>
      </c>
      <c r="E6233" s="1">
        <v>0</v>
      </c>
      <c r="F6233" s="329">
        <v>0</v>
      </c>
      <c r="G6233" s="1">
        <v>4.1520176742551973</v>
      </c>
      <c r="H6233" s="329">
        <v>175.12153114147139</v>
      </c>
      <c r="I6233" s="1">
        <v>4.1520176742551973</v>
      </c>
      <c r="J6233" s="329">
        <v>914.30048369661995</v>
      </c>
      <c r="K6233" s="329">
        <f t="shared" si="97"/>
        <v>1089.4220148380914</v>
      </c>
    </row>
    <row r="6234" spans="2:11" x14ac:dyDescent="0.2">
      <c r="B6234" s="1">
        <v>20491162</v>
      </c>
      <c r="C6234" s="1">
        <v>2030</v>
      </c>
      <c r="D6234" s="1" t="s">
        <v>318</v>
      </c>
      <c r="E6234" s="1">
        <v>0</v>
      </c>
      <c r="F6234" s="329">
        <v>0</v>
      </c>
      <c r="G6234" s="1">
        <v>591.5032352371494</v>
      </c>
      <c r="H6234" s="329">
        <v>24948.100021863462</v>
      </c>
      <c r="I6234" s="1">
        <v>591.5032352371494</v>
      </c>
      <c r="J6234" s="329">
        <v>914.30048369661995</v>
      </c>
      <c r="K6234" s="329">
        <f t="shared" si="97"/>
        <v>25862.400505560083</v>
      </c>
    </row>
    <row r="6235" spans="2:11" x14ac:dyDescent="0.2">
      <c r="B6235" s="1">
        <v>20491162</v>
      </c>
      <c r="C6235" s="1">
        <v>2031</v>
      </c>
      <c r="D6235" s="1" t="s">
        <v>318</v>
      </c>
      <c r="E6235" s="1">
        <v>0</v>
      </c>
      <c r="F6235" s="329">
        <v>0</v>
      </c>
      <c r="G6235" s="1">
        <v>61.791050729803423</v>
      </c>
      <c r="H6235" s="329">
        <v>2606.1891503351098</v>
      </c>
      <c r="I6235" s="1">
        <v>61.791050729803423</v>
      </c>
      <c r="J6235" s="329">
        <v>914.30048369661995</v>
      </c>
      <c r="K6235" s="329">
        <f t="shared" si="97"/>
        <v>3520.48963403173</v>
      </c>
    </row>
    <row r="6236" spans="2:11" x14ac:dyDescent="0.2">
      <c r="B6236" s="1">
        <v>20491162</v>
      </c>
      <c r="C6236" s="1">
        <v>2032</v>
      </c>
      <c r="D6236" s="1" t="s">
        <v>318</v>
      </c>
      <c r="E6236" s="1">
        <v>0</v>
      </c>
      <c r="F6236" s="329">
        <v>0</v>
      </c>
      <c r="G6236" s="1">
        <v>468.66446425144301</v>
      </c>
      <c r="H6236" s="329">
        <v>19767.073507468311</v>
      </c>
      <c r="I6236" s="1">
        <v>468.66446425144301</v>
      </c>
      <c r="J6236" s="329">
        <v>914.30048369661995</v>
      </c>
      <c r="K6236" s="329">
        <f t="shared" si="97"/>
        <v>20681.373991164932</v>
      </c>
    </row>
    <row r="6237" spans="2:11" x14ac:dyDescent="0.2">
      <c r="B6237" s="1">
        <v>20491162</v>
      </c>
      <c r="C6237" s="1">
        <v>2033</v>
      </c>
      <c r="D6237" s="1" t="s">
        <v>318</v>
      </c>
      <c r="E6237" s="1">
        <v>0</v>
      </c>
      <c r="F6237" s="329">
        <v>0</v>
      </c>
      <c r="G6237" s="1">
        <v>904.50440254771036</v>
      </c>
      <c r="H6237" s="329">
        <v>38149.692107650008</v>
      </c>
      <c r="I6237" s="1">
        <v>904.50440254771036</v>
      </c>
      <c r="J6237" s="329">
        <v>914.30048369661995</v>
      </c>
      <c r="K6237" s="329">
        <f t="shared" si="97"/>
        <v>39063.992591346629</v>
      </c>
    </row>
    <row r="6238" spans="2:11" x14ac:dyDescent="0.2">
      <c r="B6238" s="1">
        <v>20491162</v>
      </c>
      <c r="C6238" s="1">
        <v>2034</v>
      </c>
      <c r="D6238" s="1" t="s">
        <v>318</v>
      </c>
      <c r="E6238" s="1">
        <v>0</v>
      </c>
      <c r="F6238" s="329">
        <v>0</v>
      </c>
      <c r="G6238" s="1">
        <v>904.50440254771036</v>
      </c>
      <c r="H6238" s="329">
        <v>38149.692107650008</v>
      </c>
      <c r="I6238" s="1">
        <v>904.50440254771036</v>
      </c>
      <c r="J6238" s="329">
        <v>914.30048369661995</v>
      </c>
      <c r="K6238" s="329">
        <f t="shared" si="97"/>
        <v>39063.992591346629</v>
      </c>
    </row>
    <row r="6239" spans="2:11" x14ac:dyDescent="0.2">
      <c r="B6239" s="1">
        <v>20597302</v>
      </c>
      <c r="C6239" s="1">
        <v>2023</v>
      </c>
      <c r="D6239" s="1" t="s">
        <v>318</v>
      </c>
      <c r="E6239" s="1">
        <v>0</v>
      </c>
      <c r="F6239" s="329">
        <v>0</v>
      </c>
      <c r="G6239" s="1">
        <v>0</v>
      </c>
      <c r="H6239" s="329">
        <v>0</v>
      </c>
      <c r="I6239" s="1">
        <v>0</v>
      </c>
      <c r="J6239" s="329">
        <v>350.89722909616199</v>
      </c>
      <c r="K6239" s="329">
        <f t="shared" si="97"/>
        <v>350.89722909616199</v>
      </c>
    </row>
    <row r="6240" spans="2:11" x14ac:dyDescent="0.2">
      <c r="B6240" s="1">
        <v>20597302</v>
      </c>
      <c r="C6240" s="1">
        <v>2024</v>
      </c>
      <c r="D6240" s="1" t="s">
        <v>318</v>
      </c>
      <c r="E6240" s="1">
        <v>0</v>
      </c>
      <c r="F6240" s="329">
        <v>0</v>
      </c>
      <c r="G6240" s="1">
        <v>0</v>
      </c>
      <c r="H6240" s="329">
        <v>0</v>
      </c>
      <c r="I6240" s="1">
        <v>0</v>
      </c>
      <c r="J6240" s="329">
        <v>350.89722909616199</v>
      </c>
      <c r="K6240" s="329">
        <f t="shared" si="97"/>
        <v>350.89722909616199</v>
      </c>
    </row>
    <row r="6241" spans="2:11" x14ac:dyDescent="0.2">
      <c r="B6241" s="1">
        <v>20597302</v>
      </c>
      <c r="C6241" s="1">
        <v>2025</v>
      </c>
      <c r="D6241" s="1" t="s">
        <v>318</v>
      </c>
      <c r="E6241" s="1">
        <v>0</v>
      </c>
      <c r="F6241" s="329">
        <v>0</v>
      </c>
      <c r="G6241" s="1">
        <v>0</v>
      </c>
      <c r="H6241" s="329">
        <v>0</v>
      </c>
      <c r="I6241" s="1">
        <v>0</v>
      </c>
      <c r="J6241" s="329">
        <v>350.89722909616199</v>
      </c>
      <c r="K6241" s="329">
        <f t="shared" si="97"/>
        <v>350.89722909616199</v>
      </c>
    </row>
    <row r="6242" spans="2:11" x14ac:dyDescent="0.2">
      <c r="B6242" s="1">
        <v>20597302</v>
      </c>
      <c r="C6242" s="1">
        <v>2026</v>
      </c>
      <c r="D6242" s="1" t="s">
        <v>318</v>
      </c>
      <c r="E6242" s="1">
        <v>0</v>
      </c>
      <c r="F6242" s="329">
        <v>0</v>
      </c>
      <c r="G6242" s="1">
        <v>0</v>
      </c>
      <c r="H6242" s="329">
        <v>0</v>
      </c>
      <c r="I6242" s="1">
        <v>0</v>
      </c>
      <c r="J6242" s="329">
        <v>350.89722909616199</v>
      </c>
      <c r="K6242" s="329">
        <f t="shared" si="97"/>
        <v>350.89722909616199</v>
      </c>
    </row>
    <row r="6243" spans="2:11" x14ac:dyDescent="0.2">
      <c r="B6243" s="1">
        <v>20597302</v>
      </c>
      <c r="C6243" s="1">
        <v>2027</v>
      </c>
      <c r="D6243" s="1" t="s">
        <v>318</v>
      </c>
      <c r="E6243" s="1">
        <v>0</v>
      </c>
      <c r="F6243" s="329">
        <v>0</v>
      </c>
      <c r="G6243" s="1">
        <v>0</v>
      </c>
      <c r="H6243" s="329">
        <v>0</v>
      </c>
      <c r="I6243" s="1">
        <v>0</v>
      </c>
      <c r="J6243" s="329">
        <v>350.89722909616199</v>
      </c>
      <c r="K6243" s="329">
        <f t="shared" si="97"/>
        <v>350.89722909616199</v>
      </c>
    </row>
    <row r="6244" spans="2:11" x14ac:dyDescent="0.2">
      <c r="B6244" s="1">
        <v>20597302</v>
      </c>
      <c r="C6244" s="1">
        <v>2028</v>
      </c>
      <c r="D6244" s="1" t="s">
        <v>318</v>
      </c>
      <c r="E6244" s="1">
        <v>0</v>
      </c>
      <c r="F6244" s="329">
        <v>0</v>
      </c>
      <c r="G6244" s="1">
        <v>0.83027725544777486</v>
      </c>
      <c r="H6244" s="329">
        <v>35.018980084672982</v>
      </c>
      <c r="I6244" s="1">
        <v>0.83027725544777486</v>
      </c>
      <c r="J6244" s="329">
        <v>350.89722909616199</v>
      </c>
      <c r="K6244" s="329">
        <f t="shared" si="97"/>
        <v>385.91620918083498</v>
      </c>
    </row>
    <row r="6245" spans="2:11" x14ac:dyDescent="0.2">
      <c r="B6245" s="1">
        <v>20597302</v>
      </c>
      <c r="C6245" s="1">
        <v>2029</v>
      </c>
      <c r="D6245" s="1" t="s">
        <v>318</v>
      </c>
      <c r="E6245" s="1">
        <v>0</v>
      </c>
      <c r="F6245" s="329">
        <v>0</v>
      </c>
      <c r="G6245" s="1">
        <v>24.615742689616109</v>
      </c>
      <c r="H6245" s="329">
        <v>1038.229335274526</v>
      </c>
      <c r="I6245" s="1">
        <v>24.615742689616109</v>
      </c>
      <c r="J6245" s="329">
        <v>350.89722909616199</v>
      </c>
      <c r="K6245" s="329">
        <f t="shared" si="97"/>
        <v>1389.1265643706879</v>
      </c>
    </row>
    <row r="6246" spans="2:11" x14ac:dyDescent="0.2">
      <c r="B6246" s="1">
        <v>20597302</v>
      </c>
      <c r="C6246" s="1">
        <v>2030</v>
      </c>
      <c r="D6246" s="1" t="s">
        <v>318</v>
      </c>
      <c r="E6246" s="1">
        <v>0</v>
      </c>
      <c r="F6246" s="329">
        <v>0</v>
      </c>
      <c r="G6246" s="1">
        <v>3269.101524857499</v>
      </c>
      <c r="H6246" s="329">
        <v>137882.37657072581</v>
      </c>
      <c r="I6246" s="1">
        <v>3269.101524857499</v>
      </c>
      <c r="J6246" s="329">
        <v>350.89722909616199</v>
      </c>
      <c r="K6246" s="329">
        <f t="shared" si="97"/>
        <v>138233.27379982197</v>
      </c>
    </row>
    <row r="6247" spans="2:11" x14ac:dyDescent="0.2">
      <c r="B6247" s="1">
        <v>20597302</v>
      </c>
      <c r="C6247" s="1">
        <v>2031</v>
      </c>
      <c r="D6247" s="1" t="s">
        <v>318</v>
      </c>
      <c r="E6247" s="1">
        <v>0</v>
      </c>
      <c r="F6247" s="329">
        <v>0</v>
      </c>
      <c r="G6247" s="1">
        <v>992.71505291164476</v>
      </c>
      <c r="H6247" s="329">
        <v>41870.192685116417</v>
      </c>
      <c r="I6247" s="1">
        <v>992.71505291164476</v>
      </c>
      <c r="J6247" s="329">
        <v>350.89722909616199</v>
      </c>
      <c r="K6247" s="329">
        <f t="shared" si="97"/>
        <v>42221.089914212578</v>
      </c>
    </row>
    <row r="6248" spans="2:11" x14ac:dyDescent="0.2">
      <c r="B6248" s="1">
        <v>20597302</v>
      </c>
      <c r="C6248" s="1">
        <v>2032</v>
      </c>
      <c r="D6248" s="1" t="s">
        <v>318</v>
      </c>
      <c r="E6248" s="1">
        <v>0</v>
      </c>
      <c r="F6248" s="329">
        <v>0</v>
      </c>
      <c r="G6248" s="1">
        <v>3252.4568342913608</v>
      </c>
      <c r="H6248" s="329">
        <v>137180.345913344</v>
      </c>
      <c r="I6248" s="1">
        <v>3252.4568342913608</v>
      </c>
      <c r="J6248" s="329">
        <v>350.89722909616199</v>
      </c>
      <c r="K6248" s="329">
        <f t="shared" si="97"/>
        <v>137531.24314244016</v>
      </c>
    </row>
    <row r="6249" spans="2:11" x14ac:dyDescent="0.2">
      <c r="B6249" s="1">
        <v>20597302</v>
      </c>
      <c r="C6249" s="1">
        <v>2033</v>
      </c>
      <c r="D6249" s="1" t="s">
        <v>318</v>
      </c>
      <c r="E6249" s="1">
        <v>0</v>
      </c>
      <c r="F6249" s="329">
        <v>0</v>
      </c>
      <c r="G6249" s="1">
        <v>4316.3333887141398</v>
      </c>
      <c r="H6249" s="329">
        <v>182051.9494980881</v>
      </c>
      <c r="I6249" s="1">
        <v>4316.3333887141398</v>
      </c>
      <c r="J6249" s="329">
        <v>350.89722909616199</v>
      </c>
      <c r="K6249" s="329">
        <f t="shared" si="97"/>
        <v>182402.84672718425</v>
      </c>
    </row>
    <row r="6250" spans="2:11" x14ac:dyDescent="0.2">
      <c r="B6250" s="1">
        <v>20597302</v>
      </c>
      <c r="C6250" s="1">
        <v>2034</v>
      </c>
      <c r="D6250" s="1" t="s">
        <v>318</v>
      </c>
      <c r="E6250" s="1">
        <v>0</v>
      </c>
      <c r="F6250" s="329">
        <v>0</v>
      </c>
      <c r="G6250" s="1">
        <v>4316.3333887141398</v>
      </c>
      <c r="H6250" s="329">
        <v>182051.9494980881</v>
      </c>
      <c r="I6250" s="1">
        <v>4316.3333887141398</v>
      </c>
      <c r="J6250" s="329">
        <v>350.89722909616199</v>
      </c>
      <c r="K6250" s="329">
        <f t="shared" si="97"/>
        <v>182402.84672718425</v>
      </c>
    </row>
    <row r="6251" spans="2:11" x14ac:dyDescent="0.2">
      <c r="B6251" s="1">
        <v>20623470</v>
      </c>
      <c r="C6251" s="1">
        <v>2023</v>
      </c>
      <c r="D6251" s="1" t="s">
        <v>318</v>
      </c>
      <c r="E6251" s="1">
        <v>0</v>
      </c>
      <c r="F6251" s="329">
        <v>0</v>
      </c>
      <c r="G6251" s="1">
        <v>10943.771965639129</v>
      </c>
      <c r="H6251" s="329">
        <v>461580.42991221638</v>
      </c>
      <c r="I6251" s="1">
        <v>10943.771965639129</v>
      </c>
      <c r="J6251" s="329">
        <v>2874.9969955211882</v>
      </c>
      <c r="K6251" s="329">
        <f t="shared" si="97"/>
        <v>464455.42690773756</v>
      </c>
    </row>
    <row r="6252" spans="2:11" x14ac:dyDescent="0.2">
      <c r="B6252" s="1">
        <v>20623470</v>
      </c>
      <c r="C6252" s="1">
        <v>2024</v>
      </c>
      <c r="D6252" s="1" t="s">
        <v>318</v>
      </c>
      <c r="E6252" s="1">
        <v>0</v>
      </c>
      <c r="F6252" s="329">
        <v>0</v>
      </c>
      <c r="G6252" s="1">
        <v>11397.61563615595</v>
      </c>
      <c r="H6252" s="329">
        <v>480722.40008555568</v>
      </c>
      <c r="I6252" s="1">
        <v>11397.61563615595</v>
      </c>
      <c r="J6252" s="329">
        <v>2874.9969955211882</v>
      </c>
      <c r="K6252" s="329">
        <f t="shared" si="97"/>
        <v>483597.39708107687</v>
      </c>
    </row>
    <row r="6253" spans="2:11" x14ac:dyDescent="0.2">
      <c r="B6253" s="1">
        <v>20623470</v>
      </c>
      <c r="C6253" s="1">
        <v>2025</v>
      </c>
      <c r="D6253" s="1" t="s">
        <v>318</v>
      </c>
      <c r="E6253" s="1">
        <v>0</v>
      </c>
      <c r="F6253" s="329">
        <v>0</v>
      </c>
      <c r="G6253" s="1">
        <v>10907.506394833639</v>
      </c>
      <c r="H6253" s="329">
        <v>460050.84049679647</v>
      </c>
      <c r="I6253" s="1">
        <v>10907.506394833639</v>
      </c>
      <c r="J6253" s="329">
        <v>2874.9969955211882</v>
      </c>
      <c r="K6253" s="329">
        <f t="shared" si="97"/>
        <v>462925.83749231766</v>
      </c>
    </row>
    <row r="6254" spans="2:11" x14ac:dyDescent="0.2">
      <c r="B6254" s="1">
        <v>20623470</v>
      </c>
      <c r="C6254" s="1">
        <v>2026</v>
      </c>
      <c r="D6254" s="1" t="s">
        <v>318</v>
      </c>
      <c r="E6254" s="1">
        <v>0</v>
      </c>
      <c r="F6254" s="329">
        <v>0</v>
      </c>
      <c r="G6254" s="1">
        <v>10097.838349549171</v>
      </c>
      <c r="H6254" s="329">
        <v>425901.10440927552</v>
      </c>
      <c r="I6254" s="1">
        <v>10097.838349549171</v>
      </c>
      <c r="J6254" s="329">
        <v>2874.9969955211882</v>
      </c>
      <c r="K6254" s="329">
        <f t="shared" si="97"/>
        <v>428776.1014047967</v>
      </c>
    </row>
    <row r="6255" spans="2:11" x14ac:dyDescent="0.2">
      <c r="B6255" s="1">
        <v>20623470</v>
      </c>
      <c r="C6255" s="1">
        <v>2027</v>
      </c>
      <c r="D6255" s="1" t="s">
        <v>318</v>
      </c>
      <c r="E6255" s="1">
        <v>0</v>
      </c>
      <c r="F6255" s="329">
        <v>0</v>
      </c>
      <c r="G6255" s="1">
        <v>9746.7455667524446</v>
      </c>
      <c r="H6255" s="329">
        <v>411092.90499400877</v>
      </c>
      <c r="I6255" s="1">
        <v>9746.7455667524446</v>
      </c>
      <c r="J6255" s="329">
        <v>2874.9969955211882</v>
      </c>
      <c r="K6255" s="329">
        <f t="shared" si="97"/>
        <v>413967.90198952996</v>
      </c>
    </row>
    <row r="6256" spans="2:11" x14ac:dyDescent="0.2">
      <c r="B6256" s="1">
        <v>20623470</v>
      </c>
      <c r="C6256" s="1">
        <v>2028</v>
      </c>
      <c r="D6256" s="1" t="s">
        <v>318</v>
      </c>
      <c r="E6256" s="1">
        <v>0</v>
      </c>
      <c r="F6256" s="329">
        <v>0</v>
      </c>
      <c r="G6256" s="1">
        <v>9774.8530986904116</v>
      </c>
      <c r="H6256" s="329">
        <v>412278.40910688991</v>
      </c>
      <c r="I6256" s="1">
        <v>9774.8530986904116</v>
      </c>
      <c r="J6256" s="329">
        <v>2874.9969955211882</v>
      </c>
      <c r="K6256" s="329">
        <f t="shared" si="97"/>
        <v>415153.4061024111</v>
      </c>
    </row>
    <row r="6257" spans="2:11" x14ac:dyDescent="0.2">
      <c r="B6257" s="1">
        <v>20623470</v>
      </c>
      <c r="C6257" s="1">
        <v>2029</v>
      </c>
      <c r="D6257" s="1" t="s">
        <v>318</v>
      </c>
      <c r="E6257" s="1">
        <v>0</v>
      </c>
      <c r="F6257" s="329">
        <v>0</v>
      </c>
      <c r="G6257" s="1">
        <v>9811.6686257917063</v>
      </c>
      <c r="H6257" s="329">
        <v>413831.19427823811</v>
      </c>
      <c r="I6257" s="1">
        <v>9811.6686257917063</v>
      </c>
      <c r="J6257" s="329">
        <v>2874.9969955211882</v>
      </c>
      <c r="K6257" s="329">
        <f t="shared" si="97"/>
        <v>416706.19127375929</v>
      </c>
    </row>
    <row r="6258" spans="2:11" x14ac:dyDescent="0.2">
      <c r="B6258" s="1">
        <v>20623470</v>
      </c>
      <c r="C6258" s="1">
        <v>2030</v>
      </c>
      <c r="D6258" s="1" t="s">
        <v>318</v>
      </c>
      <c r="E6258" s="1">
        <v>0</v>
      </c>
      <c r="F6258" s="329">
        <v>0</v>
      </c>
      <c r="G6258" s="1">
        <v>9258.7056904330275</v>
      </c>
      <c r="H6258" s="329">
        <v>390508.62595081283</v>
      </c>
      <c r="I6258" s="1">
        <v>9258.7056904330275</v>
      </c>
      <c r="J6258" s="329">
        <v>2874.9969955211882</v>
      </c>
      <c r="K6258" s="329">
        <f t="shared" si="97"/>
        <v>393383.62294633401</v>
      </c>
    </row>
    <row r="6259" spans="2:11" x14ac:dyDescent="0.2">
      <c r="B6259" s="1">
        <v>20623470</v>
      </c>
      <c r="C6259" s="1">
        <v>2031</v>
      </c>
      <c r="D6259" s="1" t="s">
        <v>318</v>
      </c>
      <c r="E6259" s="1">
        <v>0</v>
      </c>
      <c r="F6259" s="329">
        <v>0</v>
      </c>
      <c r="G6259" s="1">
        <v>9315.2100560120889</v>
      </c>
      <c r="H6259" s="329">
        <v>392891.83618561918</v>
      </c>
      <c r="I6259" s="1">
        <v>9315.2100560120889</v>
      </c>
      <c r="J6259" s="329">
        <v>2874.9969955211882</v>
      </c>
      <c r="K6259" s="329">
        <f t="shared" si="97"/>
        <v>395766.83318114036</v>
      </c>
    </row>
    <row r="6260" spans="2:11" x14ac:dyDescent="0.2">
      <c r="B6260" s="1">
        <v>20623470</v>
      </c>
      <c r="C6260" s="1">
        <v>2032</v>
      </c>
      <c r="D6260" s="1" t="s">
        <v>318</v>
      </c>
      <c r="E6260" s="1">
        <v>0</v>
      </c>
      <c r="F6260" s="329">
        <v>0</v>
      </c>
      <c r="G6260" s="1">
        <v>9931.2688119234881</v>
      </c>
      <c r="H6260" s="329">
        <v>418875.62553152262</v>
      </c>
      <c r="I6260" s="1">
        <v>9931.2688119234881</v>
      </c>
      <c r="J6260" s="329">
        <v>2874.9969955211882</v>
      </c>
      <c r="K6260" s="329">
        <f t="shared" si="97"/>
        <v>421750.6225270438</v>
      </c>
    </row>
    <row r="6261" spans="2:11" x14ac:dyDescent="0.2">
      <c r="B6261" s="1">
        <v>20623470</v>
      </c>
      <c r="C6261" s="1">
        <v>2033</v>
      </c>
      <c r="D6261" s="1" t="s">
        <v>318</v>
      </c>
      <c r="E6261" s="1">
        <v>2.3926846585571799</v>
      </c>
      <c r="F6261" s="329">
        <v>1.7453436806234499E-2</v>
      </c>
      <c r="G6261" s="1">
        <v>9817.5797815975311</v>
      </c>
      <c r="H6261" s="329">
        <v>414080.51177559613</v>
      </c>
      <c r="I6261" s="1">
        <v>9819.9724662560875</v>
      </c>
      <c r="J6261" s="329">
        <v>2874.9969955211882</v>
      </c>
      <c r="K6261" s="329">
        <f t="shared" si="97"/>
        <v>416955.52622455411</v>
      </c>
    </row>
    <row r="6262" spans="2:11" x14ac:dyDescent="0.2">
      <c r="B6262" s="1">
        <v>20623470</v>
      </c>
      <c r="C6262" s="1">
        <v>2034</v>
      </c>
      <c r="D6262" s="1" t="s">
        <v>318</v>
      </c>
      <c r="E6262" s="1">
        <v>2.3926846585571799</v>
      </c>
      <c r="F6262" s="329">
        <v>1.7453436806234499E-2</v>
      </c>
      <c r="G6262" s="1">
        <v>9817.5797815975311</v>
      </c>
      <c r="H6262" s="329">
        <v>414080.51177559613</v>
      </c>
      <c r="I6262" s="1">
        <v>9819.9724662560875</v>
      </c>
      <c r="J6262" s="329">
        <v>2874.9969955211882</v>
      </c>
      <c r="K6262" s="329">
        <f t="shared" si="97"/>
        <v>416955.52622455411</v>
      </c>
    </row>
    <row r="6263" spans="2:11" x14ac:dyDescent="0.2">
      <c r="B6263" s="1">
        <v>20662562</v>
      </c>
      <c r="C6263" s="1">
        <v>2023</v>
      </c>
      <c r="D6263" s="1" t="s">
        <v>318</v>
      </c>
      <c r="E6263" s="1">
        <v>0</v>
      </c>
      <c r="F6263" s="329">
        <v>0</v>
      </c>
      <c r="G6263" s="1">
        <v>0</v>
      </c>
      <c r="H6263" s="329">
        <v>0</v>
      </c>
      <c r="I6263" s="1">
        <v>0</v>
      </c>
      <c r="J6263" s="329">
        <v>439.99203934862021</v>
      </c>
      <c r="K6263" s="329">
        <f t="shared" si="97"/>
        <v>439.99203934862021</v>
      </c>
    </row>
    <row r="6264" spans="2:11" x14ac:dyDescent="0.2">
      <c r="B6264" s="1">
        <v>20662562</v>
      </c>
      <c r="C6264" s="1">
        <v>2024</v>
      </c>
      <c r="D6264" s="1" t="s">
        <v>318</v>
      </c>
      <c r="E6264" s="1">
        <v>0</v>
      </c>
      <c r="F6264" s="329">
        <v>0</v>
      </c>
      <c r="G6264" s="1">
        <v>0</v>
      </c>
      <c r="H6264" s="329">
        <v>0</v>
      </c>
      <c r="I6264" s="1">
        <v>0</v>
      </c>
      <c r="J6264" s="329">
        <v>439.99203934862021</v>
      </c>
      <c r="K6264" s="329">
        <f t="shared" si="97"/>
        <v>439.99203934862021</v>
      </c>
    </row>
    <row r="6265" spans="2:11" x14ac:dyDescent="0.2">
      <c r="B6265" s="1">
        <v>20662562</v>
      </c>
      <c r="C6265" s="1">
        <v>2025</v>
      </c>
      <c r="D6265" s="1" t="s">
        <v>318</v>
      </c>
      <c r="E6265" s="1">
        <v>0</v>
      </c>
      <c r="F6265" s="329">
        <v>0</v>
      </c>
      <c r="G6265" s="1">
        <v>0</v>
      </c>
      <c r="H6265" s="329">
        <v>0</v>
      </c>
      <c r="I6265" s="1">
        <v>0</v>
      </c>
      <c r="J6265" s="329">
        <v>439.99203934862021</v>
      </c>
      <c r="K6265" s="329">
        <f t="shared" si="97"/>
        <v>439.99203934862021</v>
      </c>
    </row>
    <row r="6266" spans="2:11" x14ac:dyDescent="0.2">
      <c r="B6266" s="1">
        <v>20662562</v>
      </c>
      <c r="C6266" s="1">
        <v>2026</v>
      </c>
      <c r="D6266" s="1" t="s">
        <v>318</v>
      </c>
      <c r="E6266" s="1">
        <v>0</v>
      </c>
      <c r="F6266" s="329">
        <v>0</v>
      </c>
      <c r="G6266" s="1">
        <v>0</v>
      </c>
      <c r="H6266" s="329">
        <v>0</v>
      </c>
      <c r="I6266" s="1">
        <v>0</v>
      </c>
      <c r="J6266" s="329">
        <v>439.99203934862021</v>
      </c>
      <c r="K6266" s="329">
        <f t="shared" si="97"/>
        <v>439.99203934862021</v>
      </c>
    </row>
    <row r="6267" spans="2:11" x14ac:dyDescent="0.2">
      <c r="B6267" s="1">
        <v>20662562</v>
      </c>
      <c r="C6267" s="1">
        <v>2027</v>
      </c>
      <c r="D6267" s="1" t="s">
        <v>318</v>
      </c>
      <c r="E6267" s="1">
        <v>0</v>
      </c>
      <c r="F6267" s="329">
        <v>0</v>
      </c>
      <c r="G6267" s="1">
        <v>0</v>
      </c>
      <c r="H6267" s="329">
        <v>0</v>
      </c>
      <c r="I6267" s="1">
        <v>0</v>
      </c>
      <c r="J6267" s="329">
        <v>439.99203934862021</v>
      </c>
      <c r="K6267" s="329">
        <f t="shared" si="97"/>
        <v>439.99203934862021</v>
      </c>
    </row>
    <row r="6268" spans="2:11" x14ac:dyDescent="0.2">
      <c r="B6268" s="1">
        <v>20662562</v>
      </c>
      <c r="C6268" s="1">
        <v>2028</v>
      </c>
      <c r="D6268" s="1" t="s">
        <v>318</v>
      </c>
      <c r="E6268" s="1">
        <v>0</v>
      </c>
      <c r="F6268" s="329">
        <v>0</v>
      </c>
      <c r="G6268" s="1">
        <v>0</v>
      </c>
      <c r="H6268" s="329">
        <v>0</v>
      </c>
      <c r="I6268" s="1">
        <v>0</v>
      </c>
      <c r="J6268" s="329">
        <v>439.99203934862021</v>
      </c>
      <c r="K6268" s="329">
        <f t="shared" si="97"/>
        <v>439.99203934862021</v>
      </c>
    </row>
    <row r="6269" spans="2:11" x14ac:dyDescent="0.2">
      <c r="B6269" s="1">
        <v>20662562</v>
      </c>
      <c r="C6269" s="1">
        <v>2029</v>
      </c>
      <c r="D6269" s="1" t="s">
        <v>318</v>
      </c>
      <c r="E6269" s="1">
        <v>9.7123714080541994</v>
      </c>
      <c r="F6269" s="329">
        <v>1.3071673260104E-2</v>
      </c>
      <c r="G6269" s="1">
        <v>0</v>
      </c>
      <c r="H6269" s="329">
        <v>0</v>
      </c>
      <c r="I6269" s="1">
        <v>9.7123714080541994</v>
      </c>
      <c r="J6269" s="329">
        <v>439.99203934862021</v>
      </c>
      <c r="K6269" s="329">
        <f t="shared" si="97"/>
        <v>440.00511102188034</v>
      </c>
    </row>
    <row r="6270" spans="2:11" x14ac:dyDescent="0.2">
      <c r="B6270" s="1">
        <v>20662562</v>
      </c>
      <c r="C6270" s="1">
        <v>2030</v>
      </c>
      <c r="D6270" s="1" t="s">
        <v>318</v>
      </c>
      <c r="E6270" s="1">
        <v>127.8575427807036</v>
      </c>
      <c r="F6270" s="329">
        <v>2.9654499380124121E-2</v>
      </c>
      <c r="G6270" s="1">
        <v>0</v>
      </c>
      <c r="H6270" s="329">
        <v>0</v>
      </c>
      <c r="I6270" s="1">
        <v>127.8575427807036</v>
      </c>
      <c r="J6270" s="329">
        <v>439.99203934862021</v>
      </c>
      <c r="K6270" s="329">
        <f t="shared" si="97"/>
        <v>440.02169384800033</v>
      </c>
    </row>
    <row r="6271" spans="2:11" x14ac:dyDescent="0.2">
      <c r="B6271" s="1">
        <v>20662562</v>
      </c>
      <c r="C6271" s="1">
        <v>2031</v>
      </c>
      <c r="D6271" s="1" t="s">
        <v>318</v>
      </c>
      <c r="E6271" s="1">
        <v>437.44022889860048</v>
      </c>
      <c r="F6271" s="329">
        <v>0.97369773360466683</v>
      </c>
      <c r="G6271" s="1">
        <v>0</v>
      </c>
      <c r="H6271" s="329">
        <v>0</v>
      </c>
      <c r="I6271" s="1">
        <v>437.44022889860048</v>
      </c>
      <c r="J6271" s="329">
        <v>439.99203934862021</v>
      </c>
      <c r="K6271" s="329">
        <f t="shared" si="97"/>
        <v>440.9657370822249</v>
      </c>
    </row>
    <row r="6272" spans="2:11" x14ac:dyDescent="0.2">
      <c r="B6272" s="1">
        <v>20662562</v>
      </c>
      <c r="C6272" s="1">
        <v>2032</v>
      </c>
      <c r="D6272" s="1" t="s">
        <v>318</v>
      </c>
      <c r="E6272" s="1">
        <v>1779.1010195317031</v>
      </c>
      <c r="F6272" s="329">
        <v>15.85613489380445</v>
      </c>
      <c r="G6272" s="1">
        <v>0</v>
      </c>
      <c r="H6272" s="329">
        <v>0</v>
      </c>
      <c r="I6272" s="1">
        <v>1779.1010195317031</v>
      </c>
      <c r="J6272" s="329">
        <v>439.99203934862021</v>
      </c>
      <c r="K6272" s="329">
        <f t="shared" si="97"/>
        <v>455.84817424242465</v>
      </c>
    </row>
    <row r="6273" spans="2:11" x14ac:dyDescent="0.2">
      <c r="B6273" s="1">
        <v>20662562</v>
      </c>
      <c r="C6273" s="1">
        <v>2033</v>
      </c>
      <c r="D6273" s="1" t="s">
        <v>318</v>
      </c>
      <c r="E6273" s="1">
        <v>2382.6699606026891</v>
      </c>
      <c r="F6273" s="329">
        <v>55.107013117405479</v>
      </c>
      <c r="G6273" s="1">
        <v>0</v>
      </c>
      <c r="H6273" s="329">
        <v>0</v>
      </c>
      <c r="I6273" s="1">
        <v>2382.6699606026891</v>
      </c>
      <c r="J6273" s="329">
        <v>439.99203934862021</v>
      </c>
      <c r="K6273" s="329">
        <f t="shared" si="97"/>
        <v>495.09905246602568</v>
      </c>
    </row>
    <row r="6274" spans="2:11" x14ac:dyDescent="0.2">
      <c r="B6274" s="1">
        <v>20662562</v>
      </c>
      <c r="C6274" s="1">
        <v>2034</v>
      </c>
      <c r="D6274" s="1" t="s">
        <v>318</v>
      </c>
      <c r="E6274" s="1">
        <v>2382.6699606026891</v>
      </c>
      <c r="F6274" s="329">
        <v>55.107013117405479</v>
      </c>
      <c r="G6274" s="1">
        <v>0</v>
      </c>
      <c r="H6274" s="329">
        <v>0</v>
      </c>
      <c r="I6274" s="1">
        <v>2382.6699606026891</v>
      </c>
      <c r="J6274" s="329">
        <v>439.99203934862021</v>
      </c>
      <c r="K6274" s="329">
        <f t="shared" si="97"/>
        <v>495.09905246602568</v>
      </c>
    </row>
    <row r="6275" spans="2:11" x14ac:dyDescent="0.2">
      <c r="B6275" s="1">
        <v>95142700</v>
      </c>
      <c r="C6275" s="1">
        <v>2023</v>
      </c>
      <c r="D6275" s="1" t="s">
        <v>318</v>
      </c>
      <c r="E6275" s="1">
        <v>0</v>
      </c>
      <c r="F6275" s="329">
        <v>0</v>
      </c>
      <c r="G6275" s="1">
        <v>0</v>
      </c>
      <c r="H6275" s="329">
        <v>0</v>
      </c>
      <c r="I6275" s="1">
        <v>0</v>
      </c>
      <c r="J6275" s="329">
        <v>1042.290184061844</v>
      </c>
      <c r="K6275" s="329">
        <f t="shared" si="97"/>
        <v>1042.290184061844</v>
      </c>
    </row>
    <row r="6276" spans="2:11" x14ac:dyDescent="0.2">
      <c r="B6276" s="1">
        <v>95142700</v>
      </c>
      <c r="C6276" s="1">
        <v>2024</v>
      </c>
      <c r="D6276" s="1" t="s">
        <v>318</v>
      </c>
      <c r="E6276" s="1">
        <v>0</v>
      </c>
      <c r="F6276" s="329">
        <v>0</v>
      </c>
      <c r="G6276" s="1">
        <v>0</v>
      </c>
      <c r="H6276" s="329">
        <v>0</v>
      </c>
      <c r="I6276" s="1">
        <v>0</v>
      </c>
      <c r="J6276" s="329">
        <v>1042.290184061844</v>
      </c>
      <c r="K6276" s="329">
        <f t="shared" si="97"/>
        <v>1042.290184061844</v>
      </c>
    </row>
    <row r="6277" spans="2:11" x14ac:dyDescent="0.2">
      <c r="B6277" s="1">
        <v>95142700</v>
      </c>
      <c r="C6277" s="1">
        <v>2025</v>
      </c>
      <c r="D6277" s="1" t="s">
        <v>318</v>
      </c>
      <c r="E6277" s="1">
        <v>0</v>
      </c>
      <c r="F6277" s="329">
        <v>0</v>
      </c>
      <c r="G6277" s="1">
        <v>0</v>
      </c>
      <c r="H6277" s="329">
        <v>0</v>
      </c>
      <c r="I6277" s="1">
        <v>0</v>
      </c>
      <c r="J6277" s="329">
        <v>1042.290184061844</v>
      </c>
      <c r="K6277" s="329">
        <f t="shared" si="97"/>
        <v>1042.290184061844</v>
      </c>
    </row>
    <row r="6278" spans="2:11" x14ac:dyDescent="0.2">
      <c r="B6278" s="1">
        <v>95142700</v>
      </c>
      <c r="C6278" s="1">
        <v>2026</v>
      </c>
      <c r="D6278" s="1" t="s">
        <v>318</v>
      </c>
      <c r="E6278" s="1">
        <v>0</v>
      </c>
      <c r="F6278" s="329">
        <v>0</v>
      </c>
      <c r="G6278" s="1">
        <v>0</v>
      </c>
      <c r="H6278" s="329">
        <v>0</v>
      </c>
      <c r="I6278" s="1">
        <v>0</v>
      </c>
      <c r="J6278" s="329">
        <v>1042.290184061844</v>
      </c>
      <c r="K6278" s="329">
        <f t="shared" si="97"/>
        <v>1042.290184061844</v>
      </c>
    </row>
    <row r="6279" spans="2:11" x14ac:dyDescent="0.2">
      <c r="B6279" s="1">
        <v>95142700</v>
      </c>
      <c r="C6279" s="1">
        <v>2027</v>
      </c>
      <c r="D6279" s="1" t="s">
        <v>318</v>
      </c>
      <c r="E6279" s="1">
        <v>0</v>
      </c>
      <c r="F6279" s="329">
        <v>0</v>
      </c>
      <c r="G6279" s="1">
        <v>0</v>
      </c>
      <c r="H6279" s="329">
        <v>0</v>
      </c>
      <c r="I6279" s="1">
        <v>0</v>
      </c>
      <c r="J6279" s="329">
        <v>1042.290184061844</v>
      </c>
      <c r="K6279" s="329">
        <f t="shared" ref="K6279:K6342" si="98">J6279+H6279+F6279</f>
        <v>1042.290184061844</v>
      </c>
    </row>
    <row r="6280" spans="2:11" x14ac:dyDescent="0.2">
      <c r="B6280" s="1">
        <v>95142700</v>
      </c>
      <c r="C6280" s="1">
        <v>2028</v>
      </c>
      <c r="D6280" s="1" t="s">
        <v>318</v>
      </c>
      <c r="E6280" s="1">
        <v>38.887413204634342</v>
      </c>
      <c r="F6280" s="329">
        <v>9.4216333907273894E-2</v>
      </c>
      <c r="G6280" s="1">
        <v>0</v>
      </c>
      <c r="H6280" s="329">
        <v>0</v>
      </c>
      <c r="I6280" s="1">
        <v>38.887413204634342</v>
      </c>
      <c r="J6280" s="329">
        <v>1042.290184061844</v>
      </c>
      <c r="K6280" s="329">
        <f t="shared" si="98"/>
        <v>1042.3844003957513</v>
      </c>
    </row>
    <row r="6281" spans="2:11" x14ac:dyDescent="0.2">
      <c r="B6281" s="1">
        <v>95142700</v>
      </c>
      <c r="C6281" s="1">
        <v>2029</v>
      </c>
      <c r="D6281" s="1" t="s">
        <v>318</v>
      </c>
      <c r="E6281" s="1">
        <v>193.04334082331741</v>
      </c>
      <c r="F6281" s="329">
        <v>0.64222661597641384</v>
      </c>
      <c r="G6281" s="1">
        <v>0</v>
      </c>
      <c r="H6281" s="329">
        <v>0</v>
      </c>
      <c r="I6281" s="1">
        <v>193.04334082331741</v>
      </c>
      <c r="J6281" s="329">
        <v>1042.290184061844</v>
      </c>
      <c r="K6281" s="329">
        <f t="shared" si="98"/>
        <v>1042.9324106778204</v>
      </c>
    </row>
    <row r="6282" spans="2:11" x14ac:dyDescent="0.2">
      <c r="B6282" s="1">
        <v>95142700</v>
      </c>
      <c r="C6282" s="1">
        <v>2030</v>
      </c>
      <c r="D6282" s="1" t="s">
        <v>318</v>
      </c>
      <c r="E6282" s="1">
        <v>296.22220234987378</v>
      </c>
      <c r="F6282" s="329">
        <v>0.61435283535529916</v>
      </c>
      <c r="G6282" s="1">
        <v>0</v>
      </c>
      <c r="H6282" s="329">
        <v>0</v>
      </c>
      <c r="I6282" s="1">
        <v>296.22220234987378</v>
      </c>
      <c r="J6282" s="329">
        <v>1042.290184061844</v>
      </c>
      <c r="K6282" s="329">
        <f t="shared" si="98"/>
        <v>1042.9045368971993</v>
      </c>
    </row>
    <row r="6283" spans="2:11" x14ac:dyDescent="0.2">
      <c r="B6283" s="1">
        <v>95142700</v>
      </c>
      <c r="C6283" s="1">
        <v>2031</v>
      </c>
      <c r="D6283" s="1" t="s">
        <v>318</v>
      </c>
      <c r="E6283" s="1">
        <v>535.98979482970719</v>
      </c>
      <c r="F6283" s="329">
        <v>3.4795643487090948</v>
      </c>
      <c r="G6283" s="1">
        <v>0</v>
      </c>
      <c r="H6283" s="329">
        <v>0</v>
      </c>
      <c r="I6283" s="1">
        <v>535.98979482970719</v>
      </c>
      <c r="J6283" s="329">
        <v>1042.290184061844</v>
      </c>
      <c r="K6283" s="329">
        <f t="shared" si="98"/>
        <v>1045.7697484105531</v>
      </c>
    </row>
    <row r="6284" spans="2:11" x14ac:dyDescent="0.2">
      <c r="B6284" s="1">
        <v>95142700</v>
      </c>
      <c r="C6284" s="1">
        <v>2032</v>
      </c>
      <c r="D6284" s="1" t="s">
        <v>318</v>
      </c>
      <c r="E6284" s="1">
        <v>2807.5221343577432</v>
      </c>
      <c r="F6284" s="329">
        <v>35.113872813511861</v>
      </c>
      <c r="G6284" s="1">
        <v>0</v>
      </c>
      <c r="H6284" s="329">
        <v>0</v>
      </c>
      <c r="I6284" s="1">
        <v>2807.5221343577432</v>
      </c>
      <c r="J6284" s="329">
        <v>1042.290184061844</v>
      </c>
      <c r="K6284" s="329">
        <f t="shared" si="98"/>
        <v>1077.4040568753558</v>
      </c>
    </row>
    <row r="6285" spans="2:11" x14ac:dyDescent="0.2">
      <c r="B6285" s="1">
        <v>95142700</v>
      </c>
      <c r="C6285" s="1">
        <v>2033</v>
      </c>
      <c r="D6285" s="1" t="s">
        <v>318</v>
      </c>
      <c r="E6285" s="1">
        <v>3162.708479164492</v>
      </c>
      <c r="F6285" s="329">
        <v>86.157670216604018</v>
      </c>
      <c r="G6285" s="1">
        <v>0</v>
      </c>
      <c r="H6285" s="329">
        <v>0</v>
      </c>
      <c r="I6285" s="1">
        <v>3162.708479164492</v>
      </c>
      <c r="J6285" s="329">
        <v>1042.290184061844</v>
      </c>
      <c r="K6285" s="329">
        <f t="shared" si="98"/>
        <v>1128.4478542784479</v>
      </c>
    </row>
    <row r="6286" spans="2:11" x14ac:dyDescent="0.2">
      <c r="B6286" s="1">
        <v>95142700</v>
      </c>
      <c r="C6286" s="1">
        <v>2034</v>
      </c>
      <c r="D6286" s="1" t="s">
        <v>318</v>
      </c>
      <c r="E6286" s="1">
        <v>3162.708479164492</v>
      </c>
      <c r="F6286" s="329">
        <v>86.157670216604018</v>
      </c>
      <c r="G6286" s="1">
        <v>0</v>
      </c>
      <c r="H6286" s="329">
        <v>0</v>
      </c>
      <c r="I6286" s="1">
        <v>3162.708479164492</v>
      </c>
      <c r="J6286" s="329">
        <v>1042.290184061844</v>
      </c>
      <c r="K6286" s="329">
        <f t="shared" si="98"/>
        <v>1128.4478542784479</v>
      </c>
    </row>
    <row r="6287" spans="2:11" x14ac:dyDescent="0.2">
      <c r="B6287" s="1">
        <v>163099244</v>
      </c>
      <c r="C6287" s="1">
        <v>2023</v>
      </c>
      <c r="D6287" s="1" t="s">
        <v>318</v>
      </c>
      <c r="E6287" s="1">
        <v>0</v>
      </c>
      <c r="F6287" s="329">
        <v>0</v>
      </c>
      <c r="G6287" s="1">
        <v>403.41770258383031</v>
      </c>
      <c r="H6287" s="329">
        <v>17015.131270781021</v>
      </c>
      <c r="I6287" s="1">
        <v>403.41770258383031</v>
      </c>
      <c r="J6287" s="329">
        <v>601.43080057368286</v>
      </c>
      <c r="K6287" s="329">
        <f t="shared" si="98"/>
        <v>17616.562071354703</v>
      </c>
    </row>
    <row r="6288" spans="2:11" x14ac:dyDescent="0.2">
      <c r="B6288" s="1">
        <v>163099244</v>
      </c>
      <c r="C6288" s="1">
        <v>2024</v>
      </c>
      <c r="D6288" s="1" t="s">
        <v>318</v>
      </c>
      <c r="E6288" s="1">
        <v>0</v>
      </c>
      <c r="F6288" s="329">
        <v>0</v>
      </c>
      <c r="G6288" s="1">
        <v>467.10552036604628</v>
      </c>
      <c r="H6288" s="329">
        <v>19701.321224700569</v>
      </c>
      <c r="I6288" s="1">
        <v>467.10552036604628</v>
      </c>
      <c r="J6288" s="329">
        <v>601.43080057368286</v>
      </c>
      <c r="K6288" s="329">
        <f t="shared" si="98"/>
        <v>20302.752025274251</v>
      </c>
    </row>
    <row r="6289" spans="2:11" x14ac:dyDescent="0.2">
      <c r="B6289" s="1">
        <v>163099244</v>
      </c>
      <c r="C6289" s="1">
        <v>2025</v>
      </c>
      <c r="D6289" s="1" t="s">
        <v>318</v>
      </c>
      <c r="E6289" s="1">
        <v>0</v>
      </c>
      <c r="F6289" s="329">
        <v>0</v>
      </c>
      <c r="G6289" s="1">
        <v>411.2743667618102</v>
      </c>
      <c r="H6289" s="329">
        <v>17346.505356455891</v>
      </c>
      <c r="I6289" s="1">
        <v>411.2743667618102</v>
      </c>
      <c r="J6289" s="329">
        <v>601.43080057368286</v>
      </c>
      <c r="K6289" s="329">
        <f t="shared" si="98"/>
        <v>17947.936157029573</v>
      </c>
    </row>
    <row r="6290" spans="2:11" x14ac:dyDescent="0.2">
      <c r="B6290" s="1">
        <v>163099244</v>
      </c>
      <c r="C6290" s="1">
        <v>2026</v>
      </c>
      <c r="D6290" s="1" t="s">
        <v>318</v>
      </c>
      <c r="E6290" s="1">
        <v>0</v>
      </c>
      <c r="F6290" s="329">
        <v>0</v>
      </c>
      <c r="G6290" s="1">
        <v>318.20569850065408</v>
      </c>
      <c r="H6290" s="329">
        <v>13421.105956484649</v>
      </c>
      <c r="I6290" s="1">
        <v>318.20569850065408</v>
      </c>
      <c r="J6290" s="329">
        <v>601.43080057368286</v>
      </c>
      <c r="K6290" s="329">
        <f t="shared" si="98"/>
        <v>14022.536757058331</v>
      </c>
    </row>
    <row r="6291" spans="2:11" x14ac:dyDescent="0.2">
      <c r="B6291" s="1">
        <v>163099244</v>
      </c>
      <c r="C6291" s="1">
        <v>2027</v>
      </c>
      <c r="D6291" s="1" t="s">
        <v>318</v>
      </c>
      <c r="E6291" s="1">
        <v>0</v>
      </c>
      <c r="F6291" s="329">
        <v>0</v>
      </c>
      <c r="G6291" s="1">
        <v>274.99479339634371</v>
      </c>
      <c r="H6291" s="329">
        <v>11598.580028717961</v>
      </c>
      <c r="I6291" s="1">
        <v>274.99479339634371</v>
      </c>
      <c r="J6291" s="329">
        <v>601.43080057368286</v>
      </c>
      <c r="K6291" s="329">
        <f t="shared" si="98"/>
        <v>12200.010829291643</v>
      </c>
    </row>
    <row r="6292" spans="2:11" x14ac:dyDescent="0.2">
      <c r="B6292" s="1">
        <v>163099244</v>
      </c>
      <c r="C6292" s="1">
        <v>2028</v>
      </c>
      <c r="D6292" s="1" t="s">
        <v>318</v>
      </c>
      <c r="E6292" s="1">
        <v>0</v>
      </c>
      <c r="F6292" s="329">
        <v>0</v>
      </c>
      <c r="G6292" s="1">
        <v>268.73415627203082</v>
      </c>
      <c r="H6292" s="329">
        <v>11334.522299405069</v>
      </c>
      <c r="I6292" s="1">
        <v>268.73415627203082</v>
      </c>
      <c r="J6292" s="329">
        <v>601.43080057368286</v>
      </c>
      <c r="K6292" s="329">
        <f t="shared" si="98"/>
        <v>11935.953099978751</v>
      </c>
    </row>
    <row r="6293" spans="2:11" x14ac:dyDescent="0.2">
      <c r="B6293" s="1">
        <v>163099244</v>
      </c>
      <c r="C6293" s="1">
        <v>2029</v>
      </c>
      <c r="D6293" s="1" t="s">
        <v>318</v>
      </c>
      <c r="E6293" s="1">
        <v>0</v>
      </c>
      <c r="F6293" s="329">
        <v>0</v>
      </c>
      <c r="G6293" s="1">
        <v>254.21972115779641</v>
      </c>
      <c r="H6293" s="329">
        <v>10722.34039165001</v>
      </c>
      <c r="I6293" s="1">
        <v>254.21972115779641</v>
      </c>
      <c r="J6293" s="329">
        <v>601.43080057368286</v>
      </c>
      <c r="K6293" s="329">
        <f t="shared" si="98"/>
        <v>11323.771192223692</v>
      </c>
    </row>
    <row r="6294" spans="2:11" x14ac:dyDescent="0.2">
      <c r="B6294" s="1">
        <v>163099244</v>
      </c>
      <c r="C6294" s="1">
        <v>2030</v>
      </c>
      <c r="D6294" s="1" t="s">
        <v>318</v>
      </c>
      <c r="E6294" s="1">
        <v>0</v>
      </c>
      <c r="F6294" s="329">
        <v>0</v>
      </c>
      <c r="G6294" s="1">
        <v>216.53733260377501</v>
      </c>
      <c r="H6294" s="329">
        <v>9132.9932119485529</v>
      </c>
      <c r="I6294" s="1">
        <v>216.53733260377501</v>
      </c>
      <c r="J6294" s="329">
        <v>601.43080057368286</v>
      </c>
      <c r="K6294" s="329">
        <f t="shared" si="98"/>
        <v>9734.424012522235</v>
      </c>
    </row>
    <row r="6295" spans="2:11" x14ac:dyDescent="0.2">
      <c r="B6295" s="1">
        <v>163099244</v>
      </c>
      <c r="C6295" s="1">
        <v>2031</v>
      </c>
      <c r="D6295" s="1" t="s">
        <v>318</v>
      </c>
      <c r="E6295" s="1">
        <v>0</v>
      </c>
      <c r="F6295" s="329">
        <v>0</v>
      </c>
      <c r="G6295" s="1">
        <v>254.30708169822671</v>
      </c>
      <c r="H6295" s="329">
        <v>10726.025036755531</v>
      </c>
      <c r="I6295" s="1">
        <v>254.30708169822671</v>
      </c>
      <c r="J6295" s="329">
        <v>601.43080057368286</v>
      </c>
      <c r="K6295" s="329">
        <f t="shared" si="98"/>
        <v>11327.455837329213</v>
      </c>
    </row>
    <row r="6296" spans="2:11" x14ac:dyDescent="0.2">
      <c r="B6296" s="1">
        <v>163099244</v>
      </c>
      <c r="C6296" s="1">
        <v>2032</v>
      </c>
      <c r="D6296" s="1" t="s">
        <v>318</v>
      </c>
      <c r="E6296" s="1">
        <v>0</v>
      </c>
      <c r="F6296" s="329">
        <v>0</v>
      </c>
      <c r="G6296" s="1">
        <v>281.45446455850828</v>
      </c>
      <c r="H6296" s="329">
        <v>11871.032506847539</v>
      </c>
      <c r="I6296" s="1">
        <v>281.45446455850828</v>
      </c>
      <c r="J6296" s="329">
        <v>601.43080057368286</v>
      </c>
      <c r="K6296" s="329">
        <f t="shared" si="98"/>
        <v>12472.463307421222</v>
      </c>
    </row>
    <row r="6297" spans="2:11" x14ac:dyDescent="0.2">
      <c r="B6297" s="1">
        <v>163099244</v>
      </c>
      <c r="C6297" s="1">
        <v>2033</v>
      </c>
      <c r="D6297" s="1" t="s">
        <v>318</v>
      </c>
      <c r="E6297" s="1">
        <v>0</v>
      </c>
      <c r="F6297" s="329">
        <v>0</v>
      </c>
      <c r="G6297" s="1">
        <v>316.4851191079108</v>
      </c>
      <c r="H6297" s="329">
        <v>13348.536299670341</v>
      </c>
      <c r="I6297" s="1">
        <v>316.4851191079108</v>
      </c>
      <c r="J6297" s="329">
        <v>601.43080057368286</v>
      </c>
      <c r="K6297" s="329">
        <f t="shared" si="98"/>
        <v>13949.967100244023</v>
      </c>
    </row>
    <row r="6298" spans="2:11" x14ac:dyDescent="0.2">
      <c r="B6298" s="1">
        <v>163099244</v>
      </c>
      <c r="C6298" s="1">
        <v>2034</v>
      </c>
      <c r="D6298" s="1" t="s">
        <v>318</v>
      </c>
      <c r="E6298" s="1">
        <v>0</v>
      </c>
      <c r="F6298" s="329">
        <v>0</v>
      </c>
      <c r="G6298" s="1">
        <v>316.4851191079108</v>
      </c>
      <c r="H6298" s="329">
        <v>13348.536299670341</v>
      </c>
      <c r="I6298" s="1">
        <v>316.4851191079108</v>
      </c>
      <c r="J6298" s="329">
        <v>601.43080057368286</v>
      </c>
      <c r="K6298" s="329">
        <f t="shared" si="98"/>
        <v>13949.967100244023</v>
      </c>
    </row>
    <row r="6299" spans="2:11" x14ac:dyDescent="0.2">
      <c r="B6299" s="1">
        <v>171177017</v>
      </c>
      <c r="C6299" s="1">
        <v>2023</v>
      </c>
      <c r="D6299" s="1" t="s">
        <v>318</v>
      </c>
      <c r="E6299" s="1">
        <v>0</v>
      </c>
      <c r="F6299" s="329">
        <v>0</v>
      </c>
      <c r="G6299" s="1">
        <v>0</v>
      </c>
      <c r="H6299" s="329">
        <v>0</v>
      </c>
      <c r="I6299" s="1">
        <v>0</v>
      </c>
      <c r="J6299" s="329">
        <v>348.86442555966568</v>
      </c>
      <c r="K6299" s="329">
        <f t="shared" si="98"/>
        <v>348.86442555966568</v>
      </c>
    </row>
    <row r="6300" spans="2:11" x14ac:dyDescent="0.2">
      <c r="B6300" s="1">
        <v>171177017</v>
      </c>
      <c r="C6300" s="1">
        <v>2024</v>
      </c>
      <c r="D6300" s="1" t="s">
        <v>318</v>
      </c>
      <c r="E6300" s="1">
        <v>0</v>
      </c>
      <c r="F6300" s="329">
        <v>0</v>
      </c>
      <c r="G6300" s="1">
        <v>0</v>
      </c>
      <c r="H6300" s="329">
        <v>0</v>
      </c>
      <c r="I6300" s="1">
        <v>0</v>
      </c>
      <c r="J6300" s="329">
        <v>348.86442555966568</v>
      </c>
      <c r="K6300" s="329">
        <f t="shared" si="98"/>
        <v>348.86442555966568</v>
      </c>
    </row>
    <row r="6301" spans="2:11" x14ac:dyDescent="0.2">
      <c r="B6301" s="1">
        <v>171177017</v>
      </c>
      <c r="C6301" s="1">
        <v>2025</v>
      </c>
      <c r="D6301" s="1" t="s">
        <v>318</v>
      </c>
      <c r="E6301" s="1">
        <v>0</v>
      </c>
      <c r="F6301" s="329">
        <v>0</v>
      </c>
      <c r="G6301" s="1">
        <v>0</v>
      </c>
      <c r="H6301" s="329">
        <v>0</v>
      </c>
      <c r="I6301" s="1">
        <v>0</v>
      </c>
      <c r="J6301" s="329">
        <v>348.86442555966568</v>
      </c>
      <c r="K6301" s="329">
        <f t="shared" si="98"/>
        <v>348.86442555966568</v>
      </c>
    </row>
    <row r="6302" spans="2:11" x14ac:dyDescent="0.2">
      <c r="B6302" s="1">
        <v>171177017</v>
      </c>
      <c r="C6302" s="1">
        <v>2026</v>
      </c>
      <c r="D6302" s="1" t="s">
        <v>318</v>
      </c>
      <c r="E6302" s="1">
        <v>0</v>
      </c>
      <c r="F6302" s="329">
        <v>0</v>
      </c>
      <c r="G6302" s="1">
        <v>0</v>
      </c>
      <c r="H6302" s="329">
        <v>0</v>
      </c>
      <c r="I6302" s="1">
        <v>0</v>
      </c>
      <c r="J6302" s="329">
        <v>348.86442555966568</v>
      </c>
      <c r="K6302" s="329">
        <f t="shared" si="98"/>
        <v>348.86442555966568</v>
      </c>
    </row>
    <row r="6303" spans="2:11" x14ac:dyDescent="0.2">
      <c r="B6303" s="1">
        <v>171177017</v>
      </c>
      <c r="C6303" s="1">
        <v>2027</v>
      </c>
      <c r="D6303" s="1" t="s">
        <v>318</v>
      </c>
      <c r="E6303" s="1">
        <v>0</v>
      </c>
      <c r="F6303" s="329">
        <v>0</v>
      </c>
      <c r="G6303" s="1">
        <v>0</v>
      </c>
      <c r="H6303" s="329">
        <v>0</v>
      </c>
      <c r="I6303" s="1">
        <v>0</v>
      </c>
      <c r="J6303" s="329">
        <v>348.86442555966568</v>
      </c>
      <c r="K6303" s="329">
        <f t="shared" si="98"/>
        <v>348.86442555966568</v>
      </c>
    </row>
    <row r="6304" spans="2:11" x14ac:dyDescent="0.2">
      <c r="B6304" s="1">
        <v>171177017</v>
      </c>
      <c r="C6304" s="1">
        <v>2028</v>
      </c>
      <c r="D6304" s="1" t="s">
        <v>318</v>
      </c>
      <c r="E6304" s="1">
        <v>0</v>
      </c>
      <c r="F6304" s="329">
        <v>0</v>
      </c>
      <c r="G6304" s="1">
        <v>1.3060586031876</v>
      </c>
      <c r="H6304" s="329">
        <v>55.086225612402373</v>
      </c>
      <c r="I6304" s="1">
        <v>1.3060586031876</v>
      </c>
      <c r="J6304" s="329">
        <v>348.86442555966568</v>
      </c>
      <c r="K6304" s="329">
        <f t="shared" si="98"/>
        <v>403.95065117206804</v>
      </c>
    </row>
    <row r="6305" spans="2:11" x14ac:dyDescent="0.2">
      <c r="B6305" s="1">
        <v>171177017</v>
      </c>
      <c r="C6305" s="1">
        <v>2029</v>
      </c>
      <c r="D6305" s="1" t="s">
        <v>318</v>
      </c>
      <c r="E6305" s="1">
        <v>0</v>
      </c>
      <c r="F6305" s="329">
        <v>0</v>
      </c>
      <c r="G6305" s="1">
        <v>29.936433511747861</v>
      </c>
      <c r="H6305" s="329">
        <v>1262.642523416657</v>
      </c>
      <c r="I6305" s="1">
        <v>29.936433511747861</v>
      </c>
      <c r="J6305" s="329">
        <v>348.86442555966568</v>
      </c>
      <c r="K6305" s="329">
        <f t="shared" si="98"/>
        <v>1611.5069489763227</v>
      </c>
    </row>
    <row r="6306" spans="2:11" x14ac:dyDescent="0.2">
      <c r="B6306" s="1">
        <v>171177017</v>
      </c>
      <c r="C6306" s="1">
        <v>2030</v>
      </c>
      <c r="D6306" s="1" t="s">
        <v>318</v>
      </c>
      <c r="E6306" s="1">
        <v>0</v>
      </c>
      <c r="F6306" s="329">
        <v>0</v>
      </c>
      <c r="G6306" s="1">
        <v>2159.0689932250862</v>
      </c>
      <c r="H6306" s="329">
        <v>91064.03141732217</v>
      </c>
      <c r="I6306" s="1">
        <v>2159.0689932250862</v>
      </c>
      <c r="J6306" s="329">
        <v>348.86442555966568</v>
      </c>
      <c r="K6306" s="329">
        <f t="shared" si="98"/>
        <v>91412.89584288183</v>
      </c>
    </row>
    <row r="6307" spans="2:11" x14ac:dyDescent="0.2">
      <c r="B6307" s="1">
        <v>171177017</v>
      </c>
      <c r="C6307" s="1">
        <v>2031</v>
      </c>
      <c r="D6307" s="1" t="s">
        <v>318</v>
      </c>
      <c r="E6307" s="1">
        <v>0</v>
      </c>
      <c r="F6307" s="329">
        <v>0</v>
      </c>
      <c r="G6307" s="1">
        <v>622.12054876241439</v>
      </c>
      <c r="H6307" s="329">
        <v>26239.460330185051</v>
      </c>
      <c r="I6307" s="1">
        <v>622.12054876241439</v>
      </c>
      <c r="J6307" s="329">
        <v>348.86442555966568</v>
      </c>
      <c r="K6307" s="329">
        <f t="shared" si="98"/>
        <v>26588.324755744718</v>
      </c>
    </row>
    <row r="6308" spans="2:11" x14ac:dyDescent="0.2">
      <c r="B6308" s="1">
        <v>171177017</v>
      </c>
      <c r="C6308" s="1">
        <v>2032</v>
      </c>
      <c r="D6308" s="1" t="s">
        <v>318</v>
      </c>
      <c r="E6308" s="1">
        <v>0</v>
      </c>
      <c r="F6308" s="329">
        <v>0</v>
      </c>
      <c r="G6308" s="1">
        <v>2564.619661714044</v>
      </c>
      <c r="H6308" s="329">
        <v>108169.1257577439</v>
      </c>
      <c r="I6308" s="1">
        <v>2564.619661714044</v>
      </c>
      <c r="J6308" s="329">
        <v>348.86442555966568</v>
      </c>
      <c r="K6308" s="329">
        <f t="shared" si="98"/>
        <v>108517.99018330355</v>
      </c>
    </row>
    <row r="6309" spans="2:11" x14ac:dyDescent="0.2">
      <c r="B6309" s="1">
        <v>171177017</v>
      </c>
      <c r="C6309" s="1">
        <v>2033</v>
      </c>
      <c r="D6309" s="1" t="s">
        <v>318</v>
      </c>
      <c r="E6309" s="1">
        <v>0</v>
      </c>
      <c r="F6309" s="329">
        <v>0</v>
      </c>
      <c r="G6309" s="1">
        <v>6288.6999077837172</v>
      </c>
      <c r="H6309" s="329">
        <v>265241.34604939207</v>
      </c>
      <c r="I6309" s="1">
        <v>6288.6999077837172</v>
      </c>
      <c r="J6309" s="329">
        <v>348.86442555966568</v>
      </c>
      <c r="K6309" s="329">
        <f t="shared" si="98"/>
        <v>265590.21047495172</v>
      </c>
    </row>
    <row r="6310" spans="2:11" x14ac:dyDescent="0.2">
      <c r="B6310" s="1">
        <v>171177017</v>
      </c>
      <c r="C6310" s="1">
        <v>2034</v>
      </c>
      <c r="D6310" s="1" t="s">
        <v>318</v>
      </c>
      <c r="E6310" s="1">
        <v>0</v>
      </c>
      <c r="F6310" s="329">
        <v>0</v>
      </c>
      <c r="G6310" s="1">
        <v>6288.6999077837172</v>
      </c>
      <c r="H6310" s="329">
        <v>265241.34604939207</v>
      </c>
      <c r="I6310" s="1">
        <v>6288.6999077837172</v>
      </c>
      <c r="J6310" s="329">
        <v>348.86442555966568</v>
      </c>
      <c r="K6310" s="329">
        <f t="shared" si="98"/>
        <v>265590.21047495172</v>
      </c>
    </row>
    <row r="6311" spans="2:11" x14ac:dyDescent="0.2">
      <c r="B6311" s="1">
        <v>199367719</v>
      </c>
      <c r="C6311" s="1">
        <v>2023</v>
      </c>
      <c r="D6311" s="1" t="s">
        <v>318</v>
      </c>
      <c r="E6311" s="1">
        <v>0</v>
      </c>
      <c r="F6311" s="329">
        <v>0</v>
      </c>
      <c r="G6311" s="1">
        <v>0</v>
      </c>
      <c r="H6311" s="329">
        <v>0</v>
      </c>
      <c r="I6311" s="1">
        <v>0</v>
      </c>
      <c r="J6311" s="329">
        <v>135.84949825845121</v>
      </c>
      <c r="K6311" s="329">
        <f t="shared" si="98"/>
        <v>135.84949825845121</v>
      </c>
    </row>
    <row r="6312" spans="2:11" x14ac:dyDescent="0.2">
      <c r="B6312" s="1">
        <v>199367719</v>
      </c>
      <c r="C6312" s="1">
        <v>2024</v>
      </c>
      <c r="D6312" s="1" t="s">
        <v>318</v>
      </c>
      <c r="E6312" s="1">
        <v>0</v>
      </c>
      <c r="F6312" s="329">
        <v>0</v>
      </c>
      <c r="G6312" s="1">
        <v>0</v>
      </c>
      <c r="H6312" s="329">
        <v>0</v>
      </c>
      <c r="I6312" s="1">
        <v>0</v>
      </c>
      <c r="J6312" s="329">
        <v>135.84949825845121</v>
      </c>
      <c r="K6312" s="329">
        <f t="shared" si="98"/>
        <v>135.84949825845121</v>
      </c>
    </row>
    <row r="6313" spans="2:11" x14ac:dyDescent="0.2">
      <c r="B6313" s="1">
        <v>199367719</v>
      </c>
      <c r="C6313" s="1">
        <v>2025</v>
      </c>
      <c r="D6313" s="1" t="s">
        <v>318</v>
      </c>
      <c r="E6313" s="1">
        <v>0</v>
      </c>
      <c r="F6313" s="329">
        <v>0</v>
      </c>
      <c r="G6313" s="1">
        <v>0</v>
      </c>
      <c r="H6313" s="329">
        <v>0</v>
      </c>
      <c r="I6313" s="1">
        <v>0</v>
      </c>
      <c r="J6313" s="329">
        <v>135.84949825845121</v>
      </c>
      <c r="K6313" s="329">
        <f t="shared" si="98"/>
        <v>135.84949825845121</v>
      </c>
    </row>
    <row r="6314" spans="2:11" x14ac:dyDescent="0.2">
      <c r="B6314" s="1">
        <v>199367719</v>
      </c>
      <c r="C6314" s="1">
        <v>2026</v>
      </c>
      <c r="D6314" s="1" t="s">
        <v>318</v>
      </c>
      <c r="E6314" s="1">
        <v>0</v>
      </c>
      <c r="F6314" s="329">
        <v>0</v>
      </c>
      <c r="G6314" s="1">
        <v>0</v>
      </c>
      <c r="H6314" s="329">
        <v>0</v>
      </c>
      <c r="I6314" s="1">
        <v>0</v>
      </c>
      <c r="J6314" s="329">
        <v>135.84949825845121</v>
      </c>
      <c r="K6314" s="329">
        <f t="shared" si="98"/>
        <v>135.84949825845121</v>
      </c>
    </row>
    <row r="6315" spans="2:11" x14ac:dyDescent="0.2">
      <c r="B6315" s="1">
        <v>199367719</v>
      </c>
      <c r="C6315" s="1">
        <v>2027</v>
      </c>
      <c r="D6315" s="1" t="s">
        <v>318</v>
      </c>
      <c r="E6315" s="1">
        <v>0</v>
      </c>
      <c r="F6315" s="329">
        <v>0</v>
      </c>
      <c r="G6315" s="1">
        <v>0</v>
      </c>
      <c r="H6315" s="329">
        <v>0</v>
      </c>
      <c r="I6315" s="1">
        <v>0</v>
      </c>
      <c r="J6315" s="329">
        <v>135.84949825845121</v>
      </c>
      <c r="K6315" s="329">
        <f t="shared" si="98"/>
        <v>135.84949825845121</v>
      </c>
    </row>
    <row r="6316" spans="2:11" x14ac:dyDescent="0.2">
      <c r="B6316" s="1">
        <v>199367719</v>
      </c>
      <c r="C6316" s="1">
        <v>2028</v>
      </c>
      <c r="D6316" s="1" t="s">
        <v>318</v>
      </c>
      <c r="E6316" s="1">
        <v>0</v>
      </c>
      <c r="F6316" s="329">
        <v>0</v>
      </c>
      <c r="G6316" s="1">
        <v>0</v>
      </c>
      <c r="H6316" s="329">
        <v>0</v>
      </c>
      <c r="I6316" s="1">
        <v>0</v>
      </c>
      <c r="J6316" s="329">
        <v>135.84949825845121</v>
      </c>
      <c r="K6316" s="329">
        <f t="shared" si="98"/>
        <v>135.84949825845121</v>
      </c>
    </row>
    <row r="6317" spans="2:11" x14ac:dyDescent="0.2">
      <c r="B6317" s="1">
        <v>199367719</v>
      </c>
      <c r="C6317" s="1">
        <v>2029</v>
      </c>
      <c r="D6317" s="1" t="s">
        <v>318</v>
      </c>
      <c r="E6317" s="1">
        <v>0</v>
      </c>
      <c r="F6317" s="329">
        <v>0</v>
      </c>
      <c r="G6317" s="1">
        <v>0</v>
      </c>
      <c r="H6317" s="329">
        <v>0</v>
      </c>
      <c r="I6317" s="1">
        <v>0</v>
      </c>
      <c r="J6317" s="329">
        <v>135.84949825845121</v>
      </c>
      <c r="K6317" s="329">
        <f t="shared" si="98"/>
        <v>135.84949825845121</v>
      </c>
    </row>
    <row r="6318" spans="2:11" x14ac:dyDescent="0.2">
      <c r="B6318" s="1">
        <v>199367719</v>
      </c>
      <c r="C6318" s="1">
        <v>2030</v>
      </c>
      <c r="D6318" s="1" t="s">
        <v>318</v>
      </c>
      <c r="E6318" s="1">
        <v>0</v>
      </c>
      <c r="F6318" s="329">
        <v>0</v>
      </c>
      <c r="G6318" s="1">
        <v>0</v>
      </c>
      <c r="H6318" s="329">
        <v>0</v>
      </c>
      <c r="I6318" s="1">
        <v>0</v>
      </c>
      <c r="J6318" s="329">
        <v>135.84949825845121</v>
      </c>
      <c r="K6318" s="329">
        <f t="shared" si="98"/>
        <v>135.84949825845121</v>
      </c>
    </row>
    <row r="6319" spans="2:11" x14ac:dyDescent="0.2">
      <c r="B6319" s="1">
        <v>199367719</v>
      </c>
      <c r="C6319" s="1">
        <v>2031</v>
      </c>
      <c r="D6319" s="1" t="s">
        <v>318</v>
      </c>
      <c r="E6319" s="1">
        <v>0</v>
      </c>
      <c r="F6319" s="329">
        <v>0</v>
      </c>
      <c r="G6319" s="1">
        <v>0</v>
      </c>
      <c r="H6319" s="329">
        <v>0</v>
      </c>
      <c r="I6319" s="1">
        <v>0</v>
      </c>
      <c r="J6319" s="329">
        <v>135.84949825845121</v>
      </c>
      <c r="K6319" s="329">
        <f t="shared" si="98"/>
        <v>135.84949825845121</v>
      </c>
    </row>
    <row r="6320" spans="2:11" x14ac:dyDescent="0.2">
      <c r="B6320" s="1">
        <v>199367719</v>
      </c>
      <c r="C6320" s="1">
        <v>2032</v>
      </c>
      <c r="D6320" s="1" t="s">
        <v>318</v>
      </c>
      <c r="E6320" s="1">
        <v>0</v>
      </c>
      <c r="F6320" s="329">
        <v>0</v>
      </c>
      <c r="G6320" s="1">
        <v>0</v>
      </c>
      <c r="H6320" s="329">
        <v>0</v>
      </c>
      <c r="I6320" s="1">
        <v>0</v>
      </c>
      <c r="J6320" s="329">
        <v>135.84949825845121</v>
      </c>
      <c r="K6320" s="329">
        <f t="shared" si="98"/>
        <v>135.84949825845121</v>
      </c>
    </row>
    <row r="6321" spans="2:11" x14ac:dyDescent="0.2">
      <c r="B6321" s="1">
        <v>199367719</v>
      </c>
      <c r="C6321" s="1">
        <v>2033</v>
      </c>
      <c r="D6321" s="1" t="s">
        <v>318</v>
      </c>
      <c r="E6321" s="1">
        <v>0</v>
      </c>
      <c r="F6321" s="329">
        <v>0</v>
      </c>
      <c r="G6321" s="1">
        <v>0</v>
      </c>
      <c r="H6321" s="329">
        <v>0</v>
      </c>
      <c r="I6321" s="1">
        <v>0</v>
      </c>
      <c r="J6321" s="329">
        <v>135.84949825845121</v>
      </c>
      <c r="K6321" s="329">
        <f t="shared" si="98"/>
        <v>135.84949825845121</v>
      </c>
    </row>
    <row r="6322" spans="2:11" x14ac:dyDescent="0.2">
      <c r="B6322" s="1">
        <v>199367719</v>
      </c>
      <c r="C6322" s="1">
        <v>2034</v>
      </c>
      <c r="D6322" s="1" t="s">
        <v>318</v>
      </c>
      <c r="E6322" s="1">
        <v>0</v>
      </c>
      <c r="F6322" s="329">
        <v>0</v>
      </c>
      <c r="G6322" s="1">
        <v>0</v>
      </c>
      <c r="H6322" s="329">
        <v>0</v>
      </c>
      <c r="I6322" s="1">
        <v>0</v>
      </c>
      <c r="J6322" s="329">
        <v>135.84949825845121</v>
      </c>
      <c r="K6322" s="329">
        <f t="shared" si="98"/>
        <v>135.84949825845121</v>
      </c>
    </row>
    <row r="6323" spans="2:11" x14ac:dyDescent="0.2">
      <c r="B6323" s="1">
        <v>19895285</v>
      </c>
      <c r="C6323" s="1">
        <v>2023</v>
      </c>
      <c r="D6323" s="1" t="s">
        <v>319</v>
      </c>
      <c r="E6323" s="1">
        <v>0</v>
      </c>
      <c r="F6323" s="329">
        <v>0</v>
      </c>
      <c r="G6323" s="1">
        <v>0</v>
      </c>
      <c r="H6323" s="329">
        <v>0</v>
      </c>
      <c r="I6323" s="1">
        <v>0</v>
      </c>
      <c r="J6323" s="329">
        <v>1570.795306380913</v>
      </c>
      <c r="K6323" s="329">
        <f t="shared" si="98"/>
        <v>1570.795306380913</v>
      </c>
    </row>
    <row r="6324" spans="2:11" x14ac:dyDescent="0.2">
      <c r="B6324" s="1">
        <v>19895285</v>
      </c>
      <c r="C6324" s="1">
        <v>2024</v>
      </c>
      <c r="D6324" s="1" t="s">
        <v>319</v>
      </c>
      <c r="E6324" s="1">
        <v>0</v>
      </c>
      <c r="F6324" s="329">
        <v>0</v>
      </c>
      <c r="G6324" s="1">
        <v>0</v>
      </c>
      <c r="H6324" s="329">
        <v>0</v>
      </c>
      <c r="I6324" s="1">
        <v>0</v>
      </c>
      <c r="J6324" s="329">
        <v>1570.795306380913</v>
      </c>
      <c r="K6324" s="329">
        <f t="shared" si="98"/>
        <v>1570.795306380913</v>
      </c>
    </row>
    <row r="6325" spans="2:11" x14ac:dyDescent="0.2">
      <c r="B6325" s="1">
        <v>19895285</v>
      </c>
      <c r="C6325" s="1">
        <v>2025</v>
      </c>
      <c r="D6325" s="1" t="s">
        <v>319</v>
      </c>
      <c r="E6325" s="1">
        <v>0</v>
      </c>
      <c r="F6325" s="329">
        <v>0</v>
      </c>
      <c r="G6325" s="1">
        <v>0</v>
      </c>
      <c r="H6325" s="329">
        <v>0</v>
      </c>
      <c r="I6325" s="1">
        <v>0</v>
      </c>
      <c r="J6325" s="329">
        <v>1570.795306380913</v>
      </c>
      <c r="K6325" s="329">
        <f t="shared" si="98"/>
        <v>1570.795306380913</v>
      </c>
    </row>
    <row r="6326" spans="2:11" x14ac:dyDescent="0.2">
      <c r="B6326" s="1">
        <v>19895285</v>
      </c>
      <c r="C6326" s="1">
        <v>2026</v>
      </c>
      <c r="D6326" s="1" t="s">
        <v>319</v>
      </c>
      <c r="E6326" s="1">
        <v>0</v>
      </c>
      <c r="F6326" s="329">
        <v>0</v>
      </c>
      <c r="G6326" s="1">
        <v>0</v>
      </c>
      <c r="H6326" s="329">
        <v>0</v>
      </c>
      <c r="I6326" s="1">
        <v>0</v>
      </c>
      <c r="J6326" s="329">
        <v>1570.795306380913</v>
      </c>
      <c r="K6326" s="329">
        <f t="shared" si="98"/>
        <v>1570.795306380913</v>
      </c>
    </row>
    <row r="6327" spans="2:11" x14ac:dyDescent="0.2">
      <c r="B6327" s="1">
        <v>19895285</v>
      </c>
      <c r="C6327" s="1">
        <v>2027</v>
      </c>
      <c r="D6327" s="1" t="s">
        <v>319</v>
      </c>
      <c r="E6327" s="1">
        <v>0</v>
      </c>
      <c r="F6327" s="329">
        <v>0</v>
      </c>
      <c r="G6327" s="1">
        <v>0</v>
      </c>
      <c r="H6327" s="329">
        <v>0</v>
      </c>
      <c r="I6327" s="1">
        <v>0</v>
      </c>
      <c r="J6327" s="329">
        <v>1570.795306380913</v>
      </c>
      <c r="K6327" s="329">
        <f t="shared" si="98"/>
        <v>1570.795306380913</v>
      </c>
    </row>
    <row r="6328" spans="2:11" x14ac:dyDescent="0.2">
      <c r="B6328" s="1">
        <v>19895285</v>
      </c>
      <c r="C6328" s="1">
        <v>2028</v>
      </c>
      <c r="D6328" s="1" t="s">
        <v>319</v>
      </c>
      <c r="E6328" s="1">
        <v>3613.1977641954418</v>
      </c>
      <c r="F6328" s="329">
        <v>48.896373885925819</v>
      </c>
      <c r="G6328" s="1">
        <v>0</v>
      </c>
      <c r="H6328" s="329">
        <v>0</v>
      </c>
      <c r="I6328" s="1">
        <v>3613.1977641954418</v>
      </c>
      <c r="J6328" s="329">
        <v>1570.795306380913</v>
      </c>
      <c r="K6328" s="329">
        <f t="shared" si="98"/>
        <v>1619.6916802668388</v>
      </c>
    </row>
    <row r="6329" spans="2:11" x14ac:dyDescent="0.2">
      <c r="B6329" s="1">
        <v>19895285</v>
      </c>
      <c r="C6329" s="1">
        <v>2029</v>
      </c>
      <c r="D6329" s="1" t="s">
        <v>319</v>
      </c>
      <c r="E6329" s="1">
        <v>6857.2251669990228</v>
      </c>
      <c r="F6329" s="329">
        <v>72.840677277231038</v>
      </c>
      <c r="G6329" s="1">
        <v>0</v>
      </c>
      <c r="H6329" s="329">
        <v>0</v>
      </c>
      <c r="I6329" s="1">
        <v>6857.2251669990228</v>
      </c>
      <c r="J6329" s="329">
        <v>1570.795306380913</v>
      </c>
      <c r="K6329" s="329">
        <f t="shared" si="98"/>
        <v>1643.6359836581439</v>
      </c>
    </row>
    <row r="6330" spans="2:11" x14ac:dyDescent="0.2">
      <c r="B6330" s="1">
        <v>19895285</v>
      </c>
      <c r="C6330" s="1">
        <v>2030</v>
      </c>
      <c r="D6330" s="1" t="s">
        <v>319</v>
      </c>
      <c r="E6330" s="1">
        <v>6839.6008723989571</v>
      </c>
      <c r="F6330" s="329">
        <v>78.131943163582065</v>
      </c>
      <c r="G6330" s="1">
        <v>0</v>
      </c>
      <c r="H6330" s="329">
        <v>0</v>
      </c>
      <c r="I6330" s="1">
        <v>6839.6008723989571</v>
      </c>
      <c r="J6330" s="329">
        <v>1570.795306380913</v>
      </c>
      <c r="K6330" s="329">
        <f t="shared" si="98"/>
        <v>1648.927249544495</v>
      </c>
    </row>
    <row r="6331" spans="2:11" x14ac:dyDescent="0.2">
      <c r="B6331" s="1">
        <v>19895285</v>
      </c>
      <c r="C6331" s="1">
        <v>2031</v>
      </c>
      <c r="D6331" s="1" t="s">
        <v>319</v>
      </c>
      <c r="E6331" s="1">
        <v>6802.5726010912967</v>
      </c>
      <c r="F6331" s="329">
        <v>101.39012412258229</v>
      </c>
      <c r="G6331" s="1">
        <v>0</v>
      </c>
      <c r="H6331" s="329">
        <v>0</v>
      </c>
      <c r="I6331" s="1">
        <v>6802.5726010912967</v>
      </c>
      <c r="J6331" s="329">
        <v>1570.795306380913</v>
      </c>
      <c r="K6331" s="329">
        <f t="shared" si="98"/>
        <v>1672.1854305034954</v>
      </c>
    </row>
    <row r="6332" spans="2:11" x14ac:dyDescent="0.2">
      <c r="B6332" s="1">
        <v>19895285</v>
      </c>
      <c r="C6332" s="1">
        <v>2032</v>
      </c>
      <c r="D6332" s="1" t="s">
        <v>319</v>
      </c>
      <c r="E6332" s="1">
        <v>6629.4201461022276</v>
      </c>
      <c r="F6332" s="329">
        <v>146.1969225188769</v>
      </c>
      <c r="G6332" s="1">
        <v>0</v>
      </c>
      <c r="H6332" s="329">
        <v>0</v>
      </c>
      <c r="I6332" s="1">
        <v>6629.4201461022276</v>
      </c>
      <c r="J6332" s="329">
        <v>1570.795306380913</v>
      </c>
      <c r="K6332" s="329">
        <f t="shared" si="98"/>
        <v>1716.9922288997898</v>
      </c>
    </row>
    <row r="6333" spans="2:11" x14ac:dyDescent="0.2">
      <c r="B6333" s="1">
        <v>19895285</v>
      </c>
      <c r="C6333" s="1">
        <v>2033</v>
      </c>
      <c r="D6333" s="1" t="s">
        <v>319</v>
      </c>
      <c r="E6333" s="1">
        <v>6205.1840835267394</v>
      </c>
      <c r="F6333" s="329">
        <v>208.47901169477069</v>
      </c>
      <c r="G6333" s="1">
        <v>0</v>
      </c>
      <c r="H6333" s="329">
        <v>0</v>
      </c>
      <c r="I6333" s="1">
        <v>6205.1840835267394</v>
      </c>
      <c r="J6333" s="329">
        <v>1570.795306380913</v>
      </c>
      <c r="K6333" s="329">
        <f t="shared" si="98"/>
        <v>1779.2743180756836</v>
      </c>
    </row>
    <row r="6334" spans="2:11" x14ac:dyDescent="0.2">
      <c r="B6334" s="1">
        <v>19895285</v>
      </c>
      <c r="C6334" s="1">
        <v>2034</v>
      </c>
      <c r="D6334" s="1" t="s">
        <v>319</v>
      </c>
      <c r="E6334" s="1">
        <v>5819.8586935582834</v>
      </c>
      <c r="F6334" s="329">
        <v>237.03969131301531</v>
      </c>
      <c r="G6334" s="1">
        <v>0</v>
      </c>
      <c r="H6334" s="329">
        <v>0</v>
      </c>
      <c r="I6334" s="1">
        <v>5819.8586935582834</v>
      </c>
      <c r="J6334" s="329">
        <v>1570.795306380913</v>
      </c>
      <c r="K6334" s="329">
        <f t="shared" si="98"/>
        <v>1807.8349976939282</v>
      </c>
    </row>
    <row r="6335" spans="2:11" x14ac:dyDescent="0.2">
      <c r="B6335" s="1">
        <v>19895589</v>
      </c>
      <c r="C6335" s="1">
        <v>2023</v>
      </c>
      <c r="D6335" s="1" t="s">
        <v>319</v>
      </c>
      <c r="E6335" s="1">
        <v>0</v>
      </c>
      <c r="F6335" s="329">
        <v>0</v>
      </c>
      <c r="G6335" s="1">
        <v>0</v>
      </c>
      <c r="H6335" s="329">
        <v>0</v>
      </c>
      <c r="I6335" s="1">
        <v>0</v>
      </c>
      <c r="J6335" s="329">
        <v>4941.8012940460621</v>
      </c>
      <c r="K6335" s="329">
        <f t="shared" si="98"/>
        <v>4941.8012940460621</v>
      </c>
    </row>
    <row r="6336" spans="2:11" x14ac:dyDescent="0.2">
      <c r="B6336" s="1">
        <v>19895589</v>
      </c>
      <c r="C6336" s="1">
        <v>2024</v>
      </c>
      <c r="D6336" s="1" t="s">
        <v>319</v>
      </c>
      <c r="E6336" s="1">
        <v>0</v>
      </c>
      <c r="F6336" s="329">
        <v>0</v>
      </c>
      <c r="G6336" s="1">
        <v>0</v>
      </c>
      <c r="H6336" s="329">
        <v>0</v>
      </c>
      <c r="I6336" s="1">
        <v>0</v>
      </c>
      <c r="J6336" s="329">
        <v>4941.8012940460621</v>
      </c>
      <c r="K6336" s="329">
        <f t="shared" si="98"/>
        <v>4941.8012940460621</v>
      </c>
    </row>
    <row r="6337" spans="2:11" x14ac:dyDescent="0.2">
      <c r="B6337" s="1">
        <v>19895589</v>
      </c>
      <c r="C6337" s="1">
        <v>2025</v>
      </c>
      <c r="D6337" s="1" t="s">
        <v>319</v>
      </c>
      <c r="E6337" s="1">
        <v>0</v>
      </c>
      <c r="F6337" s="329">
        <v>0</v>
      </c>
      <c r="G6337" s="1">
        <v>0</v>
      </c>
      <c r="H6337" s="329">
        <v>0</v>
      </c>
      <c r="I6337" s="1">
        <v>0</v>
      </c>
      <c r="J6337" s="329">
        <v>4941.8012940460621</v>
      </c>
      <c r="K6337" s="329">
        <f t="shared" si="98"/>
        <v>4941.8012940460621</v>
      </c>
    </row>
    <row r="6338" spans="2:11" x14ac:dyDescent="0.2">
      <c r="B6338" s="1">
        <v>19895589</v>
      </c>
      <c r="C6338" s="1">
        <v>2026</v>
      </c>
      <c r="D6338" s="1" t="s">
        <v>319</v>
      </c>
      <c r="E6338" s="1">
        <v>0</v>
      </c>
      <c r="F6338" s="329">
        <v>0</v>
      </c>
      <c r="G6338" s="1">
        <v>0</v>
      </c>
      <c r="H6338" s="329">
        <v>0</v>
      </c>
      <c r="I6338" s="1">
        <v>0</v>
      </c>
      <c r="J6338" s="329">
        <v>4941.8012940460621</v>
      </c>
      <c r="K6338" s="329">
        <f t="shared" si="98"/>
        <v>4941.8012940460621</v>
      </c>
    </row>
    <row r="6339" spans="2:11" x14ac:dyDescent="0.2">
      <c r="B6339" s="1">
        <v>19895589</v>
      </c>
      <c r="C6339" s="1">
        <v>2027</v>
      </c>
      <c r="D6339" s="1" t="s">
        <v>319</v>
      </c>
      <c r="E6339" s="1">
        <v>0</v>
      </c>
      <c r="F6339" s="329">
        <v>0</v>
      </c>
      <c r="G6339" s="1">
        <v>0</v>
      </c>
      <c r="H6339" s="329">
        <v>0</v>
      </c>
      <c r="I6339" s="1">
        <v>0</v>
      </c>
      <c r="J6339" s="329">
        <v>4941.8012940460621</v>
      </c>
      <c r="K6339" s="329">
        <f t="shared" si="98"/>
        <v>4941.8012940460621</v>
      </c>
    </row>
    <row r="6340" spans="2:11" x14ac:dyDescent="0.2">
      <c r="B6340" s="1">
        <v>19895589</v>
      </c>
      <c r="C6340" s="1">
        <v>2028</v>
      </c>
      <c r="D6340" s="1" t="s">
        <v>319</v>
      </c>
      <c r="E6340" s="1">
        <v>0</v>
      </c>
      <c r="F6340" s="329">
        <v>0</v>
      </c>
      <c r="G6340" s="1">
        <v>0</v>
      </c>
      <c r="H6340" s="329">
        <v>0</v>
      </c>
      <c r="I6340" s="1">
        <v>0</v>
      </c>
      <c r="J6340" s="329">
        <v>4941.8012940460621</v>
      </c>
      <c r="K6340" s="329">
        <f t="shared" si="98"/>
        <v>4941.8012940460621</v>
      </c>
    </row>
    <row r="6341" spans="2:11" x14ac:dyDescent="0.2">
      <c r="B6341" s="1">
        <v>19895589</v>
      </c>
      <c r="C6341" s="1">
        <v>2029</v>
      </c>
      <c r="D6341" s="1" t="s">
        <v>319</v>
      </c>
      <c r="E6341" s="1">
        <v>0</v>
      </c>
      <c r="F6341" s="329">
        <v>0</v>
      </c>
      <c r="G6341" s="1">
        <v>0</v>
      </c>
      <c r="H6341" s="329">
        <v>0</v>
      </c>
      <c r="I6341" s="1">
        <v>0</v>
      </c>
      <c r="J6341" s="329">
        <v>4941.8012940460621</v>
      </c>
      <c r="K6341" s="329">
        <f t="shared" si="98"/>
        <v>4941.8012940460621</v>
      </c>
    </row>
    <row r="6342" spans="2:11" x14ac:dyDescent="0.2">
      <c r="B6342" s="1">
        <v>19895589</v>
      </c>
      <c r="C6342" s="1">
        <v>2030</v>
      </c>
      <c r="D6342" s="1" t="s">
        <v>319</v>
      </c>
      <c r="E6342" s="1">
        <v>0</v>
      </c>
      <c r="F6342" s="329">
        <v>0</v>
      </c>
      <c r="G6342" s="1">
        <v>0</v>
      </c>
      <c r="H6342" s="329">
        <v>0</v>
      </c>
      <c r="I6342" s="1">
        <v>0</v>
      </c>
      <c r="J6342" s="329">
        <v>4941.8012940460621</v>
      </c>
      <c r="K6342" s="329">
        <f t="shared" si="98"/>
        <v>4941.8012940460621</v>
      </c>
    </row>
    <row r="6343" spans="2:11" x14ac:dyDescent="0.2">
      <c r="B6343" s="1">
        <v>19895589</v>
      </c>
      <c r="C6343" s="1">
        <v>2031</v>
      </c>
      <c r="D6343" s="1" t="s">
        <v>319</v>
      </c>
      <c r="E6343" s="1">
        <v>0</v>
      </c>
      <c r="F6343" s="329">
        <v>0</v>
      </c>
      <c r="G6343" s="1">
        <v>0</v>
      </c>
      <c r="H6343" s="329">
        <v>0</v>
      </c>
      <c r="I6343" s="1">
        <v>0</v>
      </c>
      <c r="J6343" s="329">
        <v>4941.8012940460621</v>
      </c>
      <c r="K6343" s="329">
        <f t="shared" ref="K6343:K6406" si="99">J6343+H6343+F6343</f>
        <v>4941.8012940460621</v>
      </c>
    </row>
    <row r="6344" spans="2:11" x14ac:dyDescent="0.2">
      <c r="B6344" s="1">
        <v>19895589</v>
      </c>
      <c r="C6344" s="1">
        <v>2032</v>
      </c>
      <c r="D6344" s="1" t="s">
        <v>319</v>
      </c>
      <c r="E6344" s="1">
        <v>0</v>
      </c>
      <c r="F6344" s="329">
        <v>0</v>
      </c>
      <c r="G6344" s="1">
        <v>0</v>
      </c>
      <c r="H6344" s="329">
        <v>0</v>
      </c>
      <c r="I6344" s="1">
        <v>0</v>
      </c>
      <c r="J6344" s="329">
        <v>4941.8012940460621</v>
      </c>
      <c r="K6344" s="329">
        <f t="shared" si="99"/>
        <v>4941.8012940460621</v>
      </c>
    </row>
    <row r="6345" spans="2:11" x14ac:dyDescent="0.2">
      <c r="B6345" s="1">
        <v>19895589</v>
      </c>
      <c r="C6345" s="1">
        <v>2033</v>
      </c>
      <c r="D6345" s="1" t="s">
        <v>319</v>
      </c>
      <c r="E6345" s="1">
        <v>0</v>
      </c>
      <c r="F6345" s="329">
        <v>0</v>
      </c>
      <c r="G6345" s="1">
        <v>0</v>
      </c>
      <c r="H6345" s="329">
        <v>0</v>
      </c>
      <c r="I6345" s="1">
        <v>0</v>
      </c>
      <c r="J6345" s="329">
        <v>4941.8012940460621</v>
      </c>
      <c r="K6345" s="329">
        <f t="shared" si="99"/>
        <v>4941.8012940460621</v>
      </c>
    </row>
    <row r="6346" spans="2:11" x14ac:dyDescent="0.2">
      <c r="B6346" s="1">
        <v>19895589</v>
      </c>
      <c r="C6346" s="1">
        <v>2034</v>
      </c>
      <c r="D6346" s="1" t="s">
        <v>319</v>
      </c>
      <c r="E6346" s="1">
        <v>0</v>
      </c>
      <c r="F6346" s="329">
        <v>0</v>
      </c>
      <c r="G6346" s="1">
        <v>0.14821553669062321</v>
      </c>
      <c r="H6346" s="329">
        <v>6.2513538622816434</v>
      </c>
      <c r="I6346" s="1">
        <v>0.14821553669062321</v>
      </c>
      <c r="J6346" s="329">
        <v>4941.8012940460621</v>
      </c>
      <c r="K6346" s="329">
        <f t="shared" si="99"/>
        <v>4948.0526479083437</v>
      </c>
    </row>
    <row r="6347" spans="2:11" x14ac:dyDescent="0.2">
      <c r="B6347" s="1">
        <v>19896286</v>
      </c>
      <c r="C6347" s="1">
        <v>2023</v>
      </c>
      <c r="D6347" s="1" t="s">
        <v>319</v>
      </c>
      <c r="E6347" s="1">
        <v>0</v>
      </c>
      <c r="F6347" s="329">
        <v>0</v>
      </c>
      <c r="G6347" s="1">
        <v>1.120514444034914</v>
      </c>
      <c r="H6347" s="329">
        <v>47.260445523206577</v>
      </c>
      <c r="I6347" s="1">
        <v>1.120514444034914</v>
      </c>
      <c r="J6347" s="329">
        <v>1699.87235290584</v>
      </c>
      <c r="K6347" s="329">
        <f t="shared" si="99"/>
        <v>1747.1327984290465</v>
      </c>
    </row>
    <row r="6348" spans="2:11" x14ac:dyDescent="0.2">
      <c r="B6348" s="1">
        <v>19896286</v>
      </c>
      <c r="C6348" s="1">
        <v>2024</v>
      </c>
      <c r="D6348" s="1" t="s">
        <v>319</v>
      </c>
      <c r="E6348" s="1">
        <v>0</v>
      </c>
      <c r="F6348" s="329">
        <v>0</v>
      </c>
      <c r="G6348" s="1">
        <v>1.551588167000431</v>
      </c>
      <c r="H6348" s="329">
        <v>65.442037299334459</v>
      </c>
      <c r="I6348" s="1">
        <v>1.551588167000431</v>
      </c>
      <c r="J6348" s="329">
        <v>1699.87235290584</v>
      </c>
      <c r="K6348" s="329">
        <f t="shared" si="99"/>
        <v>1765.3143902051745</v>
      </c>
    </row>
    <row r="6349" spans="2:11" x14ac:dyDescent="0.2">
      <c r="B6349" s="1">
        <v>19896286</v>
      </c>
      <c r="C6349" s="1">
        <v>2025</v>
      </c>
      <c r="D6349" s="1" t="s">
        <v>319</v>
      </c>
      <c r="E6349" s="1">
        <v>0</v>
      </c>
      <c r="F6349" s="329">
        <v>0</v>
      </c>
      <c r="G6349" s="1">
        <v>1.5671161101651081</v>
      </c>
      <c r="H6349" s="329">
        <v>66.096966395454899</v>
      </c>
      <c r="I6349" s="1">
        <v>1.5671161101651081</v>
      </c>
      <c r="J6349" s="329">
        <v>1699.87235290584</v>
      </c>
      <c r="K6349" s="329">
        <f t="shared" si="99"/>
        <v>1765.9693193012949</v>
      </c>
    </row>
    <row r="6350" spans="2:11" x14ac:dyDescent="0.2">
      <c r="B6350" s="1">
        <v>19896286</v>
      </c>
      <c r="C6350" s="1">
        <v>2026</v>
      </c>
      <c r="D6350" s="1" t="s">
        <v>319</v>
      </c>
      <c r="E6350" s="1">
        <v>0</v>
      </c>
      <c r="F6350" s="329">
        <v>0</v>
      </c>
      <c r="G6350" s="1">
        <v>1.340872027644882</v>
      </c>
      <c r="H6350" s="329">
        <v>56.554567193181121</v>
      </c>
      <c r="I6350" s="1">
        <v>1.340872027644882</v>
      </c>
      <c r="J6350" s="329">
        <v>1699.87235290584</v>
      </c>
      <c r="K6350" s="329">
        <f t="shared" si="99"/>
        <v>1756.4269200990211</v>
      </c>
    </row>
    <row r="6351" spans="2:11" x14ac:dyDescent="0.2">
      <c r="B6351" s="1">
        <v>19896286</v>
      </c>
      <c r="C6351" s="1">
        <v>2027</v>
      </c>
      <c r="D6351" s="1" t="s">
        <v>319</v>
      </c>
      <c r="E6351" s="1">
        <v>0</v>
      </c>
      <c r="F6351" s="329">
        <v>0</v>
      </c>
      <c r="G6351" s="1">
        <v>1.378290709802684</v>
      </c>
      <c r="H6351" s="329">
        <v>58.13279190869747</v>
      </c>
      <c r="I6351" s="1">
        <v>1.378290709802684</v>
      </c>
      <c r="J6351" s="329">
        <v>1699.87235290584</v>
      </c>
      <c r="K6351" s="329">
        <f t="shared" si="99"/>
        <v>1758.0051448145375</v>
      </c>
    </row>
    <row r="6352" spans="2:11" x14ac:dyDescent="0.2">
      <c r="B6352" s="1">
        <v>19896286</v>
      </c>
      <c r="C6352" s="1">
        <v>2028</v>
      </c>
      <c r="D6352" s="1" t="s">
        <v>319</v>
      </c>
      <c r="E6352" s="1">
        <v>0</v>
      </c>
      <c r="F6352" s="329">
        <v>0</v>
      </c>
      <c r="G6352" s="1">
        <v>2.243313374346501</v>
      </c>
      <c r="H6352" s="329">
        <v>94.61724485943364</v>
      </c>
      <c r="I6352" s="1">
        <v>2.243313374346501</v>
      </c>
      <c r="J6352" s="329">
        <v>1699.87235290584</v>
      </c>
      <c r="K6352" s="329">
        <f t="shared" si="99"/>
        <v>1794.4895977652736</v>
      </c>
    </row>
    <row r="6353" spans="2:11" x14ac:dyDescent="0.2">
      <c r="B6353" s="1">
        <v>19896286</v>
      </c>
      <c r="C6353" s="1">
        <v>2029</v>
      </c>
      <c r="D6353" s="1" t="s">
        <v>319</v>
      </c>
      <c r="E6353" s="1">
        <v>0</v>
      </c>
      <c r="F6353" s="329">
        <v>0</v>
      </c>
      <c r="G6353" s="1">
        <v>2.5876298997723302</v>
      </c>
      <c r="H6353" s="329">
        <v>109.1396389965681</v>
      </c>
      <c r="I6353" s="1">
        <v>2.5876298997723302</v>
      </c>
      <c r="J6353" s="329">
        <v>1699.87235290584</v>
      </c>
      <c r="K6353" s="329">
        <f t="shared" si="99"/>
        <v>1809.011991902408</v>
      </c>
    </row>
    <row r="6354" spans="2:11" x14ac:dyDescent="0.2">
      <c r="B6354" s="1">
        <v>19896286</v>
      </c>
      <c r="C6354" s="1">
        <v>2030</v>
      </c>
      <c r="D6354" s="1" t="s">
        <v>319</v>
      </c>
      <c r="E6354" s="1">
        <v>0</v>
      </c>
      <c r="F6354" s="329">
        <v>0</v>
      </c>
      <c r="G6354" s="1">
        <v>2.1900645466642681</v>
      </c>
      <c r="H6354" s="329">
        <v>92.371344921911401</v>
      </c>
      <c r="I6354" s="1">
        <v>2.1900645466642681</v>
      </c>
      <c r="J6354" s="329">
        <v>1699.87235290584</v>
      </c>
      <c r="K6354" s="329">
        <f t="shared" si="99"/>
        <v>1792.2436978277515</v>
      </c>
    </row>
    <row r="6355" spans="2:11" x14ac:dyDescent="0.2">
      <c r="B6355" s="1">
        <v>19896286</v>
      </c>
      <c r="C6355" s="1">
        <v>2031</v>
      </c>
      <c r="D6355" s="1" t="s">
        <v>319</v>
      </c>
      <c r="E6355" s="1">
        <v>0</v>
      </c>
      <c r="F6355" s="329">
        <v>0</v>
      </c>
      <c r="G6355" s="1">
        <v>2.1517377040048018</v>
      </c>
      <c r="H6355" s="329">
        <v>90.754816309337997</v>
      </c>
      <c r="I6355" s="1">
        <v>2.1517377040048018</v>
      </c>
      <c r="J6355" s="329">
        <v>1699.87235290584</v>
      </c>
      <c r="K6355" s="329">
        <f t="shared" si="99"/>
        <v>1790.6271692151779</v>
      </c>
    </row>
    <row r="6356" spans="2:11" x14ac:dyDescent="0.2">
      <c r="B6356" s="1">
        <v>19896286</v>
      </c>
      <c r="C6356" s="1">
        <v>2032</v>
      </c>
      <c r="D6356" s="1" t="s">
        <v>319</v>
      </c>
      <c r="E6356" s="1">
        <v>0</v>
      </c>
      <c r="F6356" s="329">
        <v>0</v>
      </c>
      <c r="G6356" s="1">
        <v>2.5498995327747278</v>
      </c>
      <c r="H6356" s="329">
        <v>107.548268208308</v>
      </c>
      <c r="I6356" s="1">
        <v>2.5498995327747278</v>
      </c>
      <c r="J6356" s="329">
        <v>1699.87235290584</v>
      </c>
      <c r="K6356" s="329">
        <f t="shared" si="99"/>
        <v>1807.4206211141479</v>
      </c>
    </row>
    <row r="6357" spans="2:11" x14ac:dyDescent="0.2">
      <c r="B6357" s="1">
        <v>19896286</v>
      </c>
      <c r="C6357" s="1">
        <v>2033</v>
      </c>
      <c r="D6357" s="1" t="s">
        <v>319</v>
      </c>
      <c r="E6357" s="1">
        <v>0</v>
      </c>
      <c r="F6357" s="329">
        <v>0</v>
      </c>
      <c r="G6357" s="1">
        <v>3.580622557143863</v>
      </c>
      <c r="H6357" s="329">
        <v>151.02154033079961</v>
      </c>
      <c r="I6357" s="1">
        <v>3.580622557143863</v>
      </c>
      <c r="J6357" s="329">
        <v>1699.87235290584</v>
      </c>
      <c r="K6357" s="329">
        <f t="shared" si="99"/>
        <v>1850.8938932366395</v>
      </c>
    </row>
    <row r="6358" spans="2:11" x14ac:dyDescent="0.2">
      <c r="B6358" s="1">
        <v>19896286</v>
      </c>
      <c r="C6358" s="1">
        <v>2034</v>
      </c>
      <c r="D6358" s="1" t="s">
        <v>319</v>
      </c>
      <c r="E6358" s="1">
        <v>0</v>
      </c>
      <c r="F6358" s="329">
        <v>0</v>
      </c>
      <c r="G6358" s="1">
        <v>2.1844440186484051</v>
      </c>
      <c r="H6358" s="329">
        <v>92.134285364563041</v>
      </c>
      <c r="I6358" s="1">
        <v>2.1844440186484051</v>
      </c>
      <c r="J6358" s="329">
        <v>1699.87235290584</v>
      </c>
      <c r="K6358" s="329">
        <f t="shared" si="99"/>
        <v>1792.0066382704031</v>
      </c>
    </row>
    <row r="6359" spans="2:11" x14ac:dyDescent="0.2">
      <c r="B6359" s="1">
        <v>19896382</v>
      </c>
      <c r="C6359" s="1">
        <v>2023</v>
      </c>
      <c r="D6359" s="1" t="s">
        <v>319</v>
      </c>
      <c r="E6359" s="1">
        <v>0</v>
      </c>
      <c r="F6359" s="329">
        <v>0</v>
      </c>
      <c r="G6359" s="1">
        <v>0</v>
      </c>
      <c r="H6359" s="329">
        <v>0</v>
      </c>
      <c r="I6359" s="1">
        <v>0</v>
      </c>
      <c r="J6359" s="329">
        <v>466.0209803218857</v>
      </c>
      <c r="K6359" s="329">
        <f t="shared" si="99"/>
        <v>466.0209803218857</v>
      </c>
    </row>
    <row r="6360" spans="2:11" x14ac:dyDescent="0.2">
      <c r="B6360" s="1">
        <v>19896382</v>
      </c>
      <c r="C6360" s="1">
        <v>2024</v>
      </c>
      <c r="D6360" s="1" t="s">
        <v>319</v>
      </c>
      <c r="E6360" s="1">
        <v>0</v>
      </c>
      <c r="F6360" s="329">
        <v>0</v>
      </c>
      <c r="G6360" s="1">
        <v>0</v>
      </c>
      <c r="H6360" s="329">
        <v>0</v>
      </c>
      <c r="I6360" s="1">
        <v>0</v>
      </c>
      <c r="J6360" s="329">
        <v>466.0209803218857</v>
      </c>
      <c r="K6360" s="329">
        <f t="shared" si="99"/>
        <v>466.0209803218857</v>
      </c>
    </row>
    <row r="6361" spans="2:11" x14ac:dyDescent="0.2">
      <c r="B6361" s="1">
        <v>19896382</v>
      </c>
      <c r="C6361" s="1">
        <v>2025</v>
      </c>
      <c r="D6361" s="1" t="s">
        <v>319</v>
      </c>
      <c r="E6361" s="1">
        <v>0</v>
      </c>
      <c r="F6361" s="329">
        <v>0</v>
      </c>
      <c r="G6361" s="1">
        <v>0</v>
      </c>
      <c r="H6361" s="329">
        <v>0</v>
      </c>
      <c r="I6361" s="1">
        <v>0</v>
      </c>
      <c r="J6361" s="329">
        <v>466.0209803218857</v>
      </c>
      <c r="K6361" s="329">
        <f t="shared" si="99"/>
        <v>466.0209803218857</v>
      </c>
    </row>
    <row r="6362" spans="2:11" x14ac:dyDescent="0.2">
      <c r="B6362" s="1">
        <v>19896382</v>
      </c>
      <c r="C6362" s="1">
        <v>2026</v>
      </c>
      <c r="D6362" s="1" t="s">
        <v>319</v>
      </c>
      <c r="E6362" s="1">
        <v>0</v>
      </c>
      <c r="F6362" s="329">
        <v>0</v>
      </c>
      <c r="G6362" s="1">
        <v>0</v>
      </c>
      <c r="H6362" s="329">
        <v>0</v>
      </c>
      <c r="I6362" s="1">
        <v>0</v>
      </c>
      <c r="J6362" s="329">
        <v>466.0209803218857</v>
      </c>
      <c r="K6362" s="329">
        <f t="shared" si="99"/>
        <v>466.0209803218857</v>
      </c>
    </row>
    <row r="6363" spans="2:11" x14ac:dyDescent="0.2">
      <c r="B6363" s="1">
        <v>19896382</v>
      </c>
      <c r="C6363" s="1">
        <v>2027</v>
      </c>
      <c r="D6363" s="1" t="s">
        <v>319</v>
      </c>
      <c r="E6363" s="1">
        <v>0</v>
      </c>
      <c r="F6363" s="329">
        <v>0</v>
      </c>
      <c r="G6363" s="1">
        <v>0</v>
      </c>
      <c r="H6363" s="329">
        <v>0</v>
      </c>
      <c r="I6363" s="1">
        <v>0</v>
      </c>
      <c r="J6363" s="329">
        <v>466.0209803218857</v>
      </c>
      <c r="K6363" s="329">
        <f t="shared" si="99"/>
        <v>466.0209803218857</v>
      </c>
    </row>
    <row r="6364" spans="2:11" x14ac:dyDescent="0.2">
      <c r="B6364" s="1">
        <v>19896382</v>
      </c>
      <c r="C6364" s="1">
        <v>2028</v>
      </c>
      <c r="D6364" s="1" t="s">
        <v>319</v>
      </c>
      <c r="E6364" s="1">
        <v>0</v>
      </c>
      <c r="F6364" s="329">
        <v>0</v>
      </c>
      <c r="G6364" s="1">
        <v>0</v>
      </c>
      <c r="H6364" s="329">
        <v>0</v>
      </c>
      <c r="I6364" s="1">
        <v>0</v>
      </c>
      <c r="J6364" s="329">
        <v>466.0209803218857</v>
      </c>
      <c r="K6364" s="329">
        <f t="shared" si="99"/>
        <v>466.0209803218857</v>
      </c>
    </row>
    <row r="6365" spans="2:11" x14ac:dyDescent="0.2">
      <c r="B6365" s="1">
        <v>19896382</v>
      </c>
      <c r="C6365" s="1">
        <v>2029</v>
      </c>
      <c r="D6365" s="1" t="s">
        <v>319</v>
      </c>
      <c r="E6365" s="1">
        <v>0</v>
      </c>
      <c r="F6365" s="329">
        <v>0</v>
      </c>
      <c r="G6365" s="1">
        <v>0</v>
      </c>
      <c r="H6365" s="329">
        <v>0</v>
      </c>
      <c r="I6365" s="1">
        <v>0</v>
      </c>
      <c r="J6365" s="329">
        <v>466.0209803218857</v>
      </c>
      <c r="K6365" s="329">
        <f t="shared" si="99"/>
        <v>466.0209803218857</v>
      </c>
    </row>
    <row r="6366" spans="2:11" x14ac:dyDescent="0.2">
      <c r="B6366" s="1">
        <v>19896382</v>
      </c>
      <c r="C6366" s="1">
        <v>2030</v>
      </c>
      <c r="D6366" s="1" t="s">
        <v>319</v>
      </c>
      <c r="E6366" s="1">
        <v>0</v>
      </c>
      <c r="F6366" s="329">
        <v>0</v>
      </c>
      <c r="G6366" s="1">
        <v>0</v>
      </c>
      <c r="H6366" s="329">
        <v>0</v>
      </c>
      <c r="I6366" s="1">
        <v>0</v>
      </c>
      <c r="J6366" s="329">
        <v>466.0209803218857</v>
      </c>
      <c r="K6366" s="329">
        <f t="shared" si="99"/>
        <v>466.0209803218857</v>
      </c>
    </row>
    <row r="6367" spans="2:11" x14ac:dyDescent="0.2">
      <c r="B6367" s="1">
        <v>19896382</v>
      </c>
      <c r="C6367" s="1">
        <v>2031</v>
      </c>
      <c r="D6367" s="1" t="s">
        <v>319</v>
      </c>
      <c r="E6367" s="1">
        <v>0</v>
      </c>
      <c r="F6367" s="329">
        <v>0</v>
      </c>
      <c r="G6367" s="1">
        <v>0</v>
      </c>
      <c r="H6367" s="329">
        <v>0</v>
      </c>
      <c r="I6367" s="1">
        <v>0</v>
      </c>
      <c r="J6367" s="329">
        <v>466.0209803218857</v>
      </c>
      <c r="K6367" s="329">
        <f t="shared" si="99"/>
        <v>466.0209803218857</v>
      </c>
    </row>
    <row r="6368" spans="2:11" x14ac:dyDescent="0.2">
      <c r="B6368" s="1">
        <v>19896382</v>
      </c>
      <c r="C6368" s="1">
        <v>2032</v>
      </c>
      <c r="D6368" s="1" t="s">
        <v>319</v>
      </c>
      <c r="E6368" s="1">
        <v>0</v>
      </c>
      <c r="F6368" s="329">
        <v>0</v>
      </c>
      <c r="G6368" s="1">
        <v>0</v>
      </c>
      <c r="H6368" s="329">
        <v>0</v>
      </c>
      <c r="I6368" s="1">
        <v>0</v>
      </c>
      <c r="J6368" s="329">
        <v>466.0209803218857</v>
      </c>
      <c r="K6368" s="329">
        <f t="shared" si="99"/>
        <v>466.0209803218857</v>
      </c>
    </row>
    <row r="6369" spans="2:11" x14ac:dyDescent="0.2">
      <c r="B6369" s="1">
        <v>19896382</v>
      </c>
      <c r="C6369" s="1">
        <v>2033</v>
      </c>
      <c r="D6369" s="1" t="s">
        <v>319</v>
      </c>
      <c r="E6369" s="1">
        <v>0</v>
      </c>
      <c r="F6369" s="329">
        <v>0</v>
      </c>
      <c r="G6369" s="1">
        <v>0</v>
      </c>
      <c r="H6369" s="329">
        <v>0</v>
      </c>
      <c r="I6369" s="1">
        <v>0</v>
      </c>
      <c r="J6369" s="329">
        <v>466.0209803218857</v>
      </c>
      <c r="K6369" s="329">
        <f t="shared" si="99"/>
        <v>466.0209803218857</v>
      </c>
    </row>
    <row r="6370" spans="2:11" x14ac:dyDescent="0.2">
      <c r="B6370" s="1">
        <v>19896382</v>
      </c>
      <c r="C6370" s="1">
        <v>2034</v>
      </c>
      <c r="D6370" s="1" t="s">
        <v>319</v>
      </c>
      <c r="E6370" s="1">
        <v>0</v>
      </c>
      <c r="F6370" s="329">
        <v>0</v>
      </c>
      <c r="G6370" s="1">
        <v>0</v>
      </c>
      <c r="H6370" s="329">
        <v>0</v>
      </c>
      <c r="I6370" s="1">
        <v>0</v>
      </c>
      <c r="J6370" s="329">
        <v>466.0209803218857</v>
      </c>
      <c r="K6370" s="329">
        <f t="shared" si="99"/>
        <v>466.0209803218857</v>
      </c>
    </row>
    <row r="6371" spans="2:11" x14ac:dyDescent="0.2">
      <c r="B6371" s="1">
        <v>19903440</v>
      </c>
      <c r="C6371" s="1">
        <v>2023</v>
      </c>
      <c r="D6371" s="1" t="s">
        <v>319</v>
      </c>
      <c r="E6371" s="1">
        <v>0</v>
      </c>
      <c r="F6371" s="329">
        <v>0</v>
      </c>
      <c r="G6371" s="1">
        <v>306.22722502802458</v>
      </c>
      <c r="H6371" s="329">
        <v>12915.884452185381</v>
      </c>
      <c r="I6371" s="1">
        <v>306.22722502802458</v>
      </c>
      <c r="J6371" s="329">
        <v>8791.7798763110823</v>
      </c>
      <c r="K6371" s="329">
        <f t="shared" si="99"/>
        <v>21707.664328496463</v>
      </c>
    </row>
    <row r="6372" spans="2:11" x14ac:dyDescent="0.2">
      <c r="B6372" s="1">
        <v>19903440</v>
      </c>
      <c r="C6372" s="1">
        <v>2024</v>
      </c>
      <c r="D6372" s="1" t="s">
        <v>319</v>
      </c>
      <c r="E6372" s="1">
        <v>0</v>
      </c>
      <c r="F6372" s="329">
        <v>0</v>
      </c>
      <c r="G6372" s="1">
        <v>352.38427343207161</v>
      </c>
      <c r="H6372" s="329">
        <v>14862.67120109721</v>
      </c>
      <c r="I6372" s="1">
        <v>352.38427343207161</v>
      </c>
      <c r="J6372" s="329">
        <v>8791.7798763110823</v>
      </c>
      <c r="K6372" s="329">
        <f t="shared" si="99"/>
        <v>23654.451077408292</v>
      </c>
    </row>
    <row r="6373" spans="2:11" x14ac:dyDescent="0.2">
      <c r="B6373" s="1">
        <v>19903440</v>
      </c>
      <c r="C6373" s="1">
        <v>2025</v>
      </c>
      <c r="D6373" s="1" t="s">
        <v>319</v>
      </c>
      <c r="E6373" s="1">
        <v>0</v>
      </c>
      <c r="F6373" s="329">
        <v>0</v>
      </c>
      <c r="G6373" s="1">
        <v>343.51550328341358</v>
      </c>
      <c r="H6373" s="329">
        <v>14488.609063210621</v>
      </c>
      <c r="I6373" s="1">
        <v>343.51550328341358</v>
      </c>
      <c r="J6373" s="329">
        <v>8791.7798763110823</v>
      </c>
      <c r="K6373" s="329">
        <f t="shared" si="99"/>
        <v>23280.388939521705</v>
      </c>
    </row>
    <row r="6374" spans="2:11" x14ac:dyDescent="0.2">
      <c r="B6374" s="1">
        <v>19903440</v>
      </c>
      <c r="C6374" s="1">
        <v>2026</v>
      </c>
      <c r="D6374" s="1" t="s">
        <v>319</v>
      </c>
      <c r="E6374" s="1">
        <v>0</v>
      </c>
      <c r="F6374" s="329">
        <v>0</v>
      </c>
      <c r="G6374" s="1">
        <v>316.28460971798211</v>
      </c>
      <c r="H6374" s="329">
        <v>13340.07932426045</v>
      </c>
      <c r="I6374" s="1">
        <v>316.28460971798211</v>
      </c>
      <c r="J6374" s="329">
        <v>8791.7798763110823</v>
      </c>
      <c r="K6374" s="329">
        <f t="shared" si="99"/>
        <v>22131.859200571533</v>
      </c>
    </row>
    <row r="6375" spans="2:11" x14ac:dyDescent="0.2">
      <c r="B6375" s="1">
        <v>19903440</v>
      </c>
      <c r="C6375" s="1">
        <v>2027</v>
      </c>
      <c r="D6375" s="1" t="s">
        <v>319</v>
      </c>
      <c r="E6375" s="1">
        <v>0</v>
      </c>
      <c r="F6375" s="329">
        <v>0</v>
      </c>
      <c r="G6375" s="1">
        <v>313.77100233647172</v>
      </c>
      <c r="H6375" s="329">
        <v>13234.061766563629</v>
      </c>
      <c r="I6375" s="1">
        <v>313.77100233647172</v>
      </c>
      <c r="J6375" s="329">
        <v>8791.7798763110823</v>
      </c>
      <c r="K6375" s="329">
        <f t="shared" si="99"/>
        <v>22025.841642874711</v>
      </c>
    </row>
    <row r="6376" spans="2:11" x14ac:dyDescent="0.2">
      <c r="B6376" s="1">
        <v>19903440</v>
      </c>
      <c r="C6376" s="1">
        <v>2028</v>
      </c>
      <c r="D6376" s="1" t="s">
        <v>319</v>
      </c>
      <c r="E6376" s="1">
        <v>0</v>
      </c>
      <c r="F6376" s="329">
        <v>0</v>
      </c>
      <c r="G6376" s="1">
        <v>359.12216266282712</v>
      </c>
      <c r="H6376" s="329">
        <v>15146.85820879418</v>
      </c>
      <c r="I6376" s="1">
        <v>359.12216266282712</v>
      </c>
      <c r="J6376" s="329">
        <v>8791.7798763110823</v>
      </c>
      <c r="K6376" s="329">
        <f t="shared" si="99"/>
        <v>23938.63808510526</v>
      </c>
    </row>
    <row r="6377" spans="2:11" x14ac:dyDescent="0.2">
      <c r="B6377" s="1">
        <v>19903440</v>
      </c>
      <c r="C6377" s="1">
        <v>2029</v>
      </c>
      <c r="D6377" s="1" t="s">
        <v>319</v>
      </c>
      <c r="E6377" s="1">
        <v>0</v>
      </c>
      <c r="F6377" s="329">
        <v>0</v>
      </c>
      <c r="G6377" s="1">
        <v>383.40632730117852</v>
      </c>
      <c r="H6377" s="329">
        <v>16171.10242632934</v>
      </c>
      <c r="I6377" s="1">
        <v>383.40632730117852</v>
      </c>
      <c r="J6377" s="329">
        <v>8791.7798763110823</v>
      </c>
      <c r="K6377" s="329">
        <f t="shared" si="99"/>
        <v>24962.882302640421</v>
      </c>
    </row>
    <row r="6378" spans="2:11" x14ac:dyDescent="0.2">
      <c r="B6378" s="1">
        <v>19903440</v>
      </c>
      <c r="C6378" s="1">
        <v>2030</v>
      </c>
      <c r="D6378" s="1" t="s">
        <v>319</v>
      </c>
      <c r="E6378" s="1">
        <v>0</v>
      </c>
      <c r="F6378" s="329">
        <v>0</v>
      </c>
      <c r="G6378" s="1">
        <v>354.29750333444889</v>
      </c>
      <c r="H6378" s="329">
        <v>14943.36636576556</v>
      </c>
      <c r="I6378" s="1">
        <v>354.29750333444889</v>
      </c>
      <c r="J6378" s="329">
        <v>8791.7798763110823</v>
      </c>
      <c r="K6378" s="329">
        <f t="shared" si="99"/>
        <v>23735.14624207664</v>
      </c>
    </row>
    <row r="6379" spans="2:11" x14ac:dyDescent="0.2">
      <c r="B6379" s="1">
        <v>19903440</v>
      </c>
      <c r="C6379" s="1">
        <v>2031</v>
      </c>
      <c r="D6379" s="1" t="s">
        <v>319</v>
      </c>
      <c r="E6379" s="1">
        <v>0</v>
      </c>
      <c r="F6379" s="329">
        <v>0</v>
      </c>
      <c r="G6379" s="1">
        <v>382.08602546556</v>
      </c>
      <c r="H6379" s="329">
        <v>16115.415457447671</v>
      </c>
      <c r="I6379" s="1">
        <v>382.08602546556</v>
      </c>
      <c r="J6379" s="329">
        <v>8791.7798763110823</v>
      </c>
      <c r="K6379" s="329">
        <f t="shared" si="99"/>
        <v>24907.195333758755</v>
      </c>
    </row>
    <row r="6380" spans="2:11" x14ac:dyDescent="0.2">
      <c r="B6380" s="1">
        <v>19903440</v>
      </c>
      <c r="C6380" s="1">
        <v>2032</v>
      </c>
      <c r="D6380" s="1" t="s">
        <v>319</v>
      </c>
      <c r="E6380" s="1">
        <v>0</v>
      </c>
      <c r="F6380" s="329">
        <v>0</v>
      </c>
      <c r="G6380" s="1">
        <v>410.14717205072787</v>
      </c>
      <c r="H6380" s="329">
        <v>17298.96315428193</v>
      </c>
      <c r="I6380" s="1">
        <v>410.14717205072787</v>
      </c>
      <c r="J6380" s="329">
        <v>8791.7798763110823</v>
      </c>
      <c r="K6380" s="329">
        <f t="shared" si="99"/>
        <v>26090.74303059301</v>
      </c>
    </row>
    <row r="6381" spans="2:11" x14ac:dyDescent="0.2">
      <c r="B6381" s="1">
        <v>19903440</v>
      </c>
      <c r="C6381" s="1">
        <v>2033</v>
      </c>
      <c r="D6381" s="1" t="s">
        <v>319</v>
      </c>
      <c r="E6381" s="1">
        <v>0</v>
      </c>
      <c r="F6381" s="329">
        <v>0</v>
      </c>
      <c r="G6381" s="1">
        <v>6639.0116187923359</v>
      </c>
      <c r="H6381" s="329">
        <v>280016.60184587003</v>
      </c>
      <c r="I6381" s="1">
        <v>6639.0116187923359</v>
      </c>
      <c r="J6381" s="329">
        <v>8791.7798763110823</v>
      </c>
      <c r="K6381" s="329">
        <f t="shared" si="99"/>
        <v>288808.3817221811</v>
      </c>
    </row>
    <row r="6382" spans="2:11" x14ac:dyDescent="0.2">
      <c r="B6382" s="1">
        <v>19903440</v>
      </c>
      <c r="C6382" s="1">
        <v>2034</v>
      </c>
      <c r="D6382" s="1" t="s">
        <v>319</v>
      </c>
      <c r="E6382" s="1">
        <v>0</v>
      </c>
      <c r="F6382" s="329">
        <v>0</v>
      </c>
      <c r="G6382" s="1">
        <v>6578.0525567074728</v>
      </c>
      <c r="H6382" s="329">
        <v>277445.50385766983</v>
      </c>
      <c r="I6382" s="1">
        <v>6578.0525567074728</v>
      </c>
      <c r="J6382" s="329">
        <v>8791.7798763110823</v>
      </c>
      <c r="K6382" s="329">
        <f t="shared" si="99"/>
        <v>286237.2837339809</v>
      </c>
    </row>
    <row r="6383" spans="2:11" x14ac:dyDescent="0.2">
      <c r="B6383" s="1">
        <v>19903623</v>
      </c>
      <c r="C6383" s="1">
        <v>2023</v>
      </c>
      <c r="D6383" s="1" t="s">
        <v>319</v>
      </c>
      <c r="E6383" s="1">
        <v>0</v>
      </c>
      <c r="F6383" s="329">
        <v>0</v>
      </c>
      <c r="G6383" s="1">
        <v>0</v>
      </c>
      <c r="H6383" s="329">
        <v>0</v>
      </c>
      <c r="I6383" s="1">
        <v>0</v>
      </c>
      <c r="J6383" s="329">
        <v>15303.57249179785</v>
      </c>
      <c r="K6383" s="329">
        <f t="shared" si="99"/>
        <v>15303.57249179785</v>
      </c>
    </row>
    <row r="6384" spans="2:11" x14ac:dyDescent="0.2">
      <c r="B6384" s="1">
        <v>19903623</v>
      </c>
      <c r="C6384" s="1">
        <v>2024</v>
      </c>
      <c r="D6384" s="1" t="s">
        <v>319</v>
      </c>
      <c r="E6384" s="1">
        <v>0</v>
      </c>
      <c r="F6384" s="329">
        <v>0</v>
      </c>
      <c r="G6384" s="1">
        <v>0</v>
      </c>
      <c r="H6384" s="329">
        <v>0</v>
      </c>
      <c r="I6384" s="1">
        <v>0</v>
      </c>
      <c r="J6384" s="329">
        <v>15303.57249179785</v>
      </c>
      <c r="K6384" s="329">
        <f t="shared" si="99"/>
        <v>15303.57249179785</v>
      </c>
    </row>
    <row r="6385" spans="2:11" x14ac:dyDescent="0.2">
      <c r="B6385" s="1">
        <v>19903623</v>
      </c>
      <c r="C6385" s="1">
        <v>2025</v>
      </c>
      <c r="D6385" s="1" t="s">
        <v>319</v>
      </c>
      <c r="E6385" s="1">
        <v>0</v>
      </c>
      <c r="F6385" s="329">
        <v>0</v>
      </c>
      <c r="G6385" s="1">
        <v>0</v>
      </c>
      <c r="H6385" s="329">
        <v>0</v>
      </c>
      <c r="I6385" s="1">
        <v>0</v>
      </c>
      <c r="J6385" s="329">
        <v>15303.57249179785</v>
      </c>
      <c r="K6385" s="329">
        <f t="shared" si="99"/>
        <v>15303.57249179785</v>
      </c>
    </row>
    <row r="6386" spans="2:11" x14ac:dyDescent="0.2">
      <c r="B6386" s="1">
        <v>19903623</v>
      </c>
      <c r="C6386" s="1">
        <v>2026</v>
      </c>
      <c r="D6386" s="1" t="s">
        <v>319</v>
      </c>
      <c r="E6386" s="1">
        <v>0</v>
      </c>
      <c r="F6386" s="329">
        <v>0</v>
      </c>
      <c r="G6386" s="1">
        <v>0</v>
      </c>
      <c r="H6386" s="329">
        <v>0</v>
      </c>
      <c r="I6386" s="1">
        <v>0</v>
      </c>
      <c r="J6386" s="329">
        <v>15303.57249179785</v>
      </c>
      <c r="K6386" s="329">
        <f t="shared" si="99"/>
        <v>15303.57249179785</v>
      </c>
    </row>
    <row r="6387" spans="2:11" x14ac:dyDescent="0.2">
      <c r="B6387" s="1">
        <v>19903623</v>
      </c>
      <c r="C6387" s="1">
        <v>2027</v>
      </c>
      <c r="D6387" s="1" t="s">
        <v>319</v>
      </c>
      <c r="E6387" s="1">
        <v>0</v>
      </c>
      <c r="F6387" s="329">
        <v>0</v>
      </c>
      <c r="G6387" s="1">
        <v>0</v>
      </c>
      <c r="H6387" s="329">
        <v>0</v>
      </c>
      <c r="I6387" s="1">
        <v>0</v>
      </c>
      <c r="J6387" s="329">
        <v>15303.57249179785</v>
      </c>
      <c r="K6387" s="329">
        <f t="shared" si="99"/>
        <v>15303.57249179785</v>
      </c>
    </row>
    <row r="6388" spans="2:11" x14ac:dyDescent="0.2">
      <c r="B6388" s="1">
        <v>19903623</v>
      </c>
      <c r="C6388" s="1">
        <v>2028</v>
      </c>
      <c r="D6388" s="1" t="s">
        <v>319</v>
      </c>
      <c r="E6388" s="1">
        <v>0</v>
      </c>
      <c r="F6388" s="329">
        <v>0</v>
      </c>
      <c r="G6388" s="1">
        <v>0</v>
      </c>
      <c r="H6388" s="329">
        <v>0</v>
      </c>
      <c r="I6388" s="1">
        <v>0</v>
      </c>
      <c r="J6388" s="329">
        <v>15303.57249179785</v>
      </c>
      <c r="K6388" s="329">
        <f t="shared" si="99"/>
        <v>15303.57249179785</v>
      </c>
    </row>
    <row r="6389" spans="2:11" x14ac:dyDescent="0.2">
      <c r="B6389" s="1">
        <v>19903623</v>
      </c>
      <c r="C6389" s="1">
        <v>2029</v>
      </c>
      <c r="D6389" s="1" t="s">
        <v>319</v>
      </c>
      <c r="E6389" s="1">
        <v>0</v>
      </c>
      <c r="F6389" s="329">
        <v>0</v>
      </c>
      <c r="G6389" s="1">
        <v>0</v>
      </c>
      <c r="H6389" s="329">
        <v>0</v>
      </c>
      <c r="I6389" s="1">
        <v>0</v>
      </c>
      <c r="J6389" s="329">
        <v>15303.57249179785</v>
      </c>
      <c r="K6389" s="329">
        <f t="shared" si="99"/>
        <v>15303.57249179785</v>
      </c>
    </row>
    <row r="6390" spans="2:11" x14ac:dyDescent="0.2">
      <c r="B6390" s="1">
        <v>19903623</v>
      </c>
      <c r="C6390" s="1">
        <v>2030</v>
      </c>
      <c r="D6390" s="1" t="s">
        <v>319</v>
      </c>
      <c r="E6390" s="1">
        <v>0</v>
      </c>
      <c r="F6390" s="329">
        <v>0</v>
      </c>
      <c r="G6390" s="1">
        <v>0</v>
      </c>
      <c r="H6390" s="329">
        <v>0</v>
      </c>
      <c r="I6390" s="1">
        <v>0</v>
      </c>
      <c r="J6390" s="329">
        <v>15303.57249179785</v>
      </c>
      <c r="K6390" s="329">
        <f t="shared" si="99"/>
        <v>15303.57249179785</v>
      </c>
    </row>
    <row r="6391" spans="2:11" x14ac:dyDescent="0.2">
      <c r="B6391" s="1">
        <v>19903623</v>
      </c>
      <c r="C6391" s="1">
        <v>2031</v>
      </c>
      <c r="D6391" s="1" t="s">
        <v>319</v>
      </c>
      <c r="E6391" s="1">
        <v>0</v>
      </c>
      <c r="F6391" s="329">
        <v>0</v>
      </c>
      <c r="G6391" s="1">
        <v>0</v>
      </c>
      <c r="H6391" s="329">
        <v>0</v>
      </c>
      <c r="I6391" s="1">
        <v>0</v>
      </c>
      <c r="J6391" s="329">
        <v>15303.57249179785</v>
      </c>
      <c r="K6391" s="329">
        <f t="shared" si="99"/>
        <v>15303.57249179785</v>
      </c>
    </row>
    <row r="6392" spans="2:11" x14ac:dyDescent="0.2">
      <c r="B6392" s="1">
        <v>19903623</v>
      </c>
      <c r="C6392" s="1">
        <v>2032</v>
      </c>
      <c r="D6392" s="1" t="s">
        <v>319</v>
      </c>
      <c r="E6392" s="1">
        <v>0</v>
      </c>
      <c r="F6392" s="329">
        <v>0</v>
      </c>
      <c r="G6392" s="1">
        <v>0</v>
      </c>
      <c r="H6392" s="329">
        <v>0</v>
      </c>
      <c r="I6392" s="1">
        <v>0</v>
      </c>
      <c r="J6392" s="329">
        <v>15303.57249179785</v>
      </c>
      <c r="K6392" s="329">
        <f t="shared" si="99"/>
        <v>15303.57249179785</v>
      </c>
    </row>
    <row r="6393" spans="2:11" x14ac:dyDescent="0.2">
      <c r="B6393" s="1">
        <v>19903623</v>
      </c>
      <c r="C6393" s="1">
        <v>2033</v>
      </c>
      <c r="D6393" s="1" t="s">
        <v>319</v>
      </c>
      <c r="E6393" s="1">
        <v>0</v>
      </c>
      <c r="F6393" s="329">
        <v>0</v>
      </c>
      <c r="G6393" s="1">
        <v>0</v>
      </c>
      <c r="H6393" s="329">
        <v>0</v>
      </c>
      <c r="I6393" s="1">
        <v>0</v>
      </c>
      <c r="J6393" s="329">
        <v>15303.57249179785</v>
      </c>
      <c r="K6393" s="329">
        <f t="shared" si="99"/>
        <v>15303.57249179785</v>
      </c>
    </row>
    <row r="6394" spans="2:11" x14ac:dyDescent="0.2">
      <c r="B6394" s="1">
        <v>19903623</v>
      </c>
      <c r="C6394" s="1">
        <v>2034</v>
      </c>
      <c r="D6394" s="1" t="s">
        <v>319</v>
      </c>
      <c r="E6394" s="1">
        <v>0</v>
      </c>
      <c r="F6394" s="329">
        <v>0</v>
      </c>
      <c r="G6394" s="1">
        <v>0</v>
      </c>
      <c r="H6394" s="329">
        <v>0</v>
      </c>
      <c r="I6394" s="1">
        <v>0</v>
      </c>
      <c r="J6394" s="329">
        <v>15303.57249179785</v>
      </c>
      <c r="K6394" s="329">
        <f t="shared" si="99"/>
        <v>15303.57249179785</v>
      </c>
    </row>
    <row r="6395" spans="2:11" x14ac:dyDescent="0.2">
      <c r="B6395" s="1">
        <v>19908858</v>
      </c>
      <c r="C6395" s="1">
        <v>2023</v>
      </c>
      <c r="D6395" s="1" t="s">
        <v>319</v>
      </c>
      <c r="E6395" s="1">
        <v>0</v>
      </c>
      <c r="F6395" s="329">
        <v>0</v>
      </c>
      <c r="G6395" s="1">
        <v>1.111444752276554</v>
      </c>
      <c r="H6395" s="329">
        <v>46.877909023529973</v>
      </c>
      <c r="I6395" s="1">
        <v>1.111444752276554</v>
      </c>
      <c r="J6395" s="329">
        <v>3361.904381104604</v>
      </c>
      <c r="K6395" s="329">
        <f t="shared" si="99"/>
        <v>3408.7822901281338</v>
      </c>
    </row>
    <row r="6396" spans="2:11" x14ac:dyDescent="0.2">
      <c r="B6396" s="1">
        <v>19908858</v>
      </c>
      <c r="C6396" s="1">
        <v>2024</v>
      </c>
      <c r="D6396" s="1" t="s">
        <v>319</v>
      </c>
      <c r="E6396" s="1">
        <v>0</v>
      </c>
      <c r="F6396" s="329">
        <v>0</v>
      </c>
      <c r="G6396" s="1">
        <v>1.0098492711600919</v>
      </c>
      <c r="H6396" s="329">
        <v>42.592870373408878</v>
      </c>
      <c r="I6396" s="1">
        <v>1.0098492711600919</v>
      </c>
      <c r="J6396" s="329">
        <v>3361.904381104604</v>
      </c>
      <c r="K6396" s="329">
        <f t="shared" si="99"/>
        <v>3404.4972514780129</v>
      </c>
    </row>
    <row r="6397" spans="2:11" x14ac:dyDescent="0.2">
      <c r="B6397" s="1">
        <v>19908858</v>
      </c>
      <c r="C6397" s="1">
        <v>2025</v>
      </c>
      <c r="D6397" s="1" t="s">
        <v>319</v>
      </c>
      <c r="E6397" s="1">
        <v>0</v>
      </c>
      <c r="F6397" s="329">
        <v>0</v>
      </c>
      <c r="G6397" s="1">
        <v>1.117526101270288</v>
      </c>
      <c r="H6397" s="329">
        <v>47.134404836106008</v>
      </c>
      <c r="I6397" s="1">
        <v>1.117526101270288</v>
      </c>
      <c r="J6397" s="329">
        <v>3361.904381104604</v>
      </c>
      <c r="K6397" s="329">
        <f t="shared" si="99"/>
        <v>3409.0387859407101</v>
      </c>
    </row>
    <row r="6398" spans="2:11" x14ac:dyDescent="0.2">
      <c r="B6398" s="1">
        <v>19908858</v>
      </c>
      <c r="C6398" s="1">
        <v>2026</v>
      </c>
      <c r="D6398" s="1" t="s">
        <v>319</v>
      </c>
      <c r="E6398" s="1">
        <v>0</v>
      </c>
      <c r="F6398" s="329">
        <v>0</v>
      </c>
      <c r="G6398" s="1">
        <v>1.280917517127051</v>
      </c>
      <c r="H6398" s="329">
        <v>54.025838631686383</v>
      </c>
      <c r="I6398" s="1">
        <v>1.280917517127051</v>
      </c>
      <c r="J6398" s="329">
        <v>3361.904381104604</v>
      </c>
      <c r="K6398" s="329">
        <f t="shared" si="99"/>
        <v>3415.9302197362904</v>
      </c>
    </row>
    <row r="6399" spans="2:11" x14ac:dyDescent="0.2">
      <c r="B6399" s="1">
        <v>19908858</v>
      </c>
      <c r="C6399" s="1">
        <v>2027</v>
      </c>
      <c r="D6399" s="1" t="s">
        <v>319</v>
      </c>
      <c r="E6399" s="1">
        <v>0</v>
      </c>
      <c r="F6399" s="329">
        <v>0</v>
      </c>
      <c r="G6399" s="1">
        <v>1.295715725585046</v>
      </c>
      <c r="H6399" s="329">
        <v>54.649989376367323</v>
      </c>
      <c r="I6399" s="1">
        <v>1.295715725585046</v>
      </c>
      <c r="J6399" s="329">
        <v>3361.904381104604</v>
      </c>
      <c r="K6399" s="329">
        <f t="shared" si="99"/>
        <v>3416.5543704809711</v>
      </c>
    </row>
    <row r="6400" spans="2:11" x14ac:dyDescent="0.2">
      <c r="B6400" s="1">
        <v>19908858</v>
      </c>
      <c r="C6400" s="1">
        <v>2028</v>
      </c>
      <c r="D6400" s="1" t="s">
        <v>319</v>
      </c>
      <c r="E6400" s="1">
        <v>0</v>
      </c>
      <c r="F6400" s="329">
        <v>0</v>
      </c>
      <c r="G6400" s="1">
        <v>0.8997975594820945</v>
      </c>
      <c r="H6400" s="329">
        <v>37.951169454530259</v>
      </c>
      <c r="I6400" s="1">
        <v>0.8997975594820945</v>
      </c>
      <c r="J6400" s="329">
        <v>3361.904381104604</v>
      </c>
      <c r="K6400" s="329">
        <f t="shared" si="99"/>
        <v>3399.8555505591344</v>
      </c>
    </row>
    <row r="6401" spans="2:11" x14ac:dyDescent="0.2">
      <c r="B6401" s="1">
        <v>19908858</v>
      </c>
      <c r="C6401" s="1">
        <v>2029</v>
      </c>
      <c r="D6401" s="1" t="s">
        <v>319</v>
      </c>
      <c r="E6401" s="1">
        <v>0</v>
      </c>
      <c r="F6401" s="329">
        <v>0</v>
      </c>
      <c r="G6401" s="1">
        <v>0.9755300038975504</v>
      </c>
      <c r="H6401" s="329">
        <v>41.145371084584752</v>
      </c>
      <c r="I6401" s="1">
        <v>0.9755300038975504</v>
      </c>
      <c r="J6401" s="329">
        <v>3361.904381104604</v>
      </c>
      <c r="K6401" s="329">
        <f t="shared" si="99"/>
        <v>3403.0497521891889</v>
      </c>
    </row>
    <row r="6402" spans="2:11" x14ac:dyDescent="0.2">
      <c r="B6402" s="1">
        <v>19908858</v>
      </c>
      <c r="C6402" s="1">
        <v>2030</v>
      </c>
      <c r="D6402" s="1" t="s">
        <v>319</v>
      </c>
      <c r="E6402" s="1">
        <v>0</v>
      </c>
      <c r="F6402" s="329">
        <v>0</v>
      </c>
      <c r="G6402" s="1">
        <v>11.97248223872794</v>
      </c>
      <c r="H6402" s="329">
        <v>504.9688093117789</v>
      </c>
      <c r="I6402" s="1">
        <v>11.97248223872794</v>
      </c>
      <c r="J6402" s="329">
        <v>3361.904381104604</v>
      </c>
      <c r="K6402" s="329">
        <f t="shared" si="99"/>
        <v>3866.8731904163828</v>
      </c>
    </row>
    <row r="6403" spans="2:11" x14ac:dyDescent="0.2">
      <c r="B6403" s="1">
        <v>19908858</v>
      </c>
      <c r="C6403" s="1">
        <v>2031</v>
      </c>
      <c r="D6403" s="1" t="s">
        <v>319</v>
      </c>
      <c r="E6403" s="1">
        <v>0</v>
      </c>
      <c r="F6403" s="329">
        <v>0</v>
      </c>
      <c r="G6403" s="1">
        <v>37.21134651021984</v>
      </c>
      <c r="H6403" s="329">
        <v>1569.47982594378</v>
      </c>
      <c r="I6403" s="1">
        <v>37.21134651021984</v>
      </c>
      <c r="J6403" s="329">
        <v>3361.904381104604</v>
      </c>
      <c r="K6403" s="329">
        <f t="shared" si="99"/>
        <v>4931.3842070483843</v>
      </c>
    </row>
    <row r="6404" spans="2:11" x14ac:dyDescent="0.2">
      <c r="B6404" s="1">
        <v>19908858</v>
      </c>
      <c r="C6404" s="1">
        <v>2032</v>
      </c>
      <c r="D6404" s="1" t="s">
        <v>319</v>
      </c>
      <c r="E6404" s="1">
        <v>0</v>
      </c>
      <c r="F6404" s="329">
        <v>0</v>
      </c>
      <c r="G6404" s="1">
        <v>59.280730188206867</v>
      </c>
      <c r="H6404" s="329">
        <v>2500.3102231749231</v>
      </c>
      <c r="I6404" s="1">
        <v>59.280730188206867</v>
      </c>
      <c r="J6404" s="329">
        <v>3361.904381104604</v>
      </c>
      <c r="K6404" s="329">
        <f t="shared" si="99"/>
        <v>5862.2146042795266</v>
      </c>
    </row>
    <row r="6405" spans="2:11" x14ac:dyDescent="0.2">
      <c r="B6405" s="1">
        <v>19908858</v>
      </c>
      <c r="C6405" s="1">
        <v>2033</v>
      </c>
      <c r="D6405" s="1" t="s">
        <v>319</v>
      </c>
      <c r="E6405" s="1">
        <v>0</v>
      </c>
      <c r="F6405" s="329">
        <v>0</v>
      </c>
      <c r="G6405" s="1">
        <v>366.77762317913329</v>
      </c>
      <c r="H6405" s="329">
        <v>15469.746036445131</v>
      </c>
      <c r="I6405" s="1">
        <v>366.77762317913329</v>
      </c>
      <c r="J6405" s="329">
        <v>3361.904381104604</v>
      </c>
      <c r="K6405" s="329">
        <f t="shared" si="99"/>
        <v>18831.650417549736</v>
      </c>
    </row>
    <row r="6406" spans="2:11" x14ac:dyDescent="0.2">
      <c r="B6406" s="1">
        <v>19908858</v>
      </c>
      <c r="C6406" s="1">
        <v>2034</v>
      </c>
      <c r="D6406" s="1" t="s">
        <v>319</v>
      </c>
      <c r="E6406" s="1">
        <v>0</v>
      </c>
      <c r="F6406" s="329">
        <v>0</v>
      </c>
      <c r="G6406" s="1">
        <v>823.19111210503172</v>
      </c>
      <c r="H6406" s="329">
        <v>34720.104605465931</v>
      </c>
      <c r="I6406" s="1">
        <v>823.19111210503172</v>
      </c>
      <c r="J6406" s="329">
        <v>3361.904381104604</v>
      </c>
      <c r="K6406" s="329">
        <f t="shared" si="99"/>
        <v>38082.008986570538</v>
      </c>
    </row>
    <row r="6407" spans="2:11" x14ac:dyDescent="0.2">
      <c r="B6407" s="1">
        <v>19908997</v>
      </c>
      <c r="C6407" s="1">
        <v>2023</v>
      </c>
      <c r="D6407" s="1" t="s">
        <v>319</v>
      </c>
      <c r="E6407" s="1">
        <v>0</v>
      </c>
      <c r="F6407" s="329">
        <v>0</v>
      </c>
      <c r="G6407" s="1">
        <v>216.51330086747629</v>
      </c>
      <c r="H6407" s="329">
        <v>9131.9796145155051</v>
      </c>
      <c r="I6407" s="1">
        <v>216.51330086747629</v>
      </c>
      <c r="J6407" s="329">
        <v>485.93684952618332</v>
      </c>
      <c r="K6407" s="329">
        <f t="shared" ref="K6407:K6470" si="100">J6407+H6407+F6407</f>
        <v>9617.9164640416893</v>
      </c>
    </row>
    <row r="6408" spans="2:11" x14ac:dyDescent="0.2">
      <c r="B6408" s="1">
        <v>19908997</v>
      </c>
      <c r="C6408" s="1">
        <v>2024</v>
      </c>
      <c r="D6408" s="1" t="s">
        <v>319</v>
      </c>
      <c r="E6408" s="1">
        <v>0</v>
      </c>
      <c r="F6408" s="329">
        <v>0</v>
      </c>
      <c r="G6408" s="1">
        <v>212.10912190961901</v>
      </c>
      <c r="H6408" s="329">
        <v>8946.2225626360487</v>
      </c>
      <c r="I6408" s="1">
        <v>212.10912190961901</v>
      </c>
      <c r="J6408" s="329">
        <v>485.93684952618332</v>
      </c>
      <c r="K6408" s="329">
        <f t="shared" si="100"/>
        <v>9432.1594121622329</v>
      </c>
    </row>
    <row r="6409" spans="2:11" x14ac:dyDescent="0.2">
      <c r="B6409" s="1">
        <v>19908997</v>
      </c>
      <c r="C6409" s="1">
        <v>2025</v>
      </c>
      <c r="D6409" s="1" t="s">
        <v>319</v>
      </c>
      <c r="E6409" s="1">
        <v>0</v>
      </c>
      <c r="F6409" s="329">
        <v>0</v>
      </c>
      <c r="G6409" s="1">
        <v>225.93582528215671</v>
      </c>
      <c r="H6409" s="329">
        <v>9529.3976970415442</v>
      </c>
      <c r="I6409" s="1">
        <v>225.93582528215671</v>
      </c>
      <c r="J6409" s="329">
        <v>485.93684952618332</v>
      </c>
      <c r="K6409" s="329">
        <f t="shared" si="100"/>
        <v>10015.334546567727</v>
      </c>
    </row>
    <row r="6410" spans="2:11" x14ac:dyDescent="0.2">
      <c r="B6410" s="1">
        <v>19908997</v>
      </c>
      <c r="C6410" s="1">
        <v>2026</v>
      </c>
      <c r="D6410" s="1" t="s">
        <v>319</v>
      </c>
      <c r="E6410" s="1">
        <v>0</v>
      </c>
      <c r="F6410" s="329">
        <v>0</v>
      </c>
      <c r="G6410" s="1">
        <v>285.39875789544101</v>
      </c>
      <c r="H6410" s="329">
        <v>12037.39275447309</v>
      </c>
      <c r="I6410" s="1">
        <v>285.39875789544101</v>
      </c>
      <c r="J6410" s="329">
        <v>485.93684952618332</v>
      </c>
      <c r="K6410" s="329">
        <f t="shared" si="100"/>
        <v>12523.329603999275</v>
      </c>
    </row>
    <row r="6411" spans="2:11" x14ac:dyDescent="0.2">
      <c r="B6411" s="1">
        <v>19908997</v>
      </c>
      <c r="C6411" s="1">
        <v>2027</v>
      </c>
      <c r="D6411" s="1" t="s">
        <v>319</v>
      </c>
      <c r="E6411" s="1">
        <v>0</v>
      </c>
      <c r="F6411" s="329">
        <v>0</v>
      </c>
      <c r="G6411" s="1">
        <v>1510.9452823854369</v>
      </c>
      <c r="H6411" s="329">
        <v>63727.823935572567</v>
      </c>
      <c r="I6411" s="1">
        <v>1510.9452823854369</v>
      </c>
      <c r="J6411" s="329">
        <v>485.93684952618332</v>
      </c>
      <c r="K6411" s="329">
        <f t="shared" si="100"/>
        <v>64213.760785098748</v>
      </c>
    </row>
    <row r="6412" spans="2:11" x14ac:dyDescent="0.2">
      <c r="B6412" s="1">
        <v>19908997</v>
      </c>
      <c r="C6412" s="1">
        <v>2028</v>
      </c>
      <c r="D6412" s="1" t="s">
        <v>319</v>
      </c>
      <c r="E6412" s="1">
        <v>0</v>
      </c>
      <c r="F6412" s="329">
        <v>0</v>
      </c>
      <c r="G6412" s="1">
        <v>1526.5770989432831</v>
      </c>
      <c r="H6412" s="329">
        <v>64387.134146872108</v>
      </c>
      <c r="I6412" s="1">
        <v>1526.5770989432831</v>
      </c>
      <c r="J6412" s="329">
        <v>485.93684952618332</v>
      </c>
      <c r="K6412" s="329">
        <f t="shared" si="100"/>
        <v>64873.070996398288</v>
      </c>
    </row>
    <row r="6413" spans="2:11" x14ac:dyDescent="0.2">
      <c r="B6413" s="1">
        <v>19908997</v>
      </c>
      <c r="C6413" s="1">
        <v>2029</v>
      </c>
      <c r="D6413" s="1" t="s">
        <v>319</v>
      </c>
      <c r="E6413" s="1">
        <v>0</v>
      </c>
      <c r="F6413" s="329">
        <v>0</v>
      </c>
      <c r="G6413" s="1">
        <v>1520.981595298166</v>
      </c>
      <c r="H6413" s="329">
        <v>64151.130053749752</v>
      </c>
      <c r="I6413" s="1">
        <v>1520.981595298166</v>
      </c>
      <c r="J6413" s="329">
        <v>485.93684952618332</v>
      </c>
      <c r="K6413" s="329">
        <f t="shared" si="100"/>
        <v>64637.066903275932</v>
      </c>
    </row>
    <row r="6414" spans="2:11" x14ac:dyDescent="0.2">
      <c r="B6414" s="1">
        <v>19908997</v>
      </c>
      <c r="C6414" s="1">
        <v>2030</v>
      </c>
      <c r="D6414" s="1" t="s">
        <v>319</v>
      </c>
      <c r="E6414" s="1">
        <v>0</v>
      </c>
      <c r="F6414" s="329">
        <v>0</v>
      </c>
      <c r="G6414" s="1">
        <v>1565.668590677142</v>
      </c>
      <c r="H6414" s="329">
        <v>66035.913709995133</v>
      </c>
      <c r="I6414" s="1">
        <v>1565.668590677142</v>
      </c>
      <c r="J6414" s="329">
        <v>485.93684952618332</v>
      </c>
      <c r="K6414" s="329">
        <f t="shared" si="100"/>
        <v>66521.850559521321</v>
      </c>
    </row>
    <row r="6415" spans="2:11" x14ac:dyDescent="0.2">
      <c r="B6415" s="1">
        <v>19908997</v>
      </c>
      <c r="C6415" s="1">
        <v>2031</v>
      </c>
      <c r="D6415" s="1" t="s">
        <v>319</v>
      </c>
      <c r="E6415" s="1">
        <v>0</v>
      </c>
      <c r="F6415" s="329">
        <v>0</v>
      </c>
      <c r="G6415" s="1">
        <v>1506.476912175892</v>
      </c>
      <c r="H6415" s="329">
        <v>63539.359460179192</v>
      </c>
      <c r="I6415" s="1">
        <v>1506.476912175892</v>
      </c>
      <c r="J6415" s="329">
        <v>485.93684952618332</v>
      </c>
      <c r="K6415" s="329">
        <f t="shared" si="100"/>
        <v>64025.296309705373</v>
      </c>
    </row>
    <row r="6416" spans="2:11" x14ac:dyDescent="0.2">
      <c r="B6416" s="1">
        <v>19908997</v>
      </c>
      <c r="C6416" s="1">
        <v>2032</v>
      </c>
      <c r="D6416" s="1" t="s">
        <v>319</v>
      </c>
      <c r="E6416" s="1">
        <v>0</v>
      </c>
      <c r="F6416" s="329">
        <v>0</v>
      </c>
      <c r="G6416" s="1">
        <v>1546.2824598465361</v>
      </c>
      <c r="H6416" s="329">
        <v>65218.256084158173</v>
      </c>
      <c r="I6416" s="1">
        <v>1546.2824598465361</v>
      </c>
      <c r="J6416" s="329">
        <v>485.93684952618332</v>
      </c>
      <c r="K6416" s="329">
        <f t="shared" si="100"/>
        <v>65704.19293368436</v>
      </c>
    </row>
    <row r="6417" spans="2:11" x14ac:dyDescent="0.2">
      <c r="B6417" s="1">
        <v>19908997</v>
      </c>
      <c r="C6417" s="1">
        <v>2033</v>
      </c>
      <c r="D6417" s="1" t="s">
        <v>319</v>
      </c>
      <c r="E6417" s="1">
        <v>0</v>
      </c>
      <c r="F6417" s="329">
        <v>0</v>
      </c>
      <c r="G6417" s="1">
        <v>1907.077752052272</v>
      </c>
      <c r="H6417" s="329">
        <v>80435.682635945908</v>
      </c>
      <c r="I6417" s="1">
        <v>1907.077752052272</v>
      </c>
      <c r="J6417" s="329">
        <v>485.93684952618332</v>
      </c>
      <c r="K6417" s="329">
        <f t="shared" si="100"/>
        <v>80921.619485472096</v>
      </c>
    </row>
    <row r="6418" spans="2:11" x14ac:dyDescent="0.2">
      <c r="B6418" s="1">
        <v>19908997</v>
      </c>
      <c r="C6418" s="1">
        <v>2034</v>
      </c>
      <c r="D6418" s="1" t="s">
        <v>319</v>
      </c>
      <c r="E6418" s="1">
        <v>0</v>
      </c>
      <c r="F6418" s="329">
        <v>0</v>
      </c>
      <c r="G6418" s="1">
        <v>3067.1152345345781</v>
      </c>
      <c r="H6418" s="329">
        <v>129363.1092635892</v>
      </c>
      <c r="I6418" s="1">
        <v>3067.1152345345781</v>
      </c>
      <c r="J6418" s="329">
        <v>485.93684952618332</v>
      </c>
      <c r="K6418" s="329">
        <f t="shared" si="100"/>
        <v>129849.04611311539</v>
      </c>
    </row>
    <row r="6419" spans="2:11" x14ac:dyDescent="0.2">
      <c r="B6419" s="1">
        <v>19909236</v>
      </c>
      <c r="C6419" s="1">
        <v>2023</v>
      </c>
      <c r="D6419" s="1" t="s">
        <v>319</v>
      </c>
      <c r="E6419" s="1">
        <v>0</v>
      </c>
      <c r="F6419" s="329">
        <v>0</v>
      </c>
      <c r="G6419" s="1">
        <v>0</v>
      </c>
      <c r="H6419" s="329">
        <v>0</v>
      </c>
      <c r="I6419" s="1">
        <v>0</v>
      </c>
      <c r="J6419" s="329">
        <v>1483.4572262644949</v>
      </c>
      <c r="K6419" s="329">
        <f t="shared" si="100"/>
        <v>1483.4572262644949</v>
      </c>
    </row>
    <row r="6420" spans="2:11" x14ac:dyDescent="0.2">
      <c r="B6420" s="1">
        <v>19909236</v>
      </c>
      <c r="C6420" s="1">
        <v>2024</v>
      </c>
      <c r="D6420" s="1" t="s">
        <v>319</v>
      </c>
      <c r="E6420" s="1">
        <v>0</v>
      </c>
      <c r="F6420" s="329">
        <v>0</v>
      </c>
      <c r="G6420" s="1">
        <v>0</v>
      </c>
      <c r="H6420" s="329">
        <v>0</v>
      </c>
      <c r="I6420" s="1">
        <v>0</v>
      </c>
      <c r="J6420" s="329">
        <v>1483.4572262644949</v>
      </c>
      <c r="K6420" s="329">
        <f t="shared" si="100"/>
        <v>1483.4572262644949</v>
      </c>
    </row>
    <row r="6421" spans="2:11" x14ac:dyDescent="0.2">
      <c r="B6421" s="1">
        <v>19909236</v>
      </c>
      <c r="C6421" s="1">
        <v>2025</v>
      </c>
      <c r="D6421" s="1" t="s">
        <v>319</v>
      </c>
      <c r="E6421" s="1">
        <v>0</v>
      </c>
      <c r="F6421" s="329">
        <v>0</v>
      </c>
      <c r="G6421" s="1">
        <v>0</v>
      </c>
      <c r="H6421" s="329">
        <v>0</v>
      </c>
      <c r="I6421" s="1">
        <v>0</v>
      </c>
      <c r="J6421" s="329">
        <v>1483.4572262644949</v>
      </c>
      <c r="K6421" s="329">
        <f t="shared" si="100"/>
        <v>1483.4572262644949</v>
      </c>
    </row>
    <row r="6422" spans="2:11" x14ac:dyDescent="0.2">
      <c r="B6422" s="1">
        <v>19909236</v>
      </c>
      <c r="C6422" s="1">
        <v>2026</v>
      </c>
      <c r="D6422" s="1" t="s">
        <v>319</v>
      </c>
      <c r="E6422" s="1">
        <v>0</v>
      </c>
      <c r="F6422" s="329">
        <v>0</v>
      </c>
      <c r="G6422" s="1">
        <v>0</v>
      </c>
      <c r="H6422" s="329">
        <v>0</v>
      </c>
      <c r="I6422" s="1">
        <v>0</v>
      </c>
      <c r="J6422" s="329">
        <v>1483.4572262644949</v>
      </c>
      <c r="K6422" s="329">
        <f t="shared" si="100"/>
        <v>1483.4572262644949</v>
      </c>
    </row>
    <row r="6423" spans="2:11" x14ac:dyDescent="0.2">
      <c r="B6423" s="1">
        <v>19909236</v>
      </c>
      <c r="C6423" s="1">
        <v>2027</v>
      </c>
      <c r="D6423" s="1" t="s">
        <v>319</v>
      </c>
      <c r="E6423" s="1">
        <v>0</v>
      </c>
      <c r="F6423" s="329">
        <v>0</v>
      </c>
      <c r="G6423" s="1">
        <v>0</v>
      </c>
      <c r="H6423" s="329">
        <v>0</v>
      </c>
      <c r="I6423" s="1">
        <v>0</v>
      </c>
      <c r="J6423" s="329">
        <v>1483.4572262644949</v>
      </c>
      <c r="K6423" s="329">
        <f t="shared" si="100"/>
        <v>1483.4572262644949</v>
      </c>
    </row>
    <row r="6424" spans="2:11" x14ac:dyDescent="0.2">
      <c r="B6424" s="1">
        <v>19909236</v>
      </c>
      <c r="C6424" s="1">
        <v>2028</v>
      </c>
      <c r="D6424" s="1" t="s">
        <v>319</v>
      </c>
      <c r="E6424" s="1">
        <v>0</v>
      </c>
      <c r="F6424" s="329">
        <v>0</v>
      </c>
      <c r="G6424" s="1">
        <v>0</v>
      </c>
      <c r="H6424" s="329">
        <v>0</v>
      </c>
      <c r="I6424" s="1">
        <v>0</v>
      </c>
      <c r="J6424" s="329">
        <v>1483.4572262644949</v>
      </c>
      <c r="K6424" s="329">
        <f t="shared" si="100"/>
        <v>1483.4572262644949</v>
      </c>
    </row>
    <row r="6425" spans="2:11" x14ac:dyDescent="0.2">
      <c r="B6425" s="1">
        <v>19909236</v>
      </c>
      <c r="C6425" s="1">
        <v>2029</v>
      </c>
      <c r="D6425" s="1" t="s">
        <v>319</v>
      </c>
      <c r="E6425" s="1">
        <v>0</v>
      </c>
      <c r="F6425" s="329">
        <v>0</v>
      </c>
      <c r="G6425" s="1">
        <v>0</v>
      </c>
      <c r="H6425" s="329">
        <v>0</v>
      </c>
      <c r="I6425" s="1">
        <v>0</v>
      </c>
      <c r="J6425" s="329">
        <v>1483.4572262644949</v>
      </c>
      <c r="K6425" s="329">
        <f t="shared" si="100"/>
        <v>1483.4572262644949</v>
      </c>
    </row>
    <row r="6426" spans="2:11" x14ac:dyDescent="0.2">
      <c r="B6426" s="1">
        <v>19909236</v>
      </c>
      <c r="C6426" s="1">
        <v>2030</v>
      </c>
      <c r="D6426" s="1" t="s">
        <v>319</v>
      </c>
      <c r="E6426" s="1">
        <v>0</v>
      </c>
      <c r="F6426" s="329">
        <v>0</v>
      </c>
      <c r="G6426" s="1">
        <v>0.93166533775887217</v>
      </c>
      <c r="H6426" s="329">
        <v>39.295271181387022</v>
      </c>
      <c r="I6426" s="1">
        <v>0.93166533775887217</v>
      </c>
      <c r="J6426" s="329">
        <v>1483.4572262644949</v>
      </c>
      <c r="K6426" s="329">
        <f t="shared" si="100"/>
        <v>1522.752497445882</v>
      </c>
    </row>
    <row r="6427" spans="2:11" x14ac:dyDescent="0.2">
      <c r="B6427" s="1">
        <v>19909236</v>
      </c>
      <c r="C6427" s="1">
        <v>2031</v>
      </c>
      <c r="D6427" s="1" t="s">
        <v>319</v>
      </c>
      <c r="E6427" s="1">
        <v>0</v>
      </c>
      <c r="F6427" s="329">
        <v>0</v>
      </c>
      <c r="G6427" s="1">
        <v>4.2273584162996034</v>
      </c>
      <c r="H6427" s="329">
        <v>178.29921176310259</v>
      </c>
      <c r="I6427" s="1">
        <v>4.2273584162996034</v>
      </c>
      <c r="J6427" s="329">
        <v>1483.4572262644949</v>
      </c>
      <c r="K6427" s="329">
        <f t="shared" si="100"/>
        <v>1661.7564380275976</v>
      </c>
    </row>
    <row r="6428" spans="2:11" x14ac:dyDescent="0.2">
      <c r="B6428" s="1">
        <v>19909236</v>
      </c>
      <c r="C6428" s="1">
        <v>2032</v>
      </c>
      <c r="D6428" s="1" t="s">
        <v>319</v>
      </c>
      <c r="E6428" s="1">
        <v>0</v>
      </c>
      <c r="F6428" s="329">
        <v>0</v>
      </c>
      <c r="G6428" s="1">
        <v>7.5087650258856966</v>
      </c>
      <c r="H6428" s="329">
        <v>316.70058546909081</v>
      </c>
      <c r="I6428" s="1">
        <v>7.5087650258856966</v>
      </c>
      <c r="J6428" s="329">
        <v>1483.4572262644949</v>
      </c>
      <c r="K6428" s="329">
        <f t="shared" si="100"/>
        <v>1800.1578117335857</v>
      </c>
    </row>
    <row r="6429" spans="2:11" x14ac:dyDescent="0.2">
      <c r="B6429" s="1">
        <v>19909236</v>
      </c>
      <c r="C6429" s="1">
        <v>2033</v>
      </c>
      <c r="D6429" s="1" t="s">
        <v>319</v>
      </c>
      <c r="E6429" s="1">
        <v>0</v>
      </c>
      <c r="F6429" s="329">
        <v>0</v>
      </c>
      <c r="G6429" s="1">
        <v>60.110632512154872</v>
      </c>
      <c r="H6429" s="329">
        <v>2535.3133896038112</v>
      </c>
      <c r="I6429" s="1">
        <v>60.110632512154872</v>
      </c>
      <c r="J6429" s="329">
        <v>1483.4572262644949</v>
      </c>
      <c r="K6429" s="329">
        <f t="shared" si="100"/>
        <v>4018.7706158683059</v>
      </c>
    </row>
    <row r="6430" spans="2:11" x14ac:dyDescent="0.2">
      <c r="B6430" s="1">
        <v>19909236</v>
      </c>
      <c r="C6430" s="1">
        <v>2034</v>
      </c>
      <c r="D6430" s="1" t="s">
        <v>319</v>
      </c>
      <c r="E6430" s="1">
        <v>0</v>
      </c>
      <c r="F6430" s="329">
        <v>0</v>
      </c>
      <c r="G6430" s="1">
        <v>149.87548679478229</v>
      </c>
      <c r="H6430" s="329">
        <v>6321.3663301141514</v>
      </c>
      <c r="I6430" s="1">
        <v>149.87548679478229</v>
      </c>
      <c r="J6430" s="329">
        <v>1483.4572262644949</v>
      </c>
      <c r="K6430" s="329">
        <f t="shared" si="100"/>
        <v>7804.8235563786466</v>
      </c>
    </row>
    <row r="6431" spans="2:11" x14ac:dyDescent="0.2">
      <c r="B6431" s="1">
        <v>19909287</v>
      </c>
      <c r="C6431" s="1">
        <v>2023</v>
      </c>
      <c r="D6431" s="1" t="s">
        <v>319</v>
      </c>
      <c r="E6431" s="1">
        <v>0</v>
      </c>
      <c r="F6431" s="329">
        <v>0</v>
      </c>
      <c r="G6431" s="1">
        <v>0</v>
      </c>
      <c r="H6431" s="329">
        <v>0</v>
      </c>
      <c r="I6431" s="1">
        <v>0</v>
      </c>
      <c r="J6431" s="329">
        <v>1182.389110227972</v>
      </c>
      <c r="K6431" s="329">
        <f t="shared" si="100"/>
        <v>1182.389110227972</v>
      </c>
    </row>
    <row r="6432" spans="2:11" x14ac:dyDescent="0.2">
      <c r="B6432" s="1">
        <v>19909287</v>
      </c>
      <c r="C6432" s="1">
        <v>2024</v>
      </c>
      <c r="D6432" s="1" t="s">
        <v>319</v>
      </c>
      <c r="E6432" s="1">
        <v>0</v>
      </c>
      <c r="F6432" s="329">
        <v>0</v>
      </c>
      <c r="G6432" s="1">
        <v>0</v>
      </c>
      <c r="H6432" s="329">
        <v>0</v>
      </c>
      <c r="I6432" s="1">
        <v>0</v>
      </c>
      <c r="J6432" s="329">
        <v>1182.389110227972</v>
      </c>
      <c r="K6432" s="329">
        <f t="shared" si="100"/>
        <v>1182.389110227972</v>
      </c>
    </row>
    <row r="6433" spans="2:11" x14ac:dyDescent="0.2">
      <c r="B6433" s="1">
        <v>19909287</v>
      </c>
      <c r="C6433" s="1">
        <v>2025</v>
      </c>
      <c r="D6433" s="1" t="s">
        <v>319</v>
      </c>
      <c r="E6433" s="1">
        <v>0</v>
      </c>
      <c r="F6433" s="329">
        <v>0</v>
      </c>
      <c r="G6433" s="1">
        <v>0</v>
      </c>
      <c r="H6433" s="329">
        <v>0</v>
      </c>
      <c r="I6433" s="1">
        <v>0</v>
      </c>
      <c r="J6433" s="329">
        <v>1182.389110227972</v>
      </c>
      <c r="K6433" s="329">
        <f t="shared" si="100"/>
        <v>1182.389110227972</v>
      </c>
    </row>
    <row r="6434" spans="2:11" x14ac:dyDescent="0.2">
      <c r="B6434" s="1">
        <v>19909287</v>
      </c>
      <c r="C6434" s="1">
        <v>2026</v>
      </c>
      <c r="D6434" s="1" t="s">
        <v>319</v>
      </c>
      <c r="E6434" s="1">
        <v>0</v>
      </c>
      <c r="F6434" s="329">
        <v>0</v>
      </c>
      <c r="G6434" s="1">
        <v>0</v>
      </c>
      <c r="H6434" s="329">
        <v>0</v>
      </c>
      <c r="I6434" s="1">
        <v>0</v>
      </c>
      <c r="J6434" s="329">
        <v>1182.389110227972</v>
      </c>
      <c r="K6434" s="329">
        <f t="shared" si="100"/>
        <v>1182.389110227972</v>
      </c>
    </row>
    <row r="6435" spans="2:11" x14ac:dyDescent="0.2">
      <c r="B6435" s="1">
        <v>19909287</v>
      </c>
      <c r="C6435" s="1">
        <v>2027</v>
      </c>
      <c r="D6435" s="1" t="s">
        <v>319</v>
      </c>
      <c r="E6435" s="1">
        <v>0</v>
      </c>
      <c r="F6435" s="329">
        <v>0</v>
      </c>
      <c r="G6435" s="1">
        <v>0</v>
      </c>
      <c r="H6435" s="329">
        <v>0</v>
      </c>
      <c r="I6435" s="1">
        <v>0</v>
      </c>
      <c r="J6435" s="329">
        <v>1182.389110227972</v>
      </c>
      <c r="K6435" s="329">
        <f t="shared" si="100"/>
        <v>1182.389110227972</v>
      </c>
    </row>
    <row r="6436" spans="2:11" x14ac:dyDescent="0.2">
      <c r="B6436" s="1">
        <v>19909287</v>
      </c>
      <c r="C6436" s="1">
        <v>2028</v>
      </c>
      <c r="D6436" s="1" t="s">
        <v>319</v>
      </c>
      <c r="E6436" s="1">
        <v>0</v>
      </c>
      <c r="F6436" s="329">
        <v>0</v>
      </c>
      <c r="G6436" s="1">
        <v>0</v>
      </c>
      <c r="H6436" s="329">
        <v>0</v>
      </c>
      <c r="I6436" s="1">
        <v>0</v>
      </c>
      <c r="J6436" s="329">
        <v>1182.389110227972</v>
      </c>
      <c r="K6436" s="329">
        <f t="shared" si="100"/>
        <v>1182.389110227972</v>
      </c>
    </row>
    <row r="6437" spans="2:11" x14ac:dyDescent="0.2">
      <c r="B6437" s="1">
        <v>19909287</v>
      </c>
      <c r="C6437" s="1">
        <v>2029</v>
      </c>
      <c r="D6437" s="1" t="s">
        <v>319</v>
      </c>
      <c r="E6437" s="1">
        <v>0</v>
      </c>
      <c r="F6437" s="329">
        <v>0</v>
      </c>
      <c r="G6437" s="1">
        <v>0</v>
      </c>
      <c r="H6437" s="329">
        <v>0</v>
      </c>
      <c r="I6437" s="1">
        <v>0</v>
      </c>
      <c r="J6437" s="329">
        <v>1182.389110227972</v>
      </c>
      <c r="K6437" s="329">
        <f t="shared" si="100"/>
        <v>1182.389110227972</v>
      </c>
    </row>
    <row r="6438" spans="2:11" x14ac:dyDescent="0.2">
      <c r="B6438" s="1">
        <v>19909287</v>
      </c>
      <c r="C6438" s="1">
        <v>2030</v>
      </c>
      <c r="D6438" s="1" t="s">
        <v>319</v>
      </c>
      <c r="E6438" s="1">
        <v>0</v>
      </c>
      <c r="F6438" s="329">
        <v>0</v>
      </c>
      <c r="G6438" s="1">
        <v>0</v>
      </c>
      <c r="H6438" s="329">
        <v>0</v>
      </c>
      <c r="I6438" s="1">
        <v>0</v>
      </c>
      <c r="J6438" s="329">
        <v>1182.389110227972</v>
      </c>
      <c r="K6438" s="329">
        <f t="shared" si="100"/>
        <v>1182.389110227972</v>
      </c>
    </row>
    <row r="6439" spans="2:11" x14ac:dyDescent="0.2">
      <c r="B6439" s="1">
        <v>19909287</v>
      </c>
      <c r="C6439" s="1">
        <v>2031</v>
      </c>
      <c r="D6439" s="1" t="s">
        <v>319</v>
      </c>
      <c r="E6439" s="1">
        <v>0</v>
      </c>
      <c r="F6439" s="329">
        <v>0</v>
      </c>
      <c r="G6439" s="1">
        <v>1.41871566387841E-2</v>
      </c>
      <c r="H6439" s="329">
        <v>0.59837813517338567</v>
      </c>
      <c r="I6439" s="1">
        <v>1.41871566387841E-2</v>
      </c>
      <c r="J6439" s="329">
        <v>1182.389110227972</v>
      </c>
      <c r="K6439" s="329">
        <f t="shared" si="100"/>
        <v>1182.9874883631453</v>
      </c>
    </row>
    <row r="6440" spans="2:11" x14ac:dyDescent="0.2">
      <c r="B6440" s="1">
        <v>19909287</v>
      </c>
      <c r="C6440" s="1">
        <v>2032</v>
      </c>
      <c r="D6440" s="1" t="s">
        <v>319</v>
      </c>
      <c r="E6440" s="1">
        <v>0</v>
      </c>
      <c r="F6440" s="329">
        <v>0</v>
      </c>
      <c r="G6440" s="1">
        <v>8.9434895873922005E-2</v>
      </c>
      <c r="H6440" s="329">
        <v>3.7721361351692182</v>
      </c>
      <c r="I6440" s="1">
        <v>8.9434895873922005E-2</v>
      </c>
      <c r="J6440" s="329">
        <v>1182.389110227972</v>
      </c>
      <c r="K6440" s="329">
        <f t="shared" si="100"/>
        <v>1186.1612463631411</v>
      </c>
    </row>
    <row r="6441" spans="2:11" x14ac:dyDescent="0.2">
      <c r="B6441" s="1">
        <v>19909287</v>
      </c>
      <c r="C6441" s="1">
        <v>2033</v>
      </c>
      <c r="D6441" s="1" t="s">
        <v>319</v>
      </c>
      <c r="E6441" s="1">
        <v>0</v>
      </c>
      <c r="F6441" s="329">
        <v>0</v>
      </c>
      <c r="G6441" s="1">
        <v>0.43724965762647311</v>
      </c>
      <c r="H6441" s="329">
        <v>18.442076971256601</v>
      </c>
      <c r="I6441" s="1">
        <v>0.43724965762647311</v>
      </c>
      <c r="J6441" s="329">
        <v>1182.389110227972</v>
      </c>
      <c r="K6441" s="329">
        <f t="shared" si="100"/>
        <v>1200.8311871992287</v>
      </c>
    </row>
    <row r="6442" spans="2:11" x14ac:dyDescent="0.2">
      <c r="B6442" s="1">
        <v>19909287</v>
      </c>
      <c r="C6442" s="1">
        <v>2034</v>
      </c>
      <c r="D6442" s="1" t="s">
        <v>319</v>
      </c>
      <c r="E6442" s="1">
        <v>0</v>
      </c>
      <c r="F6442" s="329">
        <v>0</v>
      </c>
      <c r="G6442" s="1">
        <v>2.594914917893993</v>
      </c>
      <c r="H6442" s="329">
        <v>109.4469025074557</v>
      </c>
      <c r="I6442" s="1">
        <v>2.594914917893993</v>
      </c>
      <c r="J6442" s="329">
        <v>1182.389110227972</v>
      </c>
      <c r="K6442" s="329">
        <f t="shared" si="100"/>
        <v>1291.8360127354276</v>
      </c>
    </row>
    <row r="6443" spans="2:11" x14ac:dyDescent="0.2">
      <c r="B6443" s="1">
        <v>19910067</v>
      </c>
      <c r="C6443" s="1">
        <v>2023</v>
      </c>
      <c r="D6443" s="1" t="s">
        <v>319</v>
      </c>
      <c r="E6443" s="1">
        <v>0</v>
      </c>
      <c r="F6443" s="329">
        <v>0</v>
      </c>
      <c r="G6443" s="1">
        <v>0</v>
      </c>
      <c r="H6443" s="329">
        <v>0</v>
      </c>
      <c r="I6443" s="1">
        <v>0</v>
      </c>
      <c r="J6443" s="329">
        <v>789.83854911548963</v>
      </c>
      <c r="K6443" s="329">
        <f t="shared" si="100"/>
        <v>789.83854911548963</v>
      </c>
    </row>
    <row r="6444" spans="2:11" x14ac:dyDescent="0.2">
      <c r="B6444" s="1">
        <v>19910067</v>
      </c>
      <c r="C6444" s="1">
        <v>2024</v>
      </c>
      <c r="D6444" s="1" t="s">
        <v>319</v>
      </c>
      <c r="E6444" s="1">
        <v>0</v>
      </c>
      <c r="F6444" s="329">
        <v>0</v>
      </c>
      <c r="G6444" s="1">
        <v>0</v>
      </c>
      <c r="H6444" s="329">
        <v>0</v>
      </c>
      <c r="I6444" s="1">
        <v>0</v>
      </c>
      <c r="J6444" s="329">
        <v>789.83854911548963</v>
      </c>
      <c r="K6444" s="329">
        <f t="shared" si="100"/>
        <v>789.83854911548963</v>
      </c>
    </row>
    <row r="6445" spans="2:11" x14ac:dyDescent="0.2">
      <c r="B6445" s="1">
        <v>19910067</v>
      </c>
      <c r="C6445" s="1">
        <v>2025</v>
      </c>
      <c r="D6445" s="1" t="s">
        <v>319</v>
      </c>
      <c r="E6445" s="1">
        <v>0</v>
      </c>
      <c r="F6445" s="329">
        <v>0</v>
      </c>
      <c r="G6445" s="1">
        <v>0</v>
      </c>
      <c r="H6445" s="329">
        <v>0</v>
      </c>
      <c r="I6445" s="1">
        <v>0</v>
      </c>
      <c r="J6445" s="329">
        <v>789.83854911548963</v>
      </c>
      <c r="K6445" s="329">
        <f t="shared" si="100"/>
        <v>789.83854911548963</v>
      </c>
    </row>
    <row r="6446" spans="2:11" x14ac:dyDescent="0.2">
      <c r="B6446" s="1">
        <v>19910067</v>
      </c>
      <c r="C6446" s="1">
        <v>2026</v>
      </c>
      <c r="D6446" s="1" t="s">
        <v>319</v>
      </c>
      <c r="E6446" s="1">
        <v>0</v>
      </c>
      <c r="F6446" s="329">
        <v>0</v>
      </c>
      <c r="G6446" s="1">
        <v>0</v>
      </c>
      <c r="H6446" s="329">
        <v>0</v>
      </c>
      <c r="I6446" s="1">
        <v>0</v>
      </c>
      <c r="J6446" s="329">
        <v>789.83854911548963</v>
      </c>
      <c r="K6446" s="329">
        <f t="shared" si="100"/>
        <v>789.83854911548963</v>
      </c>
    </row>
    <row r="6447" spans="2:11" x14ac:dyDescent="0.2">
      <c r="B6447" s="1">
        <v>19910067</v>
      </c>
      <c r="C6447" s="1">
        <v>2027</v>
      </c>
      <c r="D6447" s="1" t="s">
        <v>319</v>
      </c>
      <c r="E6447" s="1">
        <v>0</v>
      </c>
      <c r="F6447" s="329">
        <v>0</v>
      </c>
      <c r="G6447" s="1">
        <v>0</v>
      </c>
      <c r="H6447" s="329">
        <v>0</v>
      </c>
      <c r="I6447" s="1">
        <v>0</v>
      </c>
      <c r="J6447" s="329">
        <v>789.83854911548963</v>
      </c>
      <c r="K6447" s="329">
        <f t="shared" si="100"/>
        <v>789.83854911548963</v>
      </c>
    </row>
    <row r="6448" spans="2:11" x14ac:dyDescent="0.2">
      <c r="B6448" s="1">
        <v>19910067</v>
      </c>
      <c r="C6448" s="1">
        <v>2028</v>
      </c>
      <c r="D6448" s="1" t="s">
        <v>319</v>
      </c>
      <c r="E6448" s="1">
        <v>0</v>
      </c>
      <c r="F6448" s="329">
        <v>0</v>
      </c>
      <c r="G6448" s="1">
        <v>0</v>
      </c>
      <c r="H6448" s="329">
        <v>0</v>
      </c>
      <c r="I6448" s="1">
        <v>0</v>
      </c>
      <c r="J6448" s="329">
        <v>789.83854911548963</v>
      </c>
      <c r="K6448" s="329">
        <f t="shared" si="100"/>
        <v>789.83854911548963</v>
      </c>
    </row>
    <row r="6449" spans="2:11" x14ac:dyDescent="0.2">
      <c r="B6449" s="1">
        <v>19910067</v>
      </c>
      <c r="C6449" s="1">
        <v>2029</v>
      </c>
      <c r="D6449" s="1" t="s">
        <v>319</v>
      </c>
      <c r="E6449" s="1">
        <v>0</v>
      </c>
      <c r="F6449" s="329">
        <v>0</v>
      </c>
      <c r="G6449" s="1">
        <v>0</v>
      </c>
      <c r="H6449" s="329">
        <v>0</v>
      </c>
      <c r="I6449" s="1">
        <v>0</v>
      </c>
      <c r="J6449" s="329">
        <v>789.83854911548963</v>
      </c>
      <c r="K6449" s="329">
        <f t="shared" si="100"/>
        <v>789.83854911548963</v>
      </c>
    </row>
    <row r="6450" spans="2:11" x14ac:dyDescent="0.2">
      <c r="B6450" s="1">
        <v>19910067</v>
      </c>
      <c r="C6450" s="1">
        <v>2030</v>
      </c>
      <c r="D6450" s="1" t="s">
        <v>319</v>
      </c>
      <c r="E6450" s="1">
        <v>0</v>
      </c>
      <c r="F6450" s="329">
        <v>0</v>
      </c>
      <c r="G6450" s="1">
        <v>0</v>
      </c>
      <c r="H6450" s="329">
        <v>0</v>
      </c>
      <c r="I6450" s="1">
        <v>0</v>
      </c>
      <c r="J6450" s="329">
        <v>789.83854911548963</v>
      </c>
      <c r="K6450" s="329">
        <f t="shared" si="100"/>
        <v>789.83854911548963</v>
      </c>
    </row>
    <row r="6451" spans="2:11" x14ac:dyDescent="0.2">
      <c r="B6451" s="1">
        <v>19910067</v>
      </c>
      <c r="C6451" s="1">
        <v>2031</v>
      </c>
      <c r="D6451" s="1" t="s">
        <v>319</v>
      </c>
      <c r="E6451" s="1">
        <v>0</v>
      </c>
      <c r="F6451" s="329">
        <v>0</v>
      </c>
      <c r="G6451" s="1">
        <v>0.1513766113778521</v>
      </c>
      <c r="H6451" s="329">
        <v>6.3846799419639453</v>
      </c>
      <c r="I6451" s="1">
        <v>0.1513766113778521</v>
      </c>
      <c r="J6451" s="329">
        <v>789.83854911548963</v>
      </c>
      <c r="K6451" s="329">
        <f t="shared" si="100"/>
        <v>796.22322905745352</v>
      </c>
    </row>
    <row r="6452" spans="2:11" x14ac:dyDescent="0.2">
      <c r="B6452" s="1">
        <v>19910067</v>
      </c>
      <c r="C6452" s="1">
        <v>2032</v>
      </c>
      <c r="D6452" s="1" t="s">
        <v>319</v>
      </c>
      <c r="E6452" s="1">
        <v>0</v>
      </c>
      <c r="F6452" s="329">
        <v>0</v>
      </c>
      <c r="G6452" s="1">
        <v>1.482473497292502</v>
      </c>
      <c r="H6452" s="329">
        <v>62.526956552294841</v>
      </c>
      <c r="I6452" s="1">
        <v>1.482473497292502</v>
      </c>
      <c r="J6452" s="329">
        <v>789.83854911548963</v>
      </c>
      <c r="K6452" s="329">
        <f t="shared" si="100"/>
        <v>852.36550566778442</v>
      </c>
    </row>
    <row r="6453" spans="2:11" x14ac:dyDescent="0.2">
      <c r="B6453" s="1">
        <v>19910067</v>
      </c>
      <c r="C6453" s="1">
        <v>2033</v>
      </c>
      <c r="D6453" s="1" t="s">
        <v>319</v>
      </c>
      <c r="E6453" s="1">
        <v>0</v>
      </c>
      <c r="F6453" s="329">
        <v>0</v>
      </c>
      <c r="G6453" s="1">
        <v>3.2692665266702829</v>
      </c>
      <c r="H6453" s="329">
        <v>137.88933592696239</v>
      </c>
      <c r="I6453" s="1">
        <v>3.2692665266702829</v>
      </c>
      <c r="J6453" s="329">
        <v>789.83854911548963</v>
      </c>
      <c r="K6453" s="329">
        <f t="shared" si="100"/>
        <v>927.72788504245204</v>
      </c>
    </row>
    <row r="6454" spans="2:11" x14ac:dyDescent="0.2">
      <c r="B6454" s="1">
        <v>19910067</v>
      </c>
      <c r="C6454" s="1">
        <v>2034</v>
      </c>
      <c r="D6454" s="1" t="s">
        <v>319</v>
      </c>
      <c r="E6454" s="1">
        <v>0</v>
      </c>
      <c r="F6454" s="329">
        <v>0</v>
      </c>
      <c r="G6454" s="1">
        <v>8.877075278791315</v>
      </c>
      <c r="H6454" s="329">
        <v>374.41242712409769</v>
      </c>
      <c r="I6454" s="1">
        <v>8.877075278791315</v>
      </c>
      <c r="J6454" s="329">
        <v>789.83854911548963</v>
      </c>
      <c r="K6454" s="329">
        <f t="shared" si="100"/>
        <v>1164.2509762395873</v>
      </c>
    </row>
    <row r="6455" spans="2:11" x14ac:dyDescent="0.2">
      <c r="B6455" s="1">
        <v>20564668</v>
      </c>
      <c r="C6455" s="1">
        <v>2023</v>
      </c>
      <c r="D6455" s="1" t="s">
        <v>319</v>
      </c>
      <c r="E6455" s="1">
        <v>0</v>
      </c>
      <c r="F6455" s="329">
        <v>0</v>
      </c>
      <c r="G6455" s="1">
        <v>0</v>
      </c>
      <c r="H6455" s="329">
        <v>0</v>
      </c>
      <c r="I6455" s="1">
        <v>0</v>
      </c>
      <c r="J6455" s="329">
        <v>280.95872196845158</v>
      </c>
      <c r="K6455" s="329">
        <f t="shared" si="100"/>
        <v>280.95872196845158</v>
      </c>
    </row>
    <row r="6456" spans="2:11" x14ac:dyDescent="0.2">
      <c r="B6456" s="1">
        <v>20564668</v>
      </c>
      <c r="C6456" s="1">
        <v>2024</v>
      </c>
      <c r="D6456" s="1" t="s">
        <v>319</v>
      </c>
      <c r="E6456" s="1">
        <v>0</v>
      </c>
      <c r="F6456" s="329">
        <v>0</v>
      </c>
      <c r="G6456" s="1">
        <v>0</v>
      </c>
      <c r="H6456" s="329">
        <v>0</v>
      </c>
      <c r="I6456" s="1">
        <v>0</v>
      </c>
      <c r="J6456" s="329">
        <v>280.95872196845158</v>
      </c>
      <c r="K6456" s="329">
        <f t="shared" si="100"/>
        <v>280.95872196845158</v>
      </c>
    </row>
    <row r="6457" spans="2:11" x14ac:dyDescent="0.2">
      <c r="B6457" s="1">
        <v>20564668</v>
      </c>
      <c r="C6457" s="1">
        <v>2025</v>
      </c>
      <c r="D6457" s="1" t="s">
        <v>319</v>
      </c>
      <c r="E6457" s="1">
        <v>0</v>
      </c>
      <c r="F6457" s="329">
        <v>0</v>
      </c>
      <c r="G6457" s="1">
        <v>0</v>
      </c>
      <c r="H6457" s="329">
        <v>0</v>
      </c>
      <c r="I6457" s="1">
        <v>0</v>
      </c>
      <c r="J6457" s="329">
        <v>280.95872196845158</v>
      </c>
      <c r="K6457" s="329">
        <f t="shared" si="100"/>
        <v>280.95872196845158</v>
      </c>
    </row>
    <row r="6458" spans="2:11" x14ac:dyDescent="0.2">
      <c r="B6458" s="1">
        <v>20564668</v>
      </c>
      <c r="C6458" s="1">
        <v>2026</v>
      </c>
      <c r="D6458" s="1" t="s">
        <v>319</v>
      </c>
      <c r="E6458" s="1">
        <v>0</v>
      </c>
      <c r="F6458" s="329">
        <v>0</v>
      </c>
      <c r="G6458" s="1">
        <v>0</v>
      </c>
      <c r="H6458" s="329">
        <v>0</v>
      </c>
      <c r="I6458" s="1">
        <v>0</v>
      </c>
      <c r="J6458" s="329">
        <v>280.95872196845158</v>
      </c>
      <c r="K6458" s="329">
        <f t="shared" si="100"/>
        <v>280.95872196845158</v>
      </c>
    </row>
    <row r="6459" spans="2:11" x14ac:dyDescent="0.2">
      <c r="B6459" s="1">
        <v>20564668</v>
      </c>
      <c r="C6459" s="1">
        <v>2027</v>
      </c>
      <c r="D6459" s="1" t="s">
        <v>319</v>
      </c>
      <c r="E6459" s="1">
        <v>0</v>
      </c>
      <c r="F6459" s="329">
        <v>0</v>
      </c>
      <c r="G6459" s="1">
        <v>0</v>
      </c>
      <c r="H6459" s="329">
        <v>0</v>
      </c>
      <c r="I6459" s="1">
        <v>0</v>
      </c>
      <c r="J6459" s="329">
        <v>280.95872196845158</v>
      </c>
      <c r="K6459" s="329">
        <f t="shared" si="100"/>
        <v>280.95872196845158</v>
      </c>
    </row>
    <row r="6460" spans="2:11" x14ac:dyDescent="0.2">
      <c r="B6460" s="1">
        <v>20564668</v>
      </c>
      <c r="C6460" s="1">
        <v>2028</v>
      </c>
      <c r="D6460" s="1" t="s">
        <v>319</v>
      </c>
      <c r="E6460" s="1">
        <v>0</v>
      </c>
      <c r="F6460" s="329">
        <v>0</v>
      </c>
      <c r="G6460" s="1">
        <v>0</v>
      </c>
      <c r="H6460" s="329">
        <v>0</v>
      </c>
      <c r="I6460" s="1">
        <v>0</v>
      </c>
      <c r="J6460" s="329">
        <v>280.95872196845158</v>
      </c>
      <c r="K6460" s="329">
        <f t="shared" si="100"/>
        <v>280.95872196845158</v>
      </c>
    </row>
    <row r="6461" spans="2:11" x14ac:dyDescent="0.2">
      <c r="B6461" s="1">
        <v>20564668</v>
      </c>
      <c r="C6461" s="1">
        <v>2029</v>
      </c>
      <c r="D6461" s="1" t="s">
        <v>319</v>
      </c>
      <c r="E6461" s="1">
        <v>0</v>
      </c>
      <c r="F6461" s="329">
        <v>0</v>
      </c>
      <c r="G6461" s="1">
        <v>0</v>
      </c>
      <c r="H6461" s="329">
        <v>0</v>
      </c>
      <c r="I6461" s="1">
        <v>0</v>
      </c>
      <c r="J6461" s="329">
        <v>280.95872196845158</v>
      </c>
      <c r="K6461" s="329">
        <f t="shared" si="100"/>
        <v>280.95872196845158</v>
      </c>
    </row>
    <row r="6462" spans="2:11" x14ac:dyDescent="0.2">
      <c r="B6462" s="1">
        <v>20564668</v>
      </c>
      <c r="C6462" s="1">
        <v>2030</v>
      </c>
      <c r="D6462" s="1" t="s">
        <v>319</v>
      </c>
      <c r="E6462" s="1">
        <v>0</v>
      </c>
      <c r="F6462" s="329">
        <v>0</v>
      </c>
      <c r="G6462" s="1">
        <v>0</v>
      </c>
      <c r="H6462" s="329">
        <v>0</v>
      </c>
      <c r="I6462" s="1">
        <v>0</v>
      </c>
      <c r="J6462" s="329">
        <v>280.95872196845158</v>
      </c>
      <c r="K6462" s="329">
        <f t="shared" si="100"/>
        <v>280.95872196845158</v>
      </c>
    </row>
    <row r="6463" spans="2:11" x14ac:dyDescent="0.2">
      <c r="B6463" s="1">
        <v>20564668</v>
      </c>
      <c r="C6463" s="1">
        <v>2031</v>
      </c>
      <c r="D6463" s="1" t="s">
        <v>319</v>
      </c>
      <c r="E6463" s="1">
        <v>0</v>
      </c>
      <c r="F6463" s="329">
        <v>0</v>
      </c>
      <c r="G6463" s="1">
        <v>0</v>
      </c>
      <c r="H6463" s="329">
        <v>0</v>
      </c>
      <c r="I6463" s="1">
        <v>0</v>
      </c>
      <c r="J6463" s="329">
        <v>280.95872196845158</v>
      </c>
      <c r="K6463" s="329">
        <f t="shared" si="100"/>
        <v>280.95872196845158</v>
      </c>
    </row>
    <row r="6464" spans="2:11" x14ac:dyDescent="0.2">
      <c r="B6464" s="1">
        <v>20564668</v>
      </c>
      <c r="C6464" s="1">
        <v>2032</v>
      </c>
      <c r="D6464" s="1" t="s">
        <v>319</v>
      </c>
      <c r="E6464" s="1">
        <v>0</v>
      </c>
      <c r="F6464" s="329">
        <v>0</v>
      </c>
      <c r="G6464" s="1">
        <v>0</v>
      </c>
      <c r="H6464" s="329">
        <v>0</v>
      </c>
      <c r="I6464" s="1">
        <v>0</v>
      </c>
      <c r="J6464" s="329">
        <v>280.95872196845158</v>
      </c>
      <c r="K6464" s="329">
        <f t="shared" si="100"/>
        <v>280.95872196845158</v>
      </c>
    </row>
    <row r="6465" spans="2:11" x14ac:dyDescent="0.2">
      <c r="B6465" s="1">
        <v>20564668</v>
      </c>
      <c r="C6465" s="1">
        <v>2033</v>
      </c>
      <c r="D6465" s="1" t="s">
        <v>319</v>
      </c>
      <c r="E6465" s="1">
        <v>0</v>
      </c>
      <c r="F6465" s="329">
        <v>0</v>
      </c>
      <c r="G6465" s="1">
        <v>0</v>
      </c>
      <c r="H6465" s="329">
        <v>0</v>
      </c>
      <c r="I6465" s="1">
        <v>0</v>
      </c>
      <c r="J6465" s="329">
        <v>280.95872196845158</v>
      </c>
      <c r="K6465" s="329">
        <f t="shared" si="100"/>
        <v>280.95872196845158</v>
      </c>
    </row>
    <row r="6466" spans="2:11" x14ac:dyDescent="0.2">
      <c r="B6466" s="1">
        <v>20564668</v>
      </c>
      <c r="C6466" s="1">
        <v>2034</v>
      </c>
      <c r="D6466" s="1" t="s">
        <v>319</v>
      </c>
      <c r="E6466" s="1">
        <v>0</v>
      </c>
      <c r="F6466" s="329">
        <v>0</v>
      </c>
      <c r="G6466" s="1">
        <v>0</v>
      </c>
      <c r="H6466" s="329">
        <v>0</v>
      </c>
      <c r="I6466" s="1">
        <v>0</v>
      </c>
      <c r="J6466" s="329">
        <v>280.95872196845158</v>
      </c>
      <c r="K6466" s="329">
        <f t="shared" si="100"/>
        <v>280.95872196845158</v>
      </c>
    </row>
    <row r="6467" spans="2:11" x14ac:dyDescent="0.2">
      <c r="B6467" s="1">
        <v>20567465</v>
      </c>
      <c r="C6467" s="1">
        <v>2023</v>
      </c>
      <c r="D6467" s="1" t="s">
        <v>319</v>
      </c>
      <c r="E6467" s="1">
        <v>0</v>
      </c>
      <c r="F6467" s="329">
        <v>0</v>
      </c>
      <c r="G6467" s="1">
        <v>0.113361604735703</v>
      </c>
      <c r="H6467" s="329">
        <v>4.781303778417012</v>
      </c>
      <c r="I6467" s="1">
        <v>0.113361604735703</v>
      </c>
      <c r="J6467" s="329">
        <v>1200.8213972996041</v>
      </c>
      <c r="K6467" s="329">
        <f t="shared" si="100"/>
        <v>1205.602701078021</v>
      </c>
    </row>
    <row r="6468" spans="2:11" x14ac:dyDescent="0.2">
      <c r="B6468" s="1">
        <v>20567465</v>
      </c>
      <c r="C6468" s="1">
        <v>2024</v>
      </c>
      <c r="D6468" s="1" t="s">
        <v>319</v>
      </c>
      <c r="E6468" s="1">
        <v>0</v>
      </c>
      <c r="F6468" s="329">
        <v>0</v>
      </c>
      <c r="G6468" s="1">
        <v>0.1372208841153072</v>
      </c>
      <c r="H6468" s="329">
        <v>5.787627417835993</v>
      </c>
      <c r="I6468" s="1">
        <v>0.1372208841153072</v>
      </c>
      <c r="J6468" s="329">
        <v>1200.8213972996041</v>
      </c>
      <c r="K6468" s="329">
        <f t="shared" si="100"/>
        <v>1206.60902471744</v>
      </c>
    </row>
    <row r="6469" spans="2:11" x14ac:dyDescent="0.2">
      <c r="B6469" s="1">
        <v>20567465</v>
      </c>
      <c r="C6469" s="1">
        <v>2025</v>
      </c>
      <c r="D6469" s="1" t="s">
        <v>319</v>
      </c>
      <c r="E6469" s="1">
        <v>0</v>
      </c>
      <c r="F6469" s="329">
        <v>0</v>
      </c>
      <c r="G6469" s="1">
        <v>0.35624839207321712</v>
      </c>
      <c r="H6469" s="329">
        <v>15.02564988424337</v>
      </c>
      <c r="I6469" s="1">
        <v>0.35624839207321712</v>
      </c>
      <c r="J6469" s="329">
        <v>1200.8213972996041</v>
      </c>
      <c r="K6469" s="329">
        <f t="shared" si="100"/>
        <v>1215.8470471838475</v>
      </c>
    </row>
    <row r="6470" spans="2:11" x14ac:dyDescent="0.2">
      <c r="B6470" s="1">
        <v>20567465</v>
      </c>
      <c r="C6470" s="1">
        <v>2026</v>
      </c>
      <c r="D6470" s="1" t="s">
        <v>319</v>
      </c>
      <c r="E6470" s="1">
        <v>0</v>
      </c>
      <c r="F6470" s="329">
        <v>0</v>
      </c>
      <c r="G6470" s="1">
        <v>4.5428267572727119</v>
      </c>
      <c r="H6470" s="329">
        <v>191.6048629505776</v>
      </c>
      <c r="I6470" s="1">
        <v>4.5428267572727119</v>
      </c>
      <c r="J6470" s="329">
        <v>1200.8213972996041</v>
      </c>
      <c r="K6470" s="329">
        <f t="shared" si="100"/>
        <v>1392.4262602501817</v>
      </c>
    </row>
    <row r="6471" spans="2:11" x14ac:dyDescent="0.2">
      <c r="B6471" s="1">
        <v>20567465</v>
      </c>
      <c r="C6471" s="1">
        <v>2027</v>
      </c>
      <c r="D6471" s="1" t="s">
        <v>319</v>
      </c>
      <c r="E6471" s="1">
        <v>0</v>
      </c>
      <c r="F6471" s="329">
        <v>0</v>
      </c>
      <c r="G6471" s="1">
        <v>8.4623755616879617</v>
      </c>
      <c r="H6471" s="329">
        <v>356.9214492139177</v>
      </c>
      <c r="I6471" s="1">
        <v>8.4623755616879617</v>
      </c>
      <c r="J6471" s="329">
        <v>1200.8213972996041</v>
      </c>
      <c r="K6471" s="329">
        <f t="shared" ref="K6471:K6534" si="101">J6471+H6471+F6471</f>
        <v>1557.7428465135217</v>
      </c>
    </row>
    <row r="6472" spans="2:11" x14ac:dyDescent="0.2">
      <c r="B6472" s="1">
        <v>20567465</v>
      </c>
      <c r="C6472" s="1">
        <v>2028</v>
      </c>
      <c r="D6472" s="1" t="s">
        <v>319</v>
      </c>
      <c r="E6472" s="1">
        <v>0</v>
      </c>
      <c r="F6472" s="329">
        <v>0</v>
      </c>
      <c r="G6472" s="1">
        <v>11.39357774248548</v>
      </c>
      <c r="H6472" s="329">
        <v>480.55209201424287</v>
      </c>
      <c r="I6472" s="1">
        <v>11.39357774248548</v>
      </c>
      <c r="J6472" s="329">
        <v>1200.8213972996041</v>
      </c>
      <c r="K6472" s="329">
        <f t="shared" si="101"/>
        <v>1681.3734893138469</v>
      </c>
    </row>
    <row r="6473" spans="2:11" x14ac:dyDescent="0.2">
      <c r="B6473" s="1">
        <v>20567465</v>
      </c>
      <c r="C6473" s="1">
        <v>2029</v>
      </c>
      <c r="D6473" s="1" t="s">
        <v>319</v>
      </c>
      <c r="E6473" s="1">
        <v>0</v>
      </c>
      <c r="F6473" s="329">
        <v>0</v>
      </c>
      <c r="G6473" s="1">
        <v>11.722532064850281</v>
      </c>
      <c r="H6473" s="329">
        <v>494.42654755072232</v>
      </c>
      <c r="I6473" s="1">
        <v>11.722532064850281</v>
      </c>
      <c r="J6473" s="329">
        <v>1200.8213972996041</v>
      </c>
      <c r="K6473" s="329">
        <f t="shared" si="101"/>
        <v>1695.2479448503263</v>
      </c>
    </row>
    <row r="6474" spans="2:11" x14ac:dyDescent="0.2">
      <c r="B6474" s="1">
        <v>20567465</v>
      </c>
      <c r="C6474" s="1">
        <v>2030</v>
      </c>
      <c r="D6474" s="1" t="s">
        <v>319</v>
      </c>
      <c r="E6474" s="1">
        <v>0</v>
      </c>
      <c r="F6474" s="329">
        <v>0</v>
      </c>
      <c r="G6474" s="1">
        <v>31.536240518961218</v>
      </c>
      <c r="H6474" s="329">
        <v>1330.118308592431</v>
      </c>
      <c r="I6474" s="1">
        <v>31.536240518961218</v>
      </c>
      <c r="J6474" s="329">
        <v>1200.8213972996041</v>
      </c>
      <c r="K6474" s="329">
        <f t="shared" si="101"/>
        <v>2530.9397058920349</v>
      </c>
    </row>
    <row r="6475" spans="2:11" x14ac:dyDescent="0.2">
      <c r="B6475" s="1">
        <v>20567465</v>
      </c>
      <c r="C6475" s="1">
        <v>2031</v>
      </c>
      <c r="D6475" s="1" t="s">
        <v>319</v>
      </c>
      <c r="E6475" s="1">
        <v>0</v>
      </c>
      <c r="F6475" s="329">
        <v>0</v>
      </c>
      <c r="G6475" s="1">
        <v>72.057429219218506</v>
      </c>
      <c r="H6475" s="329">
        <v>3039.1988486059008</v>
      </c>
      <c r="I6475" s="1">
        <v>72.057429219218506</v>
      </c>
      <c r="J6475" s="329">
        <v>1200.8213972996041</v>
      </c>
      <c r="K6475" s="329">
        <f t="shared" si="101"/>
        <v>4240.0202459055054</v>
      </c>
    </row>
    <row r="6476" spans="2:11" x14ac:dyDescent="0.2">
      <c r="B6476" s="1">
        <v>20567465</v>
      </c>
      <c r="C6476" s="1">
        <v>2032</v>
      </c>
      <c r="D6476" s="1" t="s">
        <v>319</v>
      </c>
      <c r="E6476" s="1">
        <v>0</v>
      </c>
      <c r="F6476" s="329">
        <v>0</v>
      </c>
      <c r="G6476" s="1">
        <v>94.800256909204094</v>
      </c>
      <c r="H6476" s="329">
        <v>3998.4333991359331</v>
      </c>
      <c r="I6476" s="1">
        <v>94.800256909204094</v>
      </c>
      <c r="J6476" s="329">
        <v>1200.8213972996041</v>
      </c>
      <c r="K6476" s="329">
        <f t="shared" si="101"/>
        <v>5199.2547964355372</v>
      </c>
    </row>
    <row r="6477" spans="2:11" x14ac:dyDescent="0.2">
      <c r="B6477" s="1">
        <v>20567465</v>
      </c>
      <c r="C6477" s="1">
        <v>2033</v>
      </c>
      <c r="D6477" s="1" t="s">
        <v>319</v>
      </c>
      <c r="E6477" s="1">
        <v>0</v>
      </c>
      <c r="F6477" s="329">
        <v>0</v>
      </c>
      <c r="G6477" s="1">
        <v>411.25334256701888</v>
      </c>
      <c r="H6477" s="329">
        <v>17345.618609464011</v>
      </c>
      <c r="I6477" s="1">
        <v>411.25334256701888</v>
      </c>
      <c r="J6477" s="329">
        <v>1200.8213972996041</v>
      </c>
      <c r="K6477" s="329">
        <f t="shared" si="101"/>
        <v>18546.440006763616</v>
      </c>
    </row>
    <row r="6478" spans="2:11" x14ac:dyDescent="0.2">
      <c r="B6478" s="1">
        <v>20567465</v>
      </c>
      <c r="C6478" s="1">
        <v>2034</v>
      </c>
      <c r="D6478" s="1" t="s">
        <v>319</v>
      </c>
      <c r="E6478" s="1">
        <v>0</v>
      </c>
      <c r="F6478" s="329">
        <v>0</v>
      </c>
      <c r="G6478" s="1">
        <v>954.54009615388372</v>
      </c>
      <c r="H6478" s="329">
        <v>40260.070233053943</v>
      </c>
      <c r="I6478" s="1">
        <v>954.54009615388372</v>
      </c>
      <c r="J6478" s="329">
        <v>1200.8213972996041</v>
      </c>
      <c r="K6478" s="329">
        <f t="shared" si="101"/>
        <v>41460.891630353544</v>
      </c>
    </row>
    <row r="6479" spans="2:11" x14ac:dyDescent="0.2">
      <c r="B6479" s="1">
        <v>86833640</v>
      </c>
      <c r="C6479" s="1">
        <v>2023</v>
      </c>
      <c r="D6479" s="1" t="s">
        <v>319</v>
      </c>
      <c r="E6479" s="1">
        <v>0</v>
      </c>
      <c r="F6479" s="329">
        <v>0</v>
      </c>
      <c r="G6479" s="1">
        <v>0</v>
      </c>
      <c r="H6479" s="329">
        <v>0</v>
      </c>
      <c r="I6479" s="1">
        <v>0</v>
      </c>
      <c r="J6479" s="329">
        <v>2089.1810498203408</v>
      </c>
      <c r="K6479" s="329">
        <f t="shared" si="101"/>
        <v>2089.1810498203408</v>
      </c>
    </row>
    <row r="6480" spans="2:11" x14ac:dyDescent="0.2">
      <c r="B6480" s="1">
        <v>86833640</v>
      </c>
      <c r="C6480" s="1">
        <v>2024</v>
      </c>
      <c r="D6480" s="1" t="s">
        <v>319</v>
      </c>
      <c r="E6480" s="1">
        <v>0</v>
      </c>
      <c r="F6480" s="329">
        <v>0</v>
      </c>
      <c r="G6480" s="1">
        <v>0</v>
      </c>
      <c r="H6480" s="329">
        <v>0</v>
      </c>
      <c r="I6480" s="1">
        <v>0</v>
      </c>
      <c r="J6480" s="329">
        <v>2089.1810498203408</v>
      </c>
      <c r="K6480" s="329">
        <f t="shared" si="101"/>
        <v>2089.1810498203408</v>
      </c>
    </row>
    <row r="6481" spans="2:11" x14ac:dyDescent="0.2">
      <c r="B6481" s="1">
        <v>86833640</v>
      </c>
      <c r="C6481" s="1">
        <v>2025</v>
      </c>
      <c r="D6481" s="1" t="s">
        <v>319</v>
      </c>
      <c r="E6481" s="1">
        <v>0</v>
      </c>
      <c r="F6481" s="329">
        <v>0</v>
      </c>
      <c r="G6481" s="1">
        <v>0</v>
      </c>
      <c r="H6481" s="329">
        <v>0</v>
      </c>
      <c r="I6481" s="1">
        <v>0</v>
      </c>
      <c r="J6481" s="329">
        <v>2089.1810498203408</v>
      </c>
      <c r="K6481" s="329">
        <f t="shared" si="101"/>
        <v>2089.1810498203408</v>
      </c>
    </row>
    <row r="6482" spans="2:11" x14ac:dyDescent="0.2">
      <c r="B6482" s="1">
        <v>86833640</v>
      </c>
      <c r="C6482" s="1">
        <v>2026</v>
      </c>
      <c r="D6482" s="1" t="s">
        <v>319</v>
      </c>
      <c r="E6482" s="1">
        <v>0</v>
      </c>
      <c r="F6482" s="329">
        <v>0</v>
      </c>
      <c r="G6482" s="1">
        <v>0</v>
      </c>
      <c r="H6482" s="329">
        <v>0</v>
      </c>
      <c r="I6482" s="1">
        <v>0</v>
      </c>
      <c r="J6482" s="329">
        <v>2089.1810498203408</v>
      </c>
      <c r="K6482" s="329">
        <f t="shared" si="101"/>
        <v>2089.1810498203408</v>
      </c>
    </row>
    <row r="6483" spans="2:11" x14ac:dyDescent="0.2">
      <c r="B6483" s="1">
        <v>86833640</v>
      </c>
      <c r="C6483" s="1">
        <v>2027</v>
      </c>
      <c r="D6483" s="1" t="s">
        <v>319</v>
      </c>
      <c r="E6483" s="1">
        <v>0</v>
      </c>
      <c r="F6483" s="329">
        <v>0</v>
      </c>
      <c r="G6483" s="1">
        <v>0</v>
      </c>
      <c r="H6483" s="329">
        <v>0</v>
      </c>
      <c r="I6483" s="1">
        <v>0</v>
      </c>
      <c r="J6483" s="329">
        <v>2089.1810498203408</v>
      </c>
      <c r="K6483" s="329">
        <f t="shared" si="101"/>
        <v>2089.1810498203408</v>
      </c>
    </row>
    <row r="6484" spans="2:11" x14ac:dyDescent="0.2">
      <c r="B6484" s="1">
        <v>86833640</v>
      </c>
      <c r="C6484" s="1">
        <v>2028</v>
      </c>
      <c r="D6484" s="1" t="s">
        <v>319</v>
      </c>
      <c r="E6484" s="1">
        <v>0</v>
      </c>
      <c r="F6484" s="329">
        <v>0</v>
      </c>
      <c r="G6484" s="1">
        <v>0</v>
      </c>
      <c r="H6484" s="329">
        <v>0</v>
      </c>
      <c r="I6484" s="1">
        <v>0</v>
      </c>
      <c r="J6484" s="329">
        <v>2089.1810498203408</v>
      </c>
      <c r="K6484" s="329">
        <f t="shared" si="101"/>
        <v>2089.1810498203408</v>
      </c>
    </row>
    <row r="6485" spans="2:11" x14ac:dyDescent="0.2">
      <c r="B6485" s="1">
        <v>86833640</v>
      </c>
      <c r="C6485" s="1">
        <v>2029</v>
      </c>
      <c r="D6485" s="1" t="s">
        <v>319</v>
      </c>
      <c r="E6485" s="1">
        <v>0</v>
      </c>
      <c r="F6485" s="329">
        <v>0</v>
      </c>
      <c r="G6485" s="1">
        <v>0</v>
      </c>
      <c r="H6485" s="329">
        <v>0</v>
      </c>
      <c r="I6485" s="1">
        <v>0</v>
      </c>
      <c r="J6485" s="329">
        <v>2089.1810498203408</v>
      </c>
      <c r="K6485" s="329">
        <f t="shared" si="101"/>
        <v>2089.1810498203408</v>
      </c>
    </row>
    <row r="6486" spans="2:11" x14ac:dyDescent="0.2">
      <c r="B6486" s="1">
        <v>86833640</v>
      </c>
      <c r="C6486" s="1">
        <v>2030</v>
      </c>
      <c r="D6486" s="1" t="s">
        <v>319</v>
      </c>
      <c r="E6486" s="1">
        <v>0</v>
      </c>
      <c r="F6486" s="329">
        <v>0</v>
      </c>
      <c r="G6486" s="1">
        <v>0</v>
      </c>
      <c r="H6486" s="329">
        <v>0</v>
      </c>
      <c r="I6486" s="1">
        <v>0</v>
      </c>
      <c r="J6486" s="329">
        <v>2089.1810498203408</v>
      </c>
      <c r="K6486" s="329">
        <f t="shared" si="101"/>
        <v>2089.1810498203408</v>
      </c>
    </row>
    <row r="6487" spans="2:11" x14ac:dyDescent="0.2">
      <c r="B6487" s="1">
        <v>86833640</v>
      </c>
      <c r="C6487" s="1">
        <v>2031</v>
      </c>
      <c r="D6487" s="1" t="s">
        <v>319</v>
      </c>
      <c r="E6487" s="1">
        <v>0</v>
      </c>
      <c r="F6487" s="329">
        <v>0</v>
      </c>
      <c r="G6487" s="1">
        <v>0</v>
      </c>
      <c r="H6487" s="329">
        <v>0</v>
      </c>
      <c r="I6487" s="1">
        <v>0</v>
      </c>
      <c r="J6487" s="329">
        <v>2089.1810498203408</v>
      </c>
      <c r="K6487" s="329">
        <f t="shared" si="101"/>
        <v>2089.1810498203408</v>
      </c>
    </row>
    <row r="6488" spans="2:11" x14ac:dyDescent="0.2">
      <c r="B6488" s="1">
        <v>86833640</v>
      </c>
      <c r="C6488" s="1">
        <v>2032</v>
      </c>
      <c r="D6488" s="1" t="s">
        <v>319</v>
      </c>
      <c r="E6488" s="1">
        <v>0</v>
      </c>
      <c r="F6488" s="329">
        <v>0</v>
      </c>
      <c r="G6488" s="1">
        <v>0</v>
      </c>
      <c r="H6488" s="329">
        <v>0</v>
      </c>
      <c r="I6488" s="1">
        <v>0</v>
      </c>
      <c r="J6488" s="329">
        <v>2089.1810498203408</v>
      </c>
      <c r="K6488" s="329">
        <f t="shared" si="101"/>
        <v>2089.1810498203408</v>
      </c>
    </row>
    <row r="6489" spans="2:11" x14ac:dyDescent="0.2">
      <c r="B6489" s="1">
        <v>86833640</v>
      </c>
      <c r="C6489" s="1">
        <v>2033</v>
      </c>
      <c r="D6489" s="1" t="s">
        <v>319</v>
      </c>
      <c r="E6489" s="1">
        <v>0</v>
      </c>
      <c r="F6489" s="329">
        <v>0</v>
      </c>
      <c r="G6489" s="1">
        <v>0</v>
      </c>
      <c r="H6489" s="329">
        <v>0</v>
      </c>
      <c r="I6489" s="1">
        <v>0</v>
      </c>
      <c r="J6489" s="329">
        <v>2089.1810498203408</v>
      </c>
      <c r="K6489" s="329">
        <f t="shared" si="101"/>
        <v>2089.1810498203408</v>
      </c>
    </row>
    <row r="6490" spans="2:11" x14ac:dyDescent="0.2">
      <c r="B6490" s="1">
        <v>86833640</v>
      </c>
      <c r="C6490" s="1">
        <v>2034</v>
      </c>
      <c r="D6490" s="1" t="s">
        <v>319</v>
      </c>
      <c r="E6490" s="1">
        <v>0</v>
      </c>
      <c r="F6490" s="329">
        <v>0</v>
      </c>
      <c r="G6490" s="1">
        <v>0</v>
      </c>
      <c r="H6490" s="329">
        <v>0</v>
      </c>
      <c r="I6490" s="1">
        <v>0</v>
      </c>
      <c r="J6490" s="329">
        <v>2089.1810498203408</v>
      </c>
      <c r="K6490" s="329">
        <f t="shared" si="101"/>
        <v>2089.1810498203408</v>
      </c>
    </row>
    <row r="6491" spans="2:11" x14ac:dyDescent="0.2">
      <c r="B6491" s="1">
        <v>110224787</v>
      </c>
      <c r="C6491" s="1">
        <v>2023</v>
      </c>
      <c r="D6491" s="1" t="s">
        <v>319</v>
      </c>
      <c r="E6491" s="1">
        <v>0</v>
      </c>
      <c r="F6491" s="329">
        <v>0</v>
      </c>
      <c r="G6491" s="1">
        <v>0</v>
      </c>
      <c r="H6491" s="329">
        <v>0</v>
      </c>
      <c r="I6491" s="1">
        <v>0</v>
      </c>
      <c r="J6491" s="329">
        <v>1773.4265372411669</v>
      </c>
      <c r="K6491" s="329">
        <f t="shared" si="101"/>
        <v>1773.4265372411669</v>
      </c>
    </row>
    <row r="6492" spans="2:11" x14ac:dyDescent="0.2">
      <c r="B6492" s="1">
        <v>110224787</v>
      </c>
      <c r="C6492" s="1">
        <v>2024</v>
      </c>
      <c r="D6492" s="1" t="s">
        <v>319</v>
      </c>
      <c r="E6492" s="1">
        <v>0</v>
      </c>
      <c r="F6492" s="329">
        <v>0</v>
      </c>
      <c r="G6492" s="1">
        <v>0</v>
      </c>
      <c r="H6492" s="329">
        <v>0</v>
      </c>
      <c r="I6492" s="1">
        <v>0</v>
      </c>
      <c r="J6492" s="329">
        <v>1773.4265372411669</v>
      </c>
      <c r="K6492" s="329">
        <f t="shared" si="101"/>
        <v>1773.4265372411669</v>
      </c>
    </row>
    <row r="6493" spans="2:11" x14ac:dyDescent="0.2">
      <c r="B6493" s="1">
        <v>110224787</v>
      </c>
      <c r="C6493" s="1">
        <v>2025</v>
      </c>
      <c r="D6493" s="1" t="s">
        <v>319</v>
      </c>
      <c r="E6493" s="1">
        <v>0</v>
      </c>
      <c r="F6493" s="329">
        <v>0</v>
      </c>
      <c r="G6493" s="1">
        <v>0</v>
      </c>
      <c r="H6493" s="329">
        <v>0</v>
      </c>
      <c r="I6493" s="1">
        <v>0</v>
      </c>
      <c r="J6493" s="329">
        <v>1773.4265372411669</v>
      </c>
      <c r="K6493" s="329">
        <f t="shared" si="101"/>
        <v>1773.4265372411669</v>
      </c>
    </row>
    <row r="6494" spans="2:11" x14ac:dyDescent="0.2">
      <c r="B6494" s="1">
        <v>110224787</v>
      </c>
      <c r="C6494" s="1">
        <v>2026</v>
      </c>
      <c r="D6494" s="1" t="s">
        <v>319</v>
      </c>
      <c r="E6494" s="1">
        <v>0</v>
      </c>
      <c r="F6494" s="329">
        <v>0</v>
      </c>
      <c r="G6494" s="1">
        <v>0</v>
      </c>
      <c r="H6494" s="329">
        <v>0</v>
      </c>
      <c r="I6494" s="1">
        <v>0</v>
      </c>
      <c r="J6494" s="329">
        <v>1773.4265372411669</v>
      </c>
      <c r="K6494" s="329">
        <f t="shared" si="101"/>
        <v>1773.4265372411669</v>
      </c>
    </row>
    <row r="6495" spans="2:11" x14ac:dyDescent="0.2">
      <c r="B6495" s="1">
        <v>110224787</v>
      </c>
      <c r="C6495" s="1">
        <v>2027</v>
      </c>
      <c r="D6495" s="1" t="s">
        <v>319</v>
      </c>
      <c r="E6495" s="1">
        <v>0</v>
      </c>
      <c r="F6495" s="329">
        <v>0</v>
      </c>
      <c r="G6495" s="1">
        <v>0</v>
      </c>
      <c r="H6495" s="329">
        <v>0</v>
      </c>
      <c r="I6495" s="1">
        <v>0</v>
      </c>
      <c r="J6495" s="329">
        <v>1773.4265372411669</v>
      </c>
      <c r="K6495" s="329">
        <f t="shared" si="101"/>
        <v>1773.4265372411669</v>
      </c>
    </row>
    <row r="6496" spans="2:11" x14ac:dyDescent="0.2">
      <c r="B6496" s="1">
        <v>110224787</v>
      </c>
      <c r="C6496" s="1">
        <v>2028</v>
      </c>
      <c r="D6496" s="1" t="s">
        <v>319</v>
      </c>
      <c r="E6496" s="1">
        <v>0</v>
      </c>
      <c r="F6496" s="329">
        <v>0</v>
      </c>
      <c r="G6496" s="1">
        <v>0</v>
      </c>
      <c r="H6496" s="329">
        <v>0</v>
      </c>
      <c r="I6496" s="1">
        <v>0</v>
      </c>
      <c r="J6496" s="329">
        <v>1773.4265372411669</v>
      </c>
      <c r="K6496" s="329">
        <f t="shared" si="101"/>
        <v>1773.4265372411669</v>
      </c>
    </row>
    <row r="6497" spans="2:11" x14ac:dyDescent="0.2">
      <c r="B6497" s="1">
        <v>110224787</v>
      </c>
      <c r="C6497" s="1">
        <v>2029</v>
      </c>
      <c r="D6497" s="1" t="s">
        <v>319</v>
      </c>
      <c r="E6497" s="1">
        <v>0</v>
      </c>
      <c r="F6497" s="329">
        <v>0</v>
      </c>
      <c r="G6497" s="1">
        <v>0</v>
      </c>
      <c r="H6497" s="329">
        <v>0</v>
      </c>
      <c r="I6497" s="1">
        <v>0</v>
      </c>
      <c r="J6497" s="329">
        <v>1773.4265372411669</v>
      </c>
      <c r="K6497" s="329">
        <f t="shared" si="101"/>
        <v>1773.4265372411669</v>
      </c>
    </row>
    <row r="6498" spans="2:11" x14ac:dyDescent="0.2">
      <c r="B6498" s="1">
        <v>110224787</v>
      </c>
      <c r="C6498" s="1">
        <v>2030</v>
      </c>
      <c r="D6498" s="1" t="s">
        <v>319</v>
      </c>
      <c r="E6498" s="1">
        <v>0</v>
      </c>
      <c r="F6498" s="329">
        <v>0</v>
      </c>
      <c r="G6498" s="1">
        <v>0</v>
      </c>
      <c r="H6498" s="329">
        <v>0</v>
      </c>
      <c r="I6498" s="1">
        <v>0</v>
      </c>
      <c r="J6498" s="329">
        <v>1773.4265372411669</v>
      </c>
      <c r="K6498" s="329">
        <f t="shared" si="101"/>
        <v>1773.4265372411669</v>
      </c>
    </row>
    <row r="6499" spans="2:11" x14ac:dyDescent="0.2">
      <c r="B6499" s="1">
        <v>110224787</v>
      </c>
      <c r="C6499" s="1">
        <v>2031</v>
      </c>
      <c r="D6499" s="1" t="s">
        <v>319</v>
      </c>
      <c r="E6499" s="1">
        <v>0</v>
      </c>
      <c r="F6499" s="329">
        <v>0</v>
      </c>
      <c r="G6499" s="1">
        <v>0</v>
      </c>
      <c r="H6499" s="329">
        <v>0</v>
      </c>
      <c r="I6499" s="1">
        <v>0</v>
      </c>
      <c r="J6499" s="329">
        <v>1773.4265372411669</v>
      </c>
      <c r="K6499" s="329">
        <f t="shared" si="101"/>
        <v>1773.4265372411669</v>
      </c>
    </row>
    <row r="6500" spans="2:11" x14ac:dyDescent="0.2">
      <c r="B6500" s="1">
        <v>110224787</v>
      </c>
      <c r="C6500" s="1">
        <v>2032</v>
      </c>
      <c r="D6500" s="1" t="s">
        <v>319</v>
      </c>
      <c r="E6500" s="1">
        <v>0</v>
      </c>
      <c r="F6500" s="329">
        <v>0</v>
      </c>
      <c r="G6500" s="1">
        <v>0</v>
      </c>
      <c r="H6500" s="329">
        <v>0</v>
      </c>
      <c r="I6500" s="1">
        <v>0</v>
      </c>
      <c r="J6500" s="329">
        <v>1773.4265372411669</v>
      </c>
      <c r="K6500" s="329">
        <f t="shared" si="101"/>
        <v>1773.4265372411669</v>
      </c>
    </row>
    <row r="6501" spans="2:11" x14ac:dyDescent="0.2">
      <c r="B6501" s="1">
        <v>110224787</v>
      </c>
      <c r="C6501" s="1">
        <v>2033</v>
      </c>
      <c r="D6501" s="1" t="s">
        <v>319</v>
      </c>
      <c r="E6501" s="1">
        <v>0</v>
      </c>
      <c r="F6501" s="329">
        <v>0</v>
      </c>
      <c r="G6501" s="1">
        <v>0</v>
      </c>
      <c r="H6501" s="329">
        <v>0</v>
      </c>
      <c r="I6501" s="1">
        <v>0</v>
      </c>
      <c r="J6501" s="329">
        <v>1773.4265372411669</v>
      </c>
      <c r="K6501" s="329">
        <f t="shared" si="101"/>
        <v>1773.4265372411669</v>
      </c>
    </row>
    <row r="6502" spans="2:11" x14ac:dyDescent="0.2">
      <c r="B6502" s="1">
        <v>110224787</v>
      </c>
      <c r="C6502" s="1">
        <v>2034</v>
      </c>
      <c r="D6502" s="1" t="s">
        <v>319</v>
      </c>
      <c r="E6502" s="1">
        <v>0</v>
      </c>
      <c r="F6502" s="329">
        <v>0</v>
      </c>
      <c r="G6502" s="1">
        <v>0</v>
      </c>
      <c r="H6502" s="329">
        <v>0</v>
      </c>
      <c r="I6502" s="1">
        <v>0</v>
      </c>
      <c r="J6502" s="329">
        <v>1773.4265372411669</v>
      </c>
      <c r="K6502" s="329">
        <f t="shared" si="101"/>
        <v>1773.4265372411669</v>
      </c>
    </row>
    <row r="6503" spans="2:11" x14ac:dyDescent="0.2">
      <c r="B6503" s="1">
        <v>160451578</v>
      </c>
      <c r="C6503" s="1">
        <v>2023</v>
      </c>
      <c r="D6503" s="1" t="s">
        <v>319</v>
      </c>
      <c r="E6503" s="1">
        <v>0</v>
      </c>
      <c r="F6503" s="329">
        <v>0</v>
      </c>
      <c r="G6503" s="1">
        <v>357.86793200155307</v>
      </c>
      <c r="H6503" s="329">
        <v>15093.957953776289</v>
      </c>
      <c r="I6503" s="1">
        <v>357.86793200155307</v>
      </c>
      <c r="J6503" s="329">
        <v>7458.9144853262242</v>
      </c>
      <c r="K6503" s="329">
        <f t="shared" si="101"/>
        <v>22552.872439102513</v>
      </c>
    </row>
    <row r="6504" spans="2:11" x14ac:dyDescent="0.2">
      <c r="B6504" s="1">
        <v>160451578</v>
      </c>
      <c r="C6504" s="1">
        <v>2024</v>
      </c>
      <c r="D6504" s="1" t="s">
        <v>319</v>
      </c>
      <c r="E6504" s="1">
        <v>0</v>
      </c>
      <c r="F6504" s="329">
        <v>0</v>
      </c>
      <c r="G6504" s="1">
        <v>411.18998166199202</v>
      </c>
      <c r="H6504" s="329">
        <v>17342.946207857531</v>
      </c>
      <c r="I6504" s="1">
        <v>411.18998166199202</v>
      </c>
      <c r="J6504" s="329">
        <v>7458.9144853262242</v>
      </c>
      <c r="K6504" s="329">
        <f t="shared" si="101"/>
        <v>24801.860693183757</v>
      </c>
    </row>
    <row r="6505" spans="2:11" x14ac:dyDescent="0.2">
      <c r="B6505" s="1">
        <v>160451578</v>
      </c>
      <c r="C6505" s="1">
        <v>2025</v>
      </c>
      <c r="D6505" s="1" t="s">
        <v>319</v>
      </c>
      <c r="E6505" s="1">
        <v>0</v>
      </c>
      <c r="F6505" s="329">
        <v>0</v>
      </c>
      <c r="G6505" s="1">
        <v>409.75743481012768</v>
      </c>
      <c r="H6505" s="329">
        <v>17282.525030056211</v>
      </c>
      <c r="I6505" s="1">
        <v>409.75743481012768</v>
      </c>
      <c r="J6505" s="329">
        <v>7458.9144853262242</v>
      </c>
      <c r="K6505" s="329">
        <f t="shared" si="101"/>
        <v>24741.439515382437</v>
      </c>
    </row>
    <row r="6506" spans="2:11" x14ac:dyDescent="0.2">
      <c r="B6506" s="1">
        <v>160451578</v>
      </c>
      <c r="C6506" s="1">
        <v>2026</v>
      </c>
      <c r="D6506" s="1" t="s">
        <v>319</v>
      </c>
      <c r="E6506" s="1">
        <v>0</v>
      </c>
      <c r="F6506" s="329">
        <v>0</v>
      </c>
      <c r="G6506" s="1">
        <v>382.97109421163242</v>
      </c>
      <c r="H6506" s="329">
        <v>16152.74540306392</v>
      </c>
      <c r="I6506" s="1">
        <v>382.97109421163242</v>
      </c>
      <c r="J6506" s="329">
        <v>7458.9144853262242</v>
      </c>
      <c r="K6506" s="329">
        <f t="shared" si="101"/>
        <v>23611.659888390146</v>
      </c>
    </row>
    <row r="6507" spans="2:11" x14ac:dyDescent="0.2">
      <c r="B6507" s="1">
        <v>160451578</v>
      </c>
      <c r="C6507" s="1">
        <v>2027</v>
      </c>
      <c r="D6507" s="1" t="s">
        <v>319</v>
      </c>
      <c r="E6507" s="1">
        <v>0</v>
      </c>
      <c r="F6507" s="329">
        <v>0</v>
      </c>
      <c r="G6507" s="1">
        <v>440.74213438110309</v>
      </c>
      <c r="H6507" s="329">
        <v>18589.380746127092</v>
      </c>
      <c r="I6507" s="1">
        <v>440.74213438110309</v>
      </c>
      <c r="J6507" s="329">
        <v>7458.9144853262242</v>
      </c>
      <c r="K6507" s="329">
        <f t="shared" si="101"/>
        <v>26048.295231453318</v>
      </c>
    </row>
    <row r="6508" spans="2:11" x14ac:dyDescent="0.2">
      <c r="B6508" s="1">
        <v>160451578</v>
      </c>
      <c r="C6508" s="1">
        <v>2028</v>
      </c>
      <c r="D6508" s="1" t="s">
        <v>319</v>
      </c>
      <c r="E6508" s="1">
        <v>0</v>
      </c>
      <c r="F6508" s="329">
        <v>0</v>
      </c>
      <c r="G6508" s="1">
        <v>490.7942427653503</v>
      </c>
      <c r="H6508" s="329">
        <v>20700.451205065001</v>
      </c>
      <c r="I6508" s="1">
        <v>490.7942427653503</v>
      </c>
      <c r="J6508" s="329">
        <v>7458.9144853262242</v>
      </c>
      <c r="K6508" s="329">
        <f t="shared" si="101"/>
        <v>28159.365690391227</v>
      </c>
    </row>
    <row r="6509" spans="2:11" x14ac:dyDescent="0.2">
      <c r="B6509" s="1">
        <v>160451578</v>
      </c>
      <c r="C6509" s="1">
        <v>2029</v>
      </c>
      <c r="D6509" s="1" t="s">
        <v>319</v>
      </c>
      <c r="E6509" s="1">
        <v>0</v>
      </c>
      <c r="F6509" s="329">
        <v>0</v>
      </c>
      <c r="G6509" s="1">
        <v>524.45253232708103</v>
      </c>
      <c r="H6509" s="329">
        <v>22120.07213784695</v>
      </c>
      <c r="I6509" s="1">
        <v>524.45253232708103</v>
      </c>
      <c r="J6509" s="329">
        <v>7458.9144853262242</v>
      </c>
      <c r="K6509" s="329">
        <f t="shared" si="101"/>
        <v>29578.986623173172</v>
      </c>
    </row>
    <row r="6510" spans="2:11" x14ac:dyDescent="0.2">
      <c r="B6510" s="1">
        <v>160451578</v>
      </c>
      <c r="C6510" s="1">
        <v>2030</v>
      </c>
      <c r="D6510" s="1" t="s">
        <v>319</v>
      </c>
      <c r="E6510" s="1">
        <v>0</v>
      </c>
      <c r="F6510" s="329">
        <v>0</v>
      </c>
      <c r="G6510" s="1">
        <v>514.92360089431531</v>
      </c>
      <c r="H6510" s="329">
        <v>21718.16607829546</v>
      </c>
      <c r="I6510" s="1">
        <v>514.92360089431531</v>
      </c>
      <c r="J6510" s="329">
        <v>7458.9144853262242</v>
      </c>
      <c r="K6510" s="329">
        <f t="shared" si="101"/>
        <v>29177.080563621683</v>
      </c>
    </row>
    <row r="6511" spans="2:11" x14ac:dyDescent="0.2">
      <c r="B6511" s="1">
        <v>160451578</v>
      </c>
      <c r="C6511" s="1">
        <v>2031</v>
      </c>
      <c r="D6511" s="1" t="s">
        <v>319</v>
      </c>
      <c r="E6511" s="1">
        <v>0</v>
      </c>
      <c r="F6511" s="329">
        <v>0</v>
      </c>
      <c r="G6511" s="1">
        <v>526.46188775708026</v>
      </c>
      <c r="H6511" s="329">
        <v>22204.821632457901</v>
      </c>
      <c r="I6511" s="1">
        <v>526.46188775708026</v>
      </c>
      <c r="J6511" s="329">
        <v>7458.9144853262242</v>
      </c>
      <c r="K6511" s="329">
        <f t="shared" si="101"/>
        <v>29663.736117784123</v>
      </c>
    </row>
    <row r="6512" spans="2:11" x14ac:dyDescent="0.2">
      <c r="B6512" s="1">
        <v>160451578</v>
      </c>
      <c r="C6512" s="1">
        <v>2032</v>
      </c>
      <c r="D6512" s="1" t="s">
        <v>319</v>
      </c>
      <c r="E6512" s="1">
        <v>0</v>
      </c>
      <c r="F6512" s="329">
        <v>0</v>
      </c>
      <c r="G6512" s="1">
        <v>524.24933077234573</v>
      </c>
      <c r="H6512" s="329">
        <v>22111.501613781929</v>
      </c>
      <c r="I6512" s="1">
        <v>524.24933077234573</v>
      </c>
      <c r="J6512" s="329">
        <v>7458.9144853262242</v>
      </c>
      <c r="K6512" s="329">
        <f t="shared" si="101"/>
        <v>29570.416099108152</v>
      </c>
    </row>
    <row r="6513" spans="2:11" x14ac:dyDescent="0.2">
      <c r="B6513" s="1">
        <v>160451578</v>
      </c>
      <c r="C6513" s="1">
        <v>2033</v>
      </c>
      <c r="D6513" s="1" t="s">
        <v>319</v>
      </c>
      <c r="E6513" s="1">
        <v>0</v>
      </c>
      <c r="F6513" s="329">
        <v>0</v>
      </c>
      <c r="G6513" s="1">
        <v>579.99232844921028</v>
      </c>
      <c r="H6513" s="329">
        <v>24462.599289525599</v>
      </c>
      <c r="I6513" s="1">
        <v>579.99232844921028</v>
      </c>
      <c r="J6513" s="329">
        <v>7458.9144853262242</v>
      </c>
      <c r="K6513" s="329">
        <f t="shared" si="101"/>
        <v>31921.513774851825</v>
      </c>
    </row>
    <row r="6514" spans="2:11" x14ac:dyDescent="0.2">
      <c r="B6514" s="1">
        <v>160451578</v>
      </c>
      <c r="C6514" s="1">
        <v>2034</v>
      </c>
      <c r="D6514" s="1" t="s">
        <v>319</v>
      </c>
      <c r="E6514" s="1">
        <v>0</v>
      </c>
      <c r="F6514" s="329">
        <v>0</v>
      </c>
      <c r="G6514" s="1">
        <v>595.45838282463308</v>
      </c>
      <c r="H6514" s="329">
        <v>25114.918074133649</v>
      </c>
      <c r="I6514" s="1">
        <v>595.45838282463308</v>
      </c>
      <c r="J6514" s="329">
        <v>7458.9144853262242</v>
      </c>
      <c r="K6514" s="329">
        <f t="shared" si="101"/>
        <v>32573.832559459872</v>
      </c>
    </row>
    <row r="6515" spans="2:11" x14ac:dyDescent="0.2">
      <c r="B6515" s="1">
        <v>160705636</v>
      </c>
      <c r="C6515" s="1">
        <v>2023</v>
      </c>
      <c r="D6515" s="1" t="s">
        <v>319</v>
      </c>
      <c r="E6515" s="1">
        <v>0</v>
      </c>
      <c r="F6515" s="329">
        <v>0</v>
      </c>
      <c r="G6515" s="1">
        <v>0</v>
      </c>
      <c r="H6515" s="329">
        <v>0</v>
      </c>
      <c r="I6515" s="1">
        <v>0</v>
      </c>
      <c r="J6515" s="329">
        <v>1632.3887998742259</v>
      </c>
      <c r="K6515" s="329">
        <f t="shared" si="101"/>
        <v>1632.3887998742259</v>
      </c>
    </row>
    <row r="6516" spans="2:11" x14ac:dyDescent="0.2">
      <c r="B6516" s="1">
        <v>160705636</v>
      </c>
      <c r="C6516" s="1">
        <v>2024</v>
      </c>
      <c r="D6516" s="1" t="s">
        <v>319</v>
      </c>
      <c r="E6516" s="1">
        <v>0</v>
      </c>
      <c r="F6516" s="329">
        <v>0</v>
      </c>
      <c r="G6516" s="1">
        <v>0</v>
      </c>
      <c r="H6516" s="329">
        <v>0</v>
      </c>
      <c r="I6516" s="1">
        <v>0</v>
      </c>
      <c r="J6516" s="329">
        <v>1632.3887998742259</v>
      </c>
      <c r="K6516" s="329">
        <f t="shared" si="101"/>
        <v>1632.3887998742259</v>
      </c>
    </row>
    <row r="6517" spans="2:11" x14ac:dyDescent="0.2">
      <c r="B6517" s="1">
        <v>160705636</v>
      </c>
      <c r="C6517" s="1">
        <v>2025</v>
      </c>
      <c r="D6517" s="1" t="s">
        <v>319</v>
      </c>
      <c r="E6517" s="1">
        <v>0</v>
      </c>
      <c r="F6517" s="329">
        <v>0</v>
      </c>
      <c r="G6517" s="1">
        <v>0</v>
      </c>
      <c r="H6517" s="329">
        <v>0</v>
      </c>
      <c r="I6517" s="1">
        <v>0</v>
      </c>
      <c r="J6517" s="329">
        <v>1632.3887998742259</v>
      </c>
      <c r="K6517" s="329">
        <f t="shared" si="101"/>
        <v>1632.3887998742259</v>
      </c>
    </row>
    <row r="6518" spans="2:11" x14ac:dyDescent="0.2">
      <c r="B6518" s="1">
        <v>160705636</v>
      </c>
      <c r="C6518" s="1">
        <v>2026</v>
      </c>
      <c r="D6518" s="1" t="s">
        <v>319</v>
      </c>
      <c r="E6518" s="1">
        <v>0</v>
      </c>
      <c r="F6518" s="329">
        <v>0</v>
      </c>
      <c r="G6518" s="1">
        <v>0</v>
      </c>
      <c r="H6518" s="329">
        <v>0</v>
      </c>
      <c r="I6518" s="1">
        <v>0</v>
      </c>
      <c r="J6518" s="329">
        <v>1632.3887998742259</v>
      </c>
      <c r="K6518" s="329">
        <f t="shared" si="101"/>
        <v>1632.3887998742259</v>
      </c>
    </row>
    <row r="6519" spans="2:11" x14ac:dyDescent="0.2">
      <c r="B6519" s="1">
        <v>160705636</v>
      </c>
      <c r="C6519" s="1">
        <v>2027</v>
      </c>
      <c r="D6519" s="1" t="s">
        <v>319</v>
      </c>
      <c r="E6519" s="1">
        <v>0</v>
      </c>
      <c r="F6519" s="329">
        <v>0</v>
      </c>
      <c r="G6519" s="1">
        <v>0</v>
      </c>
      <c r="H6519" s="329">
        <v>0</v>
      </c>
      <c r="I6519" s="1">
        <v>0</v>
      </c>
      <c r="J6519" s="329">
        <v>1632.3887998742259</v>
      </c>
      <c r="K6519" s="329">
        <f t="shared" si="101"/>
        <v>1632.3887998742259</v>
      </c>
    </row>
    <row r="6520" spans="2:11" x14ac:dyDescent="0.2">
      <c r="B6520" s="1">
        <v>160705636</v>
      </c>
      <c r="C6520" s="1">
        <v>2028</v>
      </c>
      <c r="D6520" s="1" t="s">
        <v>319</v>
      </c>
      <c r="E6520" s="1">
        <v>0</v>
      </c>
      <c r="F6520" s="329">
        <v>0</v>
      </c>
      <c r="G6520" s="1">
        <v>0</v>
      </c>
      <c r="H6520" s="329">
        <v>0</v>
      </c>
      <c r="I6520" s="1">
        <v>0</v>
      </c>
      <c r="J6520" s="329">
        <v>1632.3887998742259</v>
      </c>
      <c r="K6520" s="329">
        <f t="shared" si="101"/>
        <v>1632.3887998742259</v>
      </c>
    </row>
    <row r="6521" spans="2:11" x14ac:dyDescent="0.2">
      <c r="B6521" s="1">
        <v>160705636</v>
      </c>
      <c r="C6521" s="1">
        <v>2029</v>
      </c>
      <c r="D6521" s="1" t="s">
        <v>319</v>
      </c>
      <c r="E6521" s="1">
        <v>0</v>
      </c>
      <c r="F6521" s="329">
        <v>0</v>
      </c>
      <c r="G6521" s="1">
        <v>0</v>
      </c>
      <c r="H6521" s="329">
        <v>0</v>
      </c>
      <c r="I6521" s="1">
        <v>0</v>
      </c>
      <c r="J6521" s="329">
        <v>1632.3887998742259</v>
      </c>
      <c r="K6521" s="329">
        <f t="shared" si="101"/>
        <v>1632.3887998742259</v>
      </c>
    </row>
    <row r="6522" spans="2:11" x14ac:dyDescent="0.2">
      <c r="B6522" s="1">
        <v>160705636</v>
      </c>
      <c r="C6522" s="1">
        <v>2030</v>
      </c>
      <c r="D6522" s="1" t="s">
        <v>319</v>
      </c>
      <c r="E6522" s="1">
        <v>0</v>
      </c>
      <c r="F6522" s="329">
        <v>0</v>
      </c>
      <c r="G6522" s="1">
        <v>0</v>
      </c>
      <c r="H6522" s="329">
        <v>0</v>
      </c>
      <c r="I6522" s="1">
        <v>0</v>
      </c>
      <c r="J6522" s="329">
        <v>1632.3887998742259</v>
      </c>
      <c r="K6522" s="329">
        <f t="shared" si="101"/>
        <v>1632.3887998742259</v>
      </c>
    </row>
    <row r="6523" spans="2:11" x14ac:dyDescent="0.2">
      <c r="B6523" s="1">
        <v>160705636</v>
      </c>
      <c r="C6523" s="1">
        <v>2031</v>
      </c>
      <c r="D6523" s="1" t="s">
        <v>319</v>
      </c>
      <c r="E6523" s="1">
        <v>0</v>
      </c>
      <c r="F6523" s="329">
        <v>0</v>
      </c>
      <c r="G6523" s="1">
        <v>0</v>
      </c>
      <c r="H6523" s="329">
        <v>0</v>
      </c>
      <c r="I6523" s="1">
        <v>0</v>
      </c>
      <c r="J6523" s="329">
        <v>1632.3887998742259</v>
      </c>
      <c r="K6523" s="329">
        <f t="shared" si="101"/>
        <v>1632.3887998742259</v>
      </c>
    </row>
    <row r="6524" spans="2:11" x14ac:dyDescent="0.2">
      <c r="B6524" s="1">
        <v>160705636</v>
      </c>
      <c r="C6524" s="1">
        <v>2032</v>
      </c>
      <c r="D6524" s="1" t="s">
        <v>319</v>
      </c>
      <c r="E6524" s="1">
        <v>0</v>
      </c>
      <c r="F6524" s="329">
        <v>0</v>
      </c>
      <c r="G6524" s="1">
        <v>0</v>
      </c>
      <c r="H6524" s="329">
        <v>0</v>
      </c>
      <c r="I6524" s="1">
        <v>0</v>
      </c>
      <c r="J6524" s="329">
        <v>1632.3887998742259</v>
      </c>
      <c r="K6524" s="329">
        <f t="shared" si="101"/>
        <v>1632.3887998742259</v>
      </c>
    </row>
    <row r="6525" spans="2:11" x14ac:dyDescent="0.2">
      <c r="B6525" s="1">
        <v>160705636</v>
      </c>
      <c r="C6525" s="1">
        <v>2033</v>
      </c>
      <c r="D6525" s="1" t="s">
        <v>319</v>
      </c>
      <c r="E6525" s="1">
        <v>0</v>
      </c>
      <c r="F6525" s="329">
        <v>0</v>
      </c>
      <c r="G6525" s="1">
        <v>0</v>
      </c>
      <c r="H6525" s="329">
        <v>0</v>
      </c>
      <c r="I6525" s="1">
        <v>0</v>
      </c>
      <c r="J6525" s="329">
        <v>1632.3887998742259</v>
      </c>
      <c r="K6525" s="329">
        <f t="shared" si="101"/>
        <v>1632.3887998742259</v>
      </c>
    </row>
    <row r="6526" spans="2:11" x14ac:dyDescent="0.2">
      <c r="B6526" s="1">
        <v>160705636</v>
      </c>
      <c r="C6526" s="1">
        <v>2034</v>
      </c>
      <c r="D6526" s="1" t="s">
        <v>319</v>
      </c>
      <c r="E6526" s="1">
        <v>0</v>
      </c>
      <c r="F6526" s="329">
        <v>0</v>
      </c>
      <c r="G6526" s="1">
        <v>0</v>
      </c>
      <c r="H6526" s="329">
        <v>0</v>
      </c>
      <c r="I6526" s="1">
        <v>0</v>
      </c>
      <c r="J6526" s="329">
        <v>1632.3887998742259</v>
      </c>
      <c r="K6526" s="329">
        <f t="shared" si="101"/>
        <v>1632.3887998742259</v>
      </c>
    </row>
    <row r="6527" spans="2:11" x14ac:dyDescent="0.2">
      <c r="B6527" s="1">
        <v>161722801</v>
      </c>
      <c r="C6527" s="1">
        <v>2023</v>
      </c>
      <c r="D6527" s="1" t="s">
        <v>319</v>
      </c>
      <c r="E6527" s="1">
        <v>0</v>
      </c>
      <c r="F6527" s="329">
        <v>0</v>
      </c>
      <c r="G6527" s="1">
        <v>0</v>
      </c>
      <c r="H6527" s="329">
        <v>0</v>
      </c>
      <c r="I6527" s="1">
        <v>0</v>
      </c>
      <c r="J6527" s="329">
        <v>5318.2777912163156</v>
      </c>
      <c r="K6527" s="329">
        <f t="shared" si="101"/>
        <v>5318.2777912163156</v>
      </c>
    </row>
    <row r="6528" spans="2:11" x14ac:dyDescent="0.2">
      <c r="B6528" s="1">
        <v>161722801</v>
      </c>
      <c r="C6528" s="1">
        <v>2024</v>
      </c>
      <c r="D6528" s="1" t="s">
        <v>319</v>
      </c>
      <c r="E6528" s="1">
        <v>0</v>
      </c>
      <c r="F6528" s="329">
        <v>0</v>
      </c>
      <c r="G6528" s="1">
        <v>0</v>
      </c>
      <c r="H6528" s="329">
        <v>0</v>
      </c>
      <c r="I6528" s="1">
        <v>0</v>
      </c>
      <c r="J6528" s="329">
        <v>5318.2777912163156</v>
      </c>
      <c r="K6528" s="329">
        <f t="shared" si="101"/>
        <v>5318.2777912163156</v>
      </c>
    </row>
    <row r="6529" spans="2:11" x14ac:dyDescent="0.2">
      <c r="B6529" s="1">
        <v>161722801</v>
      </c>
      <c r="C6529" s="1">
        <v>2025</v>
      </c>
      <c r="D6529" s="1" t="s">
        <v>319</v>
      </c>
      <c r="E6529" s="1">
        <v>0</v>
      </c>
      <c r="F6529" s="329">
        <v>0</v>
      </c>
      <c r="G6529" s="1">
        <v>0</v>
      </c>
      <c r="H6529" s="329">
        <v>0</v>
      </c>
      <c r="I6529" s="1">
        <v>0</v>
      </c>
      <c r="J6529" s="329">
        <v>5318.2777912163156</v>
      </c>
      <c r="K6529" s="329">
        <f t="shared" si="101"/>
        <v>5318.2777912163156</v>
      </c>
    </row>
    <row r="6530" spans="2:11" x14ac:dyDescent="0.2">
      <c r="B6530" s="1">
        <v>161722801</v>
      </c>
      <c r="C6530" s="1">
        <v>2026</v>
      </c>
      <c r="D6530" s="1" t="s">
        <v>319</v>
      </c>
      <c r="E6530" s="1">
        <v>0</v>
      </c>
      <c r="F6530" s="329">
        <v>0</v>
      </c>
      <c r="G6530" s="1">
        <v>0</v>
      </c>
      <c r="H6530" s="329">
        <v>0</v>
      </c>
      <c r="I6530" s="1">
        <v>0</v>
      </c>
      <c r="J6530" s="329">
        <v>5318.2777912163156</v>
      </c>
      <c r="K6530" s="329">
        <f t="shared" si="101"/>
        <v>5318.2777912163156</v>
      </c>
    </row>
    <row r="6531" spans="2:11" x14ac:dyDescent="0.2">
      <c r="B6531" s="1">
        <v>161722801</v>
      </c>
      <c r="C6531" s="1">
        <v>2027</v>
      </c>
      <c r="D6531" s="1" t="s">
        <v>319</v>
      </c>
      <c r="E6531" s="1">
        <v>0</v>
      </c>
      <c r="F6531" s="329">
        <v>0</v>
      </c>
      <c r="G6531" s="1">
        <v>0</v>
      </c>
      <c r="H6531" s="329">
        <v>0</v>
      </c>
      <c r="I6531" s="1">
        <v>0</v>
      </c>
      <c r="J6531" s="329">
        <v>5318.2777912163156</v>
      </c>
      <c r="K6531" s="329">
        <f t="shared" si="101"/>
        <v>5318.2777912163156</v>
      </c>
    </row>
    <row r="6532" spans="2:11" x14ac:dyDescent="0.2">
      <c r="B6532" s="1">
        <v>161722801</v>
      </c>
      <c r="C6532" s="1">
        <v>2028</v>
      </c>
      <c r="D6532" s="1" t="s">
        <v>319</v>
      </c>
      <c r="E6532" s="1">
        <v>0</v>
      </c>
      <c r="F6532" s="329">
        <v>0</v>
      </c>
      <c r="G6532" s="1">
        <v>0</v>
      </c>
      <c r="H6532" s="329">
        <v>0</v>
      </c>
      <c r="I6532" s="1">
        <v>0</v>
      </c>
      <c r="J6532" s="329">
        <v>5318.2777912163156</v>
      </c>
      <c r="K6532" s="329">
        <f t="shared" si="101"/>
        <v>5318.2777912163156</v>
      </c>
    </row>
    <row r="6533" spans="2:11" x14ac:dyDescent="0.2">
      <c r="B6533" s="1">
        <v>161722801</v>
      </c>
      <c r="C6533" s="1">
        <v>2029</v>
      </c>
      <c r="D6533" s="1" t="s">
        <v>319</v>
      </c>
      <c r="E6533" s="1">
        <v>0</v>
      </c>
      <c r="F6533" s="329">
        <v>0</v>
      </c>
      <c r="G6533" s="1">
        <v>0</v>
      </c>
      <c r="H6533" s="329">
        <v>0</v>
      </c>
      <c r="I6533" s="1">
        <v>0</v>
      </c>
      <c r="J6533" s="329">
        <v>5318.2777912163156</v>
      </c>
      <c r="K6533" s="329">
        <f t="shared" si="101"/>
        <v>5318.2777912163156</v>
      </c>
    </row>
    <row r="6534" spans="2:11" x14ac:dyDescent="0.2">
      <c r="B6534" s="1">
        <v>161722801</v>
      </c>
      <c r="C6534" s="1">
        <v>2030</v>
      </c>
      <c r="D6534" s="1" t="s">
        <v>319</v>
      </c>
      <c r="E6534" s="1">
        <v>0</v>
      </c>
      <c r="F6534" s="329">
        <v>0</v>
      </c>
      <c r="G6534" s="1">
        <v>0</v>
      </c>
      <c r="H6534" s="329">
        <v>0</v>
      </c>
      <c r="I6534" s="1">
        <v>0</v>
      </c>
      <c r="J6534" s="329">
        <v>5318.2777912163156</v>
      </c>
      <c r="K6534" s="329">
        <f t="shared" si="101"/>
        <v>5318.2777912163156</v>
      </c>
    </row>
    <row r="6535" spans="2:11" x14ac:dyDescent="0.2">
      <c r="B6535" s="1">
        <v>161722801</v>
      </c>
      <c r="C6535" s="1">
        <v>2031</v>
      </c>
      <c r="D6535" s="1" t="s">
        <v>319</v>
      </c>
      <c r="E6535" s="1">
        <v>0</v>
      </c>
      <c r="F6535" s="329">
        <v>0</v>
      </c>
      <c r="G6535" s="1">
        <v>0</v>
      </c>
      <c r="H6535" s="329">
        <v>0</v>
      </c>
      <c r="I6535" s="1">
        <v>0</v>
      </c>
      <c r="J6535" s="329">
        <v>5318.2777912163156</v>
      </c>
      <c r="K6535" s="329">
        <f t="shared" ref="K6535:K6598" si="102">J6535+H6535+F6535</f>
        <v>5318.2777912163156</v>
      </c>
    </row>
    <row r="6536" spans="2:11" x14ac:dyDescent="0.2">
      <c r="B6536" s="1">
        <v>161722801</v>
      </c>
      <c r="C6536" s="1">
        <v>2032</v>
      </c>
      <c r="D6536" s="1" t="s">
        <v>319</v>
      </c>
      <c r="E6536" s="1">
        <v>0</v>
      </c>
      <c r="F6536" s="329">
        <v>0</v>
      </c>
      <c r="G6536" s="1">
        <v>0</v>
      </c>
      <c r="H6536" s="329">
        <v>0</v>
      </c>
      <c r="I6536" s="1">
        <v>0</v>
      </c>
      <c r="J6536" s="329">
        <v>5318.2777912163156</v>
      </c>
      <c r="K6536" s="329">
        <f t="shared" si="102"/>
        <v>5318.2777912163156</v>
      </c>
    </row>
    <row r="6537" spans="2:11" x14ac:dyDescent="0.2">
      <c r="B6537" s="1">
        <v>161722801</v>
      </c>
      <c r="C6537" s="1">
        <v>2033</v>
      </c>
      <c r="D6537" s="1" t="s">
        <v>319</v>
      </c>
      <c r="E6537" s="1">
        <v>0</v>
      </c>
      <c r="F6537" s="329">
        <v>0</v>
      </c>
      <c r="G6537" s="1">
        <v>0</v>
      </c>
      <c r="H6537" s="329">
        <v>0</v>
      </c>
      <c r="I6537" s="1">
        <v>0</v>
      </c>
      <c r="J6537" s="329">
        <v>5318.2777912163156</v>
      </c>
      <c r="K6537" s="329">
        <f t="shared" si="102"/>
        <v>5318.2777912163156</v>
      </c>
    </row>
    <row r="6538" spans="2:11" x14ac:dyDescent="0.2">
      <c r="B6538" s="1">
        <v>161722801</v>
      </c>
      <c r="C6538" s="1">
        <v>2034</v>
      </c>
      <c r="D6538" s="1" t="s">
        <v>319</v>
      </c>
      <c r="E6538" s="1">
        <v>0</v>
      </c>
      <c r="F6538" s="329">
        <v>0</v>
      </c>
      <c r="G6538" s="1">
        <v>0</v>
      </c>
      <c r="H6538" s="329">
        <v>0</v>
      </c>
      <c r="I6538" s="1">
        <v>0</v>
      </c>
      <c r="J6538" s="329">
        <v>5318.2777912163156</v>
      </c>
      <c r="K6538" s="329">
        <f t="shared" si="102"/>
        <v>5318.2777912163156</v>
      </c>
    </row>
    <row r="6539" spans="2:11" x14ac:dyDescent="0.2">
      <c r="B6539" s="1">
        <v>163610121</v>
      </c>
      <c r="C6539" s="1">
        <v>2023</v>
      </c>
      <c r="D6539" s="1" t="s">
        <v>319</v>
      </c>
      <c r="E6539" s="1">
        <v>0</v>
      </c>
      <c r="F6539" s="329">
        <v>0</v>
      </c>
      <c r="G6539" s="1">
        <v>0</v>
      </c>
      <c r="H6539" s="329">
        <v>0</v>
      </c>
      <c r="I6539" s="1">
        <v>0</v>
      </c>
      <c r="J6539" s="329">
        <v>3227.9922467190049</v>
      </c>
      <c r="K6539" s="329">
        <f t="shared" si="102"/>
        <v>3227.9922467190049</v>
      </c>
    </row>
    <row r="6540" spans="2:11" x14ac:dyDescent="0.2">
      <c r="B6540" s="1">
        <v>163610121</v>
      </c>
      <c r="C6540" s="1">
        <v>2024</v>
      </c>
      <c r="D6540" s="1" t="s">
        <v>319</v>
      </c>
      <c r="E6540" s="1">
        <v>0</v>
      </c>
      <c r="F6540" s="329">
        <v>0</v>
      </c>
      <c r="G6540" s="1">
        <v>0</v>
      </c>
      <c r="H6540" s="329">
        <v>0</v>
      </c>
      <c r="I6540" s="1">
        <v>0</v>
      </c>
      <c r="J6540" s="329">
        <v>3227.9922467190049</v>
      </c>
      <c r="K6540" s="329">
        <f t="shared" si="102"/>
        <v>3227.9922467190049</v>
      </c>
    </row>
    <row r="6541" spans="2:11" x14ac:dyDescent="0.2">
      <c r="B6541" s="1">
        <v>163610121</v>
      </c>
      <c r="C6541" s="1">
        <v>2025</v>
      </c>
      <c r="D6541" s="1" t="s">
        <v>319</v>
      </c>
      <c r="E6541" s="1">
        <v>0</v>
      </c>
      <c r="F6541" s="329">
        <v>0</v>
      </c>
      <c r="G6541" s="1">
        <v>0</v>
      </c>
      <c r="H6541" s="329">
        <v>0</v>
      </c>
      <c r="I6541" s="1">
        <v>0</v>
      </c>
      <c r="J6541" s="329">
        <v>3227.9922467190049</v>
      </c>
      <c r="K6541" s="329">
        <f t="shared" si="102"/>
        <v>3227.9922467190049</v>
      </c>
    </row>
    <row r="6542" spans="2:11" x14ac:dyDescent="0.2">
      <c r="B6542" s="1">
        <v>163610121</v>
      </c>
      <c r="C6542" s="1">
        <v>2026</v>
      </c>
      <c r="D6542" s="1" t="s">
        <v>319</v>
      </c>
      <c r="E6542" s="1">
        <v>0</v>
      </c>
      <c r="F6542" s="329">
        <v>0</v>
      </c>
      <c r="G6542" s="1">
        <v>0</v>
      </c>
      <c r="H6542" s="329">
        <v>0</v>
      </c>
      <c r="I6542" s="1">
        <v>0</v>
      </c>
      <c r="J6542" s="329">
        <v>3227.9922467190049</v>
      </c>
      <c r="K6542" s="329">
        <f t="shared" si="102"/>
        <v>3227.9922467190049</v>
      </c>
    </row>
    <row r="6543" spans="2:11" x14ac:dyDescent="0.2">
      <c r="B6543" s="1">
        <v>163610121</v>
      </c>
      <c r="C6543" s="1">
        <v>2027</v>
      </c>
      <c r="D6543" s="1" t="s">
        <v>319</v>
      </c>
      <c r="E6543" s="1">
        <v>0</v>
      </c>
      <c r="F6543" s="329">
        <v>0</v>
      </c>
      <c r="G6543" s="1">
        <v>0</v>
      </c>
      <c r="H6543" s="329">
        <v>0</v>
      </c>
      <c r="I6543" s="1">
        <v>0</v>
      </c>
      <c r="J6543" s="329">
        <v>3227.9922467190049</v>
      </c>
      <c r="K6543" s="329">
        <f t="shared" si="102"/>
        <v>3227.9922467190049</v>
      </c>
    </row>
    <row r="6544" spans="2:11" x14ac:dyDescent="0.2">
      <c r="B6544" s="1">
        <v>163610121</v>
      </c>
      <c r="C6544" s="1">
        <v>2028</v>
      </c>
      <c r="D6544" s="1" t="s">
        <v>319</v>
      </c>
      <c r="E6544" s="1">
        <v>0</v>
      </c>
      <c r="F6544" s="329">
        <v>0</v>
      </c>
      <c r="G6544" s="1">
        <v>0</v>
      </c>
      <c r="H6544" s="329">
        <v>0</v>
      </c>
      <c r="I6544" s="1">
        <v>0</v>
      </c>
      <c r="J6544" s="329">
        <v>3227.9922467190049</v>
      </c>
      <c r="K6544" s="329">
        <f t="shared" si="102"/>
        <v>3227.9922467190049</v>
      </c>
    </row>
    <row r="6545" spans="2:11" x14ac:dyDescent="0.2">
      <c r="B6545" s="1">
        <v>163610121</v>
      </c>
      <c r="C6545" s="1">
        <v>2029</v>
      </c>
      <c r="D6545" s="1" t="s">
        <v>319</v>
      </c>
      <c r="E6545" s="1">
        <v>0</v>
      </c>
      <c r="F6545" s="329">
        <v>0</v>
      </c>
      <c r="G6545" s="1">
        <v>0</v>
      </c>
      <c r="H6545" s="329">
        <v>0</v>
      </c>
      <c r="I6545" s="1">
        <v>0</v>
      </c>
      <c r="J6545" s="329">
        <v>3227.9922467190049</v>
      </c>
      <c r="K6545" s="329">
        <f t="shared" si="102"/>
        <v>3227.9922467190049</v>
      </c>
    </row>
    <row r="6546" spans="2:11" x14ac:dyDescent="0.2">
      <c r="B6546" s="1">
        <v>163610121</v>
      </c>
      <c r="C6546" s="1">
        <v>2030</v>
      </c>
      <c r="D6546" s="1" t="s">
        <v>319</v>
      </c>
      <c r="E6546" s="1">
        <v>0</v>
      </c>
      <c r="F6546" s="329">
        <v>0</v>
      </c>
      <c r="G6546" s="1">
        <v>0</v>
      </c>
      <c r="H6546" s="329">
        <v>0</v>
      </c>
      <c r="I6546" s="1">
        <v>0</v>
      </c>
      <c r="J6546" s="329">
        <v>3227.9922467190049</v>
      </c>
      <c r="K6546" s="329">
        <f t="shared" si="102"/>
        <v>3227.9922467190049</v>
      </c>
    </row>
    <row r="6547" spans="2:11" x14ac:dyDescent="0.2">
      <c r="B6547" s="1">
        <v>163610121</v>
      </c>
      <c r="C6547" s="1">
        <v>2031</v>
      </c>
      <c r="D6547" s="1" t="s">
        <v>319</v>
      </c>
      <c r="E6547" s="1">
        <v>0</v>
      </c>
      <c r="F6547" s="329">
        <v>0</v>
      </c>
      <c r="G6547" s="1">
        <v>0</v>
      </c>
      <c r="H6547" s="329">
        <v>0</v>
      </c>
      <c r="I6547" s="1">
        <v>0</v>
      </c>
      <c r="J6547" s="329">
        <v>3227.9922467190049</v>
      </c>
      <c r="K6547" s="329">
        <f t="shared" si="102"/>
        <v>3227.9922467190049</v>
      </c>
    </row>
    <row r="6548" spans="2:11" x14ac:dyDescent="0.2">
      <c r="B6548" s="1">
        <v>163610121</v>
      </c>
      <c r="C6548" s="1">
        <v>2032</v>
      </c>
      <c r="D6548" s="1" t="s">
        <v>319</v>
      </c>
      <c r="E6548" s="1">
        <v>0</v>
      </c>
      <c r="F6548" s="329">
        <v>0</v>
      </c>
      <c r="G6548" s="1">
        <v>0</v>
      </c>
      <c r="H6548" s="329">
        <v>0</v>
      </c>
      <c r="I6548" s="1">
        <v>0</v>
      </c>
      <c r="J6548" s="329">
        <v>3227.9922467190049</v>
      </c>
      <c r="K6548" s="329">
        <f t="shared" si="102"/>
        <v>3227.9922467190049</v>
      </c>
    </row>
    <row r="6549" spans="2:11" x14ac:dyDescent="0.2">
      <c r="B6549" s="1">
        <v>163610121</v>
      </c>
      <c r="C6549" s="1">
        <v>2033</v>
      </c>
      <c r="D6549" s="1" t="s">
        <v>319</v>
      </c>
      <c r="E6549" s="1">
        <v>0</v>
      </c>
      <c r="F6549" s="329">
        <v>0</v>
      </c>
      <c r="G6549" s="1">
        <v>0</v>
      </c>
      <c r="H6549" s="329">
        <v>0</v>
      </c>
      <c r="I6549" s="1">
        <v>0</v>
      </c>
      <c r="J6549" s="329">
        <v>3227.9922467190049</v>
      </c>
      <c r="K6549" s="329">
        <f t="shared" si="102"/>
        <v>3227.9922467190049</v>
      </c>
    </row>
    <row r="6550" spans="2:11" x14ac:dyDescent="0.2">
      <c r="B6550" s="1">
        <v>163610121</v>
      </c>
      <c r="C6550" s="1">
        <v>2034</v>
      </c>
      <c r="D6550" s="1" t="s">
        <v>319</v>
      </c>
      <c r="E6550" s="1">
        <v>0</v>
      </c>
      <c r="F6550" s="329">
        <v>0</v>
      </c>
      <c r="G6550" s="1">
        <v>0</v>
      </c>
      <c r="H6550" s="329">
        <v>0</v>
      </c>
      <c r="I6550" s="1">
        <v>0</v>
      </c>
      <c r="J6550" s="329">
        <v>3227.9922467190049</v>
      </c>
      <c r="K6550" s="329">
        <f t="shared" si="102"/>
        <v>3227.9922467190049</v>
      </c>
    </row>
    <row r="6551" spans="2:11" x14ac:dyDescent="0.2">
      <c r="B6551" s="1">
        <v>19908051</v>
      </c>
      <c r="C6551" s="1">
        <v>2023</v>
      </c>
      <c r="D6551" s="1" t="s">
        <v>320</v>
      </c>
      <c r="E6551" s="1">
        <v>0</v>
      </c>
      <c r="F6551" s="329">
        <v>0</v>
      </c>
      <c r="G6551" s="1">
        <v>0</v>
      </c>
      <c r="H6551" s="329">
        <v>0</v>
      </c>
      <c r="I6551" s="1">
        <v>0</v>
      </c>
      <c r="J6551" s="329">
        <v>3306.2161460500338</v>
      </c>
      <c r="K6551" s="329">
        <f t="shared" si="102"/>
        <v>3306.2161460500338</v>
      </c>
    </row>
    <row r="6552" spans="2:11" x14ac:dyDescent="0.2">
      <c r="B6552" s="1">
        <v>19908051</v>
      </c>
      <c r="C6552" s="1">
        <v>2024</v>
      </c>
      <c r="D6552" s="1" t="s">
        <v>320</v>
      </c>
      <c r="E6552" s="1">
        <v>0</v>
      </c>
      <c r="F6552" s="329">
        <v>0</v>
      </c>
      <c r="G6552" s="1">
        <v>0</v>
      </c>
      <c r="H6552" s="329">
        <v>0</v>
      </c>
      <c r="I6552" s="1">
        <v>0</v>
      </c>
      <c r="J6552" s="329">
        <v>3306.2161460500338</v>
      </c>
      <c r="K6552" s="329">
        <f t="shared" si="102"/>
        <v>3306.2161460500338</v>
      </c>
    </row>
    <row r="6553" spans="2:11" x14ac:dyDescent="0.2">
      <c r="B6553" s="1">
        <v>19908051</v>
      </c>
      <c r="C6553" s="1">
        <v>2025</v>
      </c>
      <c r="D6553" s="1" t="s">
        <v>320</v>
      </c>
      <c r="E6553" s="1">
        <v>0</v>
      </c>
      <c r="F6553" s="329">
        <v>0</v>
      </c>
      <c r="G6553" s="1">
        <v>0</v>
      </c>
      <c r="H6553" s="329">
        <v>0</v>
      </c>
      <c r="I6553" s="1">
        <v>0</v>
      </c>
      <c r="J6553" s="329">
        <v>3306.2161460500338</v>
      </c>
      <c r="K6553" s="329">
        <f t="shared" si="102"/>
        <v>3306.2161460500338</v>
      </c>
    </row>
    <row r="6554" spans="2:11" x14ac:dyDescent="0.2">
      <c r="B6554" s="1">
        <v>19908051</v>
      </c>
      <c r="C6554" s="1">
        <v>2026</v>
      </c>
      <c r="D6554" s="1" t="s">
        <v>320</v>
      </c>
      <c r="E6554" s="1">
        <v>0</v>
      </c>
      <c r="F6554" s="329">
        <v>0</v>
      </c>
      <c r="G6554" s="1">
        <v>0</v>
      </c>
      <c r="H6554" s="329">
        <v>0</v>
      </c>
      <c r="I6554" s="1">
        <v>0</v>
      </c>
      <c r="J6554" s="329">
        <v>3306.2161460500338</v>
      </c>
      <c r="K6554" s="329">
        <f t="shared" si="102"/>
        <v>3306.2161460500338</v>
      </c>
    </row>
    <row r="6555" spans="2:11" x14ac:dyDescent="0.2">
      <c r="B6555" s="1">
        <v>19908051</v>
      </c>
      <c r="C6555" s="1">
        <v>2027</v>
      </c>
      <c r="D6555" s="1" t="s">
        <v>320</v>
      </c>
      <c r="E6555" s="1">
        <v>0</v>
      </c>
      <c r="F6555" s="329">
        <v>0</v>
      </c>
      <c r="G6555" s="1">
        <v>0</v>
      </c>
      <c r="H6555" s="329">
        <v>0</v>
      </c>
      <c r="I6555" s="1">
        <v>0</v>
      </c>
      <c r="J6555" s="329">
        <v>3306.2161460500338</v>
      </c>
      <c r="K6555" s="329">
        <f t="shared" si="102"/>
        <v>3306.2161460500338</v>
      </c>
    </row>
    <row r="6556" spans="2:11" x14ac:dyDescent="0.2">
      <c r="B6556" s="1">
        <v>19908051</v>
      </c>
      <c r="C6556" s="1">
        <v>2028</v>
      </c>
      <c r="D6556" s="1" t="s">
        <v>320</v>
      </c>
      <c r="E6556" s="1">
        <v>0</v>
      </c>
      <c r="F6556" s="329">
        <v>0</v>
      </c>
      <c r="G6556" s="1">
        <v>0</v>
      </c>
      <c r="H6556" s="329">
        <v>0</v>
      </c>
      <c r="I6556" s="1">
        <v>0</v>
      </c>
      <c r="J6556" s="329">
        <v>3306.2161460500338</v>
      </c>
      <c r="K6556" s="329">
        <f t="shared" si="102"/>
        <v>3306.2161460500338</v>
      </c>
    </row>
    <row r="6557" spans="2:11" x14ac:dyDescent="0.2">
      <c r="B6557" s="1">
        <v>19908051</v>
      </c>
      <c r="C6557" s="1">
        <v>2029</v>
      </c>
      <c r="D6557" s="1" t="s">
        <v>320</v>
      </c>
      <c r="E6557" s="1">
        <v>0</v>
      </c>
      <c r="F6557" s="329">
        <v>0</v>
      </c>
      <c r="G6557" s="1">
        <v>0</v>
      </c>
      <c r="H6557" s="329">
        <v>0</v>
      </c>
      <c r="I6557" s="1">
        <v>0</v>
      </c>
      <c r="J6557" s="329">
        <v>3306.2161460500338</v>
      </c>
      <c r="K6557" s="329">
        <f t="shared" si="102"/>
        <v>3306.2161460500338</v>
      </c>
    </row>
    <row r="6558" spans="2:11" x14ac:dyDescent="0.2">
      <c r="B6558" s="1">
        <v>19908051</v>
      </c>
      <c r="C6558" s="1">
        <v>2030</v>
      </c>
      <c r="D6558" s="1" t="s">
        <v>320</v>
      </c>
      <c r="E6558" s="1">
        <v>0</v>
      </c>
      <c r="F6558" s="329">
        <v>0</v>
      </c>
      <c r="G6558" s="1">
        <v>0</v>
      </c>
      <c r="H6558" s="329">
        <v>0</v>
      </c>
      <c r="I6558" s="1">
        <v>0</v>
      </c>
      <c r="J6558" s="329">
        <v>3306.2161460500338</v>
      </c>
      <c r="K6558" s="329">
        <f t="shared" si="102"/>
        <v>3306.2161460500338</v>
      </c>
    </row>
    <row r="6559" spans="2:11" x14ac:dyDescent="0.2">
      <c r="B6559" s="1">
        <v>19908051</v>
      </c>
      <c r="C6559" s="1">
        <v>2031</v>
      </c>
      <c r="D6559" s="1" t="s">
        <v>320</v>
      </c>
      <c r="E6559" s="1">
        <v>0</v>
      </c>
      <c r="F6559" s="329">
        <v>0</v>
      </c>
      <c r="G6559" s="1">
        <v>0</v>
      </c>
      <c r="H6559" s="329">
        <v>0</v>
      </c>
      <c r="I6559" s="1">
        <v>0</v>
      </c>
      <c r="J6559" s="329">
        <v>3306.2161460500338</v>
      </c>
      <c r="K6559" s="329">
        <f t="shared" si="102"/>
        <v>3306.2161460500338</v>
      </c>
    </row>
    <row r="6560" spans="2:11" x14ac:dyDescent="0.2">
      <c r="B6560" s="1">
        <v>19908051</v>
      </c>
      <c r="C6560" s="1">
        <v>2032</v>
      </c>
      <c r="D6560" s="1" t="s">
        <v>320</v>
      </c>
      <c r="E6560" s="1">
        <v>0</v>
      </c>
      <c r="F6560" s="329">
        <v>0</v>
      </c>
      <c r="G6560" s="1">
        <v>0</v>
      </c>
      <c r="H6560" s="329">
        <v>0</v>
      </c>
      <c r="I6560" s="1">
        <v>0</v>
      </c>
      <c r="J6560" s="329">
        <v>3306.2161460500338</v>
      </c>
      <c r="K6560" s="329">
        <f t="shared" si="102"/>
        <v>3306.2161460500338</v>
      </c>
    </row>
    <row r="6561" spans="2:11" x14ac:dyDescent="0.2">
      <c r="B6561" s="1">
        <v>19908051</v>
      </c>
      <c r="C6561" s="1">
        <v>2033</v>
      </c>
      <c r="D6561" s="1" t="s">
        <v>320</v>
      </c>
      <c r="E6561" s="1">
        <v>0</v>
      </c>
      <c r="F6561" s="329">
        <v>0</v>
      </c>
      <c r="G6561" s="1">
        <v>0</v>
      </c>
      <c r="H6561" s="329">
        <v>0</v>
      </c>
      <c r="I6561" s="1">
        <v>0</v>
      </c>
      <c r="J6561" s="329">
        <v>3306.2161460500338</v>
      </c>
      <c r="K6561" s="329">
        <f t="shared" si="102"/>
        <v>3306.2161460500338</v>
      </c>
    </row>
    <row r="6562" spans="2:11" x14ac:dyDescent="0.2">
      <c r="B6562" s="1">
        <v>19908051</v>
      </c>
      <c r="C6562" s="1">
        <v>2034</v>
      </c>
      <c r="D6562" s="1" t="s">
        <v>320</v>
      </c>
      <c r="E6562" s="1">
        <v>0</v>
      </c>
      <c r="F6562" s="329">
        <v>0</v>
      </c>
      <c r="G6562" s="1">
        <v>0</v>
      </c>
      <c r="H6562" s="329">
        <v>0</v>
      </c>
      <c r="I6562" s="1">
        <v>0</v>
      </c>
      <c r="J6562" s="329">
        <v>3306.2161460500338</v>
      </c>
      <c r="K6562" s="329">
        <f t="shared" si="102"/>
        <v>3306.2161460500338</v>
      </c>
    </row>
    <row r="6563" spans="2:11" x14ac:dyDescent="0.2">
      <c r="B6563" s="1">
        <v>19912672</v>
      </c>
      <c r="C6563" s="1">
        <v>2023</v>
      </c>
      <c r="D6563" s="1" t="s">
        <v>320</v>
      </c>
      <c r="E6563" s="1">
        <v>0</v>
      </c>
      <c r="F6563" s="329">
        <v>0</v>
      </c>
      <c r="G6563" s="1">
        <v>0</v>
      </c>
      <c r="H6563" s="329">
        <v>0</v>
      </c>
      <c r="I6563" s="1">
        <v>0</v>
      </c>
      <c r="J6563" s="329">
        <v>4308.0296097473311</v>
      </c>
      <c r="K6563" s="329">
        <f t="shared" si="102"/>
        <v>4308.0296097473311</v>
      </c>
    </row>
    <row r="6564" spans="2:11" x14ac:dyDescent="0.2">
      <c r="B6564" s="1">
        <v>19912672</v>
      </c>
      <c r="C6564" s="1">
        <v>2024</v>
      </c>
      <c r="D6564" s="1" t="s">
        <v>320</v>
      </c>
      <c r="E6564" s="1">
        <v>0</v>
      </c>
      <c r="F6564" s="329">
        <v>0</v>
      </c>
      <c r="G6564" s="1">
        <v>0</v>
      </c>
      <c r="H6564" s="329">
        <v>0</v>
      </c>
      <c r="I6564" s="1">
        <v>0</v>
      </c>
      <c r="J6564" s="329">
        <v>4308.0296097473311</v>
      </c>
      <c r="K6564" s="329">
        <f t="shared" si="102"/>
        <v>4308.0296097473311</v>
      </c>
    </row>
    <row r="6565" spans="2:11" x14ac:dyDescent="0.2">
      <c r="B6565" s="1">
        <v>19912672</v>
      </c>
      <c r="C6565" s="1">
        <v>2025</v>
      </c>
      <c r="D6565" s="1" t="s">
        <v>320</v>
      </c>
      <c r="E6565" s="1">
        <v>0</v>
      </c>
      <c r="F6565" s="329">
        <v>0</v>
      </c>
      <c r="G6565" s="1">
        <v>0</v>
      </c>
      <c r="H6565" s="329">
        <v>0</v>
      </c>
      <c r="I6565" s="1">
        <v>0</v>
      </c>
      <c r="J6565" s="329">
        <v>4308.0296097473311</v>
      </c>
      <c r="K6565" s="329">
        <f t="shared" si="102"/>
        <v>4308.0296097473311</v>
      </c>
    </row>
    <row r="6566" spans="2:11" x14ac:dyDescent="0.2">
      <c r="B6566" s="1">
        <v>19912672</v>
      </c>
      <c r="C6566" s="1">
        <v>2026</v>
      </c>
      <c r="D6566" s="1" t="s">
        <v>320</v>
      </c>
      <c r="E6566" s="1">
        <v>0</v>
      </c>
      <c r="F6566" s="329">
        <v>0</v>
      </c>
      <c r="G6566" s="1">
        <v>0</v>
      </c>
      <c r="H6566" s="329">
        <v>0</v>
      </c>
      <c r="I6566" s="1">
        <v>0</v>
      </c>
      <c r="J6566" s="329">
        <v>4308.0296097473311</v>
      </c>
      <c r="K6566" s="329">
        <f t="shared" si="102"/>
        <v>4308.0296097473311</v>
      </c>
    </row>
    <row r="6567" spans="2:11" x14ac:dyDescent="0.2">
      <c r="B6567" s="1">
        <v>19912672</v>
      </c>
      <c r="C6567" s="1">
        <v>2027</v>
      </c>
      <c r="D6567" s="1" t="s">
        <v>320</v>
      </c>
      <c r="E6567" s="1">
        <v>0</v>
      </c>
      <c r="F6567" s="329">
        <v>0</v>
      </c>
      <c r="G6567" s="1">
        <v>0</v>
      </c>
      <c r="H6567" s="329">
        <v>0</v>
      </c>
      <c r="I6567" s="1">
        <v>0</v>
      </c>
      <c r="J6567" s="329">
        <v>4308.0296097473311</v>
      </c>
      <c r="K6567" s="329">
        <f t="shared" si="102"/>
        <v>4308.0296097473311</v>
      </c>
    </row>
    <row r="6568" spans="2:11" x14ac:dyDescent="0.2">
      <c r="B6568" s="1">
        <v>19912672</v>
      </c>
      <c r="C6568" s="1">
        <v>2028</v>
      </c>
      <c r="D6568" s="1" t="s">
        <v>320</v>
      </c>
      <c r="E6568" s="1">
        <v>0</v>
      </c>
      <c r="F6568" s="329">
        <v>0</v>
      </c>
      <c r="G6568" s="1">
        <v>0</v>
      </c>
      <c r="H6568" s="329">
        <v>0</v>
      </c>
      <c r="I6568" s="1">
        <v>0</v>
      </c>
      <c r="J6568" s="329">
        <v>4308.0296097473311</v>
      </c>
      <c r="K6568" s="329">
        <f t="shared" si="102"/>
        <v>4308.0296097473311</v>
      </c>
    </row>
    <row r="6569" spans="2:11" x14ac:dyDescent="0.2">
      <c r="B6569" s="1">
        <v>19912672</v>
      </c>
      <c r="C6569" s="1">
        <v>2029</v>
      </c>
      <c r="D6569" s="1" t="s">
        <v>320</v>
      </c>
      <c r="E6569" s="1">
        <v>29.174790271444611</v>
      </c>
      <c r="F6569" s="329">
        <v>5.3209024567625399E-2</v>
      </c>
      <c r="G6569" s="1">
        <v>0</v>
      </c>
      <c r="H6569" s="329">
        <v>0</v>
      </c>
      <c r="I6569" s="1">
        <v>29.174790271444611</v>
      </c>
      <c r="J6569" s="329">
        <v>4308.0296097473311</v>
      </c>
      <c r="K6569" s="329">
        <f t="shared" si="102"/>
        <v>4308.0828187718989</v>
      </c>
    </row>
    <row r="6570" spans="2:11" x14ac:dyDescent="0.2">
      <c r="B6570" s="1">
        <v>19912672</v>
      </c>
      <c r="C6570" s="1">
        <v>2030</v>
      </c>
      <c r="D6570" s="1" t="s">
        <v>320</v>
      </c>
      <c r="E6570" s="1">
        <v>425.13608966482241</v>
      </c>
      <c r="F6570" s="329">
        <v>1.0798482957061111</v>
      </c>
      <c r="G6570" s="1">
        <v>0</v>
      </c>
      <c r="H6570" s="329">
        <v>0</v>
      </c>
      <c r="I6570" s="1">
        <v>425.13608966482241</v>
      </c>
      <c r="J6570" s="329">
        <v>4308.0296097473311</v>
      </c>
      <c r="K6570" s="329">
        <f t="shared" si="102"/>
        <v>4309.1094580430372</v>
      </c>
    </row>
    <row r="6571" spans="2:11" x14ac:dyDescent="0.2">
      <c r="B6571" s="1">
        <v>19912672</v>
      </c>
      <c r="C6571" s="1">
        <v>2031</v>
      </c>
      <c r="D6571" s="1" t="s">
        <v>320</v>
      </c>
      <c r="E6571" s="1">
        <v>879.54532111073331</v>
      </c>
      <c r="F6571" s="329">
        <v>5.4175479546808543</v>
      </c>
      <c r="G6571" s="1">
        <v>0</v>
      </c>
      <c r="H6571" s="329">
        <v>0</v>
      </c>
      <c r="I6571" s="1">
        <v>879.54532111073331</v>
      </c>
      <c r="J6571" s="329">
        <v>4308.0296097473311</v>
      </c>
      <c r="K6571" s="329">
        <f t="shared" si="102"/>
        <v>4313.4471577020122</v>
      </c>
    </row>
    <row r="6572" spans="2:11" x14ac:dyDescent="0.2">
      <c r="B6572" s="1">
        <v>19912672</v>
      </c>
      <c r="C6572" s="1">
        <v>2032</v>
      </c>
      <c r="D6572" s="1" t="s">
        <v>320</v>
      </c>
      <c r="E6572" s="1">
        <v>2156.1320533881139</v>
      </c>
      <c r="F6572" s="329">
        <v>23.48773467241092</v>
      </c>
      <c r="G6572" s="1">
        <v>0</v>
      </c>
      <c r="H6572" s="329">
        <v>0</v>
      </c>
      <c r="I6572" s="1">
        <v>2156.1320533881139</v>
      </c>
      <c r="J6572" s="329">
        <v>4308.0296097473311</v>
      </c>
      <c r="K6572" s="329">
        <f t="shared" si="102"/>
        <v>4331.5173444197417</v>
      </c>
    </row>
    <row r="6573" spans="2:11" x14ac:dyDescent="0.2">
      <c r="B6573" s="1">
        <v>19912672</v>
      </c>
      <c r="C6573" s="1">
        <v>2033</v>
      </c>
      <c r="D6573" s="1" t="s">
        <v>320</v>
      </c>
      <c r="E6573" s="1">
        <v>3612.9419030528129</v>
      </c>
      <c r="F6573" s="329">
        <v>96.255225285315021</v>
      </c>
      <c r="G6573" s="1">
        <v>0</v>
      </c>
      <c r="H6573" s="329">
        <v>0</v>
      </c>
      <c r="I6573" s="1">
        <v>3612.9419030528129</v>
      </c>
      <c r="J6573" s="329">
        <v>4308.0296097473311</v>
      </c>
      <c r="K6573" s="329">
        <f t="shared" si="102"/>
        <v>4404.2848350326458</v>
      </c>
    </row>
    <row r="6574" spans="2:11" x14ac:dyDescent="0.2">
      <c r="B6574" s="1">
        <v>19912672</v>
      </c>
      <c r="C6574" s="1">
        <v>2034</v>
      </c>
      <c r="D6574" s="1" t="s">
        <v>320</v>
      </c>
      <c r="E6574" s="1">
        <v>6098.2523492103737</v>
      </c>
      <c r="F6574" s="329">
        <v>200.2010184232297</v>
      </c>
      <c r="G6574" s="1">
        <v>0</v>
      </c>
      <c r="H6574" s="329">
        <v>0</v>
      </c>
      <c r="I6574" s="1">
        <v>6098.2523492103737</v>
      </c>
      <c r="J6574" s="329">
        <v>4308.0296097473311</v>
      </c>
      <c r="K6574" s="329">
        <f t="shared" si="102"/>
        <v>4508.2306281705605</v>
      </c>
    </row>
    <row r="6575" spans="2:11" x14ac:dyDescent="0.2">
      <c r="B6575" s="1">
        <v>19912690</v>
      </c>
      <c r="C6575" s="1">
        <v>2023</v>
      </c>
      <c r="D6575" s="1" t="s">
        <v>320</v>
      </c>
      <c r="E6575" s="1">
        <v>0</v>
      </c>
      <c r="F6575" s="329">
        <v>0</v>
      </c>
      <c r="G6575" s="1">
        <v>0</v>
      </c>
      <c r="H6575" s="329">
        <v>0</v>
      </c>
      <c r="I6575" s="1">
        <v>0</v>
      </c>
      <c r="J6575" s="329">
        <v>848.98524149371099</v>
      </c>
      <c r="K6575" s="329">
        <f t="shared" si="102"/>
        <v>848.98524149371099</v>
      </c>
    </row>
    <row r="6576" spans="2:11" x14ac:dyDescent="0.2">
      <c r="B6576" s="1">
        <v>19912690</v>
      </c>
      <c r="C6576" s="1">
        <v>2024</v>
      </c>
      <c r="D6576" s="1" t="s">
        <v>320</v>
      </c>
      <c r="E6576" s="1">
        <v>0</v>
      </c>
      <c r="F6576" s="329">
        <v>0</v>
      </c>
      <c r="G6576" s="1">
        <v>0</v>
      </c>
      <c r="H6576" s="329">
        <v>0</v>
      </c>
      <c r="I6576" s="1">
        <v>0</v>
      </c>
      <c r="J6576" s="329">
        <v>848.98524149371099</v>
      </c>
      <c r="K6576" s="329">
        <f t="shared" si="102"/>
        <v>848.98524149371099</v>
      </c>
    </row>
    <row r="6577" spans="2:11" x14ac:dyDescent="0.2">
      <c r="B6577" s="1">
        <v>19912690</v>
      </c>
      <c r="C6577" s="1">
        <v>2025</v>
      </c>
      <c r="D6577" s="1" t="s">
        <v>320</v>
      </c>
      <c r="E6577" s="1">
        <v>0</v>
      </c>
      <c r="F6577" s="329">
        <v>0</v>
      </c>
      <c r="G6577" s="1">
        <v>0</v>
      </c>
      <c r="H6577" s="329">
        <v>0</v>
      </c>
      <c r="I6577" s="1">
        <v>0</v>
      </c>
      <c r="J6577" s="329">
        <v>848.98524149371099</v>
      </c>
      <c r="K6577" s="329">
        <f t="shared" si="102"/>
        <v>848.98524149371099</v>
      </c>
    </row>
    <row r="6578" spans="2:11" x14ac:dyDescent="0.2">
      <c r="B6578" s="1">
        <v>19912690</v>
      </c>
      <c r="C6578" s="1">
        <v>2026</v>
      </c>
      <c r="D6578" s="1" t="s">
        <v>320</v>
      </c>
      <c r="E6578" s="1">
        <v>0</v>
      </c>
      <c r="F6578" s="329">
        <v>0</v>
      </c>
      <c r="G6578" s="1">
        <v>0</v>
      </c>
      <c r="H6578" s="329">
        <v>0</v>
      </c>
      <c r="I6578" s="1">
        <v>0</v>
      </c>
      <c r="J6578" s="329">
        <v>848.98524149371099</v>
      </c>
      <c r="K6578" s="329">
        <f t="shared" si="102"/>
        <v>848.98524149371099</v>
      </c>
    </row>
    <row r="6579" spans="2:11" x14ac:dyDescent="0.2">
      <c r="B6579" s="1">
        <v>19912690</v>
      </c>
      <c r="C6579" s="1">
        <v>2027</v>
      </c>
      <c r="D6579" s="1" t="s">
        <v>320</v>
      </c>
      <c r="E6579" s="1">
        <v>0</v>
      </c>
      <c r="F6579" s="329">
        <v>0</v>
      </c>
      <c r="G6579" s="1">
        <v>0</v>
      </c>
      <c r="H6579" s="329">
        <v>0</v>
      </c>
      <c r="I6579" s="1">
        <v>0</v>
      </c>
      <c r="J6579" s="329">
        <v>848.98524149371099</v>
      </c>
      <c r="K6579" s="329">
        <f t="shared" si="102"/>
        <v>848.98524149371099</v>
      </c>
    </row>
    <row r="6580" spans="2:11" x14ac:dyDescent="0.2">
      <c r="B6580" s="1">
        <v>19912690</v>
      </c>
      <c r="C6580" s="1">
        <v>2028</v>
      </c>
      <c r="D6580" s="1" t="s">
        <v>320</v>
      </c>
      <c r="E6580" s="1">
        <v>0</v>
      </c>
      <c r="F6580" s="329">
        <v>0</v>
      </c>
      <c r="G6580" s="1">
        <v>0</v>
      </c>
      <c r="H6580" s="329">
        <v>0</v>
      </c>
      <c r="I6580" s="1">
        <v>0</v>
      </c>
      <c r="J6580" s="329">
        <v>848.98524149371099</v>
      </c>
      <c r="K6580" s="329">
        <f t="shared" si="102"/>
        <v>848.98524149371099</v>
      </c>
    </row>
    <row r="6581" spans="2:11" x14ac:dyDescent="0.2">
      <c r="B6581" s="1">
        <v>19912690</v>
      </c>
      <c r="C6581" s="1">
        <v>2029</v>
      </c>
      <c r="D6581" s="1" t="s">
        <v>320</v>
      </c>
      <c r="E6581" s="1">
        <v>0</v>
      </c>
      <c r="F6581" s="329">
        <v>0</v>
      </c>
      <c r="G6581" s="1">
        <v>0</v>
      </c>
      <c r="H6581" s="329">
        <v>0</v>
      </c>
      <c r="I6581" s="1">
        <v>0</v>
      </c>
      <c r="J6581" s="329">
        <v>848.98524149371099</v>
      </c>
      <c r="K6581" s="329">
        <f t="shared" si="102"/>
        <v>848.98524149371099</v>
      </c>
    </row>
    <row r="6582" spans="2:11" x14ac:dyDescent="0.2">
      <c r="B6582" s="1">
        <v>19912690</v>
      </c>
      <c r="C6582" s="1">
        <v>2030</v>
      </c>
      <c r="D6582" s="1" t="s">
        <v>320</v>
      </c>
      <c r="E6582" s="1">
        <v>0</v>
      </c>
      <c r="F6582" s="329">
        <v>0</v>
      </c>
      <c r="G6582" s="1">
        <v>0</v>
      </c>
      <c r="H6582" s="329">
        <v>0</v>
      </c>
      <c r="I6582" s="1">
        <v>0</v>
      </c>
      <c r="J6582" s="329">
        <v>848.98524149371099</v>
      </c>
      <c r="K6582" s="329">
        <f t="shared" si="102"/>
        <v>848.98524149371099</v>
      </c>
    </row>
    <row r="6583" spans="2:11" x14ac:dyDescent="0.2">
      <c r="B6583" s="1">
        <v>19912690</v>
      </c>
      <c r="C6583" s="1">
        <v>2031</v>
      </c>
      <c r="D6583" s="1" t="s">
        <v>320</v>
      </c>
      <c r="E6583" s="1">
        <v>0</v>
      </c>
      <c r="F6583" s="329">
        <v>0</v>
      </c>
      <c r="G6583" s="1">
        <v>0</v>
      </c>
      <c r="H6583" s="329">
        <v>0</v>
      </c>
      <c r="I6583" s="1">
        <v>0</v>
      </c>
      <c r="J6583" s="329">
        <v>848.98524149371099</v>
      </c>
      <c r="K6583" s="329">
        <f t="shared" si="102"/>
        <v>848.98524149371099</v>
      </c>
    </row>
    <row r="6584" spans="2:11" x14ac:dyDescent="0.2">
      <c r="B6584" s="1">
        <v>19912690</v>
      </c>
      <c r="C6584" s="1">
        <v>2032</v>
      </c>
      <c r="D6584" s="1" t="s">
        <v>320</v>
      </c>
      <c r="E6584" s="1">
        <v>0</v>
      </c>
      <c r="F6584" s="329">
        <v>0</v>
      </c>
      <c r="G6584" s="1">
        <v>0</v>
      </c>
      <c r="H6584" s="329">
        <v>0</v>
      </c>
      <c r="I6584" s="1">
        <v>0</v>
      </c>
      <c r="J6584" s="329">
        <v>848.98524149371099</v>
      </c>
      <c r="K6584" s="329">
        <f t="shared" si="102"/>
        <v>848.98524149371099</v>
      </c>
    </row>
    <row r="6585" spans="2:11" x14ac:dyDescent="0.2">
      <c r="B6585" s="1">
        <v>19912690</v>
      </c>
      <c r="C6585" s="1">
        <v>2033</v>
      </c>
      <c r="D6585" s="1" t="s">
        <v>320</v>
      </c>
      <c r="E6585" s="1">
        <v>0</v>
      </c>
      <c r="F6585" s="329">
        <v>0</v>
      </c>
      <c r="G6585" s="1">
        <v>0</v>
      </c>
      <c r="H6585" s="329">
        <v>0</v>
      </c>
      <c r="I6585" s="1">
        <v>0</v>
      </c>
      <c r="J6585" s="329">
        <v>848.98524149371099</v>
      </c>
      <c r="K6585" s="329">
        <f t="shared" si="102"/>
        <v>848.98524149371099</v>
      </c>
    </row>
    <row r="6586" spans="2:11" x14ac:dyDescent="0.2">
      <c r="B6586" s="1">
        <v>19912690</v>
      </c>
      <c r="C6586" s="1">
        <v>2034</v>
      </c>
      <c r="D6586" s="1" t="s">
        <v>320</v>
      </c>
      <c r="E6586" s="1">
        <v>0</v>
      </c>
      <c r="F6586" s="329">
        <v>0</v>
      </c>
      <c r="G6586" s="1">
        <v>0</v>
      </c>
      <c r="H6586" s="329">
        <v>0</v>
      </c>
      <c r="I6586" s="1">
        <v>0</v>
      </c>
      <c r="J6586" s="329">
        <v>848.98524149371099</v>
      </c>
      <c r="K6586" s="329">
        <f t="shared" si="102"/>
        <v>848.98524149371099</v>
      </c>
    </row>
    <row r="6587" spans="2:11" x14ac:dyDescent="0.2">
      <c r="B6587" s="1">
        <v>20530090</v>
      </c>
      <c r="C6587" s="1">
        <v>2023</v>
      </c>
      <c r="D6587" s="1" t="s">
        <v>320</v>
      </c>
      <c r="E6587" s="1">
        <v>0</v>
      </c>
      <c r="F6587" s="329">
        <v>0</v>
      </c>
      <c r="G6587" s="1">
        <v>0</v>
      </c>
      <c r="H6587" s="329">
        <v>0</v>
      </c>
      <c r="I6587" s="1">
        <v>0</v>
      </c>
      <c r="J6587" s="329">
        <v>2629.4674747976728</v>
      </c>
      <c r="K6587" s="329">
        <f t="shared" si="102"/>
        <v>2629.4674747976728</v>
      </c>
    </row>
    <row r="6588" spans="2:11" x14ac:dyDescent="0.2">
      <c r="B6588" s="1">
        <v>20530090</v>
      </c>
      <c r="C6588" s="1">
        <v>2024</v>
      </c>
      <c r="D6588" s="1" t="s">
        <v>320</v>
      </c>
      <c r="E6588" s="1">
        <v>0</v>
      </c>
      <c r="F6588" s="329">
        <v>0</v>
      </c>
      <c r="G6588" s="1">
        <v>0</v>
      </c>
      <c r="H6588" s="329">
        <v>0</v>
      </c>
      <c r="I6588" s="1">
        <v>0</v>
      </c>
      <c r="J6588" s="329">
        <v>2629.4674747976728</v>
      </c>
      <c r="K6588" s="329">
        <f t="shared" si="102"/>
        <v>2629.4674747976728</v>
      </c>
    </row>
    <row r="6589" spans="2:11" x14ac:dyDescent="0.2">
      <c r="B6589" s="1">
        <v>20530090</v>
      </c>
      <c r="C6589" s="1">
        <v>2025</v>
      </c>
      <c r="D6589" s="1" t="s">
        <v>320</v>
      </c>
      <c r="E6589" s="1">
        <v>0</v>
      </c>
      <c r="F6589" s="329">
        <v>0</v>
      </c>
      <c r="G6589" s="1">
        <v>0</v>
      </c>
      <c r="H6589" s="329">
        <v>0</v>
      </c>
      <c r="I6589" s="1">
        <v>0</v>
      </c>
      <c r="J6589" s="329">
        <v>2629.4674747976728</v>
      </c>
      <c r="K6589" s="329">
        <f t="shared" si="102"/>
        <v>2629.4674747976728</v>
      </c>
    </row>
    <row r="6590" spans="2:11" x14ac:dyDescent="0.2">
      <c r="B6590" s="1">
        <v>20530090</v>
      </c>
      <c r="C6590" s="1">
        <v>2026</v>
      </c>
      <c r="D6590" s="1" t="s">
        <v>320</v>
      </c>
      <c r="E6590" s="1">
        <v>0</v>
      </c>
      <c r="F6590" s="329">
        <v>0</v>
      </c>
      <c r="G6590" s="1">
        <v>0</v>
      </c>
      <c r="H6590" s="329">
        <v>0</v>
      </c>
      <c r="I6590" s="1">
        <v>0</v>
      </c>
      <c r="J6590" s="329">
        <v>2629.4674747976728</v>
      </c>
      <c r="K6590" s="329">
        <f t="shared" si="102"/>
        <v>2629.4674747976728</v>
      </c>
    </row>
    <row r="6591" spans="2:11" x14ac:dyDescent="0.2">
      <c r="B6591" s="1">
        <v>20530090</v>
      </c>
      <c r="C6591" s="1">
        <v>2027</v>
      </c>
      <c r="D6591" s="1" t="s">
        <v>320</v>
      </c>
      <c r="E6591" s="1">
        <v>0</v>
      </c>
      <c r="F6591" s="329">
        <v>0</v>
      </c>
      <c r="G6591" s="1">
        <v>0</v>
      </c>
      <c r="H6591" s="329">
        <v>0</v>
      </c>
      <c r="I6591" s="1">
        <v>0</v>
      </c>
      <c r="J6591" s="329">
        <v>2629.4674747976728</v>
      </c>
      <c r="K6591" s="329">
        <f t="shared" si="102"/>
        <v>2629.4674747976728</v>
      </c>
    </row>
    <row r="6592" spans="2:11" x14ac:dyDescent="0.2">
      <c r="B6592" s="1">
        <v>20530090</v>
      </c>
      <c r="C6592" s="1">
        <v>2028</v>
      </c>
      <c r="D6592" s="1" t="s">
        <v>320</v>
      </c>
      <c r="E6592" s="1">
        <v>0</v>
      </c>
      <c r="F6592" s="329">
        <v>0</v>
      </c>
      <c r="G6592" s="1">
        <v>0</v>
      </c>
      <c r="H6592" s="329">
        <v>0</v>
      </c>
      <c r="I6592" s="1">
        <v>0</v>
      </c>
      <c r="J6592" s="329">
        <v>2629.4674747976728</v>
      </c>
      <c r="K6592" s="329">
        <f t="shared" si="102"/>
        <v>2629.4674747976728</v>
      </c>
    </row>
    <row r="6593" spans="2:11" x14ac:dyDescent="0.2">
      <c r="B6593" s="1">
        <v>20530090</v>
      </c>
      <c r="C6593" s="1">
        <v>2029</v>
      </c>
      <c r="D6593" s="1" t="s">
        <v>320</v>
      </c>
      <c r="E6593" s="1">
        <v>0</v>
      </c>
      <c r="F6593" s="329">
        <v>0</v>
      </c>
      <c r="G6593" s="1">
        <v>0</v>
      </c>
      <c r="H6593" s="329">
        <v>0</v>
      </c>
      <c r="I6593" s="1">
        <v>0</v>
      </c>
      <c r="J6593" s="329">
        <v>2629.4674747976728</v>
      </c>
      <c r="K6593" s="329">
        <f t="shared" si="102"/>
        <v>2629.4674747976728</v>
      </c>
    </row>
    <row r="6594" spans="2:11" x14ac:dyDescent="0.2">
      <c r="B6594" s="1">
        <v>20530090</v>
      </c>
      <c r="C6594" s="1">
        <v>2030</v>
      </c>
      <c r="D6594" s="1" t="s">
        <v>320</v>
      </c>
      <c r="E6594" s="1">
        <v>0</v>
      </c>
      <c r="F6594" s="329">
        <v>0</v>
      </c>
      <c r="G6594" s="1">
        <v>0</v>
      </c>
      <c r="H6594" s="329">
        <v>0</v>
      </c>
      <c r="I6594" s="1">
        <v>0</v>
      </c>
      <c r="J6594" s="329">
        <v>2629.4674747976728</v>
      </c>
      <c r="K6594" s="329">
        <f t="shared" si="102"/>
        <v>2629.4674747976728</v>
      </c>
    </row>
    <row r="6595" spans="2:11" x14ac:dyDescent="0.2">
      <c r="B6595" s="1">
        <v>20530090</v>
      </c>
      <c r="C6595" s="1">
        <v>2031</v>
      </c>
      <c r="D6595" s="1" t="s">
        <v>320</v>
      </c>
      <c r="E6595" s="1">
        <v>0</v>
      </c>
      <c r="F6595" s="329">
        <v>0</v>
      </c>
      <c r="G6595" s="1">
        <v>0</v>
      </c>
      <c r="H6595" s="329">
        <v>0</v>
      </c>
      <c r="I6595" s="1">
        <v>0</v>
      </c>
      <c r="J6595" s="329">
        <v>2629.4674747976728</v>
      </c>
      <c r="K6595" s="329">
        <f t="shared" si="102"/>
        <v>2629.4674747976728</v>
      </c>
    </row>
    <row r="6596" spans="2:11" x14ac:dyDescent="0.2">
      <c r="B6596" s="1">
        <v>20530090</v>
      </c>
      <c r="C6596" s="1">
        <v>2032</v>
      </c>
      <c r="D6596" s="1" t="s">
        <v>320</v>
      </c>
      <c r="E6596" s="1">
        <v>0</v>
      </c>
      <c r="F6596" s="329">
        <v>0</v>
      </c>
      <c r="G6596" s="1">
        <v>0</v>
      </c>
      <c r="H6596" s="329">
        <v>0</v>
      </c>
      <c r="I6596" s="1">
        <v>0</v>
      </c>
      <c r="J6596" s="329">
        <v>2629.4674747976728</v>
      </c>
      <c r="K6596" s="329">
        <f t="shared" si="102"/>
        <v>2629.4674747976728</v>
      </c>
    </row>
    <row r="6597" spans="2:11" x14ac:dyDescent="0.2">
      <c r="B6597" s="1">
        <v>20530090</v>
      </c>
      <c r="C6597" s="1">
        <v>2033</v>
      </c>
      <c r="D6597" s="1" t="s">
        <v>320</v>
      </c>
      <c r="E6597" s="1">
        <v>0</v>
      </c>
      <c r="F6597" s="329">
        <v>0</v>
      </c>
      <c r="G6597" s="1">
        <v>0</v>
      </c>
      <c r="H6597" s="329">
        <v>0</v>
      </c>
      <c r="I6597" s="1">
        <v>0</v>
      </c>
      <c r="J6597" s="329">
        <v>2629.4674747976728</v>
      </c>
      <c r="K6597" s="329">
        <f t="shared" si="102"/>
        <v>2629.4674747976728</v>
      </c>
    </row>
    <row r="6598" spans="2:11" x14ac:dyDescent="0.2">
      <c r="B6598" s="1">
        <v>20530090</v>
      </c>
      <c r="C6598" s="1">
        <v>2034</v>
      </c>
      <c r="D6598" s="1" t="s">
        <v>320</v>
      </c>
      <c r="E6598" s="1">
        <v>0.31882981576028041</v>
      </c>
      <c r="F6598" s="329">
        <v>5.9229802275065999E-3</v>
      </c>
      <c r="G6598" s="1">
        <v>0</v>
      </c>
      <c r="H6598" s="329">
        <v>0</v>
      </c>
      <c r="I6598" s="1">
        <v>0.31882981576028041</v>
      </c>
      <c r="J6598" s="329">
        <v>2629.4674747976728</v>
      </c>
      <c r="K6598" s="329">
        <f t="shared" si="102"/>
        <v>2629.4733977779001</v>
      </c>
    </row>
    <row r="6599" spans="2:11" x14ac:dyDescent="0.2">
      <c r="B6599" s="1">
        <v>20543778</v>
      </c>
      <c r="C6599" s="1">
        <v>2023</v>
      </c>
      <c r="D6599" s="1" t="s">
        <v>320</v>
      </c>
      <c r="E6599" s="1">
        <v>0</v>
      </c>
      <c r="F6599" s="329">
        <v>0</v>
      </c>
      <c r="G6599" s="1">
        <v>0</v>
      </c>
      <c r="H6599" s="329">
        <v>0</v>
      </c>
      <c r="I6599" s="1">
        <v>0</v>
      </c>
      <c r="J6599" s="329">
        <v>1141.1492109729691</v>
      </c>
      <c r="K6599" s="329">
        <f t="shared" ref="K6599:K6662" si="103">J6599+H6599+F6599</f>
        <v>1141.1492109729691</v>
      </c>
    </row>
    <row r="6600" spans="2:11" x14ac:dyDescent="0.2">
      <c r="B6600" s="1">
        <v>20543778</v>
      </c>
      <c r="C6600" s="1">
        <v>2024</v>
      </c>
      <c r="D6600" s="1" t="s">
        <v>320</v>
      </c>
      <c r="E6600" s="1">
        <v>0</v>
      </c>
      <c r="F6600" s="329">
        <v>0</v>
      </c>
      <c r="G6600" s="1">
        <v>0</v>
      </c>
      <c r="H6600" s="329">
        <v>0</v>
      </c>
      <c r="I6600" s="1">
        <v>0</v>
      </c>
      <c r="J6600" s="329">
        <v>1141.1492109729691</v>
      </c>
      <c r="K6600" s="329">
        <f t="shared" si="103"/>
        <v>1141.1492109729691</v>
      </c>
    </row>
    <row r="6601" spans="2:11" x14ac:dyDescent="0.2">
      <c r="B6601" s="1">
        <v>20543778</v>
      </c>
      <c r="C6601" s="1">
        <v>2025</v>
      </c>
      <c r="D6601" s="1" t="s">
        <v>320</v>
      </c>
      <c r="E6601" s="1">
        <v>0</v>
      </c>
      <c r="F6601" s="329">
        <v>0</v>
      </c>
      <c r="G6601" s="1">
        <v>0</v>
      </c>
      <c r="H6601" s="329">
        <v>0</v>
      </c>
      <c r="I6601" s="1">
        <v>0</v>
      </c>
      <c r="J6601" s="329">
        <v>1141.1492109729691</v>
      </c>
      <c r="K6601" s="329">
        <f t="shared" si="103"/>
        <v>1141.1492109729691</v>
      </c>
    </row>
    <row r="6602" spans="2:11" x14ac:dyDescent="0.2">
      <c r="B6602" s="1">
        <v>20543778</v>
      </c>
      <c r="C6602" s="1">
        <v>2026</v>
      </c>
      <c r="D6602" s="1" t="s">
        <v>320</v>
      </c>
      <c r="E6602" s="1">
        <v>0</v>
      </c>
      <c r="F6602" s="329">
        <v>0</v>
      </c>
      <c r="G6602" s="1">
        <v>0</v>
      </c>
      <c r="H6602" s="329">
        <v>0</v>
      </c>
      <c r="I6602" s="1">
        <v>0</v>
      </c>
      <c r="J6602" s="329">
        <v>1141.1492109729691</v>
      </c>
      <c r="K6602" s="329">
        <f t="shared" si="103"/>
        <v>1141.1492109729691</v>
      </c>
    </row>
    <row r="6603" spans="2:11" x14ac:dyDescent="0.2">
      <c r="B6603" s="1">
        <v>20543778</v>
      </c>
      <c r="C6603" s="1">
        <v>2027</v>
      </c>
      <c r="D6603" s="1" t="s">
        <v>320</v>
      </c>
      <c r="E6603" s="1">
        <v>0</v>
      </c>
      <c r="F6603" s="329">
        <v>0</v>
      </c>
      <c r="G6603" s="1">
        <v>0</v>
      </c>
      <c r="H6603" s="329">
        <v>0</v>
      </c>
      <c r="I6603" s="1">
        <v>0</v>
      </c>
      <c r="J6603" s="329">
        <v>1141.1492109729691</v>
      </c>
      <c r="K6603" s="329">
        <f t="shared" si="103"/>
        <v>1141.1492109729691</v>
      </c>
    </row>
    <row r="6604" spans="2:11" x14ac:dyDescent="0.2">
      <c r="B6604" s="1">
        <v>20543778</v>
      </c>
      <c r="C6604" s="1">
        <v>2028</v>
      </c>
      <c r="D6604" s="1" t="s">
        <v>320</v>
      </c>
      <c r="E6604" s="1">
        <v>0</v>
      </c>
      <c r="F6604" s="329">
        <v>0</v>
      </c>
      <c r="G6604" s="1">
        <v>0</v>
      </c>
      <c r="H6604" s="329">
        <v>0</v>
      </c>
      <c r="I6604" s="1">
        <v>0</v>
      </c>
      <c r="J6604" s="329">
        <v>1141.1492109729691</v>
      </c>
      <c r="K6604" s="329">
        <f t="shared" si="103"/>
        <v>1141.1492109729691</v>
      </c>
    </row>
    <row r="6605" spans="2:11" x14ac:dyDescent="0.2">
      <c r="B6605" s="1">
        <v>20543778</v>
      </c>
      <c r="C6605" s="1">
        <v>2029</v>
      </c>
      <c r="D6605" s="1" t="s">
        <v>320</v>
      </c>
      <c r="E6605" s="1">
        <v>0</v>
      </c>
      <c r="F6605" s="329">
        <v>0</v>
      </c>
      <c r="G6605" s="1">
        <v>0</v>
      </c>
      <c r="H6605" s="329">
        <v>0</v>
      </c>
      <c r="I6605" s="1">
        <v>0</v>
      </c>
      <c r="J6605" s="329">
        <v>1141.1492109729691</v>
      </c>
      <c r="K6605" s="329">
        <f t="shared" si="103"/>
        <v>1141.1492109729691</v>
      </c>
    </row>
    <row r="6606" spans="2:11" x14ac:dyDescent="0.2">
      <c r="B6606" s="1">
        <v>20543778</v>
      </c>
      <c r="C6606" s="1">
        <v>2030</v>
      </c>
      <c r="D6606" s="1" t="s">
        <v>320</v>
      </c>
      <c r="E6606" s="1">
        <v>0</v>
      </c>
      <c r="F6606" s="329">
        <v>0</v>
      </c>
      <c r="G6606" s="1">
        <v>0</v>
      </c>
      <c r="H6606" s="329">
        <v>0</v>
      </c>
      <c r="I6606" s="1">
        <v>0</v>
      </c>
      <c r="J6606" s="329">
        <v>1141.1492109729691</v>
      </c>
      <c r="K6606" s="329">
        <f t="shared" si="103"/>
        <v>1141.1492109729691</v>
      </c>
    </row>
    <row r="6607" spans="2:11" x14ac:dyDescent="0.2">
      <c r="B6607" s="1">
        <v>20543778</v>
      </c>
      <c r="C6607" s="1">
        <v>2031</v>
      </c>
      <c r="D6607" s="1" t="s">
        <v>320</v>
      </c>
      <c r="E6607" s="1">
        <v>0</v>
      </c>
      <c r="F6607" s="329">
        <v>0</v>
      </c>
      <c r="G6607" s="1">
        <v>0</v>
      </c>
      <c r="H6607" s="329">
        <v>0</v>
      </c>
      <c r="I6607" s="1">
        <v>0</v>
      </c>
      <c r="J6607" s="329">
        <v>1141.1492109729691</v>
      </c>
      <c r="K6607" s="329">
        <f t="shared" si="103"/>
        <v>1141.1492109729691</v>
      </c>
    </row>
    <row r="6608" spans="2:11" x14ac:dyDescent="0.2">
      <c r="B6608" s="1">
        <v>20543778</v>
      </c>
      <c r="C6608" s="1">
        <v>2032</v>
      </c>
      <c r="D6608" s="1" t="s">
        <v>320</v>
      </c>
      <c r="E6608" s="1">
        <v>0</v>
      </c>
      <c r="F6608" s="329">
        <v>0</v>
      </c>
      <c r="G6608" s="1">
        <v>0</v>
      </c>
      <c r="H6608" s="329">
        <v>0</v>
      </c>
      <c r="I6608" s="1">
        <v>0</v>
      </c>
      <c r="J6608" s="329">
        <v>1141.1492109729691</v>
      </c>
      <c r="K6608" s="329">
        <f t="shared" si="103"/>
        <v>1141.1492109729691</v>
      </c>
    </row>
    <row r="6609" spans="2:11" x14ac:dyDescent="0.2">
      <c r="B6609" s="1">
        <v>20543778</v>
      </c>
      <c r="C6609" s="1">
        <v>2033</v>
      </c>
      <c r="D6609" s="1" t="s">
        <v>320</v>
      </c>
      <c r="E6609" s="1">
        <v>0</v>
      </c>
      <c r="F6609" s="329">
        <v>0</v>
      </c>
      <c r="G6609" s="1">
        <v>0</v>
      </c>
      <c r="H6609" s="329">
        <v>0</v>
      </c>
      <c r="I6609" s="1">
        <v>0</v>
      </c>
      <c r="J6609" s="329">
        <v>1141.1492109729691</v>
      </c>
      <c r="K6609" s="329">
        <f t="shared" si="103"/>
        <v>1141.1492109729691</v>
      </c>
    </row>
    <row r="6610" spans="2:11" x14ac:dyDescent="0.2">
      <c r="B6610" s="1">
        <v>20543778</v>
      </c>
      <c r="C6610" s="1">
        <v>2034</v>
      </c>
      <c r="D6610" s="1" t="s">
        <v>320</v>
      </c>
      <c r="E6610" s="1">
        <v>0</v>
      </c>
      <c r="F6610" s="329">
        <v>0</v>
      </c>
      <c r="G6610" s="1">
        <v>0</v>
      </c>
      <c r="H6610" s="329">
        <v>0</v>
      </c>
      <c r="I6610" s="1">
        <v>0</v>
      </c>
      <c r="J6610" s="329">
        <v>1141.1492109729691</v>
      </c>
      <c r="K6610" s="329">
        <f t="shared" si="103"/>
        <v>1141.1492109729691</v>
      </c>
    </row>
    <row r="6611" spans="2:11" x14ac:dyDescent="0.2">
      <c r="B6611" s="1">
        <v>161891847</v>
      </c>
      <c r="C6611" s="1">
        <v>2023</v>
      </c>
      <c r="D6611" s="1" t="s">
        <v>320</v>
      </c>
      <c r="E6611" s="1">
        <v>0</v>
      </c>
      <c r="F6611" s="329">
        <v>0</v>
      </c>
      <c r="G6611" s="1">
        <v>0</v>
      </c>
      <c r="H6611" s="329">
        <v>0</v>
      </c>
      <c r="I6611" s="1">
        <v>0</v>
      </c>
      <c r="J6611" s="329">
        <v>330.26053485970772</v>
      </c>
      <c r="K6611" s="329">
        <f t="shared" si="103"/>
        <v>330.26053485970772</v>
      </c>
    </row>
    <row r="6612" spans="2:11" x14ac:dyDescent="0.2">
      <c r="B6612" s="1">
        <v>161891847</v>
      </c>
      <c r="C6612" s="1">
        <v>2024</v>
      </c>
      <c r="D6612" s="1" t="s">
        <v>320</v>
      </c>
      <c r="E6612" s="1">
        <v>0</v>
      </c>
      <c r="F6612" s="329">
        <v>0</v>
      </c>
      <c r="G6612" s="1">
        <v>0</v>
      </c>
      <c r="H6612" s="329">
        <v>0</v>
      </c>
      <c r="I6612" s="1">
        <v>0</v>
      </c>
      <c r="J6612" s="329">
        <v>330.26053485970772</v>
      </c>
      <c r="K6612" s="329">
        <f t="shared" si="103"/>
        <v>330.26053485970772</v>
      </c>
    </row>
    <row r="6613" spans="2:11" x14ac:dyDescent="0.2">
      <c r="B6613" s="1">
        <v>161891847</v>
      </c>
      <c r="C6613" s="1">
        <v>2025</v>
      </c>
      <c r="D6613" s="1" t="s">
        <v>320</v>
      </c>
      <c r="E6613" s="1">
        <v>0</v>
      </c>
      <c r="F6613" s="329">
        <v>0</v>
      </c>
      <c r="G6613" s="1">
        <v>0</v>
      </c>
      <c r="H6613" s="329">
        <v>0</v>
      </c>
      <c r="I6613" s="1">
        <v>0</v>
      </c>
      <c r="J6613" s="329">
        <v>330.26053485970772</v>
      </c>
      <c r="K6613" s="329">
        <f t="shared" si="103"/>
        <v>330.26053485970772</v>
      </c>
    </row>
    <row r="6614" spans="2:11" x14ac:dyDescent="0.2">
      <c r="B6614" s="1">
        <v>161891847</v>
      </c>
      <c r="C6614" s="1">
        <v>2026</v>
      </c>
      <c r="D6614" s="1" t="s">
        <v>320</v>
      </c>
      <c r="E6614" s="1">
        <v>0</v>
      </c>
      <c r="F6614" s="329">
        <v>0</v>
      </c>
      <c r="G6614" s="1">
        <v>0</v>
      </c>
      <c r="H6614" s="329">
        <v>0</v>
      </c>
      <c r="I6614" s="1">
        <v>0</v>
      </c>
      <c r="J6614" s="329">
        <v>330.26053485970772</v>
      </c>
      <c r="K6614" s="329">
        <f t="shared" si="103"/>
        <v>330.26053485970772</v>
      </c>
    </row>
    <row r="6615" spans="2:11" x14ac:dyDescent="0.2">
      <c r="B6615" s="1">
        <v>161891847</v>
      </c>
      <c r="C6615" s="1">
        <v>2027</v>
      </c>
      <c r="D6615" s="1" t="s">
        <v>320</v>
      </c>
      <c r="E6615" s="1">
        <v>0</v>
      </c>
      <c r="F6615" s="329">
        <v>0</v>
      </c>
      <c r="G6615" s="1">
        <v>0</v>
      </c>
      <c r="H6615" s="329">
        <v>0</v>
      </c>
      <c r="I6615" s="1">
        <v>0</v>
      </c>
      <c r="J6615" s="329">
        <v>330.26053485970772</v>
      </c>
      <c r="K6615" s="329">
        <f t="shared" si="103"/>
        <v>330.26053485970772</v>
      </c>
    </row>
    <row r="6616" spans="2:11" x14ac:dyDescent="0.2">
      <c r="B6616" s="1">
        <v>161891847</v>
      </c>
      <c r="C6616" s="1">
        <v>2028</v>
      </c>
      <c r="D6616" s="1" t="s">
        <v>320</v>
      </c>
      <c r="E6616" s="1">
        <v>0</v>
      </c>
      <c r="F6616" s="329">
        <v>0</v>
      </c>
      <c r="G6616" s="1">
        <v>0</v>
      </c>
      <c r="H6616" s="329">
        <v>0</v>
      </c>
      <c r="I6616" s="1">
        <v>0</v>
      </c>
      <c r="J6616" s="329">
        <v>330.26053485970772</v>
      </c>
      <c r="K6616" s="329">
        <f t="shared" si="103"/>
        <v>330.26053485970772</v>
      </c>
    </row>
    <row r="6617" spans="2:11" x14ac:dyDescent="0.2">
      <c r="B6617" s="1">
        <v>161891847</v>
      </c>
      <c r="C6617" s="1">
        <v>2029</v>
      </c>
      <c r="D6617" s="1" t="s">
        <v>320</v>
      </c>
      <c r="E6617" s="1">
        <v>0</v>
      </c>
      <c r="F6617" s="329">
        <v>0</v>
      </c>
      <c r="G6617" s="1">
        <v>0</v>
      </c>
      <c r="H6617" s="329">
        <v>0</v>
      </c>
      <c r="I6617" s="1">
        <v>0</v>
      </c>
      <c r="J6617" s="329">
        <v>330.26053485970772</v>
      </c>
      <c r="K6617" s="329">
        <f t="shared" si="103"/>
        <v>330.26053485970772</v>
      </c>
    </row>
    <row r="6618" spans="2:11" x14ac:dyDescent="0.2">
      <c r="B6618" s="1">
        <v>161891847</v>
      </c>
      <c r="C6618" s="1">
        <v>2030</v>
      </c>
      <c r="D6618" s="1" t="s">
        <v>320</v>
      </c>
      <c r="E6618" s="1">
        <v>0</v>
      </c>
      <c r="F6618" s="329">
        <v>0</v>
      </c>
      <c r="G6618" s="1">
        <v>0</v>
      </c>
      <c r="H6618" s="329">
        <v>0</v>
      </c>
      <c r="I6618" s="1">
        <v>0</v>
      </c>
      <c r="J6618" s="329">
        <v>330.26053485970772</v>
      </c>
      <c r="K6618" s="329">
        <f t="shared" si="103"/>
        <v>330.26053485970772</v>
      </c>
    </row>
    <row r="6619" spans="2:11" x14ac:dyDescent="0.2">
      <c r="B6619" s="1">
        <v>161891847</v>
      </c>
      <c r="C6619" s="1">
        <v>2031</v>
      </c>
      <c r="D6619" s="1" t="s">
        <v>320</v>
      </c>
      <c r="E6619" s="1">
        <v>0</v>
      </c>
      <c r="F6619" s="329">
        <v>0</v>
      </c>
      <c r="G6619" s="1">
        <v>0</v>
      </c>
      <c r="H6619" s="329">
        <v>0</v>
      </c>
      <c r="I6619" s="1">
        <v>0</v>
      </c>
      <c r="J6619" s="329">
        <v>330.26053485970772</v>
      </c>
      <c r="K6619" s="329">
        <f t="shared" si="103"/>
        <v>330.26053485970772</v>
      </c>
    </row>
    <row r="6620" spans="2:11" x14ac:dyDescent="0.2">
      <c r="B6620" s="1">
        <v>161891847</v>
      </c>
      <c r="C6620" s="1">
        <v>2032</v>
      </c>
      <c r="D6620" s="1" t="s">
        <v>320</v>
      </c>
      <c r="E6620" s="1">
        <v>0</v>
      </c>
      <c r="F6620" s="329">
        <v>0</v>
      </c>
      <c r="G6620" s="1">
        <v>0</v>
      </c>
      <c r="H6620" s="329">
        <v>0</v>
      </c>
      <c r="I6620" s="1">
        <v>0</v>
      </c>
      <c r="J6620" s="329">
        <v>330.26053485970772</v>
      </c>
      <c r="K6620" s="329">
        <f t="shared" si="103"/>
        <v>330.26053485970772</v>
      </c>
    </row>
    <row r="6621" spans="2:11" x14ac:dyDescent="0.2">
      <c r="B6621" s="1">
        <v>161891847</v>
      </c>
      <c r="C6621" s="1">
        <v>2033</v>
      </c>
      <c r="D6621" s="1" t="s">
        <v>320</v>
      </c>
      <c r="E6621" s="1">
        <v>0</v>
      </c>
      <c r="F6621" s="329">
        <v>0</v>
      </c>
      <c r="G6621" s="1">
        <v>0</v>
      </c>
      <c r="H6621" s="329">
        <v>0</v>
      </c>
      <c r="I6621" s="1">
        <v>0</v>
      </c>
      <c r="J6621" s="329">
        <v>330.26053485970772</v>
      </c>
      <c r="K6621" s="329">
        <f t="shared" si="103"/>
        <v>330.26053485970772</v>
      </c>
    </row>
    <row r="6622" spans="2:11" x14ac:dyDescent="0.2">
      <c r="B6622" s="1">
        <v>161891847</v>
      </c>
      <c r="C6622" s="1">
        <v>2034</v>
      </c>
      <c r="D6622" s="1" t="s">
        <v>320</v>
      </c>
      <c r="E6622" s="1">
        <v>0</v>
      </c>
      <c r="F6622" s="329">
        <v>0</v>
      </c>
      <c r="G6622" s="1">
        <v>0</v>
      </c>
      <c r="H6622" s="329">
        <v>0</v>
      </c>
      <c r="I6622" s="1">
        <v>0</v>
      </c>
      <c r="J6622" s="329">
        <v>330.26053485970772</v>
      </c>
      <c r="K6622" s="329">
        <f t="shared" si="103"/>
        <v>330.26053485970772</v>
      </c>
    </row>
    <row r="6623" spans="2:11" x14ac:dyDescent="0.2">
      <c r="B6623" s="1">
        <v>176990801</v>
      </c>
      <c r="C6623" s="1">
        <v>2023</v>
      </c>
      <c r="D6623" s="1" t="s">
        <v>320</v>
      </c>
      <c r="E6623" s="1">
        <v>0</v>
      </c>
      <c r="F6623" s="329">
        <v>0</v>
      </c>
      <c r="G6623" s="1">
        <v>0</v>
      </c>
      <c r="H6623" s="329">
        <v>0</v>
      </c>
      <c r="I6623" s="1">
        <v>0</v>
      </c>
      <c r="J6623" s="329">
        <v>1224.9032735012961</v>
      </c>
      <c r="K6623" s="329">
        <f t="shared" si="103"/>
        <v>1224.9032735012961</v>
      </c>
    </row>
    <row r="6624" spans="2:11" x14ac:dyDescent="0.2">
      <c r="B6624" s="1">
        <v>176990801</v>
      </c>
      <c r="C6624" s="1">
        <v>2024</v>
      </c>
      <c r="D6624" s="1" t="s">
        <v>320</v>
      </c>
      <c r="E6624" s="1">
        <v>0</v>
      </c>
      <c r="F6624" s="329">
        <v>0</v>
      </c>
      <c r="G6624" s="1">
        <v>0</v>
      </c>
      <c r="H6624" s="329">
        <v>0</v>
      </c>
      <c r="I6624" s="1">
        <v>0</v>
      </c>
      <c r="J6624" s="329">
        <v>1224.9032735012961</v>
      </c>
      <c r="K6624" s="329">
        <f t="shared" si="103"/>
        <v>1224.9032735012961</v>
      </c>
    </row>
    <row r="6625" spans="2:11" x14ac:dyDescent="0.2">
      <c r="B6625" s="1">
        <v>176990801</v>
      </c>
      <c r="C6625" s="1">
        <v>2025</v>
      </c>
      <c r="D6625" s="1" t="s">
        <v>320</v>
      </c>
      <c r="E6625" s="1">
        <v>0</v>
      </c>
      <c r="F6625" s="329">
        <v>0</v>
      </c>
      <c r="G6625" s="1">
        <v>0</v>
      </c>
      <c r="H6625" s="329">
        <v>0</v>
      </c>
      <c r="I6625" s="1">
        <v>0</v>
      </c>
      <c r="J6625" s="329">
        <v>1224.9032735012961</v>
      </c>
      <c r="K6625" s="329">
        <f t="shared" si="103"/>
        <v>1224.9032735012961</v>
      </c>
    </row>
    <row r="6626" spans="2:11" x14ac:dyDescent="0.2">
      <c r="B6626" s="1">
        <v>176990801</v>
      </c>
      <c r="C6626" s="1">
        <v>2026</v>
      </c>
      <c r="D6626" s="1" t="s">
        <v>320</v>
      </c>
      <c r="E6626" s="1">
        <v>0</v>
      </c>
      <c r="F6626" s="329">
        <v>0</v>
      </c>
      <c r="G6626" s="1">
        <v>0</v>
      </c>
      <c r="H6626" s="329">
        <v>0</v>
      </c>
      <c r="I6626" s="1">
        <v>0</v>
      </c>
      <c r="J6626" s="329">
        <v>1224.9032735012961</v>
      </c>
      <c r="K6626" s="329">
        <f t="shared" si="103"/>
        <v>1224.9032735012961</v>
      </c>
    </row>
    <row r="6627" spans="2:11" x14ac:dyDescent="0.2">
      <c r="B6627" s="1">
        <v>176990801</v>
      </c>
      <c r="C6627" s="1">
        <v>2027</v>
      </c>
      <c r="D6627" s="1" t="s">
        <v>320</v>
      </c>
      <c r="E6627" s="1">
        <v>0</v>
      </c>
      <c r="F6627" s="329">
        <v>0</v>
      </c>
      <c r="G6627" s="1">
        <v>0</v>
      </c>
      <c r="H6627" s="329">
        <v>0</v>
      </c>
      <c r="I6627" s="1">
        <v>0</v>
      </c>
      <c r="J6627" s="329">
        <v>1224.9032735012961</v>
      </c>
      <c r="K6627" s="329">
        <f t="shared" si="103"/>
        <v>1224.9032735012961</v>
      </c>
    </row>
    <row r="6628" spans="2:11" x14ac:dyDescent="0.2">
      <c r="B6628" s="1">
        <v>176990801</v>
      </c>
      <c r="C6628" s="1">
        <v>2028</v>
      </c>
      <c r="D6628" s="1" t="s">
        <v>320</v>
      </c>
      <c r="E6628" s="1">
        <v>0</v>
      </c>
      <c r="F6628" s="329">
        <v>0</v>
      </c>
      <c r="G6628" s="1">
        <v>0</v>
      </c>
      <c r="H6628" s="329">
        <v>0</v>
      </c>
      <c r="I6628" s="1">
        <v>0</v>
      </c>
      <c r="J6628" s="329">
        <v>1224.9032735012961</v>
      </c>
      <c r="K6628" s="329">
        <f t="shared" si="103"/>
        <v>1224.9032735012961</v>
      </c>
    </row>
    <row r="6629" spans="2:11" x14ac:dyDescent="0.2">
      <c r="B6629" s="1">
        <v>176990801</v>
      </c>
      <c r="C6629" s="1">
        <v>2029</v>
      </c>
      <c r="D6629" s="1" t="s">
        <v>320</v>
      </c>
      <c r="E6629" s="1">
        <v>0</v>
      </c>
      <c r="F6629" s="329">
        <v>0</v>
      </c>
      <c r="G6629" s="1">
        <v>0</v>
      </c>
      <c r="H6629" s="329">
        <v>0</v>
      </c>
      <c r="I6629" s="1">
        <v>0</v>
      </c>
      <c r="J6629" s="329">
        <v>1224.9032735012961</v>
      </c>
      <c r="K6629" s="329">
        <f t="shared" si="103"/>
        <v>1224.9032735012961</v>
      </c>
    </row>
    <row r="6630" spans="2:11" x14ac:dyDescent="0.2">
      <c r="B6630" s="1">
        <v>176990801</v>
      </c>
      <c r="C6630" s="1">
        <v>2030</v>
      </c>
      <c r="D6630" s="1" t="s">
        <v>320</v>
      </c>
      <c r="E6630" s="1">
        <v>0</v>
      </c>
      <c r="F6630" s="329">
        <v>0</v>
      </c>
      <c r="G6630" s="1">
        <v>0</v>
      </c>
      <c r="H6630" s="329">
        <v>0</v>
      </c>
      <c r="I6630" s="1">
        <v>0</v>
      </c>
      <c r="J6630" s="329">
        <v>1224.9032735012961</v>
      </c>
      <c r="K6630" s="329">
        <f t="shared" si="103"/>
        <v>1224.9032735012961</v>
      </c>
    </row>
    <row r="6631" spans="2:11" x14ac:dyDescent="0.2">
      <c r="B6631" s="1">
        <v>176990801</v>
      </c>
      <c r="C6631" s="1">
        <v>2031</v>
      </c>
      <c r="D6631" s="1" t="s">
        <v>320</v>
      </c>
      <c r="E6631" s="1">
        <v>0</v>
      </c>
      <c r="F6631" s="329">
        <v>0</v>
      </c>
      <c r="G6631" s="1">
        <v>0</v>
      </c>
      <c r="H6631" s="329">
        <v>0</v>
      </c>
      <c r="I6631" s="1">
        <v>0</v>
      </c>
      <c r="J6631" s="329">
        <v>1224.9032735012961</v>
      </c>
      <c r="K6631" s="329">
        <f t="shared" si="103"/>
        <v>1224.9032735012961</v>
      </c>
    </row>
    <row r="6632" spans="2:11" x14ac:dyDescent="0.2">
      <c r="B6632" s="1">
        <v>176990801</v>
      </c>
      <c r="C6632" s="1">
        <v>2032</v>
      </c>
      <c r="D6632" s="1" t="s">
        <v>320</v>
      </c>
      <c r="E6632" s="1">
        <v>0</v>
      </c>
      <c r="F6632" s="329">
        <v>0</v>
      </c>
      <c r="G6632" s="1">
        <v>0</v>
      </c>
      <c r="H6632" s="329">
        <v>0</v>
      </c>
      <c r="I6632" s="1">
        <v>0</v>
      </c>
      <c r="J6632" s="329">
        <v>1224.9032735012961</v>
      </c>
      <c r="K6632" s="329">
        <f t="shared" si="103"/>
        <v>1224.9032735012961</v>
      </c>
    </row>
    <row r="6633" spans="2:11" x14ac:dyDescent="0.2">
      <c r="B6633" s="1">
        <v>176990801</v>
      </c>
      <c r="C6633" s="1">
        <v>2033</v>
      </c>
      <c r="D6633" s="1" t="s">
        <v>320</v>
      </c>
      <c r="E6633" s="1">
        <v>0</v>
      </c>
      <c r="F6633" s="329">
        <v>0</v>
      </c>
      <c r="G6633" s="1">
        <v>0</v>
      </c>
      <c r="H6633" s="329">
        <v>0</v>
      </c>
      <c r="I6633" s="1">
        <v>0</v>
      </c>
      <c r="J6633" s="329">
        <v>1224.9032735012961</v>
      </c>
      <c r="K6633" s="329">
        <f t="shared" si="103"/>
        <v>1224.9032735012961</v>
      </c>
    </row>
    <row r="6634" spans="2:11" x14ac:dyDescent="0.2">
      <c r="B6634" s="1">
        <v>176990801</v>
      </c>
      <c r="C6634" s="1">
        <v>2034</v>
      </c>
      <c r="D6634" s="1" t="s">
        <v>320</v>
      </c>
      <c r="E6634" s="1">
        <v>0</v>
      </c>
      <c r="F6634" s="329">
        <v>0</v>
      </c>
      <c r="G6634" s="1">
        <v>0</v>
      </c>
      <c r="H6634" s="329">
        <v>0</v>
      </c>
      <c r="I6634" s="1">
        <v>0</v>
      </c>
      <c r="J6634" s="329">
        <v>1224.9032735012961</v>
      </c>
      <c r="K6634" s="329">
        <f t="shared" si="103"/>
        <v>1224.9032735012961</v>
      </c>
    </row>
    <row r="6635" spans="2:11" x14ac:dyDescent="0.2">
      <c r="B6635" s="1">
        <v>20418533</v>
      </c>
      <c r="C6635" s="1">
        <v>2023</v>
      </c>
      <c r="D6635" s="1" t="s">
        <v>321</v>
      </c>
      <c r="E6635" s="1">
        <v>0</v>
      </c>
      <c r="F6635" s="329">
        <v>0</v>
      </c>
      <c r="G6635" s="1">
        <v>0</v>
      </c>
      <c r="H6635" s="329">
        <v>0</v>
      </c>
      <c r="I6635" s="1">
        <v>0</v>
      </c>
      <c r="J6635" s="329">
        <v>16995.448493228421</v>
      </c>
      <c r="K6635" s="329">
        <f t="shared" si="103"/>
        <v>16995.448493228421</v>
      </c>
    </row>
    <row r="6636" spans="2:11" x14ac:dyDescent="0.2">
      <c r="B6636" s="1">
        <v>20418533</v>
      </c>
      <c r="C6636" s="1">
        <v>2024</v>
      </c>
      <c r="D6636" s="1" t="s">
        <v>321</v>
      </c>
      <c r="E6636" s="1">
        <v>3325.6461987643252</v>
      </c>
      <c r="F6636" s="329">
        <v>72.991370895230318</v>
      </c>
      <c r="G6636" s="1">
        <v>0</v>
      </c>
      <c r="H6636" s="329">
        <v>0</v>
      </c>
      <c r="I6636" s="1">
        <v>3325.6461987643252</v>
      </c>
      <c r="J6636" s="329">
        <v>16995.448493228421</v>
      </c>
      <c r="K6636" s="329">
        <f t="shared" si="103"/>
        <v>17068.439864123651</v>
      </c>
    </row>
    <row r="6637" spans="2:11" x14ac:dyDescent="0.2">
      <c r="B6637" s="1">
        <v>20418533</v>
      </c>
      <c r="C6637" s="1">
        <v>2025</v>
      </c>
      <c r="D6637" s="1" t="s">
        <v>321</v>
      </c>
      <c r="E6637" s="1">
        <v>3377.6735977608141</v>
      </c>
      <c r="F6637" s="329">
        <v>113.6698719371991</v>
      </c>
      <c r="G6637" s="1">
        <v>0</v>
      </c>
      <c r="H6637" s="329">
        <v>0</v>
      </c>
      <c r="I6637" s="1">
        <v>3377.6735977608141</v>
      </c>
      <c r="J6637" s="329">
        <v>16995.448493228421</v>
      </c>
      <c r="K6637" s="329">
        <f t="shared" si="103"/>
        <v>17109.118365165621</v>
      </c>
    </row>
    <row r="6638" spans="2:11" x14ac:dyDescent="0.2">
      <c r="B6638" s="1">
        <v>20418533</v>
      </c>
      <c r="C6638" s="1">
        <v>2026</v>
      </c>
      <c r="D6638" s="1" t="s">
        <v>321</v>
      </c>
      <c r="E6638" s="1">
        <v>6972.6529365686611</v>
      </c>
      <c r="F6638" s="329">
        <v>179.9623441669024</v>
      </c>
      <c r="G6638" s="1">
        <v>0</v>
      </c>
      <c r="H6638" s="329">
        <v>0</v>
      </c>
      <c r="I6638" s="1">
        <v>6972.6529365686611</v>
      </c>
      <c r="J6638" s="329">
        <v>16995.448493228421</v>
      </c>
      <c r="K6638" s="329">
        <f t="shared" si="103"/>
        <v>17175.410837395324</v>
      </c>
    </row>
    <row r="6639" spans="2:11" x14ac:dyDescent="0.2">
      <c r="B6639" s="1">
        <v>20418533</v>
      </c>
      <c r="C6639" s="1">
        <v>2027</v>
      </c>
      <c r="D6639" s="1" t="s">
        <v>321</v>
      </c>
      <c r="E6639" s="1">
        <v>13504.948890122731</v>
      </c>
      <c r="F6639" s="329">
        <v>305.65260752308188</v>
      </c>
      <c r="G6639" s="1">
        <v>0</v>
      </c>
      <c r="H6639" s="329">
        <v>0</v>
      </c>
      <c r="I6639" s="1">
        <v>13504.948890122731</v>
      </c>
      <c r="J6639" s="329">
        <v>16995.448493228421</v>
      </c>
      <c r="K6639" s="329">
        <f t="shared" si="103"/>
        <v>17301.101100751504</v>
      </c>
    </row>
    <row r="6640" spans="2:11" x14ac:dyDescent="0.2">
      <c r="B6640" s="1">
        <v>20418533</v>
      </c>
      <c r="C6640" s="1">
        <v>2028</v>
      </c>
      <c r="D6640" s="1" t="s">
        <v>321</v>
      </c>
      <c r="E6640" s="1">
        <v>17740.809338538231</v>
      </c>
      <c r="F6640" s="329">
        <v>425.01704871248228</v>
      </c>
      <c r="G6640" s="1">
        <v>0</v>
      </c>
      <c r="H6640" s="329">
        <v>0</v>
      </c>
      <c r="I6640" s="1">
        <v>17740.809338538231</v>
      </c>
      <c r="J6640" s="329">
        <v>16995.448493228421</v>
      </c>
      <c r="K6640" s="329">
        <f t="shared" si="103"/>
        <v>17420.465541940903</v>
      </c>
    </row>
    <row r="6641" spans="2:11" x14ac:dyDescent="0.2">
      <c r="B6641" s="1">
        <v>20418533</v>
      </c>
      <c r="C6641" s="1">
        <v>2029</v>
      </c>
      <c r="D6641" s="1" t="s">
        <v>321</v>
      </c>
      <c r="E6641" s="1">
        <v>27047.635904687471</v>
      </c>
      <c r="F6641" s="329">
        <v>634.49385625600746</v>
      </c>
      <c r="G6641" s="1">
        <v>0</v>
      </c>
      <c r="H6641" s="329">
        <v>0</v>
      </c>
      <c r="I6641" s="1">
        <v>27047.635904687471</v>
      </c>
      <c r="J6641" s="329">
        <v>16995.448493228421</v>
      </c>
      <c r="K6641" s="329">
        <f t="shared" si="103"/>
        <v>17629.94234948443</v>
      </c>
    </row>
    <row r="6642" spans="2:11" x14ac:dyDescent="0.2">
      <c r="B6642" s="1">
        <v>20418533</v>
      </c>
      <c r="C6642" s="1">
        <v>2030</v>
      </c>
      <c r="D6642" s="1" t="s">
        <v>321</v>
      </c>
      <c r="E6642" s="1">
        <v>27047.635904687471</v>
      </c>
      <c r="F6642" s="329">
        <v>634.49385625600746</v>
      </c>
      <c r="G6642" s="1">
        <v>0</v>
      </c>
      <c r="H6642" s="329">
        <v>0</v>
      </c>
      <c r="I6642" s="1">
        <v>27047.635904687471</v>
      </c>
      <c r="J6642" s="329">
        <v>16995.448493228421</v>
      </c>
      <c r="K6642" s="329">
        <f t="shared" si="103"/>
        <v>17629.94234948443</v>
      </c>
    </row>
    <row r="6643" spans="2:11" x14ac:dyDescent="0.2">
      <c r="B6643" s="1">
        <v>20418533</v>
      </c>
      <c r="C6643" s="1">
        <v>2031</v>
      </c>
      <c r="D6643" s="1" t="s">
        <v>321</v>
      </c>
      <c r="E6643" s="1">
        <v>27047.635904687471</v>
      </c>
      <c r="F6643" s="329">
        <v>634.49385625600746</v>
      </c>
      <c r="G6643" s="1">
        <v>0</v>
      </c>
      <c r="H6643" s="329">
        <v>0</v>
      </c>
      <c r="I6643" s="1">
        <v>27047.635904687471</v>
      </c>
      <c r="J6643" s="329">
        <v>16995.448493228421</v>
      </c>
      <c r="K6643" s="329">
        <f t="shared" si="103"/>
        <v>17629.94234948443</v>
      </c>
    </row>
    <row r="6644" spans="2:11" x14ac:dyDescent="0.2">
      <c r="B6644" s="1">
        <v>20418533</v>
      </c>
      <c r="C6644" s="1">
        <v>2032</v>
      </c>
      <c r="D6644" s="1" t="s">
        <v>321</v>
      </c>
      <c r="E6644" s="1">
        <v>27047.635904687471</v>
      </c>
      <c r="F6644" s="329">
        <v>634.49385625600746</v>
      </c>
      <c r="G6644" s="1">
        <v>0</v>
      </c>
      <c r="H6644" s="329">
        <v>0</v>
      </c>
      <c r="I6644" s="1">
        <v>27047.635904687471</v>
      </c>
      <c r="J6644" s="329">
        <v>16995.448493228421</v>
      </c>
      <c r="K6644" s="329">
        <f t="shared" si="103"/>
        <v>17629.94234948443</v>
      </c>
    </row>
    <row r="6645" spans="2:11" x14ac:dyDescent="0.2">
      <c r="B6645" s="1">
        <v>20418533</v>
      </c>
      <c r="C6645" s="1">
        <v>2033</v>
      </c>
      <c r="D6645" s="1" t="s">
        <v>321</v>
      </c>
      <c r="E6645" s="1">
        <v>27047.635904687471</v>
      </c>
      <c r="F6645" s="329">
        <v>634.49385625600746</v>
      </c>
      <c r="G6645" s="1">
        <v>0</v>
      </c>
      <c r="H6645" s="329">
        <v>0</v>
      </c>
      <c r="I6645" s="1">
        <v>27047.635904687471</v>
      </c>
      <c r="J6645" s="329">
        <v>16995.448493228421</v>
      </c>
      <c r="K6645" s="329">
        <f t="shared" si="103"/>
        <v>17629.94234948443</v>
      </c>
    </row>
    <row r="6646" spans="2:11" x14ac:dyDescent="0.2">
      <c r="B6646" s="1">
        <v>20418533</v>
      </c>
      <c r="C6646" s="1">
        <v>2034</v>
      </c>
      <c r="D6646" s="1" t="s">
        <v>321</v>
      </c>
      <c r="E6646" s="1">
        <v>27047.635904687471</v>
      </c>
      <c r="F6646" s="329">
        <v>634.49385625600746</v>
      </c>
      <c r="G6646" s="1">
        <v>0</v>
      </c>
      <c r="H6646" s="329">
        <v>0</v>
      </c>
      <c r="I6646" s="1">
        <v>27047.635904687471</v>
      </c>
      <c r="J6646" s="329">
        <v>16995.448493228421</v>
      </c>
      <c r="K6646" s="329">
        <f t="shared" si="103"/>
        <v>17629.94234948443</v>
      </c>
    </row>
    <row r="6647" spans="2:11" x14ac:dyDescent="0.2">
      <c r="B6647" s="1">
        <v>20428138</v>
      </c>
      <c r="C6647" s="1">
        <v>2023</v>
      </c>
      <c r="D6647" s="1" t="s">
        <v>321</v>
      </c>
      <c r="E6647" s="1">
        <v>886.59059279261635</v>
      </c>
      <c r="F6647" s="329">
        <v>0</v>
      </c>
      <c r="G6647" s="1">
        <v>0</v>
      </c>
      <c r="H6647" s="329">
        <v>0</v>
      </c>
      <c r="I6647" s="1">
        <v>886.59059279261635</v>
      </c>
      <c r="J6647" s="329">
        <v>586.47586490935487</v>
      </c>
      <c r="K6647" s="329">
        <f t="shared" si="103"/>
        <v>586.47586490935487</v>
      </c>
    </row>
    <row r="6648" spans="2:11" x14ac:dyDescent="0.2">
      <c r="B6648" s="1">
        <v>20428138</v>
      </c>
      <c r="C6648" s="1">
        <v>2024</v>
      </c>
      <c r="D6648" s="1" t="s">
        <v>321</v>
      </c>
      <c r="E6648" s="1">
        <v>895.65449469654652</v>
      </c>
      <c r="F6648" s="329">
        <v>19.702996442238302</v>
      </c>
      <c r="G6648" s="1">
        <v>0</v>
      </c>
      <c r="H6648" s="329">
        <v>0</v>
      </c>
      <c r="I6648" s="1">
        <v>895.65449469654652</v>
      </c>
      <c r="J6648" s="329">
        <v>586.47586490935487</v>
      </c>
      <c r="K6648" s="329">
        <f t="shared" si="103"/>
        <v>606.17886135159313</v>
      </c>
    </row>
    <row r="6649" spans="2:11" x14ac:dyDescent="0.2">
      <c r="B6649" s="1">
        <v>20428138</v>
      </c>
      <c r="C6649" s="1">
        <v>2025</v>
      </c>
      <c r="D6649" s="1" t="s">
        <v>321</v>
      </c>
      <c r="E6649" s="1">
        <v>926.08160661989257</v>
      </c>
      <c r="F6649" s="329">
        <v>28.949155318333869</v>
      </c>
      <c r="G6649" s="1">
        <v>0</v>
      </c>
      <c r="H6649" s="329">
        <v>0</v>
      </c>
      <c r="I6649" s="1">
        <v>926.08160661989257</v>
      </c>
      <c r="J6649" s="329">
        <v>586.47586490935487</v>
      </c>
      <c r="K6649" s="329">
        <f t="shared" si="103"/>
        <v>615.42502022768872</v>
      </c>
    </row>
    <row r="6650" spans="2:11" x14ac:dyDescent="0.2">
      <c r="B6650" s="1">
        <v>20428138</v>
      </c>
      <c r="C6650" s="1">
        <v>2026</v>
      </c>
      <c r="D6650" s="1" t="s">
        <v>321</v>
      </c>
      <c r="E6650" s="1">
        <v>1262.128041613684</v>
      </c>
      <c r="F6650" s="329">
        <v>25.591004057654299</v>
      </c>
      <c r="G6650" s="1">
        <v>0</v>
      </c>
      <c r="H6650" s="329">
        <v>0</v>
      </c>
      <c r="I6650" s="1">
        <v>1262.128041613684</v>
      </c>
      <c r="J6650" s="329">
        <v>586.47586490935487</v>
      </c>
      <c r="K6650" s="329">
        <f t="shared" si="103"/>
        <v>612.06686896700921</v>
      </c>
    </row>
    <row r="6651" spans="2:11" x14ac:dyDescent="0.2">
      <c r="B6651" s="1">
        <v>20428138</v>
      </c>
      <c r="C6651" s="1">
        <v>2027</v>
      </c>
      <c r="D6651" s="1" t="s">
        <v>321</v>
      </c>
      <c r="E6651" s="1">
        <v>1100.0264869321311</v>
      </c>
      <c r="F6651" s="329">
        <v>21.156054704456491</v>
      </c>
      <c r="G6651" s="1">
        <v>0</v>
      </c>
      <c r="H6651" s="329">
        <v>0</v>
      </c>
      <c r="I6651" s="1">
        <v>1100.0264869321311</v>
      </c>
      <c r="J6651" s="329">
        <v>586.47586490935487</v>
      </c>
      <c r="K6651" s="329">
        <f t="shared" si="103"/>
        <v>607.63191961381131</v>
      </c>
    </row>
    <row r="6652" spans="2:11" x14ac:dyDescent="0.2">
      <c r="B6652" s="1">
        <v>20428138</v>
      </c>
      <c r="C6652" s="1">
        <v>2028</v>
      </c>
      <c r="D6652" s="1" t="s">
        <v>321</v>
      </c>
      <c r="E6652" s="1">
        <v>1191.061012008995</v>
      </c>
      <c r="F6652" s="329">
        <v>24.810820290073799</v>
      </c>
      <c r="G6652" s="1">
        <v>0</v>
      </c>
      <c r="H6652" s="329">
        <v>0</v>
      </c>
      <c r="I6652" s="1">
        <v>1191.061012008995</v>
      </c>
      <c r="J6652" s="329">
        <v>586.47586490935487</v>
      </c>
      <c r="K6652" s="329">
        <f t="shared" si="103"/>
        <v>611.28668519942869</v>
      </c>
    </row>
    <row r="6653" spans="2:11" x14ac:dyDescent="0.2">
      <c r="B6653" s="1">
        <v>20428138</v>
      </c>
      <c r="C6653" s="1">
        <v>2029</v>
      </c>
      <c r="D6653" s="1" t="s">
        <v>321</v>
      </c>
      <c r="E6653" s="1">
        <v>2065.446603539544</v>
      </c>
      <c r="F6653" s="329">
        <v>29.41513834273432</v>
      </c>
      <c r="G6653" s="1">
        <v>0</v>
      </c>
      <c r="H6653" s="329">
        <v>0</v>
      </c>
      <c r="I6653" s="1">
        <v>2065.446603539544</v>
      </c>
      <c r="J6653" s="329">
        <v>586.47586490935487</v>
      </c>
      <c r="K6653" s="329">
        <f t="shared" si="103"/>
        <v>615.89100325208915</v>
      </c>
    </row>
    <row r="6654" spans="2:11" x14ac:dyDescent="0.2">
      <c r="B6654" s="1">
        <v>20428138</v>
      </c>
      <c r="C6654" s="1">
        <v>2030</v>
      </c>
      <c r="D6654" s="1" t="s">
        <v>321</v>
      </c>
      <c r="E6654" s="1">
        <v>2065.446603539544</v>
      </c>
      <c r="F6654" s="329">
        <v>29.41513834273432</v>
      </c>
      <c r="G6654" s="1">
        <v>0</v>
      </c>
      <c r="H6654" s="329">
        <v>0</v>
      </c>
      <c r="I6654" s="1">
        <v>2065.446603539544</v>
      </c>
      <c r="J6654" s="329">
        <v>586.47586490935487</v>
      </c>
      <c r="K6654" s="329">
        <f t="shared" si="103"/>
        <v>615.89100325208915</v>
      </c>
    </row>
    <row r="6655" spans="2:11" x14ac:dyDescent="0.2">
      <c r="B6655" s="1">
        <v>20428138</v>
      </c>
      <c r="C6655" s="1">
        <v>2031</v>
      </c>
      <c r="D6655" s="1" t="s">
        <v>321</v>
      </c>
      <c r="E6655" s="1">
        <v>2065.446603539544</v>
      </c>
      <c r="F6655" s="329">
        <v>29.41513834273432</v>
      </c>
      <c r="G6655" s="1">
        <v>0</v>
      </c>
      <c r="H6655" s="329">
        <v>0</v>
      </c>
      <c r="I6655" s="1">
        <v>2065.446603539544</v>
      </c>
      <c r="J6655" s="329">
        <v>586.47586490935487</v>
      </c>
      <c r="K6655" s="329">
        <f t="shared" si="103"/>
        <v>615.89100325208915</v>
      </c>
    </row>
    <row r="6656" spans="2:11" x14ac:dyDescent="0.2">
      <c r="B6656" s="1">
        <v>20428138</v>
      </c>
      <c r="C6656" s="1">
        <v>2032</v>
      </c>
      <c r="D6656" s="1" t="s">
        <v>321</v>
      </c>
      <c r="E6656" s="1">
        <v>2065.446603539544</v>
      </c>
      <c r="F6656" s="329">
        <v>29.41513834273432</v>
      </c>
      <c r="G6656" s="1">
        <v>0</v>
      </c>
      <c r="H6656" s="329">
        <v>0</v>
      </c>
      <c r="I6656" s="1">
        <v>2065.446603539544</v>
      </c>
      <c r="J6656" s="329">
        <v>586.47586490935487</v>
      </c>
      <c r="K6656" s="329">
        <f t="shared" si="103"/>
        <v>615.89100325208915</v>
      </c>
    </row>
    <row r="6657" spans="2:11" x14ac:dyDescent="0.2">
      <c r="B6657" s="1">
        <v>20428138</v>
      </c>
      <c r="C6657" s="1">
        <v>2033</v>
      </c>
      <c r="D6657" s="1" t="s">
        <v>321</v>
      </c>
      <c r="E6657" s="1">
        <v>2065.446603539544</v>
      </c>
      <c r="F6657" s="329">
        <v>29.41513834273432</v>
      </c>
      <c r="G6657" s="1">
        <v>0</v>
      </c>
      <c r="H6657" s="329">
        <v>0</v>
      </c>
      <c r="I6657" s="1">
        <v>2065.446603539544</v>
      </c>
      <c r="J6657" s="329">
        <v>586.47586490935487</v>
      </c>
      <c r="K6657" s="329">
        <f t="shared" si="103"/>
        <v>615.89100325208915</v>
      </c>
    </row>
    <row r="6658" spans="2:11" x14ac:dyDescent="0.2">
      <c r="B6658" s="1">
        <v>20428138</v>
      </c>
      <c r="C6658" s="1">
        <v>2034</v>
      </c>
      <c r="D6658" s="1" t="s">
        <v>321</v>
      </c>
      <c r="E6658" s="1">
        <v>2065.446603539544</v>
      </c>
      <c r="F6658" s="329">
        <v>29.41513834273432</v>
      </c>
      <c r="G6658" s="1">
        <v>0</v>
      </c>
      <c r="H6658" s="329">
        <v>0</v>
      </c>
      <c r="I6658" s="1">
        <v>2065.446603539544</v>
      </c>
      <c r="J6658" s="329">
        <v>586.47586490935487</v>
      </c>
      <c r="K6658" s="329">
        <f t="shared" si="103"/>
        <v>615.89100325208915</v>
      </c>
    </row>
    <row r="6659" spans="2:11" x14ac:dyDescent="0.2">
      <c r="B6659" s="1">
        <v>20497106</v>
      </c>
      <c r="C6659" s="1">
        <v>2023</v>
      </c>
      <c r="D6659" s="1" t="s">
        <v>321</v>
      </c>
      <c r="E6659" s="1">
        <v>0</v>
      </c>
      <c r="F6659" s="329">
        <v>0</v>
      </c>
      <c r="G6659" s="1">
        <v>0</v>
      </c>
      <c r="H6659" s="329">
        <v>0</v>
      </c>
      <c r="I6659" s="1">
        <v>0</v>
      </c>
      <c r="J6659" s="329">
        <v>5826.1546264797389</v>
      </c>
      <c r="K6659" s="329">
        <f t="shared" si="103"/>
        <v>5826.1546264797389</v>
      </c>
    </row>
    <row r="6660" spans="2:11" x14ac:dyDescent="0.2">
      <c r="B6660" s="1">
        <v>20497106</v>
      </c>
      <c r="C6660" s="1">
        <v>2024</v>
      </c>
      <c r="D6660" s="1" t="s">
        <v>321</v>
      </c>
      <c r="E6660" s="1">
        <v>0</v>
      </c>
      <c r="F6660" s="329">
        <v>0</v>
      </c>
      <c r="G6660" s="1">
        <v>0</v>
      </c>
      <c r="H6660" s="329">
        <v>0</v>
      </c>
      <c r="I6660" s="1">
        <v>0</v>
      </c>
      <c r="J6660" s="329">
        <v>5826.1546264797389</v>
      </c>
      <c r="K6660" s="329">
        <f t="shared" si="103"/>
        <v>5826.1546264797389</v>
      </c>
    </row>
    <row r="6661" spans="2:11" x14ac:dyDescent="0.2">
      <c r="B6661" s="1">
        <v>20497106</v>
      </c>
      <c r="C6661" s="1">
        <v>2025</v>
      </c>
      <c r="D6661" s="1" t="s">
        <v>321</v>
      </c>
      <c r="E6661" s="1">
        <v>0</v>
      </c>
      <c r="F6661" s="329">
        <v>0</v>
      </c>
      <c r="G6661" s="1">
        <v>0</v>
      </c>
      <c r="H6661" s="329">
        <v>0</v>
      </c>
      <c r="I6661" s="1">
        <v>0</v>
      </c>
      <c r="J6661" s="329">
        <v>5826.1546264797389</v>
      </c>
      <c r="K6661" s="329">
        <f t="shared" si="103"/>
        <v>5826.1546264797389</v>
      </c>
    </row>
    <row r="6662" spans="2:11" x14ac:dyDescent="0.2">
      <c r="B6662" s="1">
        <v>20497106</v>
      </c>
      <c r="C6662" s="1">
        <v>2026</v>
      </c>
      <c r="D6662" s="1" t="s">
        <v>321</v>
      </c>
      <c r="E6662" s="1">
        <v>0</v>
      </c>
      <c r="F6662" s="329">
        <v>0</v>
      </c>
      <c r="G6662" s="1">
        <v>0</v>
      </c>
      <c r="H6662" s="329">
        <v>0</v>
      </c>
      <c r="I6662" s="1">
        <v>0</v>
      </c>
      <c r="J6662" s="329">
        <v>5826.1546264797389</v>
      </c>
      <c r="K6662" s="329">
        <f t="shared" si="103"/>
        <v>5826.1546264797389</v>
      </c>
    </row>
    <row r="6663" spans="2:11" x14ac:dyDescent="0.2">
      <c r="B6663" s="1">
        <v>20497106</v>
      </c>
      <c r="C6663" s="1">
        <v>2027</v>
      </c>
      <c r="D6663" s="1" t="s">
        <v>321</v>
      </c>
      <c r="E6663" s="1">
        <v>0</v>
      </c>
      <c r="F6663" s="329">
        <v>0</v>
      </c>
      <c r="G6663" s="1">
        <v>59.455347342164522</v>
      </c>
      <c r="H6663" s="329">
        <v>2605.0692436628942</v>
      </c>
      <c r="I6663" s="1">
        <v>59.455347342164522</v>
      </c>
      <c r="J6663" s="329">
        <v>5826.1546264797389</v>
      </c>
      <c r="K6663" s="329">
        <f t="shared" ref="K6663:K6726" si="104">J6663+H6663+F6663</f>
        <v>8431.2238701426322</v>
      </c>
    </row>
    <row r="6664" spans="2:11" x14ac:dyDescent="0.2">
      <c r="B6664" s="1">
        <v>20497106</v>
      </c>
      <c r="C6664" s="1">
        <v>2028</v>
      </c>
      <c r="D6664" s="1" t="s">
        <v>321</v>
      </c>
      <c r="E6664" s="1">
        <v>0</v>
      </c>
      <c r="F6664" s="329">
        <v>0</v>
      </c>
      <c r="G6664" s="1">
        <v>16.50236686843855</v>
      </c>
      <c r="H6664" s="329">
        <v>723.06041926229454</v>
      </c>
      <c r="I6664" s="1">
        <v>16.50236686843855</v>
      </c>
      <c r="J6664" s="329">
        <v>5826.1546264797389</v>
      </c>
      <c r="K6664" s="329">
        <f t="shared" si="104"/>
        <v>6549.2150457420339</v>
      </c>
    </row>
    <row r="6665" spans="2:11" x14ac:dyDescent="0.2">
      <c r="B6665" s="1">
        <v>20497106</v>
      </c>
      <c r="C6665" s="1">
        <v>2029</v>
      </c>
      <c r="D6665" s="1" t="s">
        <v>321</v>
      </c>
      <c r="E6665" s="1">
        <v>0</v>
      </c>
      <c r="F6665" s="329">
        <v>0</v>
      </c>
      <c r="G6665" s="1">
        <v>4.2574956503336727</v>
      </c>
      <c r="H6665" s="329">
        <v>186.544549304941</v>
      </c>
      <c r="I6665" s="1">
        <v>4.2574956503336727</v>
      </c>
      <c r="J6665" s="329">
        <v>5826.1546264797389</v>
      </c>
      <c r="K6665" s="329">
        <f t="shared" si="104"/>
        <v>6012.6991757846799</v>
      </c>
    </row>
    <row r="6666" spans="2:11" x14ac:dyDescent="0.2">
      <c r="B6666" s="1">
        <v>20497106</v>
      </c>
      <c r="C6666" s="1">
        <v>2030</v>
      </c>
      <c r="D6666" s="1" t="s">
        <v>321</v>
      </c>
      <c r="E6666" s="1">
        <v>0</v>
      </c>
      <c r="F6666" s="329">
        <v>0</v>
      </c>
      <c r="G6666" s="1">
        <v>4.2574956503336727</v>
      </c>
      <c r="H6666" s="329">
        <v>186.544549304941</v>
      </c>
      <c r="I6666" s="1">
        <v>4.2574956503336727</v>
      </c>
      <c r="J6666" s="329">
        <v>5826.1546264797389</v>
      </c>
      <c r="K6666" s="329">
        <f t="shared" si="104"/>
        <v>6012.6991757846799</v>
      </c>
    </row>
    <row r="6667" spans="2:11" x14ac:dyDescent="0.2">
      <c r="B6667" s="1">
        <v>20497106</v>
      </c>
      <c r="C6667" s="1">
        <v>2031</v>
      </c>
      <c r="D6667" s="1" t="s">
        <v>321</v>
      </c>
      <c r="E6667" s="1">
        <v>0</v>
      </c>
      <c r="F6667" s="329">
        <v>0</v>
      </c>
      <c r="G6667" s="1">
        <v>4.2574956503336727</v>
      </c>
      <c r="H6667" s="329">
        <v>186.544549304941</v>
      </c>
      <c r="I6667" s="1">
        <v>4.2574956503336727</v>
      </c>
      <c r="J6667" s="329">
        <v>5826.1546264797389</v>
      </c>
      <c r="K6667" s="329">
        <f t="shared" si="104"/>
        <v>6012.6991757846799</v>
      </c>
    </row>
    <row r="6668" spans="2:11" x14ac:dyDescent="0.2">
      <c r="B6668" s="1">
        <v>20497106</v>
      </c>
      <c r="C6668" s="1">
        <v>2032</v>
      </c>
      <c r="D6668" s="1" t="s">
        <v>321</v>
      </c>
      <c r="E6668" s="1">
        <v>0</v>
      </c>
      <c r="F6668" s="329">
        <v>0</v>
      </c>
      <c r="G6668" s="1">
        <v>4.2574956503336727</v>
      </c>
      <c r="H6668" s="329">
        <v>186.544549304941</v>
      </c>
      <c r="I6668" s="1">
        <v>4.2574956503336727</v>
      </c>
      <c r="J6668" s="329">
        <v>5826.1546264797389</v>
      </c>
      <c r="K6668" s="329">
        <f t="shared" si="104"/>
        <v>6012.6991757846799</v>
      </c>
    </row>
    <row r="6669" spans="2:11" x14ac:dyDescent="0.2">
      <c r="B6669" s="1">
        <v>20497106</v>
      </c>
      <c r="C6669" s="1">
        <v>2033</v>
      </c>
      <c r="D6669" s="1" t="s">
        <v>321</v>
      </c>
      <c r="E6669" s="1">
        <v>0</v>
      </c>
      <c r="F6669" s="329">
        <v>0</v>
      </c>
      <c r="G6669" s="1">
        <v>4.2574956503336727</v>
      </c>
      <c r="H6669" s="329">
        <v>186.544549304941</v>
      </c>
      <c r="I6669" s="1">
        <v>4.2574956503336727</v>
      </c>
      <c r="J6669" s="329">
        <v>5826.1546264797389</v>
      </c>
      <c r="K6669" s="329">
        <f t="shared" si="104"/>
        <v>6012.6991757846799</v>
      </c>
    </row>
    <row r="6670" spans="2:11" x14ac:dyDescent="0.2">
      <c r="B6670" s="1">
        <v>20497106</v>
      </c>
      <c r="C6670" s="1">
        <v>2034</v>
      </c>
      <c r="D6670" s="1" t="s">
        <v>321</v>
      </c>
      <c r="E6670" s="1">
        <v>0</v>
      </c>
      <c r="F6670" s="329">
        <v>0</v>
      </c>
      <c r="G6670" s="1">
        <v>4.2574956503336727</v>
      </c>
      <c r="H6670" s="329">
        <v>186.544549304941</v>
      </c>
      <c r="I6670" s="1">
        <v>4.2574956503336727</v>
      </c>
      <c r="J6670" s="329">
        <v>5826.1546264797389</v>
      </c>
      <c r="K6670" s="329">
        <f t="shared" si="104"/>
        <v>6012.6991757846799</v>
      </c>
    </row>
    <row r="6671" spans="2:11" x14ac:dyDescent="0.2">
      <c r="B6671" s="1">
        <v>20539743</v>
      </c>
      <c r="C6671" s="1">
        <v>2023</v>
      </c>
      <c r="D6671" s="1" t="s">
        <v>321</v>
      </c>
      <c r="E6671" s="1">
        <v>0</v>
      </c>
      <c r="F6671" s="329">
        <v>0</v>
      </c>
      <c r="G6671" s="1">
        <v>0</v>
      </c>
      <c r="H6671" s="329">
        <v>0</v>
      </c>
      <c r="I6671" s="1">
        <v>0</v>
      </c>
      <c r="J6671" s="329">
        <v>1171.8112789468159</v>
      </c>
      <c r="K6671" s="329">
        <f t="shared" si="104"/>
        <v>1171.8112789468159</v>
      </c>
    </row>
    <row r="6672" spans="2:11" x14ac:dyDescent="0.2">
      <c r="B6672" s="1">
        <v>20539743</v>
      </c>
      <c r="C6672" s="1">
        <v>2024</v>
      </c>
      <c r="D6672" s="1" t="s">
        <v>321</v>
      </c>
      <c r="E6672" s="1">
        <v>0</v>
      </c>
      <c r="F6672" s="329">
        <v>0</v>
      </c>
      <c r="G6672" s="1">
        <v>0</v>
      </c>
      <c r="H6672" s="329">
        <v>0</v>
      </c>
      <c r="I6672" s="1">
        <v>0</v>
      </c>
      <c r="J6672" s="329">
        <v>1171.8112789468159</v>
      </c>
      <c r="K6672" s="329">
        <f t="shared" si="104"/>
        <v>1171.8112789468159</v>
      </c>
    </row>
    <row r="6673" spans="2:11" x14ac:dyDescent="0.2">
      <c r="B6673" s="1">
        <v>20539743</v>
      </c>
      <c r="C6673" s="1">
        <v>2025</v>
      </c>
      <c r="D6673" s="1" t="s">
        <v>321</v>
      </c>
      <c r="E6673" s="1">
        <v>0</v>
      </c>
      <c r="F6673" s="329">
        <v>0</v>
      </c>
      <c r="G6673" s="1">
        <v>0</v>
      </c>
      <c r="H6673" s="329">
        <v>0</v>
      </c>
      <c r="I6673" s="1">
        <v>0</v>
      </c>
      <c r="J6673" s="329">
        <v>1171.8112789468159</v>
      </c>
      <c r="K6673" s="329">
        <f t="shared" si="104"/>
        <v>1171.8112789468159</v>
      </c>
    </row>
    <row r="6674" spans="2:11" x14ac:dyDescent="0.2">
      <c r="B6674" s="1">
        <v>20539743</v>
      </c>
      <c r="C6674" s="1">
        <v>2026</v>
      </c>
      <c r="D6674" s="1" t="s">
        <v>321</v>
      </c>
      <c r="E6674" s="1">
        <v>0</v>
      </c>
      <c r="F6674" s="329">
        <v>0</v>
      </c>
      <c r="G6674" s="1">
        <v>0</v>
      </c>
      <c r="H6674" s="329">
        <v>0</v>
      </c>
      <c r="I6674" s="1">
        <v>0</v>
      </c>
      <c r="J6674" s="329">
        <v>1171.8112789468159</v>
      </c>
      <c r="K6674" s="329">
        <f t="shared" si="104"/>
        <v>1171.8112789468159</v>
      </c>
    </row>
    <row r="6675" spans="2:11" x14ac:dyDescent="0.2">
      <c r="B6675" s="1">
        <v>20539743</v>
      </c>
      <c r="C6675" s="1">
        <v>2027</v>
      </c>
      <c r="D6675" s="1" t="s">
        <v>321</v>
      </c>
      <c r="E6675" s="1">
        <v>0</v>
      </c>
      <c r="F6675" s="329">
        <v>0</v>
      </c>
      <c r="G6675" s="1">
        <v>0</v>
      </c>
      <c r="H6675" s="329">
        <v>0</v>
      </c>
      <c r="I6675" s="1">
        <v>0</v>
      </c>
      <c r="J6675" s="329">
        <v>1171.8112789468159</v>
      </c>
      <c r="K6675" s="329">
        <f t="shared" si="104"/>
        <v>1171.8112789468159</v>
      </c>
    </row>
    <row r="6676" spans="2:11" x14ac:dyDescent="0.2">
      <c r="B6676" s="1">
        <v>20539743</v>
      </c>
      <c r="C6676" s="1">
        <v>2028</v>
      </c>
      <c r="D6676" s="1" t="s">
        <v>321</v>
      </c>
      <c r="E6676" s="1">
        <v>0</v>
      </c>
      <c r="F6676" s="329">
        <v>0</v>
      </c>
      <c r="G6676" s="1">
        <v>0</v>
      </c>
      <c r="H6676" s="329">
        <v>0</v>
      </c>
      <c r="I6676" s="1">
        <v>0</v>
      </c>
      <c r="J6676" s="329">
        <v>1171.8112789468159</v>
      </c>
      <c r="K6676" s="329">
        <f t="shared" si="104"/>
        <v>1171.8112789468159</v>
      </c>
    </row>
    <row r="6677" spans="2:11" x14ac:dyDescent="0.2">
      <c r="B6677" s="1">
        <v>20539743</v>
      </c>
      <c r="C6677" s="1">
        <v>2029</v>
      </c>
      <c r="D6677" s="1" t="s">
        <v>321</v>
      </c>
      <c r="E6677" s="1">
        <v>0</v>
      </c>
      <c r="F6677" s="329">
        <v>0</v>
      </c>
      <c r="G6677" s="1">
        <v>0</v>
      </c>
      <c r="H6677" s="329">
        <v>0</v>
      </c>
      <c r="I6677" s="1">
        <v>0</v>
      </c>
      <c r="J6677" s="329">
        <v>1171.8112789468159</v>
      </c>
      <c r="K6677" s="329">
        <f t="shared" si="104"/>
        <v>1171.8112789468159</v>
      </c>
    </row>
    <row r="6678" spans="2:11" x14ac:dyDescent="0.2">
      <c r="B6678" s="1">
        <v>20539743</v>
      </c>
      <c r="C6678" s="1">
        <v>2030</v>
      </c>
      <c r="D6678" s="1" t="s">
        <v>321</v>
      </c>
      <c r="E6678" s="1">
        <v>0</v>
      </c>
      <c r="F6678" s="329">
        <v>0</v>
      </c>
      <c r="G6678" s="1">
        <v>0</v>
      </c>
      <c r="H6678" s="329">
        <v>0</v>
      </c>
      <c r="I6678" s="1">
        <v>0</v>
      </c>
      <c r="J6678" s="329">
        <v>1171.8112789468159</v>
      </c>
      <c r="K6678" s="329">
        <f t="shared" si="104"/>
        <v>1171.8112789468159</v>
      </c>
    </row>
    <row r="6679" spans="2:11" x14ac:dyDescent="0.2">
      <c r="B6679" s="1">
        <v>20539743</v>
      </c>
      <c r="C6679" s="1">
        <v>2031</v>
      </c>
      <c r="D6679" s="1" t="s">
        <v>321</v>
      </c>
      <c r="E6679" s="1">
        <v>0</v>
      </c>
      <c r="F6679" s="329">
        <v>0</v>
      </c>
      <c r="G6679" s="1">
        <v>0</v>
      </c>
      <c r="H6679" s="329">
        <v>0</v>
      </c>
      <c r="I6679" s="1">
        <v>0</v>
      </c>
      <c r="J6679" s="329">
        <v>1171.8112789468159</v>
      </c>
      <c r="K6679" s="329">
        <f t="shared" si="104"/>
        <v>1171.8112789468159</v>
      </c>
    </row>
    <row r="6680" spans="2:11" x14ac:dyDescent="0.2">
      <c r="B6680" s="1">
        <v>20539743</v>
      </c>
      <c r="C6680" s="1">
        <v>2032</v>
      </c>
      <c r="D6680" s="1" t="s">
        <v>321</v>
      </c>
      <c r="E6680" s="1">
        <v>0</v>
      </c>
      <c r="F6680" s="329">
        <v>0</v>
      </c>
      <c r="G6680" s="1">
        <v>0</v>
      </c>
      <c r="H6680" s="329">
        <v>0</v>
      </c>
      <c r="I6680" s="1">
        <v>0</v>
      </c>
      <c r="J6680" s="329">
        <v>1171.8112789468159</v>
      </c>
      <c r="K6680" s="329">
        <f t="shared" si="104"/>
        <v>1171.8112789468159</v>
      </c>
    </row>
    <row r="6681" spans="2:11" x14ac:dyDescent="0.2">
      <c r="B6681" s="1">
        <v>20539743</v>
      </c>
      <c r="C6681" s="1">
        <v>2033</v>
      </c>
      <c r="D6681" s="1" t="s">
        <v>321</v>
      </c>
      <c r="E6681" s="1">
        <v>0</v>
      </c>
      <c r="F6681" s="329">
        <v>0</v>
      </c>
      <c r="G6681" s="1">
        <v>0</v>
      </c>
      <c r="H6681" s="329">
        <v>0</v>
      </c>
      <c r="I6681" s="1">
        <v>0</v>
      </c>
      <c r="J6681" s="329">
        <v>1171.8112789468159</v>
      </c>
      <c r="K6681" s="329">
        <f t="shared" si="104"/>
        <v>1171.8112789468159</v>
      </c>
    </row>
    <row r="6682" spans="2:11" x14ac:dyDescent="0.2">
      <c r="B6682" s="1">
        <v>20539743</v>
      </c>
      <c r="C6682" s="1">
        <v>2034</v>
      </c>
      <c r="D6682" s="1" t="s">
        <v>321</v>
      </c>
      <c r="E6682" s="1">
        <v>0</v>
      </c>
      <c r="F6682" s="329">
        <v>0</v>
      </c>
      <c r="G6682" s="1">
        <v>0</v>
      </c>
      <c r="H6682" s="329">
        <v>0</v>
      </c>
      <c r="I6682" s="1">
        <v>0</v>
      </c>
      <c r="J6682" s="329">
        <v>1171.8112789468159</v>
      </c>
      <c r="K6682" s="329">
        <f t="shared" si="104"/>
        <v>1171.8112789468159</v>
      </c>
    </row>
    <row r="6683" spans="2:11" x14ac:dyDescent="0.2">
      <c r="B6683" s="1">
        <v>20011694</v>
      </c>
      <c r="C6683" s="1">
        <v>2023</v>
      </c>
      <c r="D6683" s="1" t="s">
        <v>322</v>
      </c>
      <c r="E6683" s="1">
        <v>0</v>
      </c>
      <c r="F6683" s="329">
        <v>0</v>
      </c>
      <c r="G6683" s="1">
        <v>0</v>
      </c>
      <c r="H6683" s="329">
        <v>0</v>
      </c>
      <c r="I6683" s="1">
        <v>0</v>
      </c>
      <c r="J6683" s="329">
        <v>2738.9191279820261</v>
      </c>
      <c r="K6683" s="329">
        <f t="shared" si="104"/>
        <v>2738.9191279820261</v>
      </c>
    </row>
    <row r="6684" spans="2:11" x14ac:dyDescent="0.2">
      <c r="B6684" s="1">
        <v>20011694</v>
      </c>
      <c r="C6684" s="1">
        <v>2024</v>
      </c>
      <c r="D6684" s="1" t="s">
        <v>322</v>
      </c>
      <c r="E6684" s="1">
        <v>0</v>
      </c>
      <c r="F6684" s="329">
        <v>0</v>
      </c>
      <c r="G6684" s="1">
        <v>0</v>
      </c>
      <c r="H6684" s="329">
        <v>0</v>
      </c>
      <c r="I6684" s="1">
        <v>0</v>
      </c>
      <c r="J6684" s="329">
        <v>2738.9191279820261</v>
      </c>
      <c r="K6684" s="329">
        <f t="shared" si="104"/>
        <v>2738.9191279820261</v>
      </c>
    </row>
    <row r="6685" spans="2:11" x14ac:dyDescent="0.2">
      <c r="B6685" s="1">
        <v>20011694</v>
      </c>
      <c r="C6685" s="1">
        <v>2025</v>
      </c>
      <c r="D6685" s="1" t="s">
        <v>322</v>
      </c>
      <c r="E6685" s="1">
        <v>0</v>
      </c>
      <c r="F6685" s="329">
        <v>0</v>
      </c>
      <c r="G6685" s="1">
        <v>0</v>
      </c>
      <c r="H6685" s="329">
        <v>0</v>
      </c>
      <c r="I6685" s="1">
        <v>0</v>
      </c>
      <c r="J6685" s="329">
        <v>2738.9191279820261</v>
      </c>
      <c r="K6685" s="329">
        <f t="shared" si="104"/>
        <v>2738.9191279820261</v>
      </c>
    </row>
    <row r="6686" spans="2:11" x14ac:dyDescent="0.2">
      <c r="B6686" s="1">
        <v>20011694</v>
      </c>
      <c r="C6686" s="1">
        <v>2026</v>
      </c>
      <c r="D6686" s="1" t="s">
        <v>322</v>
      </c>
      <c r="E6686" s="1">
        <v>0</v>
      </c>
      <c r="F6686" s="329">
        <v>0</v>
      </c>
      <c r="G6686" s="1">
        <v>0</v>
      </c>
      <c r="H6686" s="329">
        <v>0</v>
      </c>
      <c r="I6686" s="1">
        <v>0</v>
      </c>
      <c r="J6686" s="329">
        <v>2738.9191279820261</v>
      </c>
      <c r="K6686" s="329">
        <f t="shared" si="104"/>
        <v>2738.9191279820261</v>
      </c>
    </row>
    <row r="6687" spans="2:11" x14ac:dyDescent="0.2">
      <c r="B6687" s="1">
        <v>20011694</v>
      </c>
      <c r="C6687" s="1">
        <v>2027</v>
      </c>
      <c r="D6687" s="1" t="s">
        <v>322</v>
      </c>
      <c r="E6687" s="1">
        <v>0</v>
      </c>
      <c r="F6687" s="329">
        <v>0</v>
      </c>
      <c r="G6687" s="1">
        <v>0</v>
      </c>
      <c r="H6687" s="329">
        <v>0</v>
      </c>
      <c r="I6687" s="1">
        <v>0</v>
      </c>
      <c r="J6687" s="329">
        <v>2738.9191279820261</v>
      </c>
      <c r="K6687" s="329">
        <f t="shared" si="104"/>
        <v>2738.9191279820261</v>
      </c>
    </row>
    <row r="6688" spans="2:11" x14ac:dyDescent="0.2">
      <c r="B6688" s="1">
        <v>20011694</v>
      </c>
      <c r="C6688" s="1">
        <v>2028</v>
      </c>
      <c r="D6688" s="1" t="s">
        <v>322</v>
      </c>
      <c r="E6688" s="1">
        <v>0</v>
      </c>
      <c r="F6688" s="329">
        <v>0</v>
      </c>
      <c r="G6688" s="1">
        <v>0</v>
      </c>
      <c r="H6688" s="329">
        <v>0</v>
      </c>
      <c r="I6688" s="1">
        <v>0</v>
      </c>
      <c r="J6688" s="329">
        <v>2738.9191279820261</v>
      </c>
      <c r="K6688" s="329">
        <f t="shared" si="104"/>
        <v>2738.9191279820261</v>
      </c>
    </row>
    <row r="6689" spans="2:11" x14ac:dyDescent="0.2">
      <c r="B6689" s="1">
        <v>20011694</v>
      </c>
      <c r="C6689" s="1">
        <v>2029</v>
      </c>
      <c r="D6689" s="1" t="s">
        <v>322</v>
      </c>
      <c r="E6689" s="1">
        <v>0</v>
      </c>
      <c r="F6689" s="329">
        <v>0</v>
      </c>
      <c r="G6689" s="1">
        <v>0</v>
      </c>
      <c r="H6689" s="329">
        <v>0</v>
      </c>
      <c r="I6689" s="1">
        <v>0</v>
      </c>
      <c r="J6689" s="329">
        <v>2738.9191279820261</v>
      </c>
      <c r="K6689" s="329">
        <f t="shared" si="104"/>
        <v>2738.9191279820261</v>
      </c>
    </row>
    <row r="6690" spans="2:11" x14ac:dyDescent="0.2">
      <c r="B6690" s="1">
        <v>20011694</v>
      </c>
      <c r="C6690" s="1">
        <v>2030</v>
      </c>
      <c r="D6690" s="1" t="s">
        <v>322</v>
      </c>
      <c r="E6690" s="1">
        <v>0</v>
      </c>
      <c r="F6690" s="329">
        <v>0</v>
      </c>
      <c r="G6690" s="1">
        <v>0</v>
      </c>
      <c r="H6690" s="329">
        <v>0</v>
      </c>
      <c r="I6690" s="1">
        <v>0</v>
      </c>
      <c r="J6690" s="329">
        <v>2738.9191279820261</v>
      </c>
      <c r="K6690" s="329">
        <f t="shared" si="104"/>
        <v>2738.9191279820261</v>
      </c>
    </row>
    <row r="6691" spans="2:11" x14ac:dyDescent="0.2">
      <c r="B6691" s="1">
        <v>20011694</v>
      </c>
      <c r="C6691" s="1">
        <v>2031</v>
      </c>
      <c r="D6691" s="1" t="s">
        <v>322</v>
      </c>
      <c r="E6691" s="1">
        <v>0</v>
      </c>
      <c r="F6691" s="329">
        <v>0</v>
      </c>
      <c r="G6691" s="1">
        <v>0</v>
      </c>
      <c r="H6691" s="329">
        <v>0</v>
      </c>
      <c r="I6691" s="1">
        <v>0</v>
      </c>
      <c r="J6691" s="329">
        <v>2738.9191279820261</v>
      </c>
      <c r="K6691" s="329">
        <f t="shared" si="104"/>
        <v>2738.9191279820261</v>
      </c>
    </row>
    <row r="6692" spans="2:11" x14ac:dyDescent="0.2">
      <c r="B6692" s="1">
        <v>20011694</v>
      </c>
      <c r="C6692" s="1">
        <v>2032</v>
      </c>
      <c r="D6692" s="1" t="s">
        <v>322</v>
      </c>
      <c r="E6692" s="1">
        <v>0</v>
      </c>
      <c r="F6692" s="329">
        <v>0</v>
      </c>
      <c r="G6692" s="1">
        <v>0</v>
      </c>
      <c r="H6692" s="329">
        <v>0</v>
      </c>
      <c r="I6692" s="1">
        <v>0</v>
      </c>
      <c r="J6692" s="329">
        <v>2738.9191279820261</v>
      </c>
      <c r="K6692" s="329">
        <f t="shared" si="104"/>
        <v>2738.9191279820261</v>
      </c>
    </row>
    <row r="6693" spans="2:11" x14ac:dyDescent="0.2">
      <c r="B6693" s="1">
        <v>20011694</v>
      </c>
      <c r="C6693" s="1">
        <v>2033</v>
      </c>
      <c r="D6693" s="1" t="s">
        <v>322</v>
      </c>
      <c r="E6693" s="1">
        <v>0</v>
      </c>
      <c r="F6693" s="329">
        <v>0</v>
      </c>
      <c r="G6693" s="1">
        <v>0</v>
      </c>
      <c r="H6693" s="329">
        <v>0</v>
      </c>
      <c r="I6693" s="1">
        <v>0</v>
      </c>
      <c r="J6693" s="329">
        <v>2738.9191279820261</v>
      </c>
      <c r="K6693" s="329">
        <f t="shared" si="104"/>
        <v>2738.9191279820261</v>
      </c>
    </row>
    <row r="6694" spans="2:11" x14ac:dyDescent="0.2">
      <c r="B6694" s="1">
        <v>20011694</v>
      </c>
      <c r="C6694" s="1">
        <v>2034</v>
      </c>
      <c r="D6694" s="1" t="s">
        <v>322</v>
      </c>
      <c r="E6694" s="1">
        <v>0</v>
      </c>
      <c r="F6694" s="329">
        <v>0</v>
      </c>
      <c r="G6694" s="1">
        <v>0</v>
      </c>
      <c r="H6694" s="329">
        <v>0</v>
      </c>
      <c r="I6694" s="1">
        <v>0</v>
      </c>
      <c r="J6694" s="329">
        <v>2738.9191279820261</v>
      </c>
      <c r="K6694" s="329">
        <f t="shared" si="104"/>
        <v>2738.9191279820261</v>
      </c>
    </row>
    <row r="6695" spans="2:11" x14ac:dyDescent="0.2">
      <c r="B6695" s="1">
        <v>20015446</v>
      </c>
      <c r="C6695" s="1">
        <v>2023</v>
      </c>
      <c r="D6695" s="1" t="s">
        <v>322</v>
      </c>
      <c r="E6695" s="1">
        <v>0</v>
      </c>
      <c r="F6695" s="329">
        <v>0</v>
      </c>
      <c r="G6695" s="1">
        <v>0</v>
      </c>
      <c r="H6695" s="329">
        <v>0</v>
      </c>
      <c r="I6695" s="1">
        <v>0</v>
      </c>
      <c r="J6695" s="329">
        <v>5306.7663183004079</v>
      </c>
      <c r="K6695" s="329">
        <f t="shared" si="104"/>
        <v>5306.7663183004079</v>
      </c>
    </row>
    <row r="6696" spans="2:11" x14ac:dyDescent="0.2">
      <c r="B6696" s="1">
        <v>20015446</v>
      </c>
      <c r="C6696" s="1">
        <v>2024</v>
      </c>
      <c r="D6696" s="1" t="s">
        <v>322</v>
      </c>
      <c r="E6696" s="1">
        <v>0</v>
      </c>
      <c r="F6696" s="329">
        <v>0</v>
      </c>
      <c r="G6696" s="1">
        <v>0</v>
      </c>
      <c r="H6696" s="329">
        <v>0</v>
      </c>
      <c r="I6696" s="1">
        <v>0</v>
      </c>
      <c r="J6696" s="329">
        <v>5306.7663183004079</v>
      </c>
      <c r="K6696" s="329">
        <f t="shared" si="104"/>
        <v>5306.7663183004079</v>
      </c>
    </row>
    <row r="6697" spans="2:11" x14ac:dyDescent="0.2">
      <c r="B6697" s="1">
        <v>20015446</v>
      </c>
      <c r="C6697" s="1">
        <v>2025</v>
      </c>
      <c r="D6697" s="1" t="s">
        <v>322</v>
      </c>
      <c r="E6697" s="1">
        <v>0</v>
      </c>
      <c r="F6697" s="329">
        <v>0</v>
      </c>
      <c r="G6697" s="1">
        <v>0</v>
      </c>
      <c r="H6697" s="329">
        <v>0</v>
      </c>
      <c r="I6697" s="1">
        <v>0</v>
      </c>
      <c r="J6697" s="329">
        <v>5306.7663183004079</v>
      </c>
      <c r="K6697" s="329">
        <f t="shared" si="104"/>
        <v>5306.7663183004079</v>
      </c>
    </row>
    <row r="6698" spans="2:11" x14ac:dyDescent="0.2">
      <c r="B6698" s="1">
        <v>20015446</v>
      </c>
      <c r="C6698" s="1">
        <v>2026</v>
      </c>
      <c r="D6698" s="1" t="s">
        <v>322</v>
      </c>
      <c r="E6698" s="1">
        <v>0</v>
      </c>
      <c r="F6698" s="329">
        <v>0</v>
      </c>
      <c r="G6698" s="1">
        <v>0</v>
      </c>
      <c r="H6698" s="329">
        <v>0</v>
      </c>
      <c r="I6698" s="1">
        <v>0</v>
      </c>
      <c r="J6698" s="329">
        <v>5306.7663183004079</v>
      </c>
      <c r="K6698" s="329">
        <f t="shared" si="104"/>
        <v>5306.7663183004079</v>
      </c>
    </row>
    <row r="6699" spans="2:11" x14ac:dyDescent="0.2">
      <c r="B6699" s="1">
        <v>20015446</v>
      </c>
      <c r="C6699" s="1">
        <v>2027</v>
      </c>
      <c r="D6699" s="1" t="s">
        <v>322</v>
      </c>
      <c r="E6699" s="1">
        <v>0</v>
      </c>
      <c r="F6699" s="329">
        <v>0</v>
      </c>
      <c r="G6699" s="1">
        <v>0</v>
      </c>
      <c r="H6699" s="329">
        <v>0</v>
      </c>
      <c r="I6699" s="1">
        <v>0</v>
      </c>
      <c r="J6699" s="329">
        <v>5306.7663183004079</v>
      </c>
      <c r="K6699" s="329">
        <f t="shared" si="104"/>
        <v>5306.7663183004079</v>
      </c>
    </row>
    <row r="6700" spans="2:11" x14ac:dyDescent="0.2">
      <c r="B6700" s="1">
        <v>20015446</v>
      </c>
      <c r="C6700" s="1">
        <v>2028</v>
      </c>
      <c r="D6700" s="1" t="s">
        <v>322</v>
      </c>
      <c r="E6700" s="1">
        <v>0</v>
      </c>
      <c r="F6700" s="329">
        <v>0</v>
      </c>
      <c r="G6700" s="1">
        <v>0</v>
      </c>
      <c r="H6700" s="329">
        <v>0</v>
      </c>
      <c r="I6700" s="1">
        <v>0</v>
      </c>
      <c r="J6700" s="329">
        <v>5306.7663183004079</v>
      </c>
      <c r="K6700" s="329">
        <f t="shared" si="104"/>
        <v>5306.7663183004079</v>
      </c>
    </row>
    <row r="6701" spans="2:11" x14ac:dyDescent="0.2">
      <c r="B6701" s="1">
        <v>20015446</v>
      </c>
      <c r="C6701" s="1">
        <v>2029</v>
      </c>
      <c r="D6701" s="1" t="s">
        <v>322</v>
      </c>
      <c r="E6701" s="1">
        <v>0</v>
      </c>
      <c r="F6701" s="329">
        <v>0</v>
      </c>
      <c r="G6701" s="1">
        <v>0</v>
      </c>
      <c r="H6701" s="329">
        <v>0</v>
      </c>
      <c r="I6701" s="1">
        <v>0</v>
      </c>
      <c r="J6701" s="329">
        <v>5306.7663183004079</v>
      </c>
      <c r="K6701" s="329">
        <f t="shared" si="104"/>
        <v>5306.7663183004079</v>
      </c>
    </row>
    <row r="6702" spans="2:11" x14ac:dyDescent="0.2">
      <c r="B6702" s="1">
        <v>20015446</v>
      </c>
      <c r="C6702" s="1">
        <v>2030</v>
      </c>
      <c r="D6702" s="1" t="s">
        <v>322</v>
      </c>
      <c r="E6702" s="1">
        <v>0</v>
      </c>
      <c r="F6702" s="329">
        <v>0</v>
      </c>
      <c r="G6702" s="1">
        <v>0</v>
      </c>
      <c r="H6702" s="329">
        <v>0</v>
      </c>
      <c r="I6702" s="1">
        <v>0</v>
      </c>
      <c r="J6702" s="329">
        <v>5306.7663183004079</v>
      </c>
      <c r="K6702" s="329">
        <f t="shared" si="104"/>
        <v>5306.7663183004079</v>
      </c>
    </row>
    <row r="6703" spans="2:11" x14ac:dyDescent="0.2">
      <c r="B6703" s="1">
        <v>20015446</v>
      </c>
      <c r="C6703" s="1">
        <v>2031</v>
      </c>
      <c r="D6703" s="1" t="s">
        <v>322</v>
      </c>
      <c r="E6703" s="1">
        <v>0</v>
      </c>
      <c r="F6703" s="329">
        <v>0</v>
      </c>
      <c r="G6703" s="1">
        <v>0</v>
      </c>
      <c r="H6703" s="329">
        <v>0</v>
      </c>
      <c r="I6703" s="1">
        <v>0</v>
      </c>
      <c r="J6703" s="329">
        <v>5306.7663183004079</v>
      </c>
      <c r="K6703" s="329">
        <f t="shared" si="104"/>
        <v>5306.7663183004079</v>
      </c>
    </row>
    <row r="6704" spans="2:11" x14ac:dyDescent="0.2">
      <c r="B6704" s="1">
        <v>20015446</v>
      </c>
      <c r="C6704" s="1">
        <v>2032</v>
      </c>
      <c r="D6704" s="1" t="s">
        <v>322</v>
      </c>
      <c r="E6704" s="1">
        <v>0</v>
      </c>
      <c r="F6704" s="329">
        <v>0</v>
      </c>
      <c r="G6704" s="1">
        <v>0</v>
      </c>
      <c r="H6704" s="329">
        <v>0</v>
      </c>
      <c r="I6704" s="1">
        <v>0</v>
      </c>
      <c r="J6704" s="329">
        <v>5306.7663183004079</v>
      </c>
      <c r="K6704" s="329">
        <f t="shared" si="104"/>
        <v>5306.7663183004079</v>
      </c>
    </row>
    <row r="6705" spans="2:11" x14ac:dyDescent="0.2">
      <c r="B6705" s="1">
        <v>20015446</v>
      </c>
      <c r="C6705" s="1">
        <v>2033</v>
      </c>
      <c r="D6705" s="1" t="s">
        <v>322</v>
      </c>
      <c r="E6705" s="1">
        <v>0</v>
      </c>
      <c r="F6705" s="329">
        <v>0</v>
      </c>
      <c r="G6705" s="1">
        <v>0</v>
      </c>
      <c r="H6705" s="329">
        <v>0</v>
      </c>
      <c r="I6705" s="1">
        <v>0</v>
      </c>
      <c r="J6705" s="329">
        <v>5306.7663183004079</v>
      </c>
      <c r="K6705" s="329">
        <f t="shared" si="104"/>
        <v>5306.7663183004079</v>
      </c>
    </row>
    <row r="6706" spans="2:11" x14ac:dyDescent="0.2">
      <c r="B6706" s="1">
        <v>20015446</v>
      </c>
      <c r="C6706" s="1">
        <v>2034</v>
      </c>
      <c r="D6706" s="1" t="s">
        <v>322</v>
      </c>
      <c r="E6706" s="1">
        <v>0</v>
      </c>
      <c r="F6706" s="329">
        <v>0</v>
      </c>
      <c r="G6706" s="1">
        <v>0</v>
      </c>
      <c r="H6706" s="329">
        <v>0</v>
      </c>
      <c r="I6706" s="1">
        <v>0</v>
      </c>
      <c r="J6706" s="329">
        <v>5306.7663183004079</v>
      </c>
      <c r="K6706" s="329">
        <f t="shared" si="104"/>
        <v>5306.7663183004079</v>
      </c>
    </row>
    <row r="6707" spans="2:11" x14ac:dyDescent="0.2">
      <c r="B6707" s="1">
        <v>20016842</v>
      </c>
      <c r="C6707" s="1">
        <v>2023</v>
      </c>
      <c r="D6707" s="1" t="s">
        <v>322</v>
      </c>
      <c r="E6707" s="1">
        <v>0</v>
      </c>
      <c r="F6707" s="329">
        <v>0</v>
      </c>
      <c r="G6707" s="1">
        <v>0</v>
      </c>
      <c r="H6707" s="329">
        <v>0</v>
      </c>
      <c r="I6707" s="1">
        <v>0</v>
      </c>
      <c r="J6707" s="329">
        <v>11198.041677632849</v>
      </c>
      <c r="K6707" s="329">
        <f t="shared" si="104"/>
        <v>11198.041677632849</v>
      </c>
    </row>
    <row r="6708" spans="2:11" x14ac:dyDescent="0.2">
      <c r="B6708" s="1">
        <v>20016842</v>
      </c>
      <c r="C6708" s="1">
        <v>2024</v>
      </c>
      <c r="D6708" s="1" t="s">
        <v>322</v>
      </c>
      <c r="E6708" s="1">
        <v>0</v>
      </c>
      <c r="F6708" s="329">
        <v>0</v>
      </c>
      <c r="G6708" s="1">
        <v>0</v>
      </c>
      <c r="H6708" s="329">
        <v>0</v>
      </c>
      <c r="I6708" s="1">
        <v>0</v>
      </c>
      <c r="J6708" s="329">
        <v>11198.041677632849</v>
      </c>
      <c r="K6708" s="329">
        <f t="shared" si="104"/>
        <v>11198.041677632849</v>
      </c>
    </row>
    <row r="6709" spans="2:11" x14ac:dyDescent="0.2">
      <c r="B6709" s="1">
        <v>20016842</v>
      </c>
      <c r="C6709" s="1">
        <v>2025</v>
      </c>
      <c r="D6709" s="1" t="s">
        <v>322</v>
      </c>
      <c r="E6709" s="1">
        <v>0</v>
      </c>
      <c r="F6709" s="329">
        <v>0</v>
      </c>
      <c r="G6709" s="1">
        <v>0</v>
      </c>
      <c r="H6709" s="329">
        <v>0</v>
      </c>
      <c r="I6709" s="1">
        <v>0</v>
      </c>
      <c r="J6709" s="329">
        <v>11198.041677632849</v>
      </c>
      <c r="K6709" s="329">
        <f t="shared" si="104"/>
        <v>11198.041677632849</v>
      </c>
    </row>
    <row r="6710" spans="2:11" x14ac:dyDescent="0.2">
      <c r="B6710" s="1">
        <v>20016842</v>
      </c>
      <c r="C6710" s="1">
        <v>2026</v>
      </c>
      <c r="D6710" s="1" t="s">
        <v>322</v>
      </c>
      <c r="E6710" s="1">
        <v>0</v>
      </c>
      <c r="F6710" s="329">
        <v>0</v>
      </c>
      <c r="G6710" s="1">
        <v>0</v>
      </c>
      <c r="H6710" s="329">
        <v>0</v>
      </c>
      <c r="I6710" s="1">
        <v>0</v>
      </c>
      <c r="J6710" s="329">
        <v>11198.041677632849</v>
      </c>
      <c r="K6710" s="329">
        <f t="shared" si="104"/>
        <v>11198.041677632849</v>
      </c>
    </row>
    <row r="6711" spans="2:11" x14ac:dyDescent="0.2">
      <c r="B6711" s="1">
        <v>20016842</v>
      </c>
      <c r="C6711" s="1">
        <v>2027</v>
      </c>
      <c r="D6711" s="1" t="s">
        <v>322</v>
      </c>
      <c r="E6711" s="1">
        <v>0</v>
      </c>
      <c r="F6711" s="329">
        <v>0</v>
      </c>
      <c r="G6711" s="1">
        <v>0</v>
      </c>
      <c r="H6711" s="329">
        <v>0</v>
      </c>
      <c r="I6711" s="1">
        <v>0</v>
      </c>
      <c r="J6711" s="329">
        <v>11198.041677632849</v>
      </c>
      <c r="K6711" s="329">
        <f t="shared" si="104"/>
        <v>11198.041677632849</v>
      </c>
    </row>
    <row r="6712" spans="2:11" x14ac:dyDescent="0.2">
      <c r="B6712" s="1">
        <v>20016842</v>
      </c>
      <c r="C6712" s="1">
        <v>2028</v>
      </c>
      <c r="D6712" s="1" t="s">
        <v>322</v>
      </c>
      <c r="E6712" s="1">
        <v>0</v>
      </c>
      <c r="F6712" s="329">
        <v>0</v>
      </c>
      <c r="G6712" s="1">
        <v>0</v>
      </c>
      <c r="H6712" s="329">
        <v>0</v>
      </c>
      <c r="I6712" s="1">
        <v>0</v>
      </c>
      <c r="J6712" s="329">
        <v>11198.041677632849</v>
      </c>
      <c r="K6712" s="329">
        <f t="shared" si="104"/>
        <v>11198.041677632849</v>
      </c>
    </row>
    <row r="6713" spans="2:11" x14ac:dyDescent="0.2">
      <c r="B6713" s="1">
        <v>20016842</v>
      </c>
      <c r="C6713" s="1">
        <v>2029</v>
      </c>
      <c r="D6713" s="1" t="s">
        <v>322</v>
      </c>
      <c r="E6713" s="1">
        <v>0</v>
      </c>
      <c r="F6713" s="329">
        <v>0</v>
      </c>
      <c r="G6713" s="1">
        <v>0</v>
      </c>
      <c r="H6713" s="329">
        <v>0</v>
      </c>
      <c r="I6713" s="1">
        <v>0</v>
      </c>
      <c r="J6713" s="329">
        <v>11198.041677632849</v>
      </c>
      <c r="K6713" s="329">
        <f t="shared" si="104"/>
        <v>11198.041677632849</v>
      </c>
    </row>
    <row r="6714" spans="2:11" x14ac:dyDescent="0.2">
      <c r="B6714" s="1">
        <v>20016842</v>
      </c>
      <c r="C6714" s="1">
        <v>2030</v>
      </c>
      <c r="D6714" s="1" t="s">
        <v>322</v>
      </c>
      <c r="E6714" s="1">
        <v>0</v>
      </c>
      <c r="F6714" s="329">
        <v>0</v>
      </c>
      <c r="G6714" s="1">
        <v>0</v>
      </c>
      <c r="H6714" s="329">
        <v>0</v>
      </c>
      <c r="I6714" s="1">
        <v>0</v>
      </c>
      <c r="J6714" s="329">
        <v>11198.041677632849</v>
      </c>
      <c r="K6714" s="329">
        <f t="shared" si="104"/>
        <v>11198.041677632849</v>
      </c>
    </row>
    <row r="6715" spans="2:11" x14ac:dyDescent="0.2">
      <c r="B6715" s="1">
        <v>20016842</v>
      </c>
      <c r="C6715" s="1">
        <v>2031</v>
      </c>
      <c r="D6715" s="1" t="s">
        <v>322</v>
      </c>
      <c r="E6715" s="1">
        <v>0</v>
      </c>
      <c r="F6715" s="329">
        <v>0</v>
      </c>
      <c r="G6715" s="1">
        <v>0</v>
      </c>
      <c r="H6715" s="329">
        <v>0</v>
      </c>
      <c r="I6715" s="1">
        <v>0</v>
      </c>
      <c r="J6715" s="329">
        <v>11198.041677632849</v>
      </c>
      <c r="K6715" s="329">
        <f t="shared" si="104"/>
        <v>11198.041677632849</v>
      </c>
    </row>
    <row r="6716" spans="2:11" x14ac:dyDescent="0.2">
      <c r="B6716" s="1">
        <v>20016842</v>
      </c>
      <c r="C6716" s="1">
        <v>2032</v>
      </c>
      <c r="D6716" s="1" t="s">
        <v>322</v>
      </c>
      <c r="E6716" s="1">
        <v>0</v>
      </c>
      <c r="F6716" s="329">
        <v>0</v>
      </c>
      <c r="G6716" s="1">
        <v>0</v>
      </c>
      <c r="H6716" s="329">
        <v>0</v>
      </c>
      <c r="I6716" s="1">
        <v>0</v>
      </c>
      <c r="J6716" s="329">
        <v>11198.041677632849</v>
      </c>
      <c r="K6716" s="329">
        <f t="shared" si="104"/>
        <v>11198.041677632849</v>
      </c>
    </row>
    <row r="6717" spans="2:11" x14ac:dyDescent="0.2">
      <c r="B6717" s="1">
        <v>20016842</v>
      </c>
      <c r="C6717" s="1">
        <v>2033</v>
      </c>
      <c r="D6717" s="1" t="s">
        <v>322</v>
      </c>
      <c r="E6717" s="1">
        <v>0</v>
      </c>
      <c r="F6717" s="329">
        <v>0</v>
      </c>
      <c r="G6717" s="1">
        <v>0</v>
      </c>
      <c r="H6717" s="329">
        <v>0</v>
      </c>
      <c r="I6717" s="1">
        <v>0</v>
      </c>
      <c r="J6717" s="329">
        <v>11198.041677632849</v>
      </c>
      <c r="K6717" s="329">
        <f t="shared" si="104"/>
        <v>11198.041677632849</v>
      </c>
    </row>
    <row r="6718" spans="2:11" x14ac:dyDescent="0.2">
      <c r="B6718" s="1">
        <v>20016842</v>
      </c>
      <c r="C6718" s="1">
        <v>2034</v>
      </c>
      <c r="D6718" s="1" t="s">
        <v>322</v>
      </c>
      <c r="E6718" s="1">
        <v>0</v>
      </c>
      <c r="F6718" s="329">
        <v>0</v>
      </c>
      <c r="G6718" s="1">
        <v>0</v>
      </c>
      <c r="H6718" s="329">
        <v>0</v>
      </c>
      <c r="I6718" s="1">
        <v>0</v>
      </c>
      <c r="J6718" s="329">
        <v>11198.041677632849</v>
      </c>
      <c r="K6718" s="329">
        <f t="shared" si="104"/>
        <v>11198.041677632849</v>
      </c>
    </row>
    <row r="6719" spans="2:11" x14ac:dyDescent="0.2">
      <c r="B6719" s="1">
        <v>20017124</v>
      </c>
      <c r="C6719" s="1">
        <v>2023</v>
      </c>
      <c r="D6719" s="1" t="s">
        <v>322</v>
      </c>
      <c r="E6719" s="1">
        <v>323.61087037225388</v>
      </c>
      <c r="F6719" s="329">
        <v>0</v>
      </c>
      <c r="G6719" s="1">
        <v>0</v>
      </c>
      <c r="H6719" s="329">
        <v>0</v>
      </c>
      <c r="I6719" s="1">
        <v>323.61087037225388</v>
      </c>
      <c r="J6719" s="329">
        <v>17104.255165872579</v>
      </c>
      <c r="K6719" s="329">
        <f t="shared" si="104"/>
        <v>17104.255165872579</v>
      </c>
    </row>
    <row r="6720" spans="2:11" x14ac:dyDescent="0.2">
      <c r="B6720" s="1">
        <v>20017124</v>
      </c>
      <c r="C6720" s="1">
        <v>2024</v>
      </c>
      <c r="D6720" s="1" t="s">
        <v>322</v>
      </c>
      <c r="E6720" s="1">
        <v>297.84917259566618</v>
      </c>
      <c r="F6720" s="329">
        <v>4.2785305528259761</v>
      </c>
      <c r="G6720" s="1">
        <v>0</v>
      </c>
      <c r="H6720" s="329">
        <v>0</v>
      </c>
      <c r="I6720" s="1">
        <v>297.84917259566618</v>
      </c>
      <c r="J6720" s="329">
        <v>17104.255165872579</v>
      </c>
      <c r="K6720" s="329">
        <f t="shared" si="104"/>
        <v>17108.533696425406</v>
      </c>
    </row>
    <row r="6721" spans="2:11" x14ac:dyDescent="0.2">
      <c r="B6721" s="1">
        <v>20017124</v>
      </c>
      <c r="C6721" s="1">
        <v>2025</v>
      </c>
      <c r="D6721" s="1" t="s">
        <v>322</v>
      </c>
      <c r="E6721" s="1">
        <v>324.54489592351422</v>
      </c>
      <c r="F6721" s="329">
        <v>4.5407876643234513</v>
      </c>
      <c r="G6721" s="1">
        <v>0</v>
      </c>
      <c r="H6721" s="329">
        <v>0</v>
      </c>
      <c r="I6721" s="1">
        <v>324.54489592351422</v>
      </c>
      <c r="J6721" s="329">
        <v>17104.255165872579</v>
      </c>
      <c r="K6721" s="329">
        <f t="shared" si="104"/>
        <v>17108.795953536901</v>
      </c>
    </row>
    <row r="6722" spans="2:11" x14ac:dyDescent="0.2">
      <c r="B6722" s="1">
        <v>20017124</v>
      </c>
      <c r="C6722" s="1">
        <v>2026</v>
      </c>
      <c r="D6722" s="1" t="s">
        <v>322</v>
      </c>
      <c r="E6722" s="1">
        <v>482.30054934490443</v>
      </c>
      <c r="F6722" s="329">
        <v>2.535052431909103</v>
      </c>
      <c r="G6722" s="1">
        <v>0</v>
      </c>
      <c r="H6722" s="329">
        <v>0</v>
      </c>
      <c r="I6722" s="1">
        <v>482.30054934490443</v>
      </c>
      <c r="J6722" s="329">
        <v>17104.255165872579</v>
      </c>
      <c r="K6722" s="329">
        <f t="shared" si="104"/>
        <v>17106.790218304486</v>
      </c>
    </row>
    <row r="6723" spans="2:11" x14ac:dyDescent="0.2">
      <c r="B6723" s="1">
        <v>20017124</v>
      </c>
      <c r="C6723" s="1">
        <v>2027</v>
      </c>
      <c r="D6723" s="1" t="s">
        <v>322</v>
      </c>
      <c r="E6723" s="1">
        <v>482.30054934490443</v>
      </c>
      <c r="F6723" s="329">
        <v>2.535052431909103</v>
      </c>
      <c r="G6723" s="1">
        <v>0</v>
      </c>
      <c r="H6723" s="329">
        <v>0</v>
      </c>
      <c r="I6723" s="1">
        <v>482.30054934490443</v>
      </c>
      <c r="J6723" s="329">
        <v>17104.255165872579</v>
      </c>
      <c r="K6723" s="329">
        <f t="shared" si="104"/>
        <v>17106.790218304486</v>
      </c>
    </row>
    <row r="6724" spans="2:11" x14ac:dyDescent="0.2">
      <c r="B6724" s="1">
        <v>20017124</v>
      </c>
      <c r="C6724" s="1">
        <v>2028</v>
      </c>
      <c r="D6724" s="1" t="s">
        <v>322</v>
      </c>
      <c r="E6724" s="1">
        <v>482.30054934490443</v>
      </c>
      <c r="F6724" s="329">
        <v>2.535052431909103</v>
      </c>
      <c r="G6724" s="1">
        <v>0</v>
      </c>
      <c r="H6724" s="329">
        <v>0</v>
      </c>
      <c r="I6724" s="1">
        <v>482.30054934490443</v>
      </c>
      <c r="J6724" s="329">
        <v>17104.255165872579</v>
      </c>
      <c r="K6724" s="329">
        <f t="shared" si="104"/>
        <v>17106.790218304486</v>
      </c>
    </row>
    <row r="6725" spans="2:11" x14ac:dyDescent="0.2">
      <c r="B6725" s="1">
        <v>20017124</v>
      </c>
      <c r="C6725" s="1">
        <v>2029</v>
      </c>
      <c r="D6725" s="1" t="s">
        <v>322</v>
      </c>
      <c r="E6725" s="1">
        <v>482.30054934490443</v>
      </c>
      <c r="F6725" s="329">
        <v>2.535052431909103</v>
      </c>
      <c r="G6725" s="1">
        <v>0</v>
      </c>
      <c r="H6725" s="329">
        <v>0</v>
      </c>
      <c r="I6725" s="1">
        <v>482.30054934490443</v>
      </c>
      <c r="J6725" s="329">
        <v>17104.255165872579</v>
      </c>
      <c r="K6725" s="329">
        <f t="shared" si="104"/>
        <v>17106.790218304486</v>
      </c>
    </row>
    <row r="6726" spans="2:11" x14ac:dyDescent="0.2">
      <c r="B6726" s="1">
        <v>20017124</v>
      </c>
      <c r="C6726" s="1">
        <v>2030</v>
      </c>
      <c r="D6726" s="1" t="s">
        <v>322</v>
      </c>
      <c r="E6726" s="1">
        <v>482.30054934490443</v>
      </c>
      <c r="F6726" s="329">
        <v>2.535052431909103</v>
      </c>
      <c r="G6726" s="1">
        <v>0</v>
      </c>
      <c r="H6726" s="329">
        <v>0</v>
      </c>
      <c r="I6726" s="1">
        <v>482.30054934490443</v>
      </c>
      <c r="J6726" s="329">
        <v>17104.255165872579</v>
      </c>
      <c r="K6726" s="329">
        <f t="shared" si="104"/>
        <v>17106.790218304486</v>
      </c>
    </row>
    <row r="6727" spans="2:11" x14ac:dyDescent="0.2">
      <c r="B6727" s="1">
        <v>20017124</v>
      </c>
      <c r="C6727" s="1">
        <v>2031</v>
      </c>
      <c r="D6727" s="1" t="s">
        <v>322</v>
      </c>
      <c r="E6727" s="1">
        <v>482.30054934490443</v>
      </c>
      <c r="F6727" s="329">
        <v>2.535052431909103</v>
      </c>
      <c r="G6727" s="1">
        <v>0</v>
      </c>
      <c r="H6727" s="329">
        <v>0</v>
      </c>
      <c r="I6727" s="1">
        <v>482.30054934490443</v>
      </c>
      <c r="J6727" s="329">
        <v>17104.255165872579</v>
      </c>
      <c r="K6727" s="329">
        <f t="shared" ref="K6727:K6790" si="105">J6727+H6727+F6727</f>
        <v>17106.790218304486</v>
      </c>
    </row>
    <row r="6728" spans="2:11" x14ac:dyDescent="0.2">
      <c r="B6728" s="1">
        <v>20017124</v>
      </c>
      <c r="C6728" s="1">
        <v>2032</v>
      </c>
      <c r="D6728" s="1" t="s">
        <v>322</v>
      </c>
      <c r="E6728" s="1">
        <v>482.30054934490443</v>
      </c>
      <c r="F6728" s="329">
        <v>2.535052431909103</v>
      </c>
      <c r="G6728" s="1">
        <v>0</v>
      </c>
      <c r="H6728" s="329">
        <v>0</v>
      </c>
      <c r="I6728" s="1">
        <v>482.30054934490443</v>
      </c>
      <c r="J6728" s="329">
        <v>17104.255165872579</v>
      </c>
      <c r="K6728" s="329">
        <f t="shared" si="105"/>
        <v>17106.790218304486</v>
      </c>
    </row>
    <row r="6729" spans="2:11" x14ac:dyDescent="0.2">
      <c r="B6729" s="1">
        <v>20017124</v>
      </c>
      <c r="C6729" s="1">
        <v>2033</v>
      </c>
      <c r="D6729" s="1" t="s">
        <v>322</v>
      </c>
      <c r="E6729" s="1">
        <v>482.30054934490443</v>
      </c>
      <c r="F6729" s="329">
        <v>2.535052431909103</v>
      </c>
      <c r="G6729" s="1">
        <v>0</v>
      </c>
      <c r="H6729" s="329">
        <v>0</v>
      </c>
      <c r="I6729" s="1">
        <v>482.30054934490443</v>
      </c>
      <c r="J6729" s="329">
        <v>17104.255165872579</v>
      </c>
      <c r="K6729" s="329">
        <f t="shared" si="105"/>
        <v>17106.790218304486</v>
      </c>
    </row>
    <row r="6730" spans="2:11" x14ac:dyDescent="0.2">
      <c r="B6730" s="1">
        <v>20017124</v>
      </c>
      <c r="C6730" s="1">
        <v>2034</v>
      </c>
      <c r="D6730" s="1" t="s">
        <v>322</v>
      </c>
      <c r="E6730" s="1">
        <v>482.30054934490443</v>
      </c>
      <c r="F6730" s="329">
        <v>2.535052431909103</v>
      </c>
      <c r="G6730" s="1">
        <v>0</v>
      </c>
      <c r="H6730" s="329">
        <v>0</v>
      </c>
      <c r="I6730" s="1">
        <v>482.30054934490443</v>
      </c>
      <c r="J6730" s="329">
        <v>17104.255165872579</v>
      </c>
      <c r="K6730" s="329">
        <f t="shared" si="105"/>
        <v>17106.790218304486</v>
      </c>
    </row>
    <row r="6731" spans="2:11" x14ac:dyDescent="0.2">
      <c r="B6731" s="1">
        <v>20019070</v>
      </c>
      <c r="C6731" s="1">
        <v>2023</v>
      </c>
      <c r="D6731" s="1" t="s">
        <v>322</v>
      </c>
      <c r="E6731" s="1">
        <v>0</v>
      </c>
      <c r="F6731" s="329">
        <v>0</v>
      </c>
      <c r="G6731" s="1">
        <v>0</v>
      </c>
      <c r="H6731" s="329">
        <v>0</v>
      </c>
      <c r="I6731" s="1">
        <v>0</v>
      </c>
      <c r="J6731" s="329">
        <v>4047.4871280258521</v>
      </c>
      <c r="K6731" s="329">
        <f t="shared" si="105"/>
        <v>4047.4871280258521</v>
      </c>
    </row>
    <row r="6732" spans="2:11" x14ac:dyDescent="0.2">
      <c r="B6732" s="1">
        <v>20019070</v>
      </c>
      <c r="C6732" s="1">
        <v>2024</v>
      </c>
      <c r="D6732" s="1" t="s">
        <v>322</v>
      </c>
      <c r="E6732" s="1">
        <v>0</v>
      </c>
      <c r="F6732" s="329">
        <v>0</v>
      </c>
      <c r="G6732" s="1">
        <v>0</v>
      </c>
      <c r="H6732" s="329">
        <v>0</v>
      </c>
      <c r="I6732" s="1">
        <v>0</v>
      </c>
      <c r="J6732" s="329">
        <v>4047.4871280258521</v>
      </c>
      <c r="K6732" s="329">
        <f t="shared" si="105"/>
        <v>4047.4871280258521</v>
      </c>
    </row>
    <row r="6733" spans="2:11" x14ac:dyDescent="0.2">
      <c r="B6733" s="1">
        <v>20019070</v>
      </c>
      <c r="C6733" s="1">
        <v>2025</v>
      </c>
      <c r="D6733" s="1" t="s">
        <v>322</v>
      </c>
      <c r="E6733" s="1">
        <v>0</v>
      </c>
      <c r="F6733" s="329">
        <v>0</v>
      </c>
      <c r="G6733" s="1">
        <v>0</v>
      </c>
      <c r="H6733" s="329">
        <v>0</v>
      </c>
      <c r="I6733" s="1">
        <v>0</v>
      </c>
      <c r="J6733" s="329">
        <v>4047.4871280258521</v>
      </c>
      <c r="K6733" s="329">
        <f t="shared" si="105"/>
        <v>4047.4871280258521</v>
      </c>
    </row>
    <row r="6734" spans="2:11" x14ac:dyDescent="0.2">
      <c r="B6734" s="1">
        <v>20019070</v>
      </c>
      <c r="C6734" s="1">
        <v>2026</v>
      </c>
      <c r="D6734" s="1" t="s">
        <v>322</v>
      </c>
      <c r="E6734" s="1">
        <v>0</v>
      </c>
      <c r="F6734" s="329">
        <v>0</v>
      </c>
      <c r="G6734" s="1">
        <v>0</v>
      </c>
      <c r="H6734" s="329">
        <v>0</v>
      </c>
      <c r="I6734" s="1">
        <v>0</v>
      </c>
      <c r="J6734" s="329">
        <v>4047.4871280258521</v>
      </c>
      <c r="K6734" s="329">
        <f t="shared" si="105"/>
        <v>4047.4871280258521</v>
      </c>
    </row>
    <row r="6735" spans="2:11" x14ac:dyDescent="0.2">
      <c r="B6735" s="1">
        <v>20019070</v>
      </c>
      <c r="C6735" s="1">
        <v>2027</v>
      </c>
      <c r="D6735" s="1" t="s">
        <v>322</v>
      </c>
      <c r="E6735" s="1">
        <v>0</v>
      </c>
      <c r="F6735" s="329">
        <v>0</v>
      </c>
      <c r="G6735" s="1">
        <v>0</v>
      </c>
      <c r="H6735" s="329">
        <v>0</v>
      </c>
      <c r="I6735" s="1">
        <v>0</v>
      </c>
      <c r="J6735" s="329">
        <v>4047.4871280258521</v>
      </c>
      <c r="K6735" s="329">
        <f t="shared" si="105"/>
        <v>4047.4871280258521</v>
      </c>
    </row>
    <row r="6736" spans="2:11" x14ac:dyDescent="0.2">
      <c r="B6736" s="1">
        <v>20019070</v>
      </c>
      <c r="C6736" s="1">
        <v>2028</v>
      </c>
      <c r="D6736" s="1" t="s">
        <v>322</v>
      </c>
      <c r="E6736" s="1">
        <v>0</v>
      </c>
      <c r="F6736" s="329">
        <v>0</v>
      </c>
      <c r="G6736" s="1">
        <v>0</v>
      </c>
      <c r="H6736" s="329">
        <v>0</v>
      </c>
      <c r="I6736" s="1">
        <v>0</v>
      </c>
      <c r="J6736" s="329">
        <v>4047.4871280258521</v>
      </c>
      <c r="K6736" s="329">
        <f t="shared" si="105"/>
        <v>4047.4871280258521</v>
      </c>
    </row>
    <row r="6737" spans="2:11" x14ac:dyDescent="0.2">
      <c r="B6737" s="1">
        <v>20019070</v>
      </c>
      <c r="C6737" s="1">
        <v>2029</v>
      </c>
      <c r="D6737" s="1" t="s">
        <v>322</v>
      </c>
      <c r="E6737" s="1">
        <v>0</v>
      </c>
      <c r="F6737" s="329">
        <v>0</v>
      </c>
      <c r="G6737" s="1">
        <v>0</v>
      </c>
      <c r="H6737" s="329">
        <v>0</v>
      </c>
      <c r="I6737" s="1">
        <v>0</v>
      </c>
      <c r="J6737" s="329">
        <v>4047.4871280258521</v>
      </c>
      <c r="K6737" s="329">
        <f t="shared" si="105"/>
        <v>4047.4871280258521</v>
      </c>
    </row>
    <row r="6738" spans="2:11" x14ac:dyDescent="0.2">
      <c r="B6738" s="1">
        <v>20019070</v>
      </c>
      <c r="C6738" s="1">
        <v>2030</v>
      </c>
      <c r="D6738" s="1" t="s">
        <v>322</v>
      </c>
      <c r="E6738" s="1">
        <v>0</v>
      </c>
      <c r="F6738" s="329">
        <v>0</v>
      </c>
      <c r="G6738" s="1">
        <v>0</v>
      </c>
      <c r="H6738" s="329">
        <v>0</v>
      </c>
      <c r="I6738" s="1">
        <v>0</v>
      </c>
      <c r="J6738" s="329">
        <v>4047.4871280258521</v>
      </c>
      <c r="K6738" s="329">
        <f t="shared" si="105"/>
        <v>4047.4871280258521</v>
      </c>
    </row>
    <row r="6739" spans="2:11" x14ac:dyDescent="0.2">
      <c r="B6739" s="1">
        <v>20019070</v>
      </c>
      <c r="C6739" s="1">
        <v>2031</v>
      </c>
      <c r="D6739" s="1" t="s">
        <v>322</v>
      </c>
      <c r="E6739" s="1">
        <v>0</v>
      </c>
      <c r="F6739" s="329">
        <v>0</v>
      </c>
      <c r="G6739" s="1">
        <v>0</v>
      </c>
      <c r="H6739" s="329">
        <v>0</v>
      </c>
      <c r="I6739" s="1">
        <v>0</v>
      </c>
      <c r="J6739" s="329">
        <v>4047.4871280258521</v>
      </c>
      <c r="K6739" s="329">
        <f t="shared" si="105"/>
        <v>4047.4871280258521</v>
      </c>
    </row>
    <row r="6740" spans="2:11" x14ac:dyDescent="0.2">
      <c r="B6740" s="1">
        <v>20019070</v>
      </c>
      <c r="C6740" s="1">
        <v>2032</v>
      </c>
      <c r="D6740" s="1" t="s">
        <v>322</v>
      </c>
      <c r="E6740" s="1">
        <v>0</v>
      </c>
      <c r="F6740" s="329">
        <v>0</v>
      </c>
      <c r="G6740" s="1">
        <v>0</v>
      </c>
      <c r="H6740" s="329">
        <v>0</v>
      </c>
      <c r="I6740" s="1">
        <v>0</v>
      </c>
      <c r="J6740" s="329">
        <v>4047.4871280258521</v>
      </c>
      <c r="K6740" s="329">
        <f t="shared" si="105"/>
        <v>4047.4871280258521</v>
      </c>
    </row>
    <row r="6741" spans="2:11" x14ac:dyDescent="0.2">
      <c r="B6741" s="1">
        <v>20019070</v>
      </c>
      <c r="C6741" s="1">
        <v>2033</v>
      </c>
      <c r="D6741" s="1" t="s">
        <v>322</v>
      </c>
      <c r="E6741" s="1">
        <v>0</v>
      </c>
      <c r="F6741" s="329">
        <v>0</v>
      </c>
      <c r="G6741" s="1">
        <v>0</v>
      </c>
      <c r="H6741" s="329">
        <v>0</v>
      </c>
      <c r="I6741" s="1">
        <v>0</v>
      </c>
      <c r="J6741" s="329">
        <v>4047.4871280258521</v>
      </c>
      <c r="K6741" s="329">
        <f t="shared" si="105"/>
        <v>4047.4871280258521</v>
      </c>
    </row>
    <row r="6742" spans="2:11" x14ac:dyDescent="0.2">
      <c r="B6742" s="1">
        <v>20019070</v>
      </c>
      <c r="C6742" s="1">
        <v>2034</v>
      </c>
      <c r="D6742" s="1" t="s">
        <v>322</v>
      </c>
      <c r="E6742" s="1">
        <v>0</v>
      </c>
      <c r="F6742" s="329">
        <v>0</v>
      </c>
      <c r="G6742" s="1">
        <v>0</v>
      </c>
      <c r="H6742" s="329">
        <v>0</v>
      </c>
      <c r="I6742" s="1">
        <v>0</v>
      </c>
      <c r="J6742" s="329">
        <v>4047.4871280258521</v>
      </c>
      <c r="K6742" s="329">
        <f t="shared" si="105"/>
        <v>4047.4871280258521</v>
      </c>
    </row>
    <row r="6743" spans="2:11" x14ac:dyDescent="0.2">
      <c r="B6743" s="1">
        <v>20041373</v>
      </c>
      <c r="C6743" s="1">
        <v>2023</v>
      </c>
      <c r="D6743" s="1" t="s">
        <v>322</v>
      </c>
      <c r="E6743" s="1">
        <v>0</v>
      </c>
      <c r="F6743" s="329">
        <v>0</v>
      </c>
      <c r="G6743" s="1">
        <v>0</v>
      </c>
      <c r="H6743" s="329">
        <v>0</v>
      </c>
      <c r="I6743" s="1">
        <v>0</v>
      </c>
      <c r="J6743" s="329">
        <v>19672.281700407231</v>
      </c>
      <c r="K6743" s="329">
        <f t="shared" si="105"/>
        <v>19672.281700407231</v>
      </c>
    </row>
    <row r="6744" spans="2:11" x14ac:dyDescent="0.2">
      <c r="B6744" s="1">
        <v>20041373</v>
      </c>
      <c r="C6744" s="1">
        <v>2024</v>
      </c>
      <c r="D6744" s="1" t="s">
        <v>322</v>
      </c>
      <c r="E6744" s="1">
        <v>0</v>
      </c>
      <c r="F6744" s="329">
        <v>0</v>
      </c>
      <c r="G6744" s="1">
        <v>0</v>
      </c>
      <c r="H6744" s="329">
        <v>0</v>
      </c>
      <c r="I6744" s="1">
        <v>0</v>
      </c>
      <c r="J6744" s="329">
        <v>19672.281700407231</v>
      </c>
      <c r="K6744" s="329">
        <f t="shared" si="105"/>
        <v>19672.281700407231</v>
      </c>
    </row>
    <row r="6745" spans="2:11" x14ac:dyDescent="0.2">
      <c r="B6745" s="1">
        <v>20041373</v>
      </c>
      <c r="C6745" s="1">
        <v>2025</v>
      </c>
      <c r="D6745" s="1" t="s">
        <v>322</v>
      </c>
      <c r="E6745" s="1">
        <v>0</v>
      </c>
      <c r="F6745" s="329">
        <v>0</v>
      </c>
      <c r="G6745" s="1">
        <v>0</v>
      </c>
      <c r="H6745" s="329">
        <v>0</v>
      </c>
      <c r="I6745" s="1">
        <v>0</v>
      </c>
      <c r="J6745" s="329">
        <v>19672.281700407231</v>
      </c>
      <c r="K6745" s="329">
        <f t="shared" si="105"/>
        <v>19672.281700407231</v>
      </c>
    </row>
    <row r="6746" spans="2:11" x14ac:dyDescent="0.2">
      <c r="B6746" s="1">
        <v>20041373</v>
      </c>
      <c r="C6746" s="1">
        <v>2026</v>
      </c>
      <c r="D6746" s="1" t="s">
        <v>322</v>
      </c>
      <c r="E6746" s="1">
        <v>0</v>
      </c>
      <c r="F6746" s="329">
        <v>0</v>
      </c>
      <c r="G6746" s="1">
        <v>0</v>
      </c>
      <c r="H6746" s="329">
        <v>0</v>
      </c>
      <c r="I6746" s="1">
        <v>0</v>
      </c>
      <c r="J6746" s="329">
        <v>19672.281700407231</v>
      </c>
      <c r="K6746" s="329">
        <f t="shared" si="105"/>
        <v>19672.281700407231</v>
      </c>
    </row>
    <row r="6747" spans="2:11" x14ac:dyDescent="0.2">
      <c r="B6747" s="1">
        <v>20041373</v>
      </c>
      <c r="C6747" s="1">
        <v>2027</v>
      </c>
      <c r="D6747" s="1" t="s">
        <v>322</v>
      </c>
      <c r="E6747" s="1">
        <v>0</v>
      </c>
      <c r="F6747" s="329">
        <v>0</v>
      </c>
      <c r="G6747" s="1">
        <v>0</v>
      </c>
      <c r="H6747" s="329">
        <v>0</v>
      </c>
      <c r="I6747" s="1">
        <v>0</v>
      </c>
      <c r="J6747" s="329">
        <v>19672.281700407231</v>
      </c>
      <c r="K6747" s="329">
        <f t="shared" si="105"/>
        <v>19672.281700407231</v>
      </c>
    </row>
    <row r="6748" spans="2:11" x14ac:dyDescent="0.2">
      <c r="B6748" s="1">
        <v>20041373</v>
      </c>
      <c r="C6748" s="1">
        <v>2028</v>
      </c>
      <c r="D6748" s="1" t="s">
        <v>322</v>
      </c>
      <c r="E6748" s="1">
        <v>0</v>
      </c>
      <c r="F6748" s="329">
        <v>0</v>
      </c>
      <c r="G6748" s="1">
        <v>0</v>
      </c>
      <c r="H6748" s="329">
        <v>0</v>
      </c>
      <c r="I6748" s="1">
        <v>0</v>
      </c>
      <c r="J6748" s="329">
        <v>19672.281700407231</v>
      </c>
      <c r="K6748" s="329">
        <f t="shared" si="105"/>
        <v>19672.281700407231</v>
      </c>
    </row>
    <row r="6749" spans="2:11" x14ac:dyDescent="0.2">
      <c r="B6749" s="1">
        <v>20041373</v>
      </c>
      <c r="C6749" s="1">
        <v>2029</v>
      </c>
      <c r="D6749" s="1" t="s">
        <v>322</v>
      </c>
      <c r="E6749" s="1">
        <v>0</v>
      </c>
      <c r="F6749" s="329">
        <v>0</v>
      </c>
      <c r="G6749" s="1">
        <v>0</v>
      </c>
      <c r="H6749" s="329">
        <v>0</v>
      </c>
      <c r="I6749" s="1">
        <v>0</v>
      </c>
      <c r="J6749" s="329">
        <v>19672.281700407231</v>
      </c>
      <c r="K6749" s="329">
        <f t="shared" si="105"/>
        <v>19672.281700407231</v>
      </c>
    </row>
    <row r="6750" spans="2:11" x14ac:dyDescent="0.2">
      <c r="B6750" s="1">
        <v>20041373</v>
      </c>
      <c r="C6750" s="1">
        <v>2030</v>
      </c>
      <c r="D6750" s="1" t="s">
        <v>322</v>
      </c>
      <c r="E6750" s="1">
        <v>0</v>
      </c>
      <c r="F6750" s="329">
        <v>0</v>
      </c>
      <c r="G6750" s="1">
        <v>0</v>
      </c>
      <c r="H6750" s="329">
        <v>0</v>
      </c>
      <c r="I6750" s="1">
        <v>0</v>
      </c>
      <c r="J6750" s="329">
        <v>19672.281700407231</v>
      </c>
      <c r="K6750" s="329">
        <f t="shared" si="105"/>
        <v>19672.281700407231</v>
      </c>
    </row>
    <row r="6751" spans="2:11" x14ac:dyDescent="0.2">
      <c r="B6751" s="1">
        <v>20041373</v>
      </c>
      <c r="C6751" s="1">
        <v>2031</v>
      </c>
      <c r="D6751" s="1" t="s">
        <v>322</v>
      </c>
      <c r="E6751" s="1">
        <v>0</v>
      </c>
      <c r="F6751" s="329">
        <v>0</v>
      </c>
      <c r="G6751" s="1">
        <v>0</v>
      </c>
      <c r="H6751" s="329">
        <v>0</v>
      </c>
      <c r="I6751" s="1">
        <v>0</v>
      </c>
      <c r="J6751" s="329">
        <v>19672.281700407231</v>
      </c>
      <c r="K6751" s="329">
        <f t="shared" si="105"/>
        <v>19672.281700407231</v>
      </c>
    </row>
    <row r="6752" spans="2:11" x14ac:dyDescent="0.2">
      <c r="B6752" s="1">
        <v>20041373</v>
      </c>
      <c r="C6752" s="1">
        <v>2032</v>
      </c>
      <c r="D6752" s="1" t="s">
        <v>322</v>
      </c>
      <c r="E6752" s="1">
        <v>0</v>
      </c>
      <c r="F6752" s="329">
        <v>0</v>
      </c>
      <c r="G6752" s="1">
        <v>0</v>
      </c>
      <c r="H6752" s="329">
        <v>0</v>
      </c>
      <c r="I6752" s="1">
        <v>0</v>
      </c>
      <c r="J6752" s="329">
        <v>19672.281700407231</v>
      </c>
      <c r="K6752" s="329">
        <f t="shared" si="105"/>
        <v>19672.281700407231</v>
      </c>
    </row>
    <row r="6753" spans="2:11" x14ac:dyDescent="0.2">
      <c r="B6753" s="1">
        <v>20041373</v>
      </c>
      <c r="C6753" s="1">
        <v>2033</v>
      </c>
      <c r="D6753" s="1" t="s">
        <v>322</v>
      </c>
      <c r="E6753" s="1">
        <v>0</v>
      </c>
      <c r="F6753" s="329">
        <v>0</v>
      </c>
      <c r="G6753" s="1">
        <v>0</v>
      </c>
      <c r="H6753" s="329">
        <v>0</v>
      </c>
      <c r="I6753" s="1">
        <v>0</v>
      </c>
      <c r="J6753" s="329">
        <v>19672.281700407231</v>
      </c>
      <c r="K6753" s="329">
        <f t="shared" si="105"/>
        <v>19672.281700407231</v>
      </c>
    </row>
    <row r="6754" spans="2:11" x14ac:dyDescent="0.2">
      <c r="B6754" s="1">
        <v>20041373</v>
      </c>
      <c r="C6754" s="1">
        <v>2034</v>
      </c>
      <c r="D6754" s="1" t="s">
        <v>322</v>
      </c>
      <c r="E6754" s="1">
        <v>0</v>
      </c>
      <c r="F6754" s="329">
        <v>0</v>
      </c>
      <c r="G6754" s="1">
        <v>0</v>
      </c>
      <c r="H6754" s="329">
        <v>0</v>
      </c>
      <c r="I6754" s="1">
        <v>0</v>
      </c>
      <c r="J6754" s="329">
        <v>19672.281700407231</v>
      </c>
      <c r="K6754" s="329">
        <f t="shared" si="105"/>
        <v>19672.281700407231</v>
      </c>
    </row>
    <row r="6755" spans="2:11" x14ac:dyDescent="0.2">
      <c r="B6755" s="1">
        <v>20496023</v>
      </c>
      <c r="C6755" s="1">
        <v>2023</v>
      </c>
      <c r="D6755" s="1" t="s">
        <v>322</v>
      </c>
      <c r="E6755" s="1">
        <v>0</v>
      </c>
      <c r="F6755" s="329">
        <v>0</v>
      </c>
      <c r="G6755" s="1">
        <v>75.349394345356913</v>
      </c>
      <c r="H6755" s="329">
        <v>3379.8521404099379</v>
      </c>
      <c r="I6755" s="1">
        <v>75.349394345356913</v>
      </c>
      <c r="J6755" s="329">
        <v>25234.442910466281</v>
      </c>
      <c r="K6755" s="329">
        <f t="shared" si="105"/>
        <v>28614.295050876219</v>
      </c>
    </row>
    <row r="6756" spans="2:11" x14ac:dyDescent="0.2">
      <c r="B6756" s="1">
        <v>20496023</v>
      </c>
      <c r="C6756" s="1">
        <v>2024</v>
      </c>
      <c r="D6756" s="1" t="s">
        <v>322</v>
      </c>
      <c r="E6756" s="1">
        <v>0</v>
      </c>
      <c r="F6756" s="329">
        <v>0</v>
      </c>
      <c r="G6756" s="1">
        <v>82.158547837853746</v>
      </c>
      <c r="H6756" s="329">
        <v>3685.2816956962502</v>
      </c>
      <c r="I6756" s="1">
        <v>82.158547837853746</v>
      </c>
      <c r="J6756" s="329">
        <v>25234.442910466281</v>
      </c>
      <c r="K6756" s="329">
        <f t="shared" si="105"/>
        <v>28919.72460616253</v>
      </c>
    </row>
    <row r="6757" spans="2:11" x14ac:dyDescent="0.2">
      <c r="B6757" s="1">
        <v>20496023</v>
      </c>
      <c r="C6757" s="1">
        <v>2025</v>
      </c>
      <c r="D6757" s="1" t="s">
        <v>322</v>
      </c>
      <c r="E6757" s="1">
        <v>0</v>
      </c>
      <c r="F6757" s="329">
        <v>0</v>
      </c>
      <c r="G6757" s="1">
        <v>68.692294255838732</v>
      </c>
      <c r="H6757" s="329">
        <v>3081.2430516181362</v>
      </c>
      <c r="I6757" s="1">
        <v>68.692294255838732</v>
      </c>
      <c r="J6757" s="329">
        <v>25234.442910466281</v>
      </c>
      <c r="K6757" s="329">
        <f t="shared" si="105"/>
        <v>28315.685962084419</v>
      </c>
    </row>
    <row r="6758" spans="2:11" x14ac:dyDescent="0.2">
      <c r="B6758" s="1">
        <v>20496023</v>
      </c>
      <c r="C6758" s="1">
        <v>2026</v>
      </c>
      <c r="D6758" s="1" t="s">
        <v>322</v>
      </c>
      <c r="E6758" s="1">
        <v>0</v>
      </c>
      <c r="F6758" s="329">
        <v>0</v>
      </c>
      <c r="G6758" s="1">
        <v>47.372324693843332</v>
      </c>
      <c r="H6758" s="329">
        <v>2124.9202386262732</v>
      </c>
      <c r="I6758" s="1">
        <v>47.372324693843332</v>
      </c>
      <c r="J6758" s="329">
        <v>25234.442910466281</v>
      </c>
      <c r="K6758" s="329">
        <f t="shared" si="105"/>
        <v>27359.363149092555</v>
      </c>
    </row>
    <row r="6759" spans="2:11" x14ac:dyDescent="0.2">
      <c r="B6759" s="1">
        <v>20496023</v>
      </c>
      <c r="C6759" s="1">
        <v>2027</v>
      </c>
      <c r="D6759" s="1" t="s">
        <v>322</v>
      </c>
      <c r="E6759" s="1">
        <v>0</v>
      </c>
      <c r="F6759" s="329">
        <v>0</v>
      </c>
      <c r="G6759" s="1">
        <v>47.372324693843332</v>
      </c>
      <c r="H6759" s="329">
        <v>2124.9202386262732</v>
      </c>
      <c r="I6759" s="1">
        <v>47.372324693843332</v>
      </c>
      <c r="J6759" s="329">
        <v>25234.442910466281</v>
      </c>
      <c r="K6759" s="329">
        <f t="shared" si="105"/>
        <v>27359.363149092555</v>
      </c>
    </row>
    <row r="6760" spans="2:11" x14ac:dyDescent="0.2">
      <c r="B6760" s="1">
        <v>20496023</v>
      </c>
      <c r="C6760" s="1">
        <v>2028</v>
      </c>
      <c r="D6760" s="1" t="s">
        <v>322</v>
      </c>
      <c r="E6760" s="1">
        <v>0</v>
      </c>
      <c r="F6760" s="329">
        <v>0</v>
      </c>
      <c r="G6760" s="1">
        <v>47.372324693843332</v>
      </c>
      <c r="H6760" s="329">
        <v>2124.9202386262732</v>
      </c>
      <c r="I6760" s="1">
        <v>47.372324693843332</v>
      </c>
      <c r="J6760" s="329">
        <v>25234.442910466281</v>
      </c>
      <c r="K6760" s="329">
        <f t="shared" si="105"/>
        <v>27359.363149092555</v>
      </c>
    </row>
    <row r="6761" spans="2:11" x14ac:dyDescent="0.2">
      <c r="B6761" s="1">
        <v>20496023</v>
      </c>
      <c r="C6761" s="1">
        <v>2029</v>
      </c>
      <c r="D6761" s="1" t="s">
        <v>322</v>
      </c>
      <c r="E6761" s="1">
        <v>0</v>
      </c>
      <c r="F6761" s="329">
        <v>0</v>
      </c>
      <c r="G6761" s="1">
        <v>47.372324693843332</v>
      </c>
      <c r="H6761" s="329">
        <v>2124.9202386262732</v>
      </c>
      <c r="I6761" s="1">
        <v>47.372324693843332</v>
      </c>
      <c r="J6761" s="329">
        <v>25234.442910466281</v>
      </c>
      <c r="K6761" s="329">
        <f t="shared" si="105"/>
        <v>27359.363149092555</v>
      </c>
    </row>
    <row r="6762" spans="2:11" x14ac:dyDescent="0.2">
      <c r="B6762" s="1">
        <v>20496023</v>
      </c>
      <c r="C6762" s="1">
        <v>2030</v>
      </c>
      <c r="D6762" s="1" t="s">
        <v>322</v>
      </c>
      <c r="E6762" s="1">
        <v>0</v>
      </c>
      <c r="F6762" s="329">
        <v>0</v>
      </c>
      <c r="G6762" s="1">
        <v>47.372324693843332</v>
      </c>
      <c r="H6762" s="329">
        <v>2124.9202386262732</v>
      </c>
      <c r="I6762" s="1">
        <v>47.372324693843332</v>
      </c>
      <c r="J6762" s="329">
        <v>25234.442910466281</v>
      </c>
      <c r="K6762" s="329">
        <f t="shared" si="105"/>
        <v>27359.363149092555</v>
      </c>
    </row>
    <row r="6763" spans="2:11" x14ac:dyDescent="0.2">
      <c r="B6763" s="1">
        <v>20496023</v>
      </c>
      <c r="C6763" s="1">
        <v>2031</v>
      </c>
      <c r="D6763" s="1" t="s">
        <v>322</v>
      </c>
      <c r="E6763" s="1">
        <v>0</v>
      </c>
      <c r="F6763" s="329">
        <v>0</v>
      </c>
      <c r="G6763" s="1">
        <v>47.372324693843332</v>
      </c>
      <c r="H6763" s="329">
        <v>2124.9202386262732</v>
      </c>
      <c r="I6763" s="1">
        <v>47.372324693843332</v>
      </c>
      <c r="J6763" s="329">
        <v>25234.442910466281</v>
      </c>
      <c r="K6763" s="329">
        <f t="shared" si="105"/>
        <v>27359.363149092555</v>
      </c>
    </row>
    <row r="6764" spans="2:11" x14ac:dyDescent="0.2">
      <c r="B6764" s="1">
        <v>20496023</v>
      </c>
      <c r="C6764" s="1">
        <v>2032</v>
      </c>
      <c r="D6764" s="1" t="s">
        <v>322</v>
      </c>
      <c r="E6764" s="1">
        <v>0</v>
      </c>
      <c r="F6764" s="329">
        <v>0</v>
      </c>
      <c r="G6764" s="1">
        <v>47.372324693843332</v>
      </c>
      <c r="H6764" s="329">
        <v>2124.9202386262732</v>
      </c>
      <c r="I6764" s="1">
        <v>47.372324693843332</v>
      </c>
      <c r="J6764" s="329">
        <v>25234.442910466281</v>
      </c>
      <c r="K6764" s="329">
        <f t="shared" si="105"/>
        <v>27359.363149092555</v>
      </c>
    </row>
    <row r="6765" spans="2:11" x14ac:dyDescent="0.2">
      <c r="B6765" s="1">
        <v>20496023</v>
      </c>
      <c r="C6765" s="1">
        <v>2033</v>
      </c>
      <c r="D6765" s="1" t="s">
        <v>322</v>
      </c>
      <c r="E6765" s="1">
        <v>0</v>
      </c>
      <c r="F6765" s="329">
        <v>0</v>
      </c>
      <c r="G6765" s="1">
        <v>47.372324693843332</v>
      </c>
      <c r="H6765" s="329">
        <v>2124.9202386262732</v>
      </c>
      <c r="I6765" s="1">
        <v>47.372324693843332</v>
      </c>
      <c r="J6765" s="329">
        <v>25234.442910466281</v>
      </c>
      <c r="K6765" s="329">
        <f t="shared" si="105"/>
        <v>27359.363149092555</v>
      </c>
    </row>
    <row r="6766" spans="2:11" x14ac:dyDescent="0.2">
      <c r="B6766" s="1">
        <v>20496023</v>
      </c>
      <c r="C6766" s="1">
        <v>2034</v>
      </c>
      <c r="D6766" s="1" t="s">
        <v>322</v>
      </c>
      <c r="E6766" s="1">
        <v>0</v>
      </c>
      <c r="F6766" s="329">
        <v>0</v>
      </c>
      <c r="G6766" s="1">
        <v>47.372324693843332</v>
      </c>
      <c r="H6766" s="329">
        <v>2124.9202386262732</v>
      </c>
      <c r="I6766" s="1">
        <v>47.372324693843332</v>
      </c>
      <c r="J6766" s="329">
        <v>25234.442910466281</v>
      </c>
      <c r="K6766" s="329">
        <f t="shared" si="105"/>
        <v>27359.363149092555</v>
      </c>
    </row>
    <row r="6767" spans="2:11" x14ac:dyDescent="0.2">
      <c r="B6767" s="1">
        <v>20496034</v>
      </c>
      <c r="C6767" s="1">
        <v>2023</v>
      </c>
      <c r="D6767" s="1" t="s">
        <v>322</v>
      </c>
      <c r="E6767" s="1">
        <v>0</v>
      </c>
      <c r="F6767" s="329">
        <v>0</v>
      </c>
      <c r="G6767" s="1">
        <v>0</v>
      </c>
      <c r="H6767" s="329">
        <v>0</v>
      </c>
      <c r="I6767" s="1">
        <v>0</v>
      </c>
      <c r="J6767" s="329">
        <v>13122.53337910492</v>
      </c>
      <c r="K6767" s="329">
        <f t="shared" si="105"/>
        <v>13122.53337910492</v>
      </c>
    </row>
    <row r="6768" spans="2:11" x14ac:dyDescent="0.2">
      <c r="B6768" s="1">
        <v>20496034</v>
      </c>
      <c r="C6768" s="1">
        <v>2024</v>
      </c>
      <c r="D6768" s="1" t="s">
        <v>322</v>
      </c>
      <c r="E6768" s="1">
        <v>0</v>
      </c>
      <c r="F6768" s="329">
        <v>0</v>
      </c>
      <c r="G6768" s="1">
        <v>0</v>
      </c>
      <c r="H6768" s="329">
        <v>0</v>
      </c>
      <c r="I6768" s="1">
        <v>0</v>
      </c>
      <c r="J6768" s="329">
        <v>13122.53337910492</v>
      </c>
      <c r="K6768" s="329">
        <f t="shared" si="105"/>
        <v>13122.53337910492</v>
      </c>
    </row>
    <row r="6769" spans="2:11" x14ac:dyDescent="0.2">
      <c r="B6769" s="1">
        <v>20496034</v>
      </c>
      <c r="C6769" s="1">
        <v>2025</v>
      </c>
      <c r="D6769" s="1" t="s">
        <v>322</v>
      </c>
      <c r="E6769" s="1">
        <v>0</v>
      </c>
      <c r="F6769" s="329">
        <v>0</v>
      </c>
      <c r="G6769" s="1">
        <v>0</v>
      </c>
      <c r="H6769" s="329">
        <v>0</v>
      </c>
      <c r="I6769" s="1">
        <v>0</v>
      </c>
      <c r="J6769" s="329">
        <v>13122.53337910492</v>
      </c>
      <c r="K6769" s="329">
        <f t="shared" si="105"/>
        <v>13122.53337910492</v>
      </c>
    </row>
    <row r="6770" spans="2:11" x14ac:dyDescent="0.2">
      <c r="B6770" s="1">
        <v>20496034</v>
      </c>
      <c r="C6770" s="1">
        <v>2026</v>
      </c>
      <c r="D6770" s="1" t="s">
        <v>322</v>
      </c>
      <c r="E6770" s="1">
        <v>0</v>
      </c>
      <c r="F6770" s="329">
        <v>0</v>
      </c>
      <c r="G6770" s="1">
        <v>0</v>
      </c>
      <c r="H6770" s="329">
        <v>0</v>
      </c>
      <c r="I6770" s="1">
        <v>0</v>
      </c>
      <c r="J6770" s="329">
        <v>13122.53337910492</v>
      </c>
      <c r="K6770" s="329">
        <f t="shared" si="105"/>
        <v>13122.53337910492</v>
      </c>
    </row>
    <row r="6771" spans="2:11" x14ac:dyDescent="0.2">
      <c r="B6771" s="1">
        <v>20496034</v>
      </c>
      <c r="C6771" s="1">
        <v>2027</v>
      </c>
      <c r="D6771" s="1" t="s">
        <v>322</v>
      </c>
      <c r="E6771" s="1">
        <v>0</v>
      </c>
      <c r="F6771" s="329">
        <v>0</v>
      </c>
      <c r="G6771" s="1">
        <v>0</v>
      </c>
      <c r="H6771" s="329">
        <v>0</v>
      </c>
      <c r="I6771" s="1">
        <v>0</v>
      </c>
      <c r="J6771" s="329">
        <v>13122.53337910492</v>
      </c>
      <c r="K6771" s="329">
        <f t="shared" si="105"/>
        <v>13122.53337910492</v>
      </c>
    </row>
    <row r="6772" spans="2:11" x14ac:dyDescent="0.2">
      <c r="B6772" s="1">
        <v>20496034</v>
      </c>
      <c r="C6772" s="1">
        <v>2028</v>
      </c>
      <c r="D6772" s="1" t="s">
        <v>322</v>
      </c>
      <c r="E6772" s="1">
        <v>0</v>
      </c>
      <c r="F6772" s="329">
        <v>0</v>
      </c>
      <c r="G6772" s="1">
        <v>0</v>
      </c>
      <c r="H6772" s="329">
        <v>0</v>
      </c>
      <c r="I6772" s="1">
        <v>0</v>
      </c>
      <c r="J6772" s="329">
        <v>13122.53337910492</v>
      </c>
      <c r="K6772" s="329">
        <f t="shared" si="105"/>
        <v>13122.53337910492</v>
      </c>
    </row>
    <row r="6773" spans="2:11" x14ac:dyDescent="0.2">
      <c r="B6773" s="1">
        <v>20496034</v>
      </c>
      <c r="C6773" s="1">
        <v>2029</v>
      </c>
      <c r="D6773" s="1" t="s">
        <v>322</v>
      </c>
      <c r="E6773" s="1">
        <v>0</v>
      </c>
      <c r="F6773" s="329">
        <v>0</v>
      </c>
      <c r="G6773" s="1">
        <v>0</v>
      </c>
      <c r="H6773" s="329">
        <v>0</v>
      </c>
      <c r="I6773" s="1">
        <v>0</v>
      </c>
      <c r="J6773" s="329">
        <v>13122.53337910492</v>
      </c>
      <c r="K6773" s="329">
        <f t="shared" si="105"/>
        <v>13122.53337910492</v>
      </c>
    </row>
    <row r="6774" spans="2:11" x14ac:dyDescent="0.2">
      <c r="B6774" s="1">
        <v>20496034</v>
      </c>
      <c r="C6774" s="1">
        <v>2030</v>
      </c>
      <c r="D6774" s="1" t="s">
        <v>322</v>
      </c>
      <c r="E6774" s="1">
        <v>0</v>
      </c>
      <c r="F6774" s="329">
        <v>0</v>
      </c>
      <c r="G6774" s="1">
        <v>0</v>
      </c>
      <c r="H6774" s="329">
        <v>0</v>
      </c>
      <c r="I6774" s="1">
        <v>0</v>
      </c>
      <c r="J6774" s="329">
        <v>13122.53337910492</v>
      </c>
      <c r="K6774" s="329">
        <f t="shared" si="105"/>
        <v>13122.53337910492</v>
      </c>
    </row>
    <row r="6775" spans="2:11" x14ac:dyDescent="0.2">
      <c r="B6775" s="1">
        <v>20496034</v>
      </c>
      <c r="C6775" s="1">
        <v>2031</v>
      </c>
      <c r="D6775" s="1" t="s">
        <v>322</v>
      </c>
      <c r="E6775" s="1">
        <v>0</v>
      </c>
      <c r="F6775" s="329">
        <v>0</v>
      </c>
      <c r="G6775" s="1">
        <v>0</v>
      </c>
      <c r="H6775" s="329">
        <v>0</v>
      </c>
      <c r="I6775" s="1">
        <v>0</v>
      </c>
      <c r="J6775" s="329">
        <v>13122.53337910492</v>
      </c>
      <c r="K6775" s="329">
        <f t="shared" si="105"/>
        <v>13122.53337910492</v>
      </c>
    </row>
    <row r="6776" spans="2:11" x14ac:dyDescent="0.2">
      <c r="B6776" s="1">
        <v>20496034</v>
      </c>
      <c r="C6776" s="1">
        <v>2032</v>
      </c>
      <c r="D6776" s="1" t="s">
        <v>322</v>
      </c>
      <c r="E6776" s="1">
        <v>0</v>
      </c>
      <c r="F6776" s="329">
        <v>0</v>
      </c>
      <c r="G6776" s="1">
        <v>0</v>
      </c>
      <c r="H6776" s="329">
        <v>0</v>
      </c>
      <c r="I6776" s="1">
        <v>0</v>
      </c>
      <c r="J6776" s="329">
        <v>13122.53337910492</v>
      </c>
      <c r="K6776" s="329">
        <f t="shared" si="105"/>
        <v>13122.53337910492</v>
      </c>
    </row>
    <row r="6777" spans="2:11" x14ac:dyDescent="0.2">
      <c r="B6777" s="1">
        <v>20496034</v>
      </c>
      <c r="C6777" s="1">
        <v>2033</v>
      </c>
      <c r="D6777" s="1" t="s">
        <v>322</v>
      </c>
      <c r="E6777" s="1">
        <v>0</v>
      </c>
      <c r="F6777" s="329">
        <v>0</v>
      </c>
      <c r="G6777" s="1">
        <v>0</v>
      </c>
      <c r="H6777" s="329">
        <v>0</v>
      </c>
      <c r="I6777" s="1">
        <v>0</v>
      </c>
      <c r="J6777" s="329">
        <v>13122.53337910492</v>
      </c>
      <c r="K6777" s="329">
        <f t="shared" si="105"/>
        <v>13122.53337910492</v>
      </c>
    </row>
    <row r="6778" spans="2:11" x14ac:dyDescent="0.2">
      <c r="B6778" s="1">
        <v>20496034</v>
      </c>
      <c r="C6778" s="1">
        <v>2034</v>
      </c>
      <c r="D6778" s="1" t="s">
        <v>322</v>
      </c>
      <c r="E6778" s="1">
        <v>0</v>
      </c>
      <c r="F6778" s="329">
        <v>0</v>
      </c>
      <c r="G6778" s="1">
        <v>0</v>
      </c>
      <c r="H6778" s="329">
        <v>0</v>
      </c>
      <c r="I6778" s="1">
        <v>0</v>
      </c>
      <c r="J6778" s="329">
        <v>13122.53337910492</v>
      </c>
      <c r="K6778" s="329">
        <f t="shared" si="105"/>
        <v>13122.53337910492</v>
      </c>
    </row>
    <row r="6779" spans="2:11" x14ac:dyDescent="0.2">
      <c r="B6779" s="1">
        <v>107933921</v>
      </c>
      <c r="C6779" s="1">
        <v>2023</v>
      </c>
      <c r="D6779" s="1" t="s">
        <v>322</v>
      </c>
      <c r="E6779" s="1">
        <v>0</v>
      </c>
      <c r="F6779" s="329">
        <v>0</v>
      </c>
      <c r="G6779" s="1">
        <v>0</v>
      </c>
      <c r="H6779" s="329">
        <v>0</v>
      </c>
      <c r="I6779" s="1">
        <v>0</v>
      </c>
      <c r="J6779" s="329">
        <v>10716.21550927009</v>
      </c>
      <c r="K6779" s="329">
        <f t="shared" si="105"/>
        <v>10716.21550927009</v>
      </c>
    </row>
    <row r="6780" spans="2:11" x14ac:dyDescent="0.2">
      <c r="B6780" s="1">
        <v>107933921</v>
      </c>
      <c r="C6780" s="1">
        <v>2024</v>
      </c>
      <c r="D6780" s="1" t="s">
        <v>322</v>
      </c>
      <c r="E6780" s="1">
        <v>0</v>
      </c>
      <c r="F6780" s="329">
        <v>0</v>
      </c>
      <c r="G6780" s="1">
        <v>0</v>
      </c>
      <c r="H6780" s="329">
        <v>0</v>
      </c>
      <c r="I6780" s="1">
        <v>0</v>
      </c>
      <c r="J6780" s="329">
        <v>10716.21550927009</v>
      </c>
      <c r="K6780" s="329">
        <f t="shared" si="105"/>
        <v>10716.21550927009</v>
      </c>
    </row>
    <row r="6781" spans="2:11" x14ac:dyDescent="0.2">
      <c r="B6781" s="1">
        <v>107933921</v>
      </c>
      <c r="C6781" s="1">
        <v>2025</v>
      </c>
      <c r="D6781" s="1" t="s">
        <v>322</v>
      </c>
      <c r="E6781" s="1">
        <v>0</v>
      </c>
      <c r="F6781" s="329">
        <v>0</v>
      </c>
      <c r="G6781" s="1">
        <v>0</v>
      </c>
      <c r="H6781" s="329">
        <v>0</v>
      </c>
      <c r="I6781" s="1">
        <v>0</v>
      </c>
      <c r="J6781" s="329">
        <v>10716.21550927009</v>
      </c>
      <c r="K6781" s="329">
        <f t="shared" si="105"/>
        <v>10716.21550927009</v>
      </c>
    </row>
    <row r="6782" spans="2:11" x14ac:dyDescent="0.2">
      <c r="B6782" s="1">
        <v>107933921</v>
      </c>
      <c r="C6782" s="1">
        <v>2026</v>
      </c>
      <c r="D6782" s="1" t="s">
        <v>322</v>
      </c>
      <c r="E6782" s="1">
        <v>0</v>
      </c>
      <c r="F6782" s="329">
        <v>0</v>
      </c>
      <c r="G6782" s="1">
        <v>0</v>
      </c>
      <c r="H6782" s="329">
        <v>0</v>
      </c>
      <c r="I6782" s="1">
        <v>0</v>
      </c>
      <c r="J6782" s="329">
        <v>10716.21550927009</v>
      </c>
      <c r="K6782" s="329">
        <f t="shared" si="105"/>
        <v>10716.21550927009</v>
      </c>
    </row>
    <row r="6783" spans="2:11" x14ac:dyDescent="0.2">
      <c r="B6783" s="1">
        <v>107933921</v>
      </c>
      <c r="C6783" s="1">
        <v>2027</v>
      </c>
      <c r="D6783" s="1" t="s">
        <v>322</v>
      </c>
      <c r="E6783" s="1">
        <v>0</v>
      </c>
      <c r="F6783" s="329">
        <v>0</v>
      </c>
      <c r="G6783" s="1">
        <v>0</v>
      </c>
      <c r="H6783" s="329">
        <v>0</v>
      </c>
      <c r="I6783" s="1">
        <v>0</v>
      </c>
      <c r="J6783" s="329">
        <v>10716.21550927009</v>
      </c>
      <c r="K6783" s="329">
        <f t="shared" si="105"/>
        <v>10716.21550927009</v>
      </c>
    </row>
    <row r="6784" spans="2:11" x14ac:dyDescent="0.2">
      <c r="B6784" s="1">
        <v>107933921</v>
      </c>
      <c r="C6784" s="1">
        <v>2028</v>
      </c>
      <c r="D6784" s="1" t="s">
        <v>322</v>
      </c>
      <c r="E6784" s="1">
        <v>0</v>
      </c>
      <c r="F6784" s="329">
        <v>0</v>
      </c>
      <c r="G6784" s="1">
        <v>0</v>
      </c>
      <c r="H6784" s="329">
        <v>0</v>
      </c>
      <c r="I6784" s="1">
        <v>0</v>
      </c>
      <c r="J6784" s="329">
        <v>10716.21550927009</v>
      </c>
      <c r="K6784" s="329">
        <f t="shared" si="105"/>
        <v>10716.21550927009</v>
      </c>
    </row>
    <row r="6785" spans="2:11" x14ac:dyDescent="0.2">
      <c r="B6785" s="1">
        <v>107933921</v>
      </c>
      <c r="C6785" s="1">
        <v>2029</v>
      </c>
      <c r="D6785" s="1" t="s">
        <v>322</v>
      </c>
      <c r="E6785" s="1">
        <v>0</v>
      </c>
      <c r="F6785" s="329">
        <v>0</v>
      </c>
      <c r="G6785" s="1">
        <v>0</v>
      </c>
      <c r="H6785" s="329">
        <v>0</v>
      </c>
      <c r="I6785" s="1">
        <v>0</v>
      </c>
      <c r="J6785" s="329">
        <v>10716.21550927009</v>
      </c>
      <c r="K6785" s="329">
        <f t="shared" si="105"/>
        <v>10716.21550927009</v>
      </c>
    </row>
    <row r="6786" spans="2:11" x14ac:dyDescent="0.2">
      <c r="B6786" s="1">
        <v>107933921</v>
      </c>
      <c r="C6786" s="1">
        <v>2030</v>
      </c>
      <c r="D6786" s="1" t="s">
        <v>322</v>
      </c>
      <c r="E6786" s="1">
        <v>0</v>
      </c>
      <c r="F6786" s="329">
        <v>0</v>
      </c>
      <c r="G6786" s="1">
        <v>0</v>
      </c>
      <c r="H6786" s="329">
        <v>0</v>
      </c>
      <c r="I6786" s="1">
        <v>0</v>
      </c>
      <c r="J6786" s="329">
        <v>10716.21550927009</v>
      </c>
      <c r="K6786" s="329">
        <f t="shared" si="105"/>
        <v>10716.21550927009</v>
      </c>
    </row>
    <row r="6787" spans="2:11" x14ac:dyDescent="0.2">
      <c r="B6787" s="1">
        <v>107933921</v>
      </c>
      <c r="C6787" s="1">
        <v>2031</v>
      </c>
      <c r="D6787" s="1" t="s">
        <v>322</v>
      </c>
      <c r="E6787" s="1">
        <v>0</v>
      </c>
      <c r="F6787" s="329">
        <v>0</v>
      </c>
      <c r="G6787" s="1">
        <v>0</v>
      </c>
      <c r="H6787" s="329">
        <v>0</v>
      </c>
      <c r="I6787" s="1">
        <v>0</v>
      </c>
      <c r="J6787" s="329">
        <v>10716.21550927009</v>
      </c>
      <c r="K6787" s="329">
        <f t="shared" si="105"/>
        <v>10716.21550927009</v>
      </c>
    </row>
    <row r="6788" spans="2:11" x14ac:dyDescent="0.2">
      <c r="B6788" s="1">
        <v>107933921</v>
      </c>
      <c r="C6788" s="1">
        <v>2032</v>
      </c>
      <c r="D6788" s="1" t="s">
        <v>322</v>
      </c>
      <c r="E6788" s="1">
        <v>0</v>
      </c>
      <c r="F6788" s="329">
        <v>0</v>
      </c>
      <c r="G6788" s="1">
        <v>0</v>
      </c>
      <c r="H6788" s="329">
        <v>0</v>
      </c>
      <c r="I6788" s="1">
        <v>0</v>
      </c>
      <c r="J6788" s="329">
        <v>10716.21550927009</v>
      </c>
      <c r="K6788" s="329">
        <f t="shared" si="105"/>
        <v>10716.21550927009</v>
      </c>
    </row>
    <row r="6789" spans="2:11" x14ac:dyDescent="0.2">
      <c r="B6789" s="1">
        <v>107933921</v>
      </c>
      <c r="C6789" s="1">
        <v>2033</v>
      </c>
      <c r="D6789" s="1" t="s">
        <v>322</v>
      </c>
      <c r="E6789" s="1">
        <v>0</v>
      </c>
      <c r="F6789" s="329">
        <v>0</v>
      </c>
      <c r="G6789" s="1">
        <v>0</v>
      </c>
      <c r="H6789" s="329">
        <v>0</v>
      </c>
      <c r="I6789" s="1">
        <v>0</v>
      </c>
      <c r="J6789" s="329">
        <v>10716.21550927009</v>
      </c>
      <c r="K6789" s="329">
        <f t="shared" si="105"/>
        <v>10716.21550927009</v>
      </c>
    </row>
    <row r="6790" spans="2:11" x14ac:dyDescent="0.2">
      <c r="B6790" s="1">
        <v>107933921</v>
      </c>
      <c r="C6790" s="1">
        <v>2034</v>
      </c>
      <c r="D6790" s="1" t="s">
        <v>322</v>
      </c>
      <c r="E6790" s="1">
        <v>0</v>
      </c>
      <c r="F6790" s="329">
        <v>0</v>
      </c>
      <c r="G6790" s="1">
        <v>0</v>
      </c>
      <c r="H6790" s="329">
        <v>0</v>
      </c>
      <c r="I6790" s="1">
        <v>0</v>
      </c>
      <c r="J6790" s="329">
        <v>10716.21550927009</v>
      </c>
      <c r="K6790" s="329">
        <f t="shared" si="105"/>
        <v>10716.21550927009</v>
      </c>
    </row>
    <row r="6791" spans="2:11" x14ac:dyDescent="0.2">
      <c r="B6791" s="1">
        <v>109628139</v>
      </c>
      <c r="C6791" s="1">
        <v>2023</v>
      </c>
      <c r="D6791" s="1" t="s">
        <v>322</v>
      </c>
      <c r="E6791" s="1">
        <v>0</v>
      </c>
      <c r="F6791" s="329">
        <v>0</v>
      </c>
      <c r="G6791" s="1">
        <v>0</v>
      </c>
      <c r="H6791" s="329">
        <v>0</v>
      </c>
      <c r="I6791" s="1">
        <v>0</v>
      </c>
      <c r="J6791" s="329">
        <v>9478.1607716227409</v>
      </c>
      <c r="K6791" s="329">
        <f t="shared" ref="K6791:K6854" si="106">J6791+H6791+F6791</f>
        <v>9478.1607716227409</v>
      </c>
    </row>
    <row r="6792" spans="2:11" x14ac:dyDescent="0.2">
      <c r="B6792" s="1">
        <v>109628139</v>
      </c>
      <c r="C6792" s="1">
        <v>2024</v>
      </c>
      <c r="D6792" s="1" t="s">
        <v>322</v>
      </c>
      <c r="E6792" s="1">
        <v>0</v>
      </c>
      <c r="F6792" s="329">
        <v>0</v>
      </c>
      <c r="G6792" s="1">
        <v>0</v>
      </c>
      <c r="H6792" s="329">
        <v>0</v>
      </c>
      <c r="I6792" s="1">
        <v>0</v>
      </c>
      <c r="J6792" s="329">
        <v>9478.1607716227409</v>
      </c>
      <c r="K6792" s="329">
        <f t="shared" si="106"/>
        <v>9478.1607716227409</v>
      </c>
    </row>
    <row r="6793" spans="2:11" x14ac:dyDescent="0.2">
      <c r="B6793" s="1">
        <v>109628139</v>
      </c>
      <c r="C6793" s="1">
        <v>2025</v>
      </c>
      <c r="D6793" s="1" t="s">
        <v>322</v>
      </c>
      <c r="E6793" s="1">
        <v>0</v>
      </c>
      <c r="F6793" s="329">
        <v>0</v>
      </c>
      <c r="G6793" s="1">
        <v>0</v>
      </c>
      <c r="H6793" s="329">
        <v>0</v>
      </c>
      <c r="I6793" s="1">
        <v>0</v>
      </c>
      <c r="J6793" s="329">
        <v>9478.1607716227409</v>
      </c>
      <c r="K6793" s="329">
        <f t="shared" si="106"/>
        <v>9478.1607716227409</v>
      </c>
    </row>
    <row r="6794" spans="2:11" x14ac:dyDescent="0.2">
      <c r="B6794" s="1">
        <v>109628139</v>
      </c>
      <c r="C6794" s="1">
        <v>2026</v>
      </c>
      <c r="D6794" s="1" t="s">
        <v>322</v>
      </c>
      <c r="E6794" s="1">
        <v>0</v>
      </c>
      <c r="F6794" s="329">
        <v>0</v>
      </c>
      <c r="G6794" s="1">
        <v>0</v>
      </c>
      <c r="H6794" s="329">
        <v>0</v>
      </c>
      <c r="I6794" s="1">
        <v>0</v>
      </c>
      <c r="J6794" s="329">
        <v>9478.1607716227409</v>
      </c>
      <c r="K6794" s="329">
        <f t="shared" si="106"/>
        <v>9478.1607716227409</v>
      </c>
    </row>
    <row r="6795" spans="2:11" x14ac:dyDescent="0.2">
      <c r="B6795" s="1">
        <v>109628139</v>
      </c>
      <c r="C6795" s="1">
        <v>2027</v>
      </c>
      <c r="D6795" s="1" t="s">
        <v>322</v>
      </c>
      <c r="E6795" s="1">
        <v>0</v>
      </c>
      <c r="F6795" s="329">
        <v>0</v>
      </c>
      <c r="G6795" s="1">
        <v>0</v>
      </c>
      <c r="H6795" s="329">
        <v>0</v>
      </c>
      <c r="I6795" s="1">
        <v>0</v>
      </c>
      <c r="J6795" s="329">
        <v>9478.1607716227409</v>
      </c>
      <c r="K6795" s="329">
        <f t="shared" si="106"/>
        <v>9478.1607716227409</v>
      </c>
    </row>
    <row r="6796" spans="2:11" x14ac:dyDescent="0.2">
      <c r="B6796" s="1">
        <v>109628139</v>
      </c>
      <c r="C6796" s="1">
        <v>2028</v>
      </c>
      <c r="D6796" s="1" t="s">
        <v>322</v>
      </c>
      <c r="E6796" s="1">
        <v>0</v>
      </c>
      <c r="F6796" s="329">
        <v>0</v>
      </c>
      <c r="G6796" s="1">
        <v>0</v>
      </c>
      <c r="H6796" s="329">
        <v>0</v>
      </c>
      <c r="I6796" s="1">
        <v>0</v>
      </c>
      <c r="J6796" s="329">
        <v>9478.1607716227409</v>
      </c>
      <c r="K6796" s="329">
        <f t="shared" si="106"/>
        <v>9478.1607716227409</v>
      </c>
    </row>
    <row r="6797" spans="2:11" x14ac:dyDescent="0.2">
      <c r="B6797" s="1">
        <v>109628139</v>
      </c>
      <c r="C6797" s="1">
        <v>2029</v>
      </c>
      <c r="D6797" s="1" t="s">
        <v>322</v>
      </c>
      <c r="E6797" s="1">
        <v>0</v>
      </c>
      <c r="F6797" s="329">
        <v>0</v>
      </c>
      <c r="G6797" s="1">
        <v>0</v>
      </c>
      <c r="H6797" s="329">
        <v>0</v>
      </c>
      <c r="I6797" s="1">
        <v>0</v>
      </c>
      <c r="J6797" s="329">
        <v>9478.1607716227409</v>
      </c>
      <c r="K6797" s="329">
        <f t="shared" si="106"/>
        <v>9478.1607716227409</v>
      </c>
    </row>
    <row r="6798" spans="2:11" x14ac:dyDescent="0.2">
      <c r="B6798" s="1">
        <v>109628139</v>
      </c>
      <c r="C6798" s="1">
        <v>2030</v>
      </c>
      <c r="D6798" s="1" t="s">
        <v>322</v>
      </c>
      <c r="E6798" s="1">
        <v>0</v>
      </c>
      <c r="F6798" s="329">
        <v>0</v>
      </c>
      <c r="G6798" s="1">
        <v>0</v>
      </c>
      <c r="H6798" s="329">
        <v>0</v>
      </c>
      <c r="I6798" s="1">
        <v>0</v>
      </c>
      <c r="J6798" s="329">
        <v>9478.1607716227409</v>
      </c>
      <c r="K6798" s="329">
        <f t="shared" si="106"/>
        <v>9478.1607716227409</v>
      </c>
    </row>
    <row r="6799" spans="2:11" x14ac:dyDescent="0.2">
      <c r="B6799" s="1">
        <v>109628139</v>
      </c>
      <c r="C6799" s="1">
        <v>2031</v>
      </c>
      <c r="D6799" s="1" t="s">
        <v>322</v>
      </c>
      <c r="E6799" s="1">
        <v>0</v>
      </c>
      <c r="F6799" s="329">
        <v>0</v>
      </c>
      <c r="G6799" s="1">
        <v>0</v>
      </c>
      <c r="H6799" s="329">
        <v>0</v>
      </c>
      <c r="I6799" s="1">
        <v>0</v>
      </c>
      <c r="J6799" s="329">
        <v>9478.1607716227409</v>
      </c>
      <c r="K6799" s="329">
        <f t="shared" si="106"/>
        <v>9478.1607716227409</v>
      </c>
    </row>
    <row r="6800" spans="2:11" x14ac:dyDescent="0.2">
      <c r="B6800" s="1">
        <v>109628139</v>
      </c>
      <c r="C6800" s="1">
        <v>2032</v>
      </c>
      <c r="D6800" s="1" t="s">
        <v>322</v>
      </c>
      <c r="E6800" s="1">
        <v>0</v>
      </c>
      <c r="F6800" s="329">
        <v>0</v>
      </c>
      <c r="G6800" s="1">
        <v>0</v>
      </c>
      <c r="H6800" s="329">
        <v>0</v>
      </c>
      <c r="I6800" s="1">
        <v>0</v>
      </c>
      <c r="J6800" s="329">
        <v>9478.1607716227409</v>
      </c>
      <c r="K6800" s="329">
        <f t="shared" si="106"/>
        <v>9478.1607716227409</v>
      </c>
    </row>
    <row r="6801" spans="2:11" x14ac:dyDescent="0.2">
      <c r="B6801" s="1">
        <v>109628139</v>
      </c>
      <c r="C6801" s="1">
        <v>2033</v>
      </c>
      <c r="D6801" s="1" t="s">
        <v>322</v>
      </c>
      <c r="E6801" s="1">
        <v>0</v>
      </c>
      <c r="F6801" s="329">
        <v>0</v>
      </c>
      <c r="G6801" s="1">
        <v>0</v>
      </c>
      <c r="H6801" s="329">
        <v>0</v>
      </c>
      <c r="I6801" s="1">
        <v>0</v>
      </c>
      <c r="J6801" s="329">
        <v>9478.1607716227409</v>
      </c>
      <c r="K6801" s="329">
        <f t="shared" si="106"/>
        <v>9478.1607716227409</v>
      </c>
    </row>
    <row r="6802" spans="2:11" x14ac:dyDescent="0.2">
      <c r="B6802" s="1">
        <v>109628139</v>
      </c>
      <c r="C6802" s="1">
        <v>2034</v>
      </c>
      <c r="D6802" s="1" t="s">
        <v>322</v>
      </c>
      <c r="E6802" s="1">
        <v>0</v>
      </c>
      <c r="F6802" s="329">
        <v>0</v>
      </c>
      <c r="G6802" s="1">
        <v>0</v>
      </c>
      <c r="H6802" s="329">
        <v>0</v>
      </c>
      <c r="I6802" s="1">
        <v>0</v>
      </c>
      <c r="J6802" s="329">
        <v>9478.1607716227409</v>
      </c>
      <c r="K6802" s="329">
        <f t="shared" si="106"/>
        <v>9478.1607716227409</v>
      </c>
    </row>
    <row r="6803" spans="2:11" x14ac:dyDescent="0.2">
      <c r="B6803" s="1">
        <v>163212783</v>
      </c>
      <c r="C6803" s="1">
        <v>2023</v>
      </c>
      <c r="D6803" s="1" t="s">
        <v>322</v>
      </c>
      <c r="E6803" s="1">
        <v>492.45068547891788</v>
      </c>
      <c r="F6803" s="329">
        <v>0</v>
      </c>
      <c r="G6803" s="1">
        <v>0</v>
      </c>
      <c r="H6803" s="329">
        <v>0</v>
      </c>
      <c r="I6803" s="1">
        <v>492.45068547891788</v>
      </c>
      <c r="J6803" s="329">
        <v>5240.4224776743486</v>
      </c>
      <c r="K6803" s="329">
        <f t="shared" si="106"/>
        <v>5240.4224776743486</v>
      </c>
    </row>
    <row r="6804" spans="2:11" x14ac:dyDescent="0.2">
      <c r="B6804" s="1">
        <v>163212783</v>
      </c>
      <c r="C6804" s="1">
        <v>2024</v>
      </c>
      <c r="D6804" s="1" t="s">
        <v>322</v>
      </c>
      <c r="E6804" s="1">
        <v>458.0939236584536</v>
      </c>
      <c r="F6804" s="329">
        <v>6.7448359616388016</v>
      </c>
      <c r="G6804" s="1">
        <v>0</v>
      </c>
      <c r="H6804" s="329">
        <v>0</v>
      </c>
      <c r="I6804" s="1">
        <v>458.0939236584536</v>
      </c>
      <c r="J6804" s="329">
        <v>5240.4224776743486</v>
      </c>
      <c r="K6804" s="329">
        <f t="shared" si="106"/>
        <v>5247.1673136359877</v>
      </c>
    </row>
    <row r="6805" spans="2:11" x14ac:dyDescent="0.2">
      <c r="B6805" s="1">
        <v>163212783</v>
      </c>
      <c r="C6805" s="1">
        <v>2025</v>
      </c>
      <c r="D6805" s="1" t="s">
        <v>322</v>
      </c>
      <c r="E6805" s="1">
        <v>498.3508421293763</v>
      </c>
      <c r="F6805" s="329">
        <v>6.8267154719793766</v>
      </c>
      <c r="G6805" s="1">
        <v>0</v>
      </c>
      <c r="H6805" s="329">
        <v>0</v>
      </c>
      <c r="I6805" s="1">
        <v>498.3508421293763</v>
      </c>
      <c r="J6805" s="329">
        <v>5240.4224776743486</v>
      </c>
      <c r="K6805" s="329">
        <f t="shared" si="106"/>
        <v>5247.2491931463283</v>
      </c>
    </row>
    <row r="6806" spans="2:11" x14ac:dyDescent="0.2">
      <c r="B6806" s="1">
        <v>163212783</v>
      </c>
      <c r="C6806" s="1">
        <v>2026</v>
      </c>
      <c r="D6806" s="1" t="s">
        <v>322</v>
      </c>
      <c r="E6806" s="1">
        <v>681.46558988226388</v>
      </c>
      <c r="F6806" s="329">
        <v>3.9603745964828989</v>
      </c>
      <c r="G6806" s="1">
        <v>0</v>
      </c>
      <c r="H6806" s="329">
        <v>0</v>
      </c>
      <c r="I6806" s="1">
        <v>681.46558988226388</v>
      </c>
      <c r="J6806" s="329">
        <v>5240.4224776743486</v>
      </c>
      <c r="K6806" s="329">
        <f t="shared" si="106"/>
        <v>5244.3828522708318</v>
      </c>
    </row>
    <row r="6807" spans="2:11" x14ac:dyDescent="0.2">
      <c r="B6807" s="1">
        <v>163212783</v>
      </c>
      <c r="C6807" s="1">
        <v>2027</v>
      </c>
      <c r="D6807" s="1" t="s">
        <v>322</v>
      </c>
      <c r="E6807" s="1">
        <v>681.46558988226388</v>
      </c>
      <c r="F6807" s="329">
        <v>3.9603745964828989</v>
      </c>
      <c r="G6807" s="1">
        <v>0</v>
      </c>
      <c r="H6807" s="329">
        <v>0</v>
      </c>
      <c r="I6807" s="1">
        <v>681.46558988226388</v>
      </c>
      <c r="J6807" s="329">
        <v>5240.4224776743486</v>
      </c>
      <c r="K6807" s="329">
        <f t="shared" si="106"/>
        <v>5244.3828522708318</v>
      </c>
    </row>
    <row r="6808" spans="2:11" x14ac:dyDescent="0.2">
      <c r="B6808" s="1">
        <v>163212783</v>
      </c>
      <c r="C6808" s="1">
        <v>2028</v>
      </c>
      <c r="D6808" s="1" t="s">
        <v>322</v>
      </c>
      <c r="E6808" s="1">
        <v>681.46558988226388</v>
      </c>
      <c r="F6808" s="329">
        <v>3.9603745964828989</v>
      </c>
      <c r="G6808" s="1">
        <v>0</v>
      </c>
      <c r="H6808" s="329">
        <v>0</v>
      </c>
      <c r="I6808" s="1">
        <v>681.46558988226388</v>
      </c>
      <c r="J6808" s="329">
        <v>5240.4224776743486</v>
      </c>
      <c r="K6808" s="329">
        <f t="shared" si="106"/>
        <v>5244.3828522708318</v>
      </c>
    </row>
    <row r="6809" spans="2:11" x14ac:dyDescent="0.2">
      <c r="B6809" s="1">
        <v>163212783</v>
      </c>
      <c r="C6809" s="1">
        <v>2029</v>
      </c>
      <c r="D6809" s="1" t="s">
        <v>322</v>
      </c>
      <c r="E6809" s="1">
        <v>681.46558988226388</v>
      </c>
      <c r="F6809" s="329">
        <v>3.9603745964828989</v>
      </c>
      <c r="G6809" s="1">
        <v>0</v>
      </c>
      <c r="H6809" s="329">
        <v>0</v>
      </c>
      <c r="I6809" s="1">
        <v>681.46558988226388</v>
      </c>
      <c r="J6809" s="329">
        <v>5240.4224776743486</v>
      </c>
      <c r="K6809" s="329">
        <f t="shared" si="106"/>
        <v>5244.3828522708318</v>
      </c>
    </row>
    <row r="6810" spans="2:11" x14ac:dyDescent="0.2">
      <c r="B6810" s="1">
        <v>163212783</v>
      </c>
      <c r="C6810" s="1">
        <v>2030</v>
      </c>
      <c r="D6810" s="1" t="s">
        <v>322</v>
      </c>
      <c r="E6810" s="1">
        <v>681.46558988226388</v>
      </c>
      <c r="F6810" s="329">
        <v>3.9603745964828989</v>
      </c>
      <c r="G6810" s="1">
        <v>0</v>
      </c>
      <c r="H6810" s="329">
        <v>0</v>
      </c>
      <c r="I6810" s="1">
        <v>681.46558988226388</v>
      </c>
      <c r="J6810" s="329">
        <v>5240.4224776743486</v>
      </c>
      <c r="K6810" s="329">
        <f t="shared" si="106"/>
        <v>5244.3828522708318</v>
      </c>
    </row>
    <row r="6811" spans="2:11" x14ac:dyDescent="0.2">
      <c r="B6811" s="1">
        <v>163212783</v>
      </c>
      <c r="C6811" s="1">
        <v>2031</v>
      </c>
      <c r="D6811" s="1" t="s">
        <v>322</v>
      </c>
      <c r="E6811" s="1">
        <v>681.46558988226388</v>
      </c>
      <c r="F6811" s="329">
        <v>3.9603745964828989</v>
      </c>
      <c r="G6811" s="1">
        <v>0</v>
      </c>
      <c r="H6811" s="329">
        <v>0</v>
      </c>
      <c r="I6811" s="1">
        <v>681.46558988226388</v>
      </c>
      <c r="J6811" s="329">
        <v>5240.4224776743486</v>
      </c>
      <c r="K6811" s="329">
        <f t="shared" si="106"/>
        <v>5244.3828522708318</v>
      </c>
    </row>
    <row r="6812" spans="2:11" x14ac:dyDescent="0.2">
      <c r="B6812" s="1">
        <v>163212783</v>
      </c>
      <c r="C6812" s="1">
        <v>2032</v>
      </c>
      <c r="D6812" s="1" t="s">
        <v>322</v>
      </c>
      <c r="E6812" s="1">
        <v>681.46558988226388</v>
      </c>
      <c r="F6812" s="329">
        <v>3.9603745964828989</v>
      </c>
      <c r="G6812" s="1">
        <v>0</v>
      </c>
      <c r="H6812" s="329">
        <v>0</v>
      </c>
      <c r="I6812" s="1">
        <v>681.46558988226388</v>
      </c>
      <c r="J6812" s="329">
        <v>5240.4224776743486</v>
      </c>
      <c r="K6812" s="329">
        <f t="shared" si="106"/>
        <v>5244.3828522708318</v>
      </c>
    </row>
    <row r="6813" spans="2:11" x14ac:dyDescent="0.2">
      <c r="B6813" s="1">
        <v>163212783</v>
      </c>
      <c r="C6813" s="1">
        <v>2033</v>
      </c>
      <c r="D6813" s="1" t="s">
        <v>322</v>
      </c>
      <c r="E6813" s="1">
        <v>681.46558988226388</v>
      </c>
      <c r="F6813" s="329">
        <v>3.9603745964828989</v>
      </c>
      <c r="G6813" s="1">
        <v>0</v>
      </c>
      <c r="H6813" s="329">
        <v>0</v>
      </c>
      <c r="I6813" s="1">
        <v>681.46558988226388</v>
      </c>
      <c r="J6813" s="329">
        <v>5240.4224776743486</v>
      </c>
      <c r="K6813" s="329">
        <f t="shared" si="106"/>
        <v>5244.3828522708318</v>
      </c>
    </row>
    <row r="6814" spans="2:11" x14ac:dyDescent="0.2">
      <c r="B6814" s="1">
        <v>163212783</v>
      </c>
      <c r="C6814" s="1">
        <v>2034</v>
      </c>
      <c r="D6814" s="1" t="s">
        <v>322</v>
      </c>
      <c r="E6814" s="1">
        <v>681.46558988226388</v>
      </c>
      <c r="F6814" s="329">
        <v>3.9603745964828989</v>
      </c>
      <c r="G6814" s="1">
        <v>0</v>
      </c>
      <c r="H6814" s="329">
        <v>0</v>
      </c>
      <c r="I6814" s="1">
        <v>681.46558988226388</v>
      </c>
      <c r="J6814" s="329">
        <v>5240.4224776743486</v>
      </c>
      <c r="K6814" s="329">
        <f t="shared" si="106"/>
        <v>5244.3828522708318</v>
      </c>
    </row>
    <row r="6815" spans="2:11" x14ac:dyDescent="0.2">
      <c r="B6815" s="1">
        <v>20602534</v>
      </c>
      <c r="C6815" s="1">
        <v>2023</v>
      </c>
      <c r="D6815" s="1" t="s">
        <v>323</v>
      </c>
      <c r="E6815" s="1">
        <v>0</v>
      </c>
      <c r="F6815" s="329">
        <v>0</v>
      </c>
      <c r="G6815" s="1">
        <v>0</v>
      </c>
      <c r="H6815" s="329">
        <v>0</v>
      </c>
      <c r="I6815" s="1">
        <v>0</v>
      </c>
      <c r="J6815" s="329">
        <v>2432.9631427830282</v>
      </c>
      <c r="K6815" s="329">
        <f t="shared" si="106"/>
        <v>2432.9631427830282</v>
      </c>
    </row>
    <row r="6816" spans="2:11" x14ac:dyDescent="0.2">
      <c r="B6816" s="1">
        <v>20602534</v>
      </c>
      <c r="C6816" s="1">
        <v>2024</v>
      </c>
      <c r="D6816" s="1" t="s">
        <v>323</v>
      </c>
      <c r="E6816" s="1">
        <v>442.60884551751582</v>
      </c>
      <c r="F6816" s="329">
        <v>5.1504705092472864</v>
      </c>
      <c r="G6816" s="1">
        <v>0</v>
      </c>
      <c r="H6816" s="329">
        <v>0</v>
      </c>
      <c r="I6816" s="1">
        <v>442.60884551751582</v>
      </c>
      <c r="J6816" s="329">
        <v>2432.9631427830282</v>
      </c>
      <c r="K6816" s="329">
        <f t="shared" si="106"/>
        <v>2438.1136132922757</v>
      </c>
    </row>
    <row r="6817" spans="2:11" x14ac:dyDescent="0.2">
      <c r="B6817" s="1">
        <v>20602534</v>
      </c>
      <c r="C6817" s="1">
        <v>2025</v>
      </c>
      <c r="D6817" s="1" t="s">
        <v>323</v>
      </c>
      <c r="E6817" s="1">
        <v>442.60884551751582</v>
      </c>
      <c r="F6817" s="329">
        <v>5.1504705092472864</v>
      </c>
      <c r="G6817" s="1">
        <v>0</v>
      </c>
      <c r="H6817" s="329">
        <v>0</v>
      </c>
      <c r="I6817" s="1">
        <v>442.60884551751582</v>
      </c>
      <c r="J6817" s="329">
        <v>2432.9631427830282</v>
      </c>
      <c r="K6817" s="329">
        <f t="shared" si="106"/>
        <v>2438.1136132922757</v>
      </c>
    </row>
    <row r="6818" spans="2:11" x14ac:dyDescent="0.2">
      <c r="B6818" s="1">
        <v>20602534</v>
      </c>
      <c r="C6818" s="1">
        <v>2026</v>
      </c>
      <c r="D6818" s="1" t="s">
        <v>323</v>
      </c>
      <c r="E6818" s="1">
        <v>442.60884551751582</v>
      </c>
      <c r="F6818" s="329">
        <v>5.1504705092472864</v>
      </c>
      <c r="G6818" s="1">
        <v>0</v>
      </c>
      <c r="H6818" s="329">
        <v>0</v>
      </c>
      <c r="I6818" s="1">
        <v>442.60884551751582</v>
      </c>
      <c r="J6818" s="329">
        <v>2432.9631427830282</v>
      </c>
      <c r="K6818" s="329">
        <f t="shared" si="106"/>
        <v>2438.1136132922757</v>
      </c>
    </row>
    <row r="6819" spans="2:11" x14ac:dyDescent="0.2">
      <c r="B6819" s="1">
        <v>20602534</v>
      </c>
      <c r="C6819" s="1">
        <v>2027</v>
      </c>
      <c r="D6819" s="1" t="s">
        <v>323</v>
      </c>
      <c r="E6819" s="1">
        <v>442.60884551751582</v>
      </c>
      <c r="F6819" s="329">
        <v>5.1504705092472864</v>
      </c>
      <c r="G6819" s="1">
        <v>0</v>
      </c>
      <c r="H6819" s="329">
        <v>0</v>
      </c>
      <c r="I6819" s="1">
        <v>442.60884551751582</v>
      </c>
      <c r="J6819" s="329">
        <v>2432.9631427830282</v>
      </c>
      <c r="K6819" s="329">
        <f t="shared" si="106"/>
        <v>2438.1136132922757</v>
      </c>
    </row>
    <row r="6820" spans="2:11" x14ac:dyDescent="0.2">
      <c r="B6820" s="1">
        <v>20602534</v>
      </c>
      <c r="C6820" s="1">
        <v>2028</v>
      </c>
      <c r="D6820" s="1" t="s">
        <v>323</v>
      </c>
      <c r="E6820" s="1">
        <v>442.60884551751582</v>
      </c>
      <c r="F6820" s="329">
        <v>5.1504705092472864</v>
      </c>
      <c r="G6820" s="1">
        <v>0</v>
      </c>
      <c r="H6820" s="329">
        <v>0</v>
      </c>
      <c r="I6820" s="1">
        <v>442.60884551751582</v>
      </c>
      <c r="J6820" s="329">
        <v>2432.9631427830282</v>
      </c>
      <c r="K6820" s="329">
        <f t="shared" si="106"/>
        <v>2438.1136132922757</v>
      </c>
    </row>
    <row r="6821" spans="2:11" x14ac:dyDescent="0.2">
      <c r="B6821" s="1">
        <v>20602534</v>
      </c>
      <c r="C6821" s="1">
        <v>2029</v>
      </c>
      <c r="D6821" s="1" t="s">
        <v>323</v>
      </c>
      <c r="E6821" s="1">
        <v>442.60884551751582</v>
      </c>
      <c r="F6821" s="329">
        <v>5.1504705092472864</v>
      </c>
      <c r="G6821" s="1">
        <v>0</v>
      </c>
      <c r="H6821" s="329">
        <v>0</v>
      </c>
      <c r="I6821" s="1">
        <v>442.60884551751582</v>
      </c>
      <c r="J6821" s="329">
        <v>2432.9631427830282</v>
      </c>
      <c r="K6821" s="329">
        <f t="shared" si="106"/>
        <v>2438.1136132922757</v>
      </c>
    </row>
    <row r="6822" spans="2:11" x14ac:dyDescent="0.2">
      <c r="B6822" s="1">
        <v>20602534</v>
      </c>
      <c r="C6822" s="1">
        <v>2030</v>
      </c>
      <c r="D6822" s="1" t="s">
        <v>323</v>
      </c>
      <c r="E6822" s="1">
        <v>442.60884551751582</v>
      </c>
      <c r="F6822" s="329">
        <v>5.1504705092472864</v>
      </c>
      <c r="G6822" s="1">
        <v>0</v>
      </c>
      <c r="H6822" s="329">
        <v>0</v>
      </c>
      <c r="I6822" s="1">
        <v>442.60884551751582</v>
      </c>
      <c r="J6822" s="329">
        <v>2432.9631427830282</v>
      </c>
      <c r="K6822" s="329">
        <f t="shared" si="106"/>
        <v>2438.1136132922757</v>
      </c>
    </row>
    <row r="6823" spans="2:11" x14ac:dyDescent="0.2">
      <c r="B6823" s="1">
        <v>20602534</v>
      </c>
      <c r="C6823" s="1">
        <v>2031</v>
      </c>
      <c r="D6823" s="1" t="s">
        <v>323</v>
      </c>
      <c r="E6823" s="1">
        <v>442.60884551751582</v>
      </c>
      <c r="F6823" s="329">
        <v>5.1504705092472864</v>
      </c>
      <c r="G6823" s="1">
        <v>0</v>
      </c>
      <c r="H6823" s="329">
        <v>0</v>
      </c>
      <c r="I6823" s="1">
        <v>442.60884551751582</v>
      </c>
      <c r="J6823" s="329">
        <v>2432.9631427830282</v>
      </c>
      <c r="K6823" s="329">
        <f t="shared" si="106"/>
        <v>2438.1136132922757</v>
      </c>
    </row>
    <row r="6824" spans="2:11" x14ac:dyDescent="0.2">
      <c r="B6824" s="1">
        <v>20602534</v>
      </c>
      <c r="C6824" s="1">
        <v>2032</v>
      </c>
      <c r="D6824" s="1" t="s">
        <v>323</v>
      </c>
      <c r="E6824" s="1">
        <v>442.60884551751582</v>
      </c>
      <c r="F6824" s="329">
        <v>5.1504705092472864</v>
      </c>
      <c r="G6824" s="1">
        <v>0</v>
      </c>
      <c r="H6824" s="329">
        <v>0</v>
      </c>
      <c r="I6824" s="1">
        <v>442.60884551751582</v>
      </c>
      <c r="J6824" s="329">
        <v>2432.9631427830282</v>
      </c>
      <c r="K6824" s="329">
        <f t="shared" si="106"/>
        <v>2438.1136132922757</v>
      </c>
    </row>
    <row r="6825" spans="2:11" x14ac:dyDescent="0.2">
      <c r="B6825" s="1">
        <v>20602534</v>
      </c>
      <c r="C6825" s="1">
        <v>2033</v>
      </c>
      <c r="D6825" s="1" t="s">
        <v>323</v>
      </c>
      <c r="E6825" s="1">
        <v>442.60884551751582</v>
      </c>
      <c r="F6825" s="329">
        <v>5.1504705092472864</v>
      </c>
      <c r="G6825" s="1">
        <v>0</v>
      </c>
      <c r="H6825" s="329">
        <v>0</v>
      </c>
      <c r="I6825" s="1">
        <v>442.60884551751582</v>
      </c>
      <c r="J6825" s="329">
        <v>2432.9631427830282</v>
      </c>
      <c r="K6825" s="329">
        <f t="shared" si="106"/>
        <v>2438.1136132922757</v>
      </c>
    </row>
    <row r="6826" spans="2:11" x14ac:dyDescent="0.2">
      <c r="B6826" s="1">
        <v>20602534</v>
      </c>
      <c r="C6826" s="1">
        <v>2034</v>
      </c>
      <c r="D6826" s="1" t="s">
        <v>323</v>
      </c>
      <c r="E6826" s="1">
        <v>442.60884551751582</v>
      </c>
      <c r="F6826" s="329">
        <v>5.1504705092472864</v>
      </c>
      <c r="G6826" s="1">
        <v>0</v>
      </c>
      <c r="H6826" s="329">
        <v>0</v>
      </c>
      <c r="I6826" s="1">
        <v>442.60884551751582</v>
      </c>
      <c r="J6826" s="329">
        <v>2432.9631427830282</v>
      </c>
      <c r="K6826" s="329">
        <f t="shared" si="106"/>
        <v>2438.1136132922757</v>
      </c>
    </row>
    <row r="6827" spans="2:11" x14ac:dyDescent="0.2">
      <c r="B6827" s="1">
        <v>109031579</v>
      </c>
      <c r="C6827" s="1">
        <v>2023</v>
      </c>
      <c r="D6827" s="1" t="s">
        <v>323</v>
      </c>
      <c r="E6827" s="1">
        <v>7035.6007234288163</v>
      </c>
      <c r="F6827" s="329">
        <v>0</v>
      </c>
      <c r="G6827" s="1">
        <v>0.68067256654489472</v>
      </c>
      <c r="H6827" s="329">
        <v>32.078171628569777</v>
      </c>
      <c r="I6827" s="1">
        <v>7036.281395995361</v>
      </c>
      <c r="J6827" s="329">
        <v>5043.5542770411257</v>
      </c>
      <c r="K6827" s="329">
        <f t="shared" si="106"/>
        <v>5075.6324486696958</v>
      </c>
    </row>
    <row r="6828" spans="2:11" x14ac:dyDescent="0.2">
      <c r="B6828" s="1">
        <v>109031579</v>
      </c>
      <c r="C6828" s="1">
        <v>2024</v>
      </c>
      <c r="D6828" s="1" t="s">
        <v>323</v>
      </c>
      <c r="E6828" s="1">
        <v>18805.31839706764</v>
      </c>
      <c r="F6828" s="329">
        <v>360.89942247941059</v>
      </c>
      <c r="G6828" s="1">
        <v>0.32107846891593977</v>
      </c>
      <c r="H6828" s="329">
        <v>15.1315195269363</v>
      </c>
      <c r="I6828" s="1">
        <v>18805.639475536562</v>
      </c>
      <c r="J6828" s="329">
        <v>5043.5542770411257</v>
      </c>
      <c r="K6828" s="329">
        <f t="shared" si="106"/>
        <v>5419.5852190474725</v>
      </c>
    </row>
    <row r="6829" spans="2:11" x14ac:dyDescent="0.2">
      <c r="B6829" s="1">
        <v>109031579</v>
      </c>
      <c r="C6829" s="1">
        <v>2025</v>
      </c>
      <c r="D6829" s="1" t="s">
        <v>323</v>
      </c>
      <c r="E6829" s="1">
        <v>18805.31839706764</v>
      </c>
      <c r="F6829" s="329">
        <v>360.89942247941059</v>
      </c>
      <c r="G6829" s="1">
        <v>0.32107846891593977</v>
      </c>
      <c r="H6829" s="329">
        <v>15.1315195269363</v>
      </c>
      <c r="I6829" s="1">
        <v>18805.639475536562</v>
      </c>
      <c r="J6829" s="329">
        <v>5043.5542770411257</v>
      </c>
      <c r="K6829" s="329">
        <f t="shared" si="106"/>
        <v>5419.5852190474725</v>
      </c>
    </row>
    <row r="6830" spans="2:11" x14ac:dyDescent="0.2">
      <c r="B6830" s="1">
        <v>109031579</v>
      </c>
      <c r="C6830" s="1">
        <v>2026</v>
      </c>
      <c r="D6830" s="1" t="s">
        <v>323</v>
      </c>
      <c r="E6830" s="1">
        <v>18805.31839706764</v>
      </c>
      <c r="F6830" s="329">
        <v>360.89942247941059</v>
      </c>
      <c r="G6830" s="1">
        <v>0.32107846891593977</v>
      </c>
      <c r="H6830" s="329">
        <v>15.1315195269363</v>
      </c>
      <c r="I6830" s="1">
        <v>18805.639475536562</v>
      </c>
      <c r="J6830" s="329">
        <v>5043.5542770411257</v>
      </c>
      <c r="K6830" s="329">
        <f t="shared" si="106"/>
        <v>5419.5852190474725</v>
      </c>
    </row>
    <row r="6831" spans="2:11" x14ac:dyDescent="0.2">
      <c r="B6831" s="1">
        <v>109031579</v>
      </c>
      <c r="C6831" s="1">
        <v>2027</v>
      </c>
      <c r="D6831" s="1" t="s">
        <v>323</v>
      </c>
      <c r="E6831" s="1">
        <v>18805.31839706764</v>
      </c>
      <c r="F6831" s="329">
        <v>360.89942247941059</v>
      </c>
      <c r="G6831" s="1">
        <v>0.32107846891593977</v>
      </c>
      <c r="H6831" s="329">
        <v>15.1315195269363</v>
      </c>
      <c r="I6831" s="1">
        <v>18805.639475536562</v>
      </c>
      <c r="J6831" s="329">
        <v>5043.5542770411257</v>
      </c>
      <c r="K6831" s="329">
        <f t="shared" si="106"/>
        <v>5419.5852190474725</v>
      </c>
    </row>
    <row r="6832" spans="2:11" x14ac:dyDescent="0.2">
      <c r="B6832" s="1">
        <v>109031579</v>
      </c>
      <c r="C6832" s="1">
        <v>2028</v>
      </c>
      <c r="D6832" s="1" t="s">
        <v>323</v>
      </c>
      <c r="E6832" s="1">
        <v>18805.31839706764</v>
      </c>
      <c r="F6832" s="329">
        <v>360.89942247941059</v>
      </c>
      <c r="G6832" s="1">
        <v>0.32107846891593977</v>
      </c>
      <c r="H6832" s="329">
        <v>15.1315195269363</v>
      </c>
      <c r="I6832" s="1">
        <v>18805.639475536562</v>
      </c>
      <c r="J6832" s="329">
        <v>5043.5542770411257</v>
      </c>
      <c r="K6832" s="329">
        <f t="shared" si="106"/>
        <v>5419.5852190474725</v>
      </c>
    </row>
    <row r="6833" spans="2:11" x14ac:dyDescent="0.2">
      <c r="B6833" s="1">
        <v>109031579</v>
      </c>
      <c r="C6833" s="1">
        <v>2029</v>
      </c>
      <c r="D6833" s="1" t="s">
        <v>323</v>
      </c>
      <c r="E6833" s="1">
        <v>18805.31839706764</v>
      </c>
      <c r="F6833" s="329">
        <v>360.89942247941059</v>
      </c>
      <c r="G6833" s="1">
        <v>0.32107846891593977</v>
      </c>
      <c r="H6833" s="329">
        <v>15.1315195269363</v>
      </c>
      <c r="I6833" s="1">
        <v>18805.639475536562</v>
      </c>
      <c r="J6833" s="329">
        <v>5043.5542770411257</v>
      </c>
      <c r="K6833" s="329">
        <f t="shared" si="106"/>
        <v>5419.5852190474725</v>
      </c>
    </row>
    <row r="6834" spans="2:11" x14ac:dyDescent="0.2">
      <c r="B6834" s="1">
        <v>109031579</v>
      </c>
      <c r="C6834" s="1">
        <v>2030</v>
      </c>
      <c r="D6834" s="1" t="s">
        <v>323</v>
      </c>
      <c r="E6834" s="1">
        <v>18805.31839706764</v>
      </c>
      <c r="F6834" s="329">
        <v>360.89942247941059</v>
      </c>
      <c r="G6834" s="1">
        <v>0.32107846891593977</v>
      </c>
      <c r="H6834" s="329">
        <v>15.1315195269363</v>
      </c>
      <c r="I6834" s="1">
        <v>18805.639475536562</v>
      </c>
      <c r="J6834" s="329">
        <v>5043.5542770411257</v>
      </c>
      <c r="K6834" s="329">
        <f t="shared" si="106"/>
        <v>5419.5852190474725</v>
      </c>
    </row>
    <row r="6835" spans="2:11" x14ac:dyDescent="0.2">
      <c r="B6835" s="1">
        <v>109031579</v>
      </c>
      <c r="C6835" s="1">
        <v>2031</v>
      </c>
      <c r="D6835" s="1" t="s">
        <v>323</v>
      </c>
      <c r="E6835" s="1">
        <v>18805.31839706764</v>
      </c>
      <c r="F6835" s="329">
        <v>360.89942247941059</v>
      </c>
      <c r="G6835" s="1">
        <v>0.32107846891593977</v>
      </c>
      <c r="H6835" s="329">
        <v>15.1315195269363</v>
      </c>
      <c r="I6835" s="1">
        <v>18805.639475536562</v>
      </c>
      <c r="J6835" s="329">
        <v>5043.5542770411257</v>
      </c>
      <c r="K6835" s="329">
        <f t="shared" si="106"/>
        <v>5419.5852190474725</v>
      </c>
    </row>
    <row r="6836" spans="2:11" x14ac:dyDescent="0.2">
      <c r="B6836" s="1">
        <v>109031579</v>
      </c>
      <c r="C6836" s="1">
        <v>2032</v>
      </c>
      <c r="D6836" s="1" t="s">
        <v>323</v>
      </c>
      <c r="E6836" s="1">
        <v>18805.31839706764</v>
      </c>
      <c r="F6836" s="329">
        <v>360.89942247941059</v>
      </c>
      <c r="G6836" s="1">
        <v>0.32107846891593977</v>
      </c>
      <c r="H6836" s="329">
        <v>15.1315195269363</v>
      </c>
      <c r="I6836" s="1">
        <v>18805.639475536562</v>
      </c>
      <c r="J6836" s="329">
        <v>5043.5542770411257</v>
      </c>
      <c r="K6836" s="329">
        <f t="shared" si="106"/>
        <v>5419.5852190474725</v>
      </c>
    </row>
    <row r="6837" spans="2:11" x14ac:dyDescent="0.2">
      <c r="B6837" s="1">
        <v>109031579</v>
      </c>
      <c r="C6837" s="1">
        <v>2033</v>
      </c>
      <c r="D6837" s="1" t="s">
        <v>323</v>
      </c>
      <c r="E6837" s="1">
        <v>18805.31839706764</v>
      </c>
      <c r="F6837" s="329">
        <v>360.89942247941059</v>
      </c>
      <c r="G6837" s="1">
        <v>0.32107846891593977</v>
      </c>
      <c r="H6837" s="329">
        <v>15.1315195269363</v>
      </c>
      <c r="I6837" s="1">
        <v>18805.639475536562</v>
      </c>
      <c r="J6837" s="329">
        <v>5043.5542770411257</v>
      </c>
      <c r="K6837" s="329">
        <f t="shared" si="106"/>
        <v>5419.5852190474725</v>
      </c>
    </row>
    <row r="6838" spans="2:11" x14ac:dyDescent="0.2">
      <c r="B6838" s="1">
        <v>109031579</v>
      </c>
      <c r="C6838" s="1">
        <v>2034</v>
      </c>
      <c r="D6838" s="1" t="s">
        <v>323</v>
      </c>
      <c r="E6838" s="1">
        <v>18805.31839706764</v>
      </c>
      <c r="F6838" s="329">
        <v>360.89942247941059</v>
      </c>
      <c r="G6838" s="1">
        <v>0.32107846891593977</v>
      </c>
      <c r="H6838" s="329">
        <v>15.1315195269363</v>
      </c>
      <c r="I6838" s="1">
        <v>18805.639475536562</v>
      </c>
      <c r="J6838" s="329">
        <v>5043.5542770411257</v>
      </c>
      <c r="K6838" s="329">
        <f t="shared" si="106"/>
        <v>5419.5852190474725</v>
      </c>
    </row>
    <row r="6839" spans="2:11" x14ac:dyDescent="0.2">
      <c r="B6839" s="1">
        <v>20120064</v>
      </c>
      <c r="C6839" s="1">
        <v>2023</v>
      </c>
      <c r="D6839" s="1" t="s">
        <v>324</v>
      </c>
      <c r="E6839" s="1">
        <v>0</v>
      </c>
      <c r="F6839" s="329">
        <v>0</v>
      </c>
      <c r="G6839" s="1">
        <v>0</v>
      </c>
      <c r="H6839" s="329">
        <v>0</v>
      </c>
      <c r="I6839" s="1">
        <v>0</v>
      </c>
      <c r="J6839" s="329">
        <v>2897.9274294213192</v>
      </c>
      <c r="K6839" s="329">
        <f t="shared" si="106"/>
        <v>2897.9274294213192</v>
      </c>
    </row>
    <row r="6840" spans="2:11" x14ac:dyDescent="0.2">
      <c r="B6840" s="1">
        <v>20120064</v>
      </c>
      <c r="C6840" s="1">
        <v>2024</v>
      </c>
      <c r="D6840" s="1" t="s">
        <v>324</v>
      </c>
      <c r="E6840" s="1">
        <v>0</v>
      </c>
      <c r="F6840" s="329">
        <v>0</v>
      </c>
      <c r="G6840" s="1">
        <v>0</v>
      </c>
      <c r="H6840" s="329">
        <v>0</v>
      </c>
      <c r="I6840" s="1">
        <v>0</v>
      </c>
      <c r="J6840" s="329">
        <v>2897.9274294213192</v>
      </c>
      <c r="K6840" s="329">
        <f t="shared" si="106"/>
        <v>2897.9274294213192</v>
      </c>
    </row>
    <row r="6841" spans="2:11" x14ac:dyDescent="0.2">
      <c r="B6841" s="1">
        <v>20120064</v>
      </c>
      <c r="C6841" s="1">
        <v>2025</v>
      </c>
      <c r="D6841" s="1" t="s">
        <v>324</v>
      </c>
      <c r="E6841" s="1">
        <v>0</v>
      </c>
      <c r="F6841" s="329">
        <v>0</v>
      </c>
      <c r="G6841" s="1">
        <v>0</v>
      </c>
      <c r="H6841" s="329">
        <v>0</v>
      </c>
      <c r="I6841" s="1">
        <v>0</v>
      </c>
      <c r="J6841" s="329">
        <v>2897.9274294213192</v>
      </c>
      <c r="K6841" s="329">
        <f t="shared" si="106"/>
        <v>2897.9274294213192</v>
      </c>
    </row>
    <row r="6842" spans="2:11" x14ac:dyDescent="0.2">
      <c r="B6842" s="1">
        <v>20120064</v>
      </c>
      <c r="C6842" s="1">
        <v>2026</v>
      </c>
      <c r="D6842" s="1" t="s">
        <v>324</v>
      </c>
      <c r="E6842" s="1">
        <v>0</v>
      </c>
      <c r="F6842" s="329">
        <v>0</v>
      </c>
      <c r="G6842" s="1">
        <v>0</v>
      </c>
      <c r="H6842" s="329">
        <v>0</v>
      </c>
      <c r="I6842" s="1">
        <v>0</v>
      </c>
      <c r="J6842" s="329">
        <v>2897.9274294213192</v>
      </c>
      <c r="K6842" s="329">
        <f t="shared" si="106"/>
        <v>2897.9274294213192</v>
      </c>
    </row>
    <row r="6843" spans="2:11" x14ac:dyDescent="0.2">
      <c r="B6843" s="1">
        <v>20120064</v>
      </c>
      <c r="C6843" s="1">
        <v>2027</v>
      </c>
      <c r="D6843" s="1" t="s">
        <v>324</v>
      </c>
      <c r="E6843" s="1">
        <v>0</v>
      </c>
      <c r="F6843" s="329">
        <v>0</v>
      </c>
      <c r="G6843" s="1">
        <v>0</v>
      </c>
      <c r="H6843" s="329">
        <v>0</v>
      </c>
      <c r="I6843" s="1">
        <v>0</v>
      </c>
      <c r="J6843" s="329">
        <v>2897.9274294213192</v>
      </c>
      <c r="K6843" s="329">
        <f t="shared" si="106"/>
        <v>2897.9274294213192</v>
      </c>
    </row>
    <row r="6844" spans="2:11" x14ac:dyDescent="0.2">
      <c r="B6844" s="1">
        <v>20120064</v>
      </c>
      <c r="C6844" s="1">
        <v>2028</v>
      </c>
      <c r="D6844" s="1" t="s">
        <v>324</v>
      </c>
      <c r="E6844" s="1">
        <v>0</v>
      </c>
      <c r="F6844" s="329">
        <v>0</v>
      </c>
      <c r="G6844" s="1">
        <v>0</v>
      </c>
      <c r="H6844" s="329">
        <v>0</v>
      </c>
      <c r="I6844" s="1">
        <v>0</v>
      </c>
      <c r="J6844" s="329">
        <v>2897.9274294213192</v>
      </c>
      <c r="K6844" s="329">
        <f t="shared" si="106"/>
        <v>2897.9274294213192</v>
      </c>
    </row>
    <row r="6845" spans="2:11" x14ac:dyDescent="0.2">
      <c r="B6845" s="1">
        <v>20120064</v>
      </c>
      <c r="C6845" s="1">
        <v>2029</v>
      </c>
      <c r="D6845" s="1" t="s">
        <v>324</v>
      </c>
      <c r="E6845" s="1">
        <v>0</v>
      </c>
      <c r="F6845" s="329">
        <v>0</v>
      </c>
      <c r="G6845" s="1">
        <v>0</v>
      </c>
      <c r="H6845" s="329">
        <v>0</v>
      </c>
      <c r="I6845" s="1">
        <v>0</v>
      </c>
      <c r="J6845" s="329">
        <v>2897.9274294213192</v>
      </c>
      <c r="K6845" s="329">
        <f t="shared" si="106"/>
        <v>2897.9274294213192</v>
      </c>
    </row>
    <row r="6846" spans="2:11" x14ac:dyDescent="0.2">
      <c r="B6846" s="1">
        <v>20120064</v>
      </c>
      <c r="C6846" s="1">
        <v>2030</v>
      </c>
      <c r="D6846" s="1" t="s">
        <v>324</v>
      </c>
      <c r="E6846" s="1">
        <v>2.3875751726370451</v>
      </c>
      <c r="F6846" s="329">
        <v>2.3875751726370449E-12</v>
      </c>
      <c r="G6846" s="1">
        <v>0</v>
      </c>
      <c r="H6846" s="329">
        <v>0</v>
      </c>
      <c r="I6846" s="1">
        <v>2.3875751726370451</v>
      </c>
      <c r="J6846" s="329">
        <v>2897.9274294213192</v>
      </c>
      <c r="K6846" s="329">
        <f t="shared" si="106"/>
        <v>2897.9274294213214</v>
      </c>
    </row>
    <row r="6847" spans="2:11" x14ac:dyDescent="0.2">
      <c r="B6847" s="1">
        <v>20120064</v>
      </c>
      <c r="C6847" s="1">
        <v>2031</v>
      </c>
      <c r="D6847" s="1" t="s">
        <v>324</v>
      </c>
      <c r="E6847" s="1">
        <v>60.298535791438468</v>
      </c>
      <c r="F6847" s="329">
        <v>0.47586634779789011</v>
      </c>
      <c r="G6847" s="1">
        <v>0</v>
      </c>
      <c r="H6847" s="329">
        <v>0</v>
      </c>
      <c r="I6847" s="1">
        <v>60.298535791438468</v>
      </c>
      <c r="J6847" s="329">
        <v>2897.9274294213192</v>
      </c>
      <c r="K6847" s="329">
        <f t="shared" si="106"/>
        <v>2898.403295769117</v>
      </c>
    </row>
    <row r="6848" spans="2:11" x14ac:dyDescent="0.2">
      <c r="B6848" s="1">
        <v>20120064</v>
      </c>
      <c r="C6848" s="1">
        <v>2032</v>
      </c>
      <c r="D6848" s="1" t="s">
        <v>324</v>
      </c>
      <c r="E6848" s="1">
        <v>148.82846087733651</v>
      </c>
      <c r="F6848" s="329">
        <v>3.1531624445531641</v>
      </c>
      <c r="G6848" s="1">
        <v>0</v>
      </c>
      <c r="H6848" s="329">
        <v>0</v>
      </c>
      <c r="I6848" s="1">
        <v>148.82846087733651</v>
      </c>
      <c r="J6848" s="329">
        <v>2897.9274294213192</v>
      </c>
      <c r="K6848" s="329">
        <f t="shared" si="106"/>
        <v>2901.0805918658725</v>
      </c>
    </row>
    <row r="6849" spans="2:11" x14ac:dyDescent="0.2">
      <c r="B6849" s="1">
        <v>20120064</v>
      </c>
      <c r="C6849" s="1">
        <v>2033</v>
      </c>
      <c r="D6849" s="1" t="s">
        <v>324</v>
      </c>
      <c r="E6849" s="1">
        <v>169.13953653210621</v>
      </c>
      <c r="F6849" s="329">
        <v>4.9640954273942954</v>
      </c>
      <c r="G6849" s="1">
        <v>0</v>
      </c>
      <c r="H6849" s="329">
        <v>0</v>
      </c>
      <c r="I6849" s="1">
        <v>169.13953653210621</v>
      </c>
      <c r="J6849" s="329">
        <v>2897.9274294213192</v>
      </c>
      <c r="K6849" s="329">
        <f t="shared" si="106"/>
        <v>2902.8915248487133</v>
      </c>
    </row>
    <row r="6850" spans="2:11" x14ac:dyDescent="0.2">
      <c r="B6850" s="1">
        <v>20120064</v>
      </c>
      <c r="C6850" s="1">
        <v>2034</v>
      </c>
      <c r="D6850" s="1" t="s">
        <v>324</v>
      </c>
      <c r="E6850" s="1">
        <v>203.50633754841391</v>
      </c>
      <c r="F6850" s="329">
        <v>4.2930323473996914</v>
      </c>
      <c r="G6850" s="1">
        <v>0</v>
      </c>
      <c r="H6850" s="329">
        <v>0</v>
      </c>
      <c r="I6850" s="1">
        <v>203.50633754841391</v>
      </c>
      <c r="J6850" s="329">
        <v>2897.9274294213192</v>
      </c>
      <c r="K6850" s="329">
        <f t="shared" si="106"/>
        <v>2902.2204617687189</v>
      </c>
    </row>
    <row r="6851" spans="2:11" x14ac:dyDescent="0.2">
      <c r="B6851" s="1">
        <v>20497839</v>
      </c>
      <c r="C6851" s="1">
        <v>2023</v>
      </c>
      <c r="D6851" s="1" t="s">
        <v>324</v>
      </c>
      <c r="E6851" s="1">
        <v>0</v>
      </c>
      <c r="F6851" s="329">
        <v>0</v>
      </c>
      <c r="G6851" s="1">
        <v>0</v>
      </c>
      <c r="H6851" s="329">
        <v>0</v>
      </c>
      <c r="I6851" s="1">
        <v>0</v>
      </c>
      <c r="J6851" s="329">
        <v>200.4330713114017</v>
      </c>
      <c r="K6851" s="329">
        <f t="shared" si="106"/>
        <v>200.4330713114017</v>
      </c>
    </row>
    <row r="6852" spans="2:11" x14ac:dyDescent="0.2">
      <c r="B6852" s="1">
        <v>20497839</v>
      </c>
      <c r="C6852" s="1">
        <v>2024</v>
      </c>
      <c r="D6852" s="1" t="s">
        <v>324</v>
      </c>
      <c r="E6852" s="1">
        <v>0</v>
      </c>
      <c r="F6852" s="329">
        <v>0</v>
      </c>
      <c r="G6852" s="1">
        <v>0</v>
      </c>
      <c r="H6852" s="329">
        <v>0</v>
      </c>
      <c r="I6852" s="1">
        <v>0</v>
      </c>
      <c r="J6852" s="329">
        <v>200.4330713114017</v>
      </c>
      <c r="K6852" s="329">
        <f t="shared" si="106"/>
        <v>200.4330713114017</v>
      </c>
    </row>
    <row r="6853" spans="2:11" x14ac:dyDescent="0.2">
      <c r="B6853" s="1">
        <v>20497839</v>
      </c>
      <c r="C6853" s="1">
        <v>2025</v>
      </c>
      <c r="D6853" s="1" t="s">
        <v>324</v>
      </c>
      <c r="E6853" s="1">
        <v>4.1661170145599113</v>
      </c>
      <c r="F6853" s="329">
        <v>1.90882232827362E-2</v>
      </c>
      <c r="G6853" s="1">
        <v>0</v>
      </c>
      <c r="H6853" s="329">
        <v>0</v>
      </c>
      <c r="I6853" s="1">
        <v>4.1661170145599113</v>
      </c>
      <c r="J6853" s="329">
        <v>200.4330713114017</v>
      </c>
      <c r="K6853" s="329">
        <f t="shared" si="106"/>
        <v>200.45215953468443</v>
      </c>
    </row>
    <row r="6854" spans="2:11" x14ac:dyDescent="0.2">
      <c r="B6854" s="1">
        <v>20497839</v>
      </c>
      <c r="C6854" s="1">
        <v>2026</v>
      </c>
      <c r="D6854" s="1" t="s">
        <v>324</v>
      </c>
      <c r="E6854" s="1">
        <v>6.2522786550020832</v>
      </c>
      <c r="F6854" s="329">
        <v>7.0006901650188002E-3</v>
      </c>
      <c r="G6854" s="1">
        <v>0</v>
      </c>
      <c r="H6854" s="329">
        <v>0</v>
      </c>
      <c r="I6854" s="1">
        <v>6.2522786550020832</v>
      </c>
      <c r="J6854" s="329">
        <v>200.4330713114017</v>
      </c>
      <c r="K6854" s="329">
        <f t="shared" si="106"/>
        <v>200.44007200156673</v>
      </c>
    </row>
    <row r="6855" spans="2:11" x14ac:dyDescent="0.2">
      <c r="B6855" s="1">
        <v>20497839</v>
      </c>
      <c r="C6855" s="1">
        <v>2027</v>
      </c>
      <c r="D6855" s="1" t="s">
        <v>324</v>
      </c>
      <c r="E6855" s="1">
        <v>62.170279390710583</v>
      </c>
      <c r="F6855" s="329">
        <v>0.12255087863707689</v>
      </c>
      <c r="G6855" s="1">
        <v>0</v>
      </c>
      <c r="H6855" s="329">
        <v>0</v>
      </c>
      <c r="I6855" s="1">
        <v>62.170279390710583</v>
      </c>
      <c r="J6855" s="329">
        <v>200.4330713114017</v>
      </c>
      <c r="K6855" s="329">
        <f t="shared" ref="K6855:K6918" si="107">J6855+H6855+F6855</f>
        <v>200.55562219003878</v>
      </c>
    </row>
    <row r="6856" spans="2:11" x14ac:dyDescent="0.2">
      <c r="B6856" s="1">
        <v>20497839</v>
      </c>
      <c r="C6856" s="1">
        <v>2028</v>
      </c>
      <c r="D6856" s="1" t="s">
        <v>324</v>
      </c>
      <c r="E6856" s="1">
        <v>167.00198409728651</v>
      </c>
      <c r="F6856" s="329">
        <v>0.60885264558927998</v>
      </c>
      <c r="G6856" s="1">
        <v>0</v>
      </c>
      <c r="H6856" s="329">
        <v>0</v>
      </c>
      <c r="I6856" s="1">
        <v>167.00198409728651</v>
      </c>
      <c r="J6856" s="329">
        <v>200.4330713114017</v>
      </c>
      <c r="K6856" s="329">
        <f t="shared" si="107"/>
        <v>201.04192395699098</v>
      </c>
    </row>
    <row r="6857" spans="2:11" x14ac:dyDescent="0.2">
      <c r="B6857" s="1">
        <v>20497839</v>
      </c>
      <c r="C6857" s="1">
        <v>2029</v>
      </c>
      <c r="D6857" s="1" t="s">
        <v>324</v>
      </c>
      <c r="E6857" s="1">
        <v>671.86593695625061</v>
      </c>
      <c r="F6857" s="329">
        <v>1.2673005479508519</v>
      </c>
      <c r="G6857" s="1">
        <v>0</v>
      </c>
      <c r="H6857" s="329">
        <v>0</v>
      </c>
      <c r="I6857" s="1">
        <v>671.86593695625061</v>
      </c>
      <c r="J6857" s="329">
        <v>200.4330713114017</v>
      </c>
      <c r="K6857" s="329">
        <f t="shared" si="107"/>
        <v>201.70037185935254</v>
      </c>
    </row>
    <row r="6858" spans="2:11" x14ac:dyDescent="0.2">
      <c r="B6858" s="1">
        <v>20497839</v>
      </c>
      <c r="C6858" s="1">
        <v>2030</v>
      </c>
      <c r="D6858" s="1" t="s">
        <v>324</v>
      </c>
      <c r="E6858" s="1">
        <v>2538.6445839679218</v>
      </c>
      <c r="F6858" s="329">
        <v>6.6977173563138166</v>
      </c>
      <c r="G6858" s="1">
        <v>0</v>
      </c>
      <c r="H6858" s="329">
        <v>0</v>
      </c>
      <c r="I6858" s="1">
        <v>2538.6445839679218</v>
      </c>
      <c r="J6858" s="329">
        <v>200.4330713114017</v>
      </c>
      <c r="K6858" s="329">
        <f t="shared" si="107"/>
        <v>207.13078866771554</v>
      </c>
    </row>
    <row r="6859" spans="2:11" x14ac:dyDescent="0.2">
      <c r="B6859" s="1">
        <v>20497839</v>
      </c>
      <c r="C6859" s="1">
        <v>2031</v>
      </c>
      <c r="D6859" s="1" t="s">
        <v>324</v>
      </c>
      <c r="E6859" s="1">
        <v>2650.2143685277501</v>
      </c>
      <c r="F6859" s="329">
        <v>11.88194709194174</v>
      </c>
      <c r="G6859" s="1">
        <v>0</v>
      </c>
      <c r="H6859" s="329">
        <v>0</v>
      </c>
      <c r="I6859" s="1">
        <v>2650.2143685277501</v>
      </c>
      <c r="J6859" s="329">
        <v>200.4330713114017</v>
      </c>
      <c r="K6859" s="329">
        <f t="shared" si="107"/>
        <v>212.31501840334346</v>
      </c>
    </row>
    <row r="6860" spans="2:11" x14ac:dyDescent="0.2">
      <c r="B6860" s="1">
        <v>20497839</v>
      </c>
      <c r="C6860" s="1">
        <v>2032</v>
      </c>
      <c r="D6860" s="1" t="s">
        <v>324</v>
      </c>
      <c r="E6860" s="1">
        <v>7015.3978048190302</v>
      </c>
      <c r="F6860" s="329">
        <v>72.756433511315748</v>
      </c>
      <c r="G6860" s="1">
        <v>0</v>
      </c>
      <c r="H6860" s="329">
        <v>0</v>
      </c>
      <c r="I6860" s="1">
        <v>7015.3978048190302</v>
      </c>
      <c r="J6860" s="329">
        <v>200.4330713114017</v>
      </c>
      <c r="K6860" s="329">
        <f t="shared" si="107"/>
        <v>273.18950482271748</v>
      </c>
    </row>
    <row r="6861" spans="2:11" x14ac:dyDescent="0.2">
      <c r="B6861" s="1">
        <v>20497839</v>
      </c>
      <c r="C6861" s="1">
        <v>2033</v>
      </c>
      <c r="D6861" s="1" t="s">
        <v>324</v>
      </c>
      <c r="E6861" s="1">
        <v>6678.0226111218881</v>
      </c>
      <c r="F6861" s="329">
        <v>151.74972380810721</v>
      </c>
      <c r="G6861" s="1">
        <v>0</v>
      </c>
      <c r="H6861" s="329">
        <v>0</v>
      </c>
      <c r="I6861" s="1">
        <v>6678.0226111218881</v>
      </c>
      <c r="J6861" s="329">
        <v>200.4330713114017</v>
      </c>
      <c r="K6861" s="329">
        <f t="shared" si="107"/>
        <v>352.18279511950891</v>
      </c>
    </row>
    <row r="6862" spans="2:11" x14ac:dyDescent="0.2">
      <c r="B6862" s="1">
        <v>20497839</v>
      </c>
      <c r="C6862" s="1">
        <v>2034</v>
      </c>
      <c r="D6862" s="1" t="s">
        <v>324</v>
      </c>
      <c r="E6862" s="1">
        <v>8899.7293029087195</v>
      </c>
      <c r="F6862" s="329">
        <v>233.89961237942299</v>
      </c>
      <c r="G6862" s="1">
        <v>0</v>
      </c>
      <c r="H6862" s="329">
        <v>0</v>
      </c>
      <c r="I6862" s="1">
        <v>8899.7293029087195</v>
      </c>
      <c r="J6862" s="329">
        <v>200.4330713114017</v>
      </c>
      <c r="K6862" s="329">
        <f t="shared" si="107"/>
        <v>434.33268369082469</v>
      </c>
    </row>
    <row r="6863" spans="2:11" x14ac:dyDescent="0.2">
      <c r="B6863" s="1">
        <v>20497858</v>
      </c>
      <c r="C6863" s="1">
        <v>2023</v>
      </c>
      <c r="D6863" s="1" t="s">
        <v>324</v>
      </c>
      <c r="E6863" s="1">
        <v>0</v>
      </c>
      <c r="F6863" s="329">
        <v>0</v>
      </c>
      <c r="G6863" s="1">
        <v>0</v>
      </c>
      <c r="H6863" s="329">
        <v>0</v>
      </c>
      <c r="I6863" s="1">
        <v>0</v>
      </c>
      <c r="J6863" s="329">
        <v>995.99835391541217</v>
      </c>
      <c r="K6863" s="329">
        <f t="shared" si="107"/>
        <v>995.99835391541217</v>
      </c>
    </row>
    <row r="6864" spans="2:11" x14ac:dyDescent="0.2">
      <c r="B6864" s="1">
        <v>20497858</v>
      </c>
      <c r="C6864" s="1">
        <v>2024</v>
      </c>
      <c r="D6864" s="1" t="s">
        <v>324</v>
      </c>
      <c r="E6864" s="1">
        <v>0</v>
      </c>
      <c r="F6864" s="329">
        <v>0</v>
      </c>
      <c r="G6864" s="1">
        <v>0</v>
      </c>
      <c r="H6864" s="329">
        <v>0</v>
      </c>
      <c r="I6864" s="1">
        <v>0</v>
      </c>
      <c r="J6864" s="329">
        <v>995.99835391541217</v>
      </c>
      <c r="K6864" s="329">
        <f t="shared" si="107"/>
        <v>995.99835391541217</v>
      </c>
    </row>
    <row r="6865" spans="2:11" x14ac:dyDescent="0.2">
      <c r="B6865" s="1">
        <v>20497858</v>
      </c>
      <c r="C6865" s="1">
        <v>2025</v>
      </c>
      <c r="D6865" s="1" t="s">
        <v>324</v>
      </c>
      <c r="E6865" s="1">
        <v>0</v>
      </c>
      <c r="F6865" s="329">
        <v>0</v>
      </c>
      <c r="G6865" s="1">
        <v>0</v>
      </c>
      <c r="H6865" s="329">
        <v>0</v>
      </c>
      <c r="I6865" s="1">
        <v>0</v>
      </c>
      <c r="J6865" s="329">
        <v>995.99835391541217</v>
      </c>
      <c r="K6865" s="329">
        <f t="shared" si="107"/>
        <v>995.99835391541217</v>
      </c>
    </row>
    <row r="6866" spans="2:11" x14ac:dyDescent="0.2">
      <c r="B6866" s="1">
        <v>20497858</v>
      </c>
      <c r="C6866" s="1">
        <v>2026</v>
      </c>
      <c r="D6866" s="1" t="s">
        <v>324</v>
      </c>
      <c r="E6866" s="1">
        <v>0</v>
      </c>
      <c r="F6866" s="329">
        <v>0</v>
      </c>
      <c r="G6866" s="1">
        <v>0</v>
      </c>
      <c r="H6866" s="329">
        <v>0</v>
      </c>
      <c r="I6866" s="1">
        <v>0</v>
      </c>
      <c r="J6866" s="329">
        <v>995.99835391541217</v>
      </c>
      <c r="K6866" s="329">
        <f t="shared" si="107"/>
        <v>995.99835391541217</v>
      </c>
    </row>
    <row r="6867" spans="2:11" x14ac:dyDescent="0.2">
      <c r="B6867" s="1">
        <v>20497858</v>
      </c>
      <c r="C6867" s="1">
        <v>2027</v>
      </c>
      <c r="D6867" s="1" t="s">
        <v>324</v>
      </c>
      <c r="E6867" s="1">
        <v>9.7602172427626073</v>
      </c>
      <c r="F6867" s="329">
        <v>6.6682105401189795E-2</v>
      </c>
      <c r="G6867" s="1">
        <v>0</v>
      </c>
      <c r="H6867" s="329">
        <v>0</v>
      </c>
      <c r="I6867" s="1">
        <v>9.7602172427626073</v>
      </c>
      <c r="J6867" s="329">
        <v>995.99835391541217</v>
      </c>
      <c r="K6867" s="329">
        <f t="shared" si="107"/>
        <v>996.06503602081341</v>
      </c>
    </row>
    <row r="6868" spans="2:11" x14ac:dyDescent="0.2">
      <c r="B6868" s="1">
        <v>20497858</v>
      </c>
      <c r="C6868" s="1">
        <v>2028</v>
      </c>
      <c r="D6868" s="1" t="s">
        <v>324</v>
      </c>
      <c r="E6868" s="1">
        <v>543.10459308316592</v>
      </c>
      <c r="F6868" s="329">
        <v>3.4785767251411008</v>
      </c>
      <c r="G6868" s="1">
        <v>0</v>
      </c>
      <c r="H6868" s="329">
        <v>0</v>
      </c>
      <c r="I6868" s="1">
        <v>543.10459308316592</v>
      </c>
      <c r="J6868" s="329">
        <v>995.99835391541217</v>
      </c>
      <c r="K6868" s="329">
        <f t="shared" si="107"/>
        <v>999.47693064055329</v>
      </c>
    </row>
    <row r="6869" spans="2:11" x14ac:dyDescent="0.2">
      <c r="B6869" s="1">
        <v>20497858</v>
      </c>
      <c r="C6869" s="1">
        <v>2029</v>
      </c>
      <c r="D6869" s="1" t="s">
        <v>324</v>
      </c>
      <c r="E6869" s="1">
        <v>511.34007515785981</v>
      </c>
      <c r="F6869" s="329">
        <v>1.255238339527551</v>
      </c>
      <c r="G6869" s="1">
        <v>0</v>
      </c>
      <c r="H6869" s="329">
        <v>0</v>
      </c>
      <c r="I6869" s="1">
        <v>511.34007515785981</v>
      </c>
      <c r="J6869" s="329">
        <v>995.99835391541217</v>
      </c>
      <c r="K6869" s="329">
        <f t="shared" si="107"/>
        <v>997.25359225493969</v>
      </c>
    </row>
    <row r="6870" spans="2:11" x14ac:dyDescent="0.2">
      <c r="B6870" s="1">
        <v>20497858</v>
      </c>
      <c r="C6870" s="1">
        <v>2030</v>
      </c>
      <c r="D6870" s="1" t="s">
        <v>324</v>
      </c>
      <c r="E6870" s="1">
        <v>587.06622192807572</v>
      </c>
      <c r="F6870" s="329">
        <v>1.3464147426316559</v>
      </c>
      <c r="G6870" s="1">
        <v>0</v>
      </c>
      <c r="H6870" s="329">
        <v>0</v>
      </c>
      <c r="I6870" s="1">
        <v>587.06622192807572</v>
      </c>
      <c r="J6870" s="329">
        <v>995.99835391541217</v>
      </c>
      <c r="K6870" s="329">
        <f t="shared" si="107"/>
        <v>997.34476865804379</v>
      </c>
    </row>
    <row r="6871" spans="2:11" x14ac:dyDescent="0.2">
      <c r="B6871" s="1">
        <v>20497858</v>
      </c>
      <c r="C6871" s="1">
        <v>2031</v>
      </c>
      <c r="D6871" s="1" t="s">
        <v>324</v>
      </c>
      <c r="E6871" s="1">
        <v>763.7612697739022</v>
      </c>
      <c r="F6871" s="329">
        <v>3.6884308890832438</v>
      </c>
      <c r="G6871" s="1">
        <v>0</v>
      </c>
      <c r="H6871" s="329">
        <v>0</v>
      </c>
      <c r="I6871" s="1">
        <v>763.7612697739022</v>
      </c>
      <c r="J6871" s="329">
        <v>995.99835391541217</v>
      </c>
      <c r="K6871" s="329">
        <f t="shared" si="107"/>
        <v>999.68678480449546</v>
      </c>
    </row>
    <row r="6872" spans="2:11" x14ac:dyDescent="0.2">
      <c r="B6872" s="1">
        <v>20497858</v>
      </c>
      <c r="C6872" s="1">
        <v>2032</v>
      </c>
      <c r="D6872" s="1" t="s">
        <v>324</v>
      </c>
      <c r="E6872" s="1">
        <v>872.7348702038488</v>
      </c>
      <c r="F6872" s="329">
        <v>8.5030268147295072</v>
      </c>
      <c r="G6872" s="1">
        <v>0</v>
      </c>
      <c r="H6872" s="329">
        <v>0</v>
      </c>
      <c r="I6872" s="1">
        <v>872.7348702038488</v>
      </c>
      <c r="J6872" s="329">
        <v>995.99835391541217</v>
      </c>
      <c r="K6872" s="329">
        <f t="shared" si="107"/>
        <v>1004.5013807301417</v>
      </c>
    </row>
    <row r="6873" spans="2:11" x14ac:dyDescent="0.2">
      <c r="B6873" s="1">
        <v>20497858</v>
      </c>
      <c r="C6873" s="1">
        <v>2033</v>
      </c>
      <c r="D6873" s="1" t="s">
        <v>324</v>
      </c>
      <c r="E6873" s="1">
        <v>842.45095086303672</v>
      </c>
      <c r="F6873" s="329">
        <v>18.659244105290011</v>
      </c>
      <c r="G6873" s="1">
        <v>0</v>
      </c>
      <c r="H6873" s="329">
        <v>0</v>
      </c>
      <c r="I6873" s="1">
        <v>842.45095086303672</v>
      </c>
      <c r="J6873" s="329">
        <v>995.99835391541217</v>
      </c>
      <c r="K6873" s="329">
        <f t="shared" si="107"/>
        <v>1014.6575980207022</v>
      </c>
    </row>
    <row r="6874" spans="2:11" x14ac:dyDescent="0.2">
      <c r="B6874" s="1">
        <v>20497858</v>
      </c>
      <c r="C6874" s="1">
        <v>2034</v>
      </c>
      <c r="D6874" s="1" t="s">
        <v>324</v>
      </c>
      <c r="E6874" s="1">
        <v>1060.556016942</v>
      </c>
      <c r="F6874" s="329">
        <v>27.508957124850369</v>
      </c>
      <c r="G6874" s="1">
        <v>0</v>
      </c>
      <c r="H6874" s="329">
        <v>0</v>
      </c>
      <c r="I6874" s="1">
        <v>1060.556016942</v>
      </c>
      <c r="J6874" s="329">
        <v>995.99835391541217</v>
      </c>
      <c r="K6874" s="329">
        <f t="shared" si="107"/>
        <v>1023.5073110402625</v>
      </c>
    </row>
    <row r="6875" spans="2:11" x14ac:dyDescent="0.2">
      <c r="B6875" s="1">
        <v>196924497</v>
      </c>
      <c r="C6875" s="1">
        <v>2023</v>
      </c>
      <c r="D6875" s="1" t="s">
        <v>325</v>
      </c>
      <c r="E6875" s="1">
        <v>0</v>
      </c>
      <c r="F6875" s="329">
        <v>0</v>
      </c>
      <c r="G6875" s="1">
        <v>4.722823631888339</v>
      </c>
      <c r="H6875" s="329">
        <v>237.04623843703851</v>
      </c>
      <c r="I6875" s="1">
        <v>4.722823631888339</v>
      </c>
      <c r="J6875" s="329">
        <v>1561.3258722832959</v>
      </c>
      <c r="K6875" s="329">
        <f t="shared" si="107"/>
        <v>1798.3721107203344</v>
      </c>
    </row>
    <row r="6876" spans="2:11" x14ac:dyDescent="0.2">
      <c r="B6876" s="1">
        <v>196924497</v>
      </c>
      <c r="C6876" s="1">
        <v>2024</v>
      </c>
      <c r="D6876" s="1" t="s">
        <v>325</v>
      </c>
      <c r="E6876" s="1">
        <v>0</v>
      </c>
      <c r="F6876" s="329">
        <v>0</v>
      </c>
      <c r="G6876" s="1">
        <v>5.4253667434241724</v>
      </c>
      <c r="H6876" s="329">
        <v>272.30802564522111</v>
      </c>
      <c r="I6876" s="1">
        <v>5.4253667434241724</v>
      </c>
      <c r="J6876" s="329">
        <v>1561.3258722832959</v>
      </c>
      <c r="K6876" s="329">
        <f t="shared" si="107"/>
        <v>1833.6338979285169</v>
      </c>
    </row>
    <row r="6877" spans="2:11" x14ac:dyDescent="0.2">
      <c r="B6877" s="1">
        <v>196924497</v>
      </c>
      <c r="C6877" s="1">
        <v>2025</v>
      </c>
      <c r="D6877" s="1" t="s">
        <v>325</v>
      </c>
      <c r="E6877" s="1">
        <v>0</v>
      </c>
      <c r="F6877" s="329">
        <v>0</v>
      </c>
      <c r="G6877" s="1">
        <v>5.5934609237492463</v>
      </c>
      <c r="H6877" s="329">
        <v>280.74494733761207</v>
      </c>
      <c r="I6877" s="1">
        <v>5.5934609237492463</v>
      </c>
      <c r="J6877" s="329">
        <v>1561.3258722832959</v>
      </c>
      <c r="K6877" s="329">
        <f t="shared" si="107"/>
        <v>1842.070819620908</v>
      </c>
    </row>
    <row r="6878" spans="2:11" x14ac:dyDescent="0.2">
      <c r="B6878" s="1">
        <v>196924497</v>
      </c>
      <c r="C6878" s="1">
        <v>2026</v>
      </c>
      <c r="D6878" s="1" t="s">
        <v>325</v>
      </c>
      <c r="E6878" s="1">
        <v>0</v>
      </c>
      <c r="F6878" s="329">
        <v>0</v>
      </c>
      <c r="G6878" s="1">
        <v>4.9700724559470562</v>
      </c>
      <c r="H6878" s="329">
        <v>249.45606109172579</v>
      </c>
      <c r="I6878" s="1">
        <v>4.9700724559470562</v>
      </c>
      <c r="J6878" s="329">
        <v>1561.3258722832959</v>
      </c>
      <c r="K6878" s="329">
        <f t="shared" si="107"/>
        <v>1810.7819333750217</v>
      </c>
    </row>
    <row r="6879" spans="2:11" x14ac:dyDescent="0.2">
      <c r="B6879" s="1">
        <v>196924497</v>
      </c>
      <c r="C6879" s="1">
        <v>2027</v>
      </c>
      <c r="D6879" s="1" t="s">
        <v>325</v>
      </c>
      <c r="E6879" s="1">
        <v>0</v>
      </c>
      <c r="F6879" s="329">
        <v>0</v>
      </c>
      <c r="G6879" s="1">
        <v>3.7215788892118931</v>
      </c>
      <c r="H6879" s="329">
        <v>186.7921280773393</v>
      </c>
      <c r="I6879" s="1">
        <v>3.7215788892118931</v>
      </c>
      <c r="J6879" s="329">
        <v>1561.3258722832959</v>
      </c>
      <c r="K6879" s="329">
        <f t="shared" si="107"/>
        <v>1748.1180003606353</v>
      </c>
    </row>
    <row r="6880" spans="2:11" x14ac:dyDescent="0.2">
      <c r="B6880" s="1">
        <v>196924497</v>
      </c>
      <c r="C6880" s="1">
        <v>2028</v>
      </c>
      <c r="D6880" s="1" t="s">
        <v>325</v>
      </c>
      <c r="E6880" s="1">
        <v>0</v>
      </c>
      <c r="F6880" s="329">
        <v>0</v>
      </c>
      <c r="G6880" s="1">
        <v>4.8931320392796787</v>
      </c>
      <c r="H6880" s="329">
        <v>245.5942958054604</v>
      </c>
      <c r="I6880" s="1">
        <v>4.8931320392796787</v>
      </c>
      <c r="J6880" s="329">
        <v>1561.3258722832959</v>
      </c>
      <c r="K6880" s="329">
        <f t="shared" si="107"/>
        <v>1806.9201680887563</v>
      </c>
    </row>
    <row r="6881" spans="2:11" x14ac:dyDescent="0.2">
      <c r="B6881" s="1">
        <v>196924497</v>
      </c>
      <c r="C6881" s="1">
        <v>2029</v>
      </c>
      <c r="D6881" s="1" t="s">
        <v>325</v>
      </c>
      <c r="E6881" s="1">
        <v>0</v>
      </c>
      <c r="F6881" s="329">
        <v>0</v>
      </c>
      <c r="G6881" s="1">
        <v>4.8931320392796787</v>
      </c>
      <c r="H6881" s="329">
        <v>245.5942958054604</v>
      </c>
      <c r="I6881" s="1">
        <v>4.8931320392796787</v>
      </c>
      <c r="J6881" s="329">
        <v>1561.3258722832959</v>
      </c>
      <c r="K6881" s="329">
        <f t="shared" si="107"/>
        <v>1806.9201680887563</v>
      </c>
    </row>
    <row r="6882" spans="2:11" x14ac:dyDescent="0.2">
      <c r="B6882" s="1">
        <v>196924497</v>
      </c>
      <c r="C6882" s="1">
        <v>2030</v>
      </c>
      <c r="D6882" s="1" t="s">
        <v>325</v>
      </c>
      <c r="E6882" s="1">
        <v>0</v>
      </c>
      <c r="F6882" s="329">
        <v>0</v>
      </c>
      <c r="G6882" s="1">
        <v>4.8931320392796787</v>
      </c>
      <c r="H6882" s="329">
        <v>245.5942958054604</v>
      </c>
      <c r="I6882" s="1">
        <v>4.8931320392796787</v>
      </c>
      <c r="J6882" s="329">
        <v>1561.3258722832959</v>
      </c>
      <c r="K6882" s="329">
        <f t="shared" si="107"/>
        <v>1806.9201680887563</v>
      </c>
    </row>
    <row r="6883" spans="2:11" x14ac:dyDescent="0.2">
      <c r="B6883" s="1">
        <v>196924497</v>
      </c>
      <c r="C6883" s="1">
        <v>2031</v>
      </c>
      <c r="D6883" s="1" t="s">
        <v>325</v>
      </c>
      <c r="E6883" s="1">
        <v>0</v>
      </c>
      <c r="F6883" s="329">
        <v>0</v>
      </c>
      <c r="G6883" s="1">
        <v>4.8931320392796787</v>
      </c>
      <c r="H6883" s="329">
        <v>245.5942958054604</v>
      </c>
      <c r="I6883" s="1">
        <v>4.8931320392796787</v>
      </c>
      <c r="J6883" s="329">
        <v>1561.3258722832959</v>
      </c>
      <c r="K6883" s="329">
        <f t="shared" si="107"/>
        <v>1806.9201680887563</v>
      </c>
    </row>
    <row r="6884" spans="2:11" x14ac:dyDescent="0.2">
      <c r="B6884" s="1">
        <v>196924497</v>
      </c>
      <c r="C6884" s="1">
        <v>2032</v>
      </c>
      <c r="D6884" s="1" t="s">
        <v>325</v>
      </c>
      <c r="E6884" s="1">
        <v>0</v>
      </c>
      <c r="F6884" s="329">
        <v>0</v>
      </c>
      <c r="G6884" s="1">
        <v>4.8931320392796787</v>
      </c>
      <c r="H6884" s="329">
        <v>245.5942958054604</v>
      </c>
      <c r="I6884" s="1">
        <v>4.8931320392796787</v>
      </c>
      <c r="J6884" s="329">
        <v>1561.3258722832959</v>
      </c>
      <c r="K6884" s="329">
        <f t="shared" si="107"/>
        <v>1806.9201680887563</v>
      </c>
    </row>
    <row r="6885" spans="2:11" x14ac:dyDescent="0.2">
      <c r="B6885" s="1">
        <v>196924497</v>
      </c>
      <c r="C6885" s="1">
        <v>2033</v>
      </c>
      <c r="D6885" s="1" t="s">
        <v>325</v>
      </c>
      <c r="E6885" s="1">
        <v>0</v>
      </c>
      <c r="F6885" s="329">
        <v>0</v>
      </c>
      <c r="G6885" s="1">
        <v>4.8931320392796787</v>
      </c>
      <c r="H6885" s="329">
        <v>245.5942958054604</v>
      </c>
      <c r="I6885" s="1">
        <v>4.8931320392796787</v>
      </c>
      <c r="J6885" s="329">
        <v>1561.3258722832959</v>
      </c>
      <c r="K6885" s="329">
        <f t="shared" si="107"/>
        <v>1806.9201680887563</v>
      </c>
    </row>
    <row r="6886" spans="2:11" x14ac:dyDescent="0.2">
      <c r="B6886" s="1">
        <v>196924497</v>
      </c>
      <c r="C6886" s="1">
        <v>2034</v>
      </c>
      <c r="D6886" s="1" t="s">
        <v>325</v>
      </c>
      <c r="E6886" s="1">
        <v>0</v>
      </c>
      <c r="F6886" s="329">
        <v>0</v>
      </c>
      <c r="G6886" s="1">
        <v>4.8931320392796787</v>
      </c>
      <c r="H6886" s="329">
        <v>245.5942958054604</v>
      </c>
      <c r="I6886" s="1">
        <v>4.8931320392796787</v>
      </c>
      <c r="J6886" s="329">
        <v>1561.3258722832959</v>
      </c>
      <c r="K6886" s="329">
        <f t="shared" si="107"/>
        <v>1806.9201680887563</v>
      </c>
    </row>
    <row r="6887" spans="2:11" x14ac:dyDescent="0.2">
      <c r="B6887" s="1">
        <v>20321424</v>
      </c>
      <c r="C6887" s="1">
        <v>2023</v>
      </c>
      <c r="D6887" s="1" t="s">
        <v>326</v>
      </c>
      <c r="E6887" s="1">
        <v>0</v>
      </c>
      <c r="F6887" s="329">
        <v>0</v>
      </c>
      <c r="G6887" s="1">
        <v>33827.817148967013</v>
      </c>
      <c r="H6887" s="329">
        <v>1697873.4407010691</v>
      </c>
      <c r="I6887" s="1">
        <v>33827.817148967013</v>
      </c>
      <c r="J6887" s="329">
        <v>5901.9498982419982</v>
      </c>
      <c r="K6887" s="329">
        <f t="shared" si="107"/>
        <v>1703775.3905993111</v>
      </c>
    </row>
    <row r="6888" spans="2:11" x14ac:dyDescent="0.2">
      <c r="B6888" s="1">
        <v>20321424</v>
      </c>
      <c r="C6888" s="1">
        <v>2024</v>
      </c>
      <c r="D6888" s="1" t="s">
        <v>326</v>
      </c>
      <c r="E6888" s="1">
        <v>0</v>
      </c>
      <c r="F6888" s="329">
        <v>0</v>
      </c>
      <c r="G6888" s="1">
        <v>33013.838572939938</v>
      </c>
      <c r="H6888" s="329">
        <v>1657018.525367633</v>
      </c>
      <c r="I6888" s="1">
        <v>33013.838572939938</v>
      </c>
      <c r="J6888" s="329">
        <v>5901.9498982419982</v>
      </c>
      <c r="K6888" s="329">
        <f t="shared" si="107"/>
        <v>1662920.475265875</v>
      </c>
    </row>
    <row r="6889" spans="2:11" x14ac:dyDescent="0.2">
      <c r="B6889" s="1">
        <v>20321424</v>
      </c>
      <c r="C6889" s="1">
        <v>2025</v>
      </c>
      <c r="D6889" s="1" t="s">
        <v>326</v>
      </c>
      <c r="E6889" s="1">
        <v>0</v>
      </c>
      <c r="F6889" s="329">
        <v>0</v>
      </c>
      <c r="G6889" s="1">
        <v>32457.08484014032</v>
      </c>
      <c r="H6889" s="329">
        <v>1629074.1453986601</v>
      </c>
      <c r="I6889" s="1">
        <v>32457.08484014032</v>
      </c>
      <c r="J6889" s="329">
        <v>5901.9498982419982</v>
      </c>
      <c r="K6889" s="329">
        <f t="shared" si="107"/>
        <v>1634976.0952969021</v>
      </c>
    </row>
    <row r="6890" spans="2:11" x14ac:dyDescent="0.2">
      <c r="B6890" s="1">
        <v>20321424</v>
      </c>
      <c r="C6890" s="1">
        <v>2026</v>
      </c>
      <c r="D6890" s="1" t="s">
        <v>326</v>
      </c>
      <c r="E6890" s="1">
        <v>0</v>
      </c>
      <c r="F6890" s="329">
        <v>0</v>
      </c>
      <c r="G6890" s="1">
        <v>30908.57937257961</v>
      </c>
      <c r="H6890" s="329">
        <v>1551352.124655385</v>
      </c>
      <c r="I6890" s="1">
        <v>30908.57937257961</v>
      </c>
      <c r="J6890" s="329">
        <v>5901.9498982419982</v>
      </c>
      <c r="K6890" s="329">
        <f t="shared" si="107"/>
        <v>1557254.0745536271</v>
      </c>
    </row>
    <row r="6891" spans="2:11" x14ac:dyDescent="0.2">
      <c r="B6891" s="1">
        <v>20321424</v>
      </c>
      <c r="C6891" s="1">
        <v>2027</v>
      </c>
      <c r="D6891" s="1" t="s">
        <v>326</v>
      </c>
      <c r="E6891" s="1">
        <v>0</v>
      </c>
      <c r="F6891" s="329">
        <v>0</v>
      </c>
      <c r="G6891" s="1">
        <v>30852.266312031861</v>
      </c>
      <c r="H6891" s="329">
        <v>1548525.680092097</v>
      </c>
      <c r="I6891" s="1">
        <v>30852.266312031861</v>
      </c>
      <c r="J6891" s="329">
        <v>5901.9498982419982</v>
      </c>
      <c r="K6891" s="329">
        <f t="shared" si="107"/>
        <v>1554427.629990339</v>
      </c>
    </row>
    <row r="6892" spans="2:11" x14ac:dyDescent="0.2">
      <c r="B6892" s="1">
        <v>20321424</v>
      </c>
      <c r="C6892" s="1">
        <v>2028</v>
      </c>
      <c r="D6892" s="1" t="s">
        <v>326</v>
      </c>
      <c r="E6892" s="1">
        <v>0</v>
      </c>
      <c r="F6892" s="329">
        <v>0</v>
      </c>
      <c r="G6892" s="1">
        <v>66518.657116273986</v>
      </c>
      <c r="H6892" s="329">
        <v>3338680.138049393</v>
      </c>
      <c r="I6892" s="1">
        <v>66518.657116273986</v>
      </c>
      <c r="J6892" s="329">
        <v>5901.9498982419982</v>
      </c>
      <c r="K6892" s="329">
        <f t="shared" si="107"/>
        <v>3344582.087947635</v>
      </c>
    </row>
    <row r="6893" spans="2:11" x14ac:dyDescent="0.2">
      <c r="B6893" s="1">
        <v>20321424</v>
      </c>
      <c r="C6893" s="1">
        <v>2029</v>
      </c>
      <c r="D6893" s="1" t="s">
        <v>326</v>
      </c>
      <c r="E6893" s="1">
        <v>0</v>
      </c>
      <c r="F6893" s="329">
        <v>0</v>
      </c>
      <c r="G6893" s="1">
        <v>66518.657116273986</v>
      </c>
      <c r="H6893" s="329">
        <v>3338680.138049393</v>
      </c>
      <c r="I6893" s="1">
        <v>66518.657116273986</v>
      </c>
      <c r="J6893" s="329">
        <v>5901.9498982419982</v>
      </c>
      <c r="K6893" s="329">
        <f t="shared" si="107"/>
        <v>3344582.087947635</v>
      </c>
    </row>
    <row r="6894" spans="2:11" x14ac:dyDescent="0.2">
      <c r="B6894" s="1">
        <v>20321424</v>
      </c>
      <c r="C6894" s="1">
        <v>2030</v>
      </c>
      <c r="D6894" s="1" t="s">
        <v>326</v>
      </c>
      <c r="E6894" s="1">
        <v>0</v>
      </c>
      <c r="F6894" s="329">
        <v>0</v>
      </c>
      <c r="G6894" s="1">
        <v>66518.657116273986</v>
      </c>
      <c r="H6894" s="329">
        <v>3338680.138049393</v>
      </c>
      <c r="I6894" s="1">
        <v>66518.657116273986</v>
      </c>
      <c r="J6894" s="329">
        <v>5901.9498982419982</v>
      </c>
      <c r="K6894" s="329">
        <f t="shared" si="107"/>
        <v>3344582.087947635</v>
      </c>
    </row>
    <row r="6895" spans="2:11" x14ac:dyDescent="0.2">
      <c r="B6895" s="1">
        <v>20321424</v>
      </c>
      <c r="C6895" s="1">
        <v>2031</v>
      </c>
      <c r="D6895" s="1" t="s">
        <v>326</v>
      </c>
      <c r="E6895" s="1">
        <v>0</v>
      </c>
      <c r="F6895" s="329">
        <v>0</v>
      </c>
      <c r="G6895" s="1">
        <v>92803.247941315552</v>
      </c>
      <c r="H6895" s="329">
        <v>4657946.7187160049</v>
      </c>
      <c r="I6895" s="1">
        <v>92803.247941315552</v>
      </c>
      <c r="J6895" s="329">
        <v>5901.9498982419982</v>
      </c>
      <c r="K6895" s="329">
        <f t="shared" si="107"/>
        <v>4663848.6686142469</v>
      </c>
    </row>
    <row r="6896" spans="2:11" x14ac:dyDescent="0.2">
      <c r="B6896" s="1">
        <v>20321424</v>
      </c>
      <c r="C6896" s="1">
        <v>2032</v>
      </c>
      <c r="D6896" s="1" t="s">
        <v>326</v>
      </c>
      <c r="E6896" s="1">
        <v>0</v>
      </c>
      <c r="F6896" s="329">
        <v>0</v>
      </c>
      <c r="G6896" s="1">
        <v>92803.247941315552</v>
      </c>
      <c r="H6896" s="329">
        <v>4657946.7187160049</v>
      </c>
      <c r="I6896" s="1">
        <v>92803.247941315552</v>
      </c>
      <c r="J6896" s="329">
        <v>5901.9498982419982</v>
      </c>
      <c r="K6896" s="329">
        <f t="shared" si="107"/>
        <v>4663848.6686142469</v>
      </c>
    </row>
    <row r="6897" spans="2:11" x14ac:dyDescent="0.2">
      <c r="B6897" s="1">
        <v>20321424</v>
      </c>
      <c r="C6897" s="1">
        <v>2033</v>
      </c>
      <c r="D6897" s="1" t="s">
        <v>326</v>
      </c>
      <c r="E6897" s="1">
        <v>0</v>
      </c>
      <c r="F6897" s="329">
        <v>0</v>
      </c>
      <c r="G6897" s="1">
        <v>92803.247941315552</v>
      </c>
      <c r="H6897" s="329">
        <v>4657946.7187160049</v>
      </c>
      <c r="I6897" s="1">
        <v>92803.247941315552</v>
      </c>
      <c r="J6897" s="329">
        <v>5901.9498982419982</v>
      </c>
      <c r="K6897" s="329">
        <f t="shared" si="107"/>
        <v>4663848.6686142469</v>
      </c>
    </row>
    <row r="6898" spans="2:11" x14ac:dyDescent="0.2">
      <c r="B6898" s="1">
        <v>20321424</v>
      </c>
      <c r="C6898" s="1">
        <v>2034</v>
      </c>
      <c r="D6898" s="1" t="s">
        <v>326</v>
      </c>
      <c r="E6898" s="1">
        <v>0</v>
      </c>
      <c r="F6898" s="329">
        <v>0</v>
      </c>
      <c r="G6898" s="1">
        <v>92803.247941315552</v>
      </c>
      <c r="H6898" s="329">
        <v>4657946.7187160049</v>
      </c>
      <c r="I6898" s="1">
        <v>92803.247941315552</v>
      </c>
      <c r="J6898" s="329">
        <v>5901.9498982419982</v>
      </c>
      <c r="K6898" s="329">
        <f t="shared" si="107"/>
        <v>4663848.6686142469</v>
      </c>
    </row>
    <row r="6899" spans="2:11" x14ac:dyDescent="0.2">
      <c r="B6899" s="1">
        <v>20336332</v>
      </c>
      <c r="C6899" s="1">
        <v>2023</v>
      </c>
      <c r="D6899" s="1" t="s">
        <v>326</v>
      </c>
      <c r="E6899" s="1">
        <v>0</v>
      </c>
      <c r="F6899" s="329">
        <v>0</v>
      </c>
      <c r="G6899" s="1">
        <v>0</v>
      </c>
      <c r="H6899" s="329">
        <v>0</v>
      </c>
      <c r="I6899" s="1">
        <v>0</v>
      </c>
      <c r="J6899" s="329">
        <v>3965.7208616554531</v>
      </c>
      <c r="K6899" s="329">
        <f t="shared" si="107"/>
        <v>3965.7208616554531</v>
      </c>
    </row>
    <row r="6900" spans="2:11" x14ac:dyDescent="0.2">
      <c r="B6900" s="1">
        <v>20336332</v>
      </c>
      <c r="C6900" s="1">
        <v>2024</v>
      </c>
      <c r="D6900" s="1" t="s">
        <v>326</v>
      </c>
      <c r="E6900" s="1">
        <v>0</v>
      </c>
      <c r="F6900" s="329">
        <v>0</v>
      </c>
      <c r="G6900" s="1">
        <v>0</v>
      </c>
      <c r="H6900" s="329">
        <v>0</v>
      </c>
      <c r="I6900" s="1">
        <v>0</v>
      </c>
      <c r="J6900" s="329">
        <v>3965.7208616554531</v>
      </c>
      <c r="K6900" s="329">
        <f t="shared" si="107"/>
        <v>3965.7208616554531</v>
      </c>
    </row>
    <row r="6901" spans="2:11" x14ac:dyDescent="0.2">
      <c r="B6901" s="1">
        <v>20336332</v>
      </c>
      <c r="C6901" s="1">
        <v>2025</v>
      </c>
      <c r="D6901" s="1" t="s">
        <v>326</v>
      </c>
      <c r="E6901" s="1">
        <v>0</v>
      </c>
      <c r="F6901" s="329">
        <v>0</v>
      </c>
      <c r="G6901" s="1">
        <v>8.7987601808210206E-2</v>
      </c>
      <c r="H6901" s="329">
        <v>4.4162415672068702</v>
      </c>
      <c r="I6901" s="1">
        <v>8.7987601808210206E-2</v>
      </c>
      <c r="J6901" s="329">
        <v>3965.7208616554531</v>
      </c>
      <c r="K6901" s="329">
        <f t="shared" si="107"/>
        <v>3970.1371032226598</v>
      </c>
    </row>
    <row r="6902" spans="2:11" x14ac:dyDescent="0.2">
      <c r="B6902" s="1">
        <v>20336332</v>
      </c>
      <c r="C6902" s="1">
        <v>2026</v>
      </c>
      <c r="D6902" s="1" t="s">
        <v>326</v>
      </c>
      <c r="E6902" s="1">
        <v>0</v>
      </c>
      <c r="F6902" s="329">
        <v>0</v>
      </c>
      <c r="G6902" s="1">
        <v>0.28131594456702191</v>
      </c>
      <c r="H6902" s="329">
        <v>14.11970712218025</v>
      </c>
      <c r="I6902" s="1">
        <v>0.28131594456702191</v>
      </c>
      <c r="J6902" s="329">
        <v>3965.7208616554531</v>
      </c>
      <c r="K6902" s="329">
        <f t="shared" si="107"/>
        <v>3979.8405687776335</v>
      </c>
    </row>
    <row r="6903" spans="2:11" x14ac:dyDescent="0.2">
      <c r="B6903" s="1">
        <v>20336332</v>
      </c>
      <c r="C6903" s="1">
        <v>2027</v>
      </c>
      <c r="D6903" s="1" t="s">
        <v>326</v>
      </c>
      <c r="E6903" s="1">
        <v>0</v>
      </c>
      <c r="F6903" s="329">
        <v>0</v>
      </c>
      <c r="G6903" s="1">
        <v>2.099908865157611</v>
      </c>
      <c r="H6903" s="329">
        <v>105.3978586422833</v>
      </c>
      <c r="I6903" s="1">
        <v>2.099908865157611</v>
      </c>
      <c r="J6903" s="329">
        <v>3965.7208616554531</v>
      </c>
      <c r="K6903" s="329">
        <f t="shared" si="107"/>
        <v>4071.1187202977362</v>
      </c>
    </row>
    <row r="6904" spans="2:11" x14ac:dyDescent="0.2">
      <c r="B6904" s="1">
        <v>20336332</v>
      </c>
      <c r="C6904" s="1">
        <v>2028</v>
      </c>
      <c r="D6904" s="1" t="s">
        <v>326</v>
      </c>
      <c r="E6904" s="1">
        <v>0</v>
      </c>
      <c r="F6904" s="329">
        <v>0</v>
      </c>
      <c r="G6904" s="1">
        <v>7775.0197100664127</v>
      </c>
      <c r="H6904" s="329">
        <v>390240.94899520313</v>
      </c>
      <c r="I6904" s="1">
        <v>7775.0197100664127</v>
      </c>
      <c r="J6904" s="329">
        <v>3965.7208616554531</v>
      </c>
      <c r="K6904" s="329">
        <f t="shared" si="107"/>
        <v>394206.66985685856</v>
      </c>
    </row>
    <row r="6905" spans="2:11" x14ac:dyDescent="0.2">
      <c r="B6905" s="1">
        <v>20336332</v>
      </c>
      <c r="C6905" s="1">
        <v>2029</v>
      </c>
      <c r="D6905" s="1" t="s">
        <v>326</v>
      </c>
      <c r="E6905" s="1">
        <v>0</v>
      </c>
      <c r="F6905" s="329">
        <v>0</v>
      </c>
      <c r="G6905" s="1">
        <v>7775.0197100664127</v>
      </c>
      <c r="H6905" s="329">
        <v>390240.94899520313</v>
      </c>
      <c r="I6905" s="1">
        <v>7775.0197100664127</v>
      </c>
      <c r="J6905" s="329">
        <v>3965.7208616554531</v>
      </c>
      <c r="K6905" s="329">
        <f t="shared" si="107"/>
        <v>394206.66985685856</v>
      </c>
    </row>
    <row r="6906" spans="2:11" x14ac:dyDescent="0.2">
      <c r="B6906" s="1">
        <v>20336332</v>
      </c>
      <c r="C6906" s="1">
        <v>2030</v>
      </c>
      <c r="D6906" s="1" t="s">
        <v>326</v>
      </c>
      <c r="E6906" s="1">
        <v>0</v>
      </c>
      <c r="F6906" s="329">
        <v>0</v>
      </c>
      <c r="G6906" s="1">
        <v>7775.0197100664127</v>
      </c>
      <c r="H6906" s="329">
        <v>390240.94899520313</v>
      </c>
      <c r="I6906" s="1">
        <v>7775.0197100664127</v>
      </c>
      <c r="J6906" s="329">
        <v>3965.7208616554531</v>
      </c>
      <c r="K6906" s="329">
        <f t="shared" si="107"/>
        <v>394206.66985685856</v>
      </c>
    </row>
    <row r="6907" spans="2:11" x14ac:dyDescent="0.2">
      <c r="B6907" s="1">
        <v>20336332</v>
      </c>
      <c r="C6907" s="1">
        <v>2031</v>
      </c>
      <c r="D6907" s="1" t="s">
        <v>326</v>
      </c>
      <c r="E6907" s="1">
        <v>0</v>
      </c>
      <c r="F6907" s="329">
        <v>0</v>
      </c>
      <c r="G6907" s="1">
        <v>22740.190082216421</v>
      </c>
      <c r="H6907" s="329">
        <v>1141367.3133877681</v>
      </c>
      <c r="I6907" s="1">
        <v>22740.190082216421</v>
      </c>
      <c r="J6907" s="329">
        <v>3965.7208616554531</v>
      </c>
      <c r="K6907" s="329">
        <f t="shared" si="107"/>
        <v>1145333.0342494235</v>
      </c>
    </row>
    <row r="6908" spans="2:11" x14ac:dyDescent="0.2">
      <c r="B6908" s="1">
        <v>20336332</v>
      </c>
      <c r="C6908" s="1">
        <v>2032</v>
      </c>
      <c r="D6908" s="1" t="s">
        <v>326</v>
      </c>
      <c r="E6908" s="1">
        <v>0</v>
      </c>
      <c r="F6908" s="329">
        <v>0</v>
      </c>
      <c r="G6908" s="1">
        <v>22740.190082216421</v>
      </c>
      <c r="H6908" s="329">
        <v>1141367.3133877681</v>
      </c>
      <c r="I6908" s="1">
        <v>22740.190082216421</v>
      </c>
      <c r="J6908" s="329">
        <v>3965.7208616554531</v>
      </c>
      <c r="K6908" s="329">
        <f t="shared" si="107"/>
        <v>1145333.0342494235</v>
      </c>
    </row>
    <row r="6909" spans="2:11" x14ac:dyDescent="0.2">
      <c r="B6909" s="1">
        <v>20336332</v>
      </c>
      <c r="C6909" s="1">
        <v>2033</v>
      </c>
      <c r="D6909" s="1" t="s">
        <v>326</v>
      </c>
      <c r="E6909" s="1">
        <v>0</v>
      </c>
      <c r="F6909" s="329">
        <v>0</v>
      </c>
      <c r="G6909" s="1">
        <v>22740.190082216421</v>
      </c>
      <c r="H6909" s="329">
        <v>1141367.3133877681</v>
      </c>
      <c r="I6909" s="1">
        <v>22740.190082216421</v>
      </c>
      <c r="J6909" s="329">
        <v>3965.7208616554531</v>
      </c>
      <c r="K6909" s="329">
        <f t="shared" si="107"/>
        <v>1145333.0342494235</v>
      </c>
    </row>
    <row r="6910" spans="2:11" x14ac:dyDescent="0.2">
      <c r="B6910" s="1">
        <v>20336332</v>
      </c>
      <c r="C6910" s="1">
        <v>2034</v>
      </c>
      <c r="D6910" s="1" t="s">
        <v>326</v>
      </c>
      <c r="E6910" s="1">
        <v>0</v>
      </c>
      <c r="F6910" s="329">
        <v>0</v>
      </c>
      <c r="G6910" s="1">
        <v>22740.190082216421</v>
      </c>
      <c r="H6910" s="329">
        <v>1141367.3133877681</v>
      </c>
      <c r="I6910" s="1">
        <v>22740.190082216421</v>
      </c>
      <c r="J6910" s="329">
        <v>3965.7208616554531</v>
      </c>
      <c r="K6910" s="329">
        <f t="shared" si="107"/>
        <v>1145333.0342494235</v>
      </c>
    </row>
    <row r="6911" spans="2:11" x14ac:dyDescent="0.2">
      <c r="B6911" s="1">
        <v>20336438</v>
      </c>
      <c r="C6911" s="1">
        <v>2023</v>
      </c>
      <c r="D6911" s="1" t="s">
        <v>326</v>
      </c>
      <c r="E6911" s="1">
        <v>1.0583055762871461</v>
      </c>
      <c r="F6911" s="329">
        <v>0</v>
      </c>
      <c r="G6911" s="1">
        <v>0</v>
      </c>
      <c r="H6911" s="329">
        <v>0</v>
      </c>
      <c r="I6911" s="1">
        <v>1.0583055762871461</v>
      </c>
      <c r="J6911" s="329">
        <v>3814.587947191852</v>
      </c>
      <c r="K6911" s="329">
        <f t="shared" si="107"/>
        <v>3814.587947191852</v>
      </c>
    </row>
    <row r="6912" spans="2:11" x14ac:dyDescent="0.2">
      <c r="B6912" s="1">
        <v>20336438</v>
      </c>
      <c r="C6912" s="1">
        <v>2024</v>
      </c>
      <c r="D6912" s="1" t="s">
        <v>326</v>
      </c>
      <c r="E6912" s="1">
        <v>4.0458945423530803</v>
      </c>
      <c r="F6912" s="329">
        <v>0.35086957242927541</v>
      </c>
      <c r="G6912" s="1">
        <v>0</v>
      </c>
      <c r="H6912" s="329">
        <v>0</v>
      </c>
      <c r="I6912" s="1">
        <v>4.0458945423530803</v>
      </c>
      <c r="J6912" s="329">
        <v>3814.587947191852</v>
      </c>
      <c r="K6912" s="329">
        <f t="shared" si="107"/>
        <v>3814.9388167642815</v>
      </c>
    </row>
    <row r="6913" spans="2:11" x14ac:dyDescent="0.2">
      <c r="B6913" s="1">
        <v>20336438</v>
      </c>
      <c r="C6913" s="1">
        <v>2025</v>
      </c>
      <c r="D6913" s="1" t="s">
        <v>326</v>
      </c>
      <c r="E6913" s="1">
        <v>2.1497412704512588</v>
      </c>
      <c r="F6913" s="329">
        <v>0.1792539041376984</v>
      </c>
      <c r="G6913" s="1">
        <v>0</v>
      </c>
      <c r="H6913" s="329">
        <v>0</v>
      </c>
      <c r="I6913" s="1">
        <v>2.1497412704512588</v>
      </c>
      <c r="J6913" s="329">
        <v>3814.587947191852</v>
      </c>
      <c r="K6913" s="329">
        <f t="shared" si="107"/>
        <v>3814.7672010959895</v>
      </c>
    </row>
    <row r="6914" spans="2:11" x14ac:dyDescent="0.2">
      <c r="B6914" s="1">
        <v>20336438</v>
      </c>
      <c r="C6914" s="1">
        <v>2026</v>
      </c>
      <c r="D6914" s="1" t="s">
        <v>326</v>
      </c>
      <c r="E6914" s="1">
        <v>8.496360236651519</v>
      </c>
      <c r="F6914" s="329">
        <v>0.54857215629891354</v>
      </c>
      <c r="G6914" s="1">
        <v>0</v>
      </c>
      <c r="H6914" s="329">
        <v>0</v>
      </c>
      <c r="I6914" s="1">
        <v>8.496360236651519</v>
      </c>
      <c r="J6914" s="329">
        <v>3814.587947191852</v>
      </c>
      <c r="K6914" s="329">
        <f t="shared" si="107"/>
        <v>3815.1365193481511</v>
      </c>
    </row>
    <row r="6915" spans="2:11" x14ac:dyDescent="0.2">
      <c r="B6915" s="1">
        <v>20336438</v>
      </c>
      <c r="C6915" s="1">
        <v>2027</v>
      </c>
      <c r="D6915" s="1" t="s">
        <v>326</v>
      </c>
      <c r="E6915" s="1">
        <v>3.2184184647444178</v>
      </c>
      <c r="F6915" s="329">
        <v>0.36662477139858313</v>
      </c>
      <c r="G6915" s="1">
        <v>0</v>
      </c>
      <c r="H6915" s="329">
        <v>0</v>
      </c>
      <c r="I6915" s="1">
        <v>3.2184184647444178</v>
      </c>
      <c r="J6915" s="329">
        <v>3814.587947191852</v>
      </c>
      <c r="K6915" s="329">
        <f t="shared" si="107"/>
        <v>3814.9545719632506</v>
      </c>
    </row>
    <row r="6916" spans="2:11" x14ac:dyDescent="0.2">
      <c r="B6916" s="1">
        <v>20336438</v>
      </c>
      <c r="C6916" s="1">
        <v>2028</v>
      </c>
      <c r="D6916" s="1" t="s">
        <v>326</v>
      </c>
      <c r="E6916" s="1">
        <v>6.4842891785433769</v>
      </c>
      <c r="F6916" s="329">
        <v>0.46600013120582451</v>
      </c>
      <c r="G6916" s="1">
        <v>0</v>
      </c>
      <c r="H6916" s="329">
        <v>0</v>
      </c>
      <c r="I6916" s="1">
        <v>6.4842891785433769</v>
      </c>
      <c r="J6916" s="329">
        <v>3814.587947191852</v>
      </c>
      <c r="K6916" s="329">
        <f t="shared" si="107"/>
        <v>3815.0539473230579</v>
      </c>
    </row>
    <row r="6917" spans="2:11" x14ac:dyDescent="0.2">
      <c r="B6917" s="1">
        <v>20336438</v>
      </c>
      <c r="C6917" s="1">
        <v>2029</v>
      </c>
      <c r="D6917" s="1" t="s">
        <v>326</v>
      </c>
      <c r="E6917" s="1">
        <v>6.4842891785433769</v>
      </c>
      <c r="F6917" s="329">
        <v>0.46600013120582451</v>
      </c>
      <c r="G6917" s="1">
        <v>0</v>
      </c>
      <c r="H6917" s="329">
        <v>0</v>
      </c>
      <c r="I6917" s="1">
        <v>6.4842891785433769</v>
      </c>
      <c r="J6917" s="329">
        <v>3814.587947191852</v>
      </c>
      <c r="K6917" s="329">
        <f t="shared" si="107"/>
        <v>3815.0539473230579</v>
      </c>
    </row>
    <row r="6918" spans="2:11" x14ac:dyDescent="0.2">
      <c r="B6918" s="1">
        <v>20336438</v>
      </c>
      <c r="C6918" s="1">
        <v>2030</v>
      </c>
      <c r="D6918" s="1" t="s">
        <v>326</v>
      </c>
      <c r="E6918" s="1">
        <v>6.4842891785433769</v>
      </c>
      <c r="F6918" s="329">
        <v>0.46600013120582451</v>
      </c>
      <c r="G6918" s="1">
        <v>0</v>
      </c>
      <c r="H6918" s="329">
        <v>0</v>
      </c>
      <c r="I6918" s="1">
        <v>6.4842891785433769</v>
      </c>
      <c r="J6918" s="329">
        <v>3814.587947191852</v>
      </c>
      <c r="K6918" s="329">
        <f t="shared" si="107"/>
        <v>3815.0539473230579</v>
      </c>
    </row>
    <row r="6919" spans="2:11" x14ac:dyDescent="0.2">
      <c r="B6919" s="1">
        <v>20336438</v>
      </c>
      <c r="C6919" s="1">
        <v>2031</v>
      </c>
      <c r="D6919" s="1" t="s">
        <v>326</v>
      </c>
      <c r="E6919" s="1">
        <v>11.893197618501761</v>
      </c>
      <c r="F6919" s="329">
        <v>0.35225455260225602</v>
      </c>
      <c r="G6919" s="1">
        <v>0.15867694866240961</v>
      </c>
      <c r="H6919" s="329">
        <v>7.9642554409875466</v>
      </c>
      <c r="I6919" s="1">
        <v>12.05187456716417</v>
      </c>
      <c r="J6919" s="329">
        <v>3814.587947191852</v>
      </c>
      <c r="K6919" s="329">
        <f t="shared" ref="K6919:K6982" si="108">J6919+H6919+F6919</f>
        <v>3822.9044571854415</v>
      </c>
    </row>
    <row r="6920" spans="2:11" x14ac:dyDescent="0.2">
      <c r="B6920" s="1">
        <v>20336438</v>
      </c>
      <c r="C6920" s="1">
        <v>2032</v>
      </c>
      <c r="D6920" s="1" t="s">
        <v>326</v>
      </c>
      <c r="E6920" s="1">
        <v>11.893197618501761</v>
      </c>
      <c r="F6920" s="329">
        <v>0.35225455260225602</v>
      </c>
      <c r="G6920" s="1">
        <v>0.15867694866240961</v>
      </c>
      <c r="H6920" s="329">
        <v>7.9642554409875466</v>
      </c>
      <c r="I6920" s="1">
        <v>12.05187456716417</v>
      </c>
      <c r="J6920" s="329">
        <v>3814.587947191852</v>
      </c>
      <c r="K6920" s="329">
        <f t="shared" si="108"/>
        <v>3822.9044571854415</v>
      </c>
    </row>
    <row r="6921" spans="2:11" x14ac:dyDescent="0.2">
      <c r="B6921" s="1">
        <v>20336438</v>
      </c>
      <c r="C6921" s="1">
        <v>2033</v>
      </c>
      <c r="D6921" s="1" t="s">
        <v>326</v>
      </c>
      <c r="E6921" s="1">
        <v>11.893197618501761</v>
      </c>
      <c r="F6921" s="329">
        <v>0.35225455260225602</v>
      </c>
      <c r="G6921" s="1">
        <v>0.15867694866240961</v>
      </c>
      <c r="H6921" s="329">
        <v>7.9642554409875466</v>
      </c>
      <c r="I6921" s="1">
        <v>12.05187456716417</v>
      </c>
      <c r="J6921" s="329">
        <v>3814.587947191852</v>
      </c>
      <c r="K6921" s="329">
        <f t="shared" si="108"/>
        <v>3822.9044571854415</v>
      </c>
    </row>
    <row r="6922" spans="2:11" x14ac:dyDescent="0.2">
      <c r="B6922" s="1">
        <v>20336438</v>
      </c>
      <c r="C6922" s="1">
        <v>2034</v>
      </c>
      <c r="D6922" s="1" t="s">
        <v>326</v>
      </c>
      <c r="E6922" s="1">
        <v>11.893197618501761</v>
      </c>
      <c r="F6922" s="329">
        <v>0.35225455260225602</v>
      </c>
      <c r="G6922" s="1">
        <v>0.15867694866240961</v>
      </c>
      <c r="H6922" s="329">
        <v>7.9642554409875466</v>
      </c>
      <c r="I6922" s="1">
        <v>12.05187456716417</v>
      </c>
      <c r="J6922" s="329">
        <v>3814.587947191852</v>
      </c>
      <c r="K6922" s="329">
        <f t="shared" si="108"/>
        <v>3822.9044571854415</v>
      </c>
    </row>
    <row r="6923" spans="2:11" x14ac:dyDescent="0.2">
      <c r="B6923" s="1">
        <v>182057941</v>
      </c>
      <c r="C6923" s="1">
        <v>2023</v>
      </c>
      <c r="D6923" s="1" t="s">
        <v>326</v>
      </c>
      <c r="E6923" s="1">
        <v>1622.080970476276</v>
      </c>
      <c r="F6923" s="329">
        <v>0</v>
      </c>
      <c r="G6923" s="1">
        <v>0</v>
      </c>
      <c r="H6923" s="329">
        <v>0</v>
      </c>
      <c r="I6923" s="1">
        <v>1622.080970476276</v>
      </c>
      <c r="J6923" s="329">
        <v>4949.8772402035675</v>
      </c>
      <c r="K6923" s="329">
        <f t="shared" si="108"/>
        <v>4949.8772402035675</v>
      </c>
    </row>
    <row r="6924" spans="2:11" x14ac:dyDescent="0.2">
      <c r="B6924" s="1">
        <v>182057941</v>
      </c>
      <c r="C6924" s="1">
        <v>2024</v>
      </c>
      <c r="D6924" s="1" t="s">
        <v>326</v>
      </c>
      <c r="E6924" s="1">
        <v>1898.8067187353231</v>
      </c>
      <c r="F6924" s="329">
        <v>48.639853228541682</v>
      </c>
      <c r="G6924" s="1">
        <v>0</v>
      </c>
      <c r="H6924" s="329">
        <v>0</v>
      </c>
      <c r="I6924" s="1">
        <v>1898.8067187353231</v>
      </c>
      <c r="J6924" s="329">
        <v>4949.8772402035675</v>
      </c>
      <c r="K6924" s="329">
        <f t="shared" si="108"/>
        <v>4998.5170934321095</v>
      </c>
    </row>
    <row r="6925" spans="2:11" x14ac:dyDescent="0.2">
      <c r="B6925" s="1">
        <v>182057941</v>
      </c>
      <c r="C6925" s="1">
        <v>2025</v>
      </c>
      <c r="D6925" s="1" t="s">
        <v>326</v>
      </c>
      <c r="E6925" s="1">
        <v>2571.3499622326958</v>
      </c>
      <c r="F6925" s="329">
        <v>65.999865412406351</v>
      </c>
      <c r="G6925" s="1">
        <v>0</v>
      </c>
      <c r="H6925" s="329">
        <v>0</v>
      </c>
      <c r="I6925" s="1">
        <v>2571.3499622326958</v>
      </c>
      <c r="J6925" s="329">
        <v>4949.8772402035675</v>
      </c>
      <c r="K6925" s="329">
        <f t="shared" si="108"/>
        <v>5015.877105615974</v>
      </c>
    </row>
    <row r="6926" spans="2:11" x14ac:dyDescent="0.2">
      <c r="B6926" s="1">
        <v>182057941</v>
      </c>
      <c r="C6926" s="1">
        <v>2026</v>
      </c>
      <c r="D6926" s="1" t="s">
        <v>326</v>
      </c>
      <c r="E6926" s="1">
        <v>2477.0468287495041</v>
      </c>
      <c r="F6926" s="329">
        <v>35.627412269484772</v>
      </c>
      <c r="G6926" s="1">
        <v>0</v>
      </c>
      <c r="H6926" s="329">
        <v>0</v>
      </c>
      <c r="I6926" s="1">
        <v>2477.0468287495041</v>
      </c>
      <c r="J6926" s="329">
        <v>4949.8772402035675</v>
      </c>
      <c r="K6926" s="329">
        <f t="shared" si="108"/>
        <v>4985.5046524730524</v>
      </c>
    </row>
    <row r="6927" spans="2:11" x14ac:dyDescent="0.2">
      <c r="B6927" s="1">
        <v>182057941</v>
      </c>
      <c r="C6927" s="1">
        <v>2027</v>
      </c>
      <c r="D6927" s="1" t="s">
        <v>326</v>
      </c>
      <c r="E6927" s="1">
        <v>2319.4791211145421</v>
      </c>
      <c r="F6927" s="329">
        <v>27.747506979672782</v>
      </c>
      <c r="G6927" s="1">
        <v>0</v>
      </c>
      <c r="H6927" s="329">
        <v>0</v>
      </c>
      <c r="I6927" s="1">
        <v>2319.4791211145421</v>
      </c>
      <c r="J6927" s="329">
        <v>4949.8772402035675</v>
      </c>
      <c r="K6927" s="329">
        <f t="shared" si="108"/>
        <v>4977.6247471832403</v>
      </c>
    </row>
    <row r="6928" spans="2:11" x14ac:dyDescent="0.2">
      <c r="B6928" s="1">
        <v>182057941</v>
      </c>
      <c r="C6928" s="1">
        <v>2028</v>
      </c>
      <c r="D6928" s="1" t="s">
        <v>326</v>
      </c>
      <c r="E6928" s="1">
        <v>9536.0591786220866</v>
      </c>
      <c r="F6928" s="329">
        <v>160.56356681710639</v>
      </c>
      <c r="G6928" s="1">
        <v>15.25948335158852</v>
      </c>
      <c r="H6928" s="329">
        <v>765.8984139410677</v>
      </c>
      <c r="I6928" s="1">
        <v>9551.3186619736753</v>
      </c>
      <c r="J6928" s="329">
        <v>4949.8772402035675</v>
      </c>
      <c r="K6928" s="329">
        <f t="shared" si="108"/>
        <v>5876.3392209617414</v>
      </c>
    </row>
    <row r="6929" spans="2:11" x14ac:dyDescent="0.2">
      <c r="B6929" s="1">
        <v>182057941</v>
      </c>
      <c r="C6929" s="1">
        <v>2029</v>
      </c>
      <c r="D6929" s="1" t="s">
        <v>326</v>
      </c>
      <c r="E6929" s="1">
        <v>9536.0591786220866</v>
      </c>
      <c r="F6929" s="329">
        <v>160.56356681710639</v>
      </c>
      <c r="G6929" s="1">
        <v>15.25948335158852</v>
      </c>
      <c r="H6929" s="329">
        <v>765.8984139410677</v>
      </c>
      <c r="I6929" s="1">
        <v>9551.3186619736753</v>
      </c>
      <c r="J6929" s="329">
        <v>4949.8772402035675</v>
      </c>
      <c r="K6929" s="329">
        <f t="shared" si="108"/>
        <v>5876.3392209617414</v>
      </c>
    </row>
    <row r="6930" spans="2:11" x14ac:dyDescent="0.2">
      <c r="B6930" s="1">
        <v>182057941</v>
      </c>
      <c r="C6930" s="1">
        <v>2030</v>
      </c>
      <c r="D6930" s="1" t="s">
        <v>326</v>
      </c>
      <c r="E6930" s="1">
        <v>9536.0591786220866</v>
      </c>
      <c r="F6930" s="329">
        <v>160.56356681710639</v>
      </c>
      <c r="G6930" s="1">
        <v>15.25948335158852</v>
      </c>
      <c r="H6930" s="329">
        <v>765.8984139410677</v>
      </c>
      <c r="I6930" s="1">
        <v>9551.3186619736753</v>
      </c>
      <c r="J6930" s="329">
        <v>4949.8772402035675</v>
      </c>
      <c r="K6930" s="329">
        <f t="shared" si="108"/>
        <v>5876.3392209617414</v>
      </c>
    </row>
    <row r="6931" spans="2:11" x14ac:dyDescent="0.2">
      <c r="B6931" s="1">
        <v>182057941</v>
      </c>
      <c r="C6931" s="1">
        <v>2031</v>
      </c>
      <c r="D6931" s="1" t="s">
        <v>326</v>
      </c>
      <c r="E6931" s="1">
        <v>8407.9301127824565</v>
      </c>
      <c r="F6931" s="329">
        <v>118.55861829088239</v>
      </c>
      <c r="G6931" s="1">
        <v>504.13188455123691</v>
      </c>
      <c r="H6931" s="329">
        <v>25303.20338497694</v>
      </c>
      <c r="I6931" s="1">
        <v>8912.0619973336925</v>
      </c>
      <c r="J6931" s="329">
        <v>4949.8772402035675</v>
      </c>
      <c r="K6931" s="329">
        <f t="shared" si="108"/>
        <v>30371.639243471389</v>
      </c>
    </row>
    <row r="6932" spans="2:11" x14ac:dyDescent="0.2">
      <c r="B6932" s="1">
        <v>182057941</v>
      </c>
      <c r="C6932" s="1">
        <v>2032</v>
      </c>
      <c r="D6932" s="1" t="s">
        <v>326</v>
      </c>
      <c r="E6932" s="1">
        <v>8407.9301127824565</v>
      </c>
      <c r="F6932" s="329">
        <v>118.55861829088239</v>
      </c>
      <c r="G6932" s="1">
        <v>504.13188455123691</v>
      </c>
      <c r="H6932" s="329">
        <v>25303.20338497694</v>
      </c>
      <c r="I6932" s="1">
        <v>8912.0619973336925</v>
      </c>
      <c r="J6932" s="329">
        <v>4949.8772402035675</v>
      </c>
      <c r="K6932" s="329">
        <f t="shared" si="108"/>
        <v>30371.639243471389</v>
      </c>
    </row>
    <row r="6933" spans="2:11" x14ac:dyDescent="0.2">
      <c r="B6933" s="1">
        <v>182057941</v>
      </c>
      <c r="C6933" s="1">
        <v>2033</v>
      </c>
      <c r="D6933" s="1" t="s">
        <v>326</v>
      </c>
      <c r="E6933" s="1">
        <v>8407.9301127824565</v>
      </c>
      <c r="F6933" s="329">
        <v>118.55861829088239</v>
      </c>
      <c r="G6933" s="1">
        <v>504.13188455123691</v>
      </c>
      <c r="H6933" s="329">
        <v>25303.20338497694</v>
      </c>
      <c r="I6933" s="1">
        <v>8912.0619973336925</v>
      </c>
      <c r="J6933" s="329">
        <v>4949.8772402035675</v>
      </c>
      <c r="K6933" s="329">
        <f t="shared" si="108"/>
        <v>30371.639243471389</v>
      </c>
    </row>
    <row r="6934" spans="2:11" x14ac:dyDescent="0.2">
      <c r="B6934" s="1">
        <v>182057941</v>
      </c>
      <c r="C6934" s="1">
        <v>2034</v>
      </c>
      <c r="D6934" s="1" t="s">
        <v>326</v>
      </c>
      <c r="E6934" s="1">
        <v>8407.9301127824565</v>
      </c>
      <c r="F6934" s="329">
        <v>118.55861829088239</v>
      </c>
      <c r="G6934" s="1">
        <v>504.13188455123691</v>
      </c>
      <c r="H6934" s="329">
        <v>25303.20338497694</v>
      </c>
      <c r="I6934" s="1">
        <v>8912.0619973336925</v>
      </c>
      <c r="J6934" s="329">
        <v>4949.8772402035675</v>
      </c>
      <c r="K6934" s="329">
        <f t="shared" si="108"/>
        <v>30371.639243471389</v>
      </c>
    </row>
    <row r="6935" spans="2:11" x14ac:dyDescent="0.2">
      <c r="B6935" s="1">
        <v>20357159</v>
      </c>
      <c r="C6935" s="1">
        <v>2023</v>
      </c>
      <c r="D6935" s="1" t="s">
        <v>327</v>
      </c>
      <c r="E6935" s="1">
        <v>0</v>
      </c>
      <c r="F6935" s="329">
        <v>0</v>
      </c>
      <c r="G6935" s="1">
        <v>42440.302931190206</v>
      </c>
      <c r="H6935" s="329">
        <v>2130148.180855236</v>
      </c>
      <c r="I6935" s="1">
        <v>42440.302931190206</v>
      </c>
      <c r="J6935" s="329">
        <v>1815.9669285165969</v>
      </c>
      <c r="K6935" s="329">
        <f t="shared" si="108"/>
        <v>2131964.1477837525</v>
      </c>
    </row>
    <row r="6936" spans="2:11" x14ac:dyDescent="0.2">
      <c r="B6936" s="1">
        <v>20357159</v>
      </c>
      <c r="C6936" s="1">
        <v>2024</v>
      </c>
      <c r="D6936" s="1" t="s">
        <v>327</v>
      </c>
      <c r="E6936" s="1">
        <v>0</v>
      </c>
      <c r="F6936" s="329">
        <v>0</v>
      </c>
      <c r="G6936" s="1">
        <v>43283.602762900307</v>
      </c>
      <c r="H6936" s="329">
        <v>2172474.7779425671</v>
      </c>
      <c r="I6936" s="1">
        <v>43283.602762900307</v>
      </c>
      <c r="J6936" s="329">
        <v>1815.9669285165969</v>
      </c>
      <c r="K6936" s="329">
        <f t="shared" si="108"/>
        <v>2174290.7448710836</v>
      </c>
    </row>
    <row r="6937" spans="2:11" x14ac:dyDescent="0.2">
      <c r="B6937" s="1">
        <v>20357159</v>
      </c>
      <c r="C6937" s="1">
        <v>2025</v>
      </c>
      <c r="D6937" s="1" t="s">
        <v>327</v>
      </c>
      <c r="E6937" s="1">
        <v>0</v>
      </c>
      <c r="F6937" s="329">
        <v>0</v>
      </c>
      <c r="G6937" s="1">
        <v>43236.542881072222</v>
      </c>
      <c r="H6937" s="329">
        <v>2170112.7655452969</v>
      </c>
      <c r="I6937" s="1">
        <v>43236.542881072222</v>
      </c>
      <c r="J6937" s="329">
        <v>1815.9669285165969</v>
      </c>
      <c r="K6937" s="329">
        <f t="shared" si="108"/>
        <v>2171928.7324738135</v>
      </c>
    </row>
    <row r="6938" spans="2:11" x14ac:dyDescent="0.2">
      <c r="B6938" s="1">
        <v>20357159</v>
      </c>
      <c r="C6938" s="1">
        <v>2026</v>
      </c>
      <c r="D6938" s="1" t="s">
        <v>327</v>
      </c>
      <c r="E6938" s="1">
        <v>0</v>
      </c>
      <c r="F6938" s="329">
        <v>0</v>
      </c>
      <c r="G6938" s="1">
        <v>42479.436573752078</v>
      </c>
      <c r="H6938" s="329">
        <v>2132112.3623467898</v>
      </c>
      <c r="I6938" s="1">
        <v>42479.436573752078</v>
      </c>
      <c r="J6938" s="329">
        <v>1815.9669285165969</v>
      </c>
      <c r="K6938" s="329">
        <f t="shared" si="108"/>
        <v>2133928.3292753063</v>
      </c>
    </row>
    <row r="6939" spans="2:11" x14ac:dyDescent="0.2">
      <c r="B6939" s="1">
        <v>20357159</v>
      </c>
      <c r="C6939" s="1">
        <v>2027</v>
      </c>
      <c r="D6939" s="1" t="s">
        <v>327</v>
      </c>
      <c r="E6939" s="1">
        <v>0</v>
      </c>
      <c r="F6939" s="329">
        <v>0</v>
      </c>
      <c r="G6939" s="1">
        <v>42772.471474830803</v>
      </c>
      <c r="H6939" s="329">
        <v>2146820.2630531532</v>
      </c>
      <c r="I6939" s="1">
        <v>42772.471474830803</v>
      </c>
      <c r="J6939" s="329">
        <v>1815.9669285165969</v>
      </c>
      <c r="K6939" s="329">
        <f t="shared" si="108"/>
        <v>2148636.2299816697</v>
      </c>
    </row>
    <row r="6940" spans="2:11" x14ac:dyDescent="0.2">
      <c r="B6940" s="1">
        <v>20357159</v>
      </c>
      <c r="C6940" s="1">
        <v>2028</v>
      </c>
      <c r="D6940" s="1" t="s">
        <v>327</v>
      </c>
      <c r="E6940" s="1">
        <v>0</v>
      </c>
      <c r="F6940" s="329">
        <v>0</v>
      </c>
      <c r="G6940" s="1">
        <v>42067.192354303421</v>
      </c>
      <c r="H6940" s="329">
        <v>2111421.1510811578</v>
      </c>
      <c r="I6940" s="1">
        <v>42067.192354303421</v>
      </c>
      <c r="J6940" s="329">
        <v>1815.9669285165969</v>
      </c>
      <c r="K6940" s="329">
        <f t="shared" si="108"/>
        <v>2113237.1180096744</v>
      </c>
    </row>
    <row r="6941" spans="2:11" x14ac:dyDescent="0.2">
      <c r="B6941" s="1">
        <v>20357159</v>
      </c>
      <c r="C6941" s="1">
        <v>2029</v>
      </c>
      <c r="D6941" s="1" t="s">
        <v>327</v>
      </c>
      <c r="E6941" s="1">
        <v>0</v>
      </c>
      <c r="F6941" s="329">
        <v>0</v>
      </c>
      <c r="G6941" s="1">
        <v>42222.617036503972</v>
      </c>
      <c r="H6941" s="329">
        <v>2119222.1699519781</v>
      </c>
      <c r="I6941" s="1">
        <v>42222.617036503972</v>
      </c>
      <c r="J6941" s="329">
        <v>1815.9669285165969</v>
      </c>
      <c r="K6941" s="329">
        <f t="shared" si="108"/>
        <v>2121038.1368804947</v>
      </c>
    </row>
    <row r="6942" spans="2:11" x14ac:dyDescent="0.2">
      <c r="B6942" s="1">
        <v>20357159</v>
      </c>
      <c r="C6942" s="1">
        <v>2030</v>
      </c>
      <c r="D6942" s="1" t="s">
        <v>327</v>
      </c>
      <c r="E6942" s="1">
        <v>0</v>
      </c>
      <c r="F6942" s="329">
        <v>0</v>
      </c>
      <c r="G6942" s="1">
        <v>42222.617036503972</v>
      </c>
      <c r="H6942" s="329">
        <v>2119222.1699519781</v>
      </c>
      <c r="I6942" s="1">
        <v>42222.617036503972</v>
      </c>
      <c r="J6942" s="329">
        <v>1815.9669285165969</v>
      </c>
      <c r="K6942" s="329">
        <f t="shared" si="108"/>
        <v>2121038.1368804947</v>
      </c>
    </row>
    <row r="6943" spans="2:11" x14ac:dyDescent="0.2">
      <c r="B6943" s="1">
        <v>20357159</v>
      </c>
      <c r="C6943" s="1">
        <v>2031</v>
      </c>
      <c r="D6943" s="1" t="s">
        <v>327</v>
      </c>
      <c r="E6943" s="1">
        <v>0</v>
      </c>
      <c r="F6943" s="329">
        <v>0</v>
      </c>
      <c r="G6943" s="1">
        <v>42222.617036503972</v>
      </c>
      <c r="H6943" s="329">
        <v>2119222.1699519781</v>
      </c>
      <c r="I6943" s="1">
        <v>42222.617036503972</v>
      </c>
      <c r="J6943" s="329">
        <v>1815.9669285165969</v>
      </c>
      <c r="K6943" s="329">
        <f t="shared" si="108"/>
        <v>2121038.1368804947</v>
      </c>
    </row>
    <row r="6944" spans="2:11" x14ac:dyDescent="0.2">
      <c r="B6944" s="1">
        <v>20357159</v>
      </c>
      <c r="C6944" s="1">
        <v>2032</v>
      </c>
      <c r="D6944" s="1" t="s">
        <v>327</v>
      </c>
      <c r="E6944" s="1">
        <v>0</v>
      </c>
      <c r="F6944" s="329">
        <v>0</v>
      </c>
      <c r="G6944" s="1">
        <v>42222.617036503972</v>
      </c>
      <c r="H6944" s="329">
        <v>2119222.1699519781</v>
      </c>
      <c r="I6944" s="1">
        <v>42222.617036503972</v>
      </c>
      <c r="J6944" s="329">
        <v>1815.9669285165969</v>
      </c>
      <c r="K6944" s="329">
        <f t="shared" si="108"/>
        <v>2121038.1368804947</v>
      </c>
    </row>
    <row r="6945" spans="2:11" x14ac:dyDescent="0.2">
      <c r="B6945" s="1">
        <v>20357159</v>
      </c>
      <c r="C6945" s="1">
        <v>2033</v>
      </c>
      <c r="D6945" s="1" t="s">
        <v>327</v>
      </c>
      <c r="E6945" s="1">
        <v>0</v>
      </c>
      <c r="F6945" s="329">
        <v>0</v>
      </c>
      <c r="G6945" s="1">
        <v>42222.617036503972</v>
      </c>
      <c r="H6945" s="329">
        <v>2119222.1699519781</v>
      </c>
      <c r="I6945" s="1">
        <v>42222.617036503972</v>
      </c>
      <c r="J6945" s="329">
        <v>1815.9669285165969</v>
      </c>
      <c r="K6945" s="329">
        <f t="shared" si="108"/>
        <v>2121038.1368804947</v>
      </c>
    </row>
    <row r="6946" spans="2:11" x14ac:dyDescent="0.2">
      <c r="B6946" s="1">
        <v>20357159</v>
      </c>
      <c r="C6946" s="1">
        <v>2034</v>
      </c>
      <c r="D6946" s="1" t="s">
        <v>327</v>
      </c>
      <c r="E6946" s="1">
        <v>0</v>
      </c>
      <c r="F6946" s="329">
        <v>0</v>
      </c>
      <c r="G6946" s="1">
        <v>42222.617036503972</v>
      </c>
      <c r="H6946" s="329">
        <v>2119222.1699519781</v>
      </c>
      <c r="I6946" s="1">
        <v>42222.617036503972</v>
      </c>
      <c r="J6946" s="329">
        <v>1815.9669285165969</v>
      </c>
      <c r="K6946" s="329">
        <f t="shared" si="108"/>
        <v>2121038.1368804947</v>
      </c>
    </row>
    <row r="6947" spans="2:11" x14ac:dyDescent="0.2">
      <c r="B6947" s="1">
        <v>20532014</v>
      </c>
      <c r="C6947" s="1">
        <v>2023</v>
      </c>
      <c r="D6947" s="1" t="s">
        <v>327</v>
      </c>
      <c r="E6947" s="1">
        <v>29.046141651568249</v>
      </c>
      <c r="F6947" s="329">
        <v>0</v>
      </c>
      <c r="G6947" s="1">
        <v>0</v>
      </c>
      <c r="H6947" s="329">
        <v>0</v>
      </c>
      <c r="I6947" s="1">
        <v>29.046141651568249</v>
      </c>
      <c r="J6947" s="329">
        <v>3621.889313574381</v>
      </c>
      <c r="K6947" s="329">
        <f t="shared" si="108"/>
        <v>3621.889313574381</v>
      </c>
    </row>
    <row r="6948" spans="2:11" x14ac:dyDescent="0.2">
      <c r="B6948" s="1">
        <v>20532014</v>
      </c>
      <c r="C6948" s="1">
        <v>2024</v>
      </c>
      <c r="D6948" s="1" t="s">
        <v>327</v>
      </c>
      <c r="E6948" s="1">
        <v>59.070851254373771</v>
      </c>
      <c r="F6948" s="329">
        <v>0.51293367306610405</v>
      </c>
      <c r="G6948" s="1">
        <v>0</v>
      </c>
      <c r="H6948" s="329">
        <v>0</v>
      </c>
      <c r="I6948" s="1">
        <v>59.070851254373771</v>
      </c>
      <c r="J6948" s="329">
        <v>3621.889313574381</v>
      </c>
      <c r="K6948" s="329">
        <f t="shared" si="108"/>
        <v>3622.4022472474471</v>
      </c>
    </row>
    <row r="6949" spans="2:11" x14ac:dyDescent="0.2">
      <c r="B6949" s="1">
        <v>20532014</v>
      </c>
      <c r="C6949" s="1">
        <v>2025</v>
      </c>
      <c r="D6949" s="1" t="s">
        <v>327</v>
      </c>
      <c r="E6949" s="1">
        <v>4038.5039337287139</v>
      </c>
      <c r="F6949" s="329">
        <v>61.77775534447494</v>
      </c>
      <c r="G6949" s="1">
        <v>0</v>
      </c>
      <c r="H6949" s="329">
        <v>0</v>
      </c>
      <c r="I6949" s="1">
        <v>4038.5039337287139</v>
      </c>
      <c r="J6949" s="329">
        <v>3621.889313574381</v>
      </c>
      <c r="K6949" s="329">
        <f t="shared" si="108"/>
        <v>3683.6670689188559</v>
      </c>
    </row>
    <row r="6950" spans="2:11" x14ac:dyDescent="0.2">
      <c r="B6950" s="1">
        <v>20532014</v>
      </c>
      <c r="C6950" s="1">
        <v>2026</v>
      </c>
      <c r="D6950" s="1" t="s">
        <v>327</v>
      </c>
      <c r="E6950" s="1">
        <v>5462.4596289988458</v>
      </c>
      <c r="F6950" s="329">
        <v>33.866191675648011</v>
      </c>
      <c r="G6950" s="1">
        <v>0</v>
      </c>
      <c r="H6950" s="329">
        <v>0</v>
      </c>
      <c r="I6950" s="1">
        <v>5462.4596289988458</v>
      </c>
      <c r="J6950" s="329">
        <v>3621.889313574381</v>
      </c>
      <c r="K6950" s="329">
        <f t="shared" si="108"/>
        <v>3655.7555052500293</v>
      </c>
    </row>
    <row r="6951" spans="2:11" x14ac:dyDescent="0.2">
      <c r="B6951" s="1">
        <v>20532014</v>
      </c>
      <c r="C6951" s="1">
        <v>2027</v>
      </c>
      <c r="D6951" s="1" t="s">
        <v>327</v>
      </c>
      <c r="E6951" s="1">
        <v>9231.7023682400559</v>
      </c>
      <c r="F6951" s="329">
        <v>63.389228552729683</v>
      </c>
      <c r="G6951" s="1">
        <v>0</v>
      </c>
      <c r="H6951" s="329">
        <v>0</v>
      </c>
      <c r="I6951" s="1">
        <v>9231.7023682400559</v>
      </c>
      <c r="J6951" s="329">
        <v>3621.889313574381</v>
      </c>
      <c r="K6951" s="329">
        <f t="shared" si="108"/>
        <v>3685.2785421271105</v>
      </c>
    </row>
    <row r="6952" spans="2:11" x14ac:dyDescent="0.2">
      <c r="B6952" s="1">
        <v>20532014</v>
      </c>
      <c r="C6952" s="1">
        <v>2028</v>
      </c>
      <c r="D6952" s="1" t="s">
        <v>327</v>
      </c>
      <c r="E6952" s="1">
        <v>14119.34104621985</v>
      </c>
      <c r="F6952" s="329">
        <v>116.12389382536431</v>
      </c>
      <c r="G6952" s="1">
        <v>0</v>
      </c>
      <c r="H6952" s="329">
        <v>0</v>
      </c>
      <c r="I6952" s="1">
        <v>14119.34104621985</v>
      </c>
      <c r="J6952" s="329">
        <v>3621.889313574381</v>
      </c>
      <c r="K6952" s="329">
        <f t="shared" si="108"/>
        <v>3738.0132073997452</v>
      </c>
    </row>
    <row r="6953" spans="2:11" x14ac:dyDescent="0.2">
      <c r="B6953" s="1">
        <v>20532014</v>
      </c>
      <c r="C6953" s="1">
        <v>2029</v>
      </c>
      <c r="D6953" s="1" t="s">
        <v>327</v>
      </c>
      <c r="E6953" s="1">
        <v>18311.49537837605</v>
      </c>
      <c r="F6953" s="329">
        <v>103.1381441912722</v>
      </c>
      <c r="G6953" s="1">
        <v>0</v>
      </c>
      <c r="H6953" s="329">
        <v>0</v>
      </c>
      <c r="I6953" s="1">
        <v>18311.49537837605</v>
      </c>
      <c r="J6953" s="329">
        <v>3621.889313574381</v>
      </c>
      <c r="K6953" s="329">
        <f t="shared" si="108"/>
        <v>3725.0274577656533</v>
      </c>
    </row>
    <row r="6954" spans="2:11" x14ac:dyDescent="0.2">
      <c r="B6954" s="1">
        <v>20532014</v>
      </c>
      <c r="C6954" s="1">
        <v>2030</v>
      </c>
      <c r="D6954" s="1" t="s">
        <v>327</v>
      </c>
      <c r="E6954" s="1">
        <v>18311.49537837605</v>
      </c>
      <c r="F6954" s="329">
        <v>103.1381441912722</v>
      </c>
      <c r="G6954" s="1">
        <v>0</v>
      </c>
      <c r="H6954" s="329">
        <v>0</v>
      </c>
      <c r="I6954" s="1">
        <v>18311.49537837605</v>
      </c>
      <c r="J6954" s="329">
        <v>3621.889313574381</v>
      </c>
      <c r="K6954" s="329">
        <f t="shared" si="108"/>
        <v>3725.0274577656533</v>
      </c>
    </row>
    <row r="6955" spans="2:11" x14ac:dyDescent="0.2">
      <c r="B6955" s="1">
        <v>20532014</v>
      </c>
      <c r="C6955" s="1">
        <v>2031</v>
      </c>
      <c r="D6955" s="1" t="s">
        <v>327</v>
      </c>
      <c r="E6955" s="1">
        <v>18311.49537837605</v>
      </c>
      <c r="F6955" s="329">
        <v>103.1381441912722</v>
      </c>
      <c r="G6955" s="1">
        <v>0</v>
      </c>
      <c r="H6955" s="329">
        <v>0</v>
      </c>
      <c r="I6955" s="1">
        <v>18311.49537837605</v>
      </c>
      <c r="J6955" s="329">
        <v>3621.889313574381</v>
      </c>
      <c r="K6955" s="329">
        <f t="shared" si="108"/>
        <v>3725.0274577656533</v>
      </c>
    </row>
    <row r="6956" spans="2:11" x14ac:dyDescent="0.2">
      <c r="B6956" s="1">
        <v>20532014</v>
      </c>
      <c r="C6956" s="1">
        <v>2032</v>
      </c>
      <c r="D6956" s="1" t="s">
        <v>327</v>
      </c>
      <c r="E6956" s="1">
        <v>18311.49537837605</v>
      </c>
      <c r="F6956" s="329">
        <v>103.1381441912722</v>
      </c>
      <c r="G6956" s="1">
        <v>0</v>
      </c>
      <c r="H6956" s="329">
        <v>0</v>
      </c>
      <c r="I6956" s="1">
        <v>18311.49537837605</v>
      </c>
      <c r="J6956" s="329">
        <v>3621.889313574381</v>
      </c>
      <c r="K6956" s="329">
        <f t="shared" si="108"/>
        <v>3725.0274577656533</v>
      </c>
    </row>
    <row r="6957" spans="2:11" x14ac:dyDescent="0.2">
      <c r="B6957" s="1">
        <v>20532014</v>
      </c>
      <c r="C6957" s="1">
        <v>2033</v>
      </c>
      <c r="D6957" s="1" t="s">
        <v>327</v>
      </c>
      <c r="E6957" s="1">
        <v>18311.49537837605</v>
      </c>
      <c r="F6957" s="329">
        <v>103.1381441912722</v>
      </c>
      <c r="G6957" s="1">
        <v>0</v>
      </c>
      <c r="H6957" s="329">
        <v>0</v>
      </c>
      <c r="I6957" s="1">
        <v>18311.49537837605</v>
      </c>
      <c r="J6957" s="329">
        <v>3621.889313574381</v>
      </c>
      <c r="K6957" s="329">
        <f t="shared" si="108"/>
        <v>3725.0274577656533</v>
      </c>
    </row>
    <row r="6958" spans="2:11" x14ac:dyDescent="0.2">
      <c r="B6958" s="1">
        <v>20532014</v>
      </c>
      <c r="C6958" s="1">
        <v>2034</v>
      </c>
      <c r="D6958" s="1" t="s">
        <v>327</v>
      </c>
      <c r="E6958" s="1">
        <v>18311.49537837605</v>
      </c>
      <c r="F6958" s="329">
        <v>103.1381441912722</v>
      </c>
      <c r="G6958" s="1">
        <v>0</v>
      </c>
      <c r="H6958" s="329">
        <v>0</v>
      </c>
      <c r="I6958" s="1">
        <v>18311.49537837605</v>
      </c>
      <c r="J6958" s="329">
        <v>3621.889313574381</v>
      </c>
      <c r="K6958" s="329">
        <f t="shared" si="108"/>
        <v>3725.0274577656533</v>
      </c>
    </row>
    <row r="6959" spans="2:11" x14ac:dyDescent="0.2">
      <c r="B6959" s="1">
        <v>20098479</v>
      </c>
      <c r="C6959" s="1">
        <v>2023</v>
      </c>
      <c r="D6959" s="1" t="s">
        <v>328</v>
      </c>
      <c r="E6959" s="1">
        <v>0</v>
      </c>
      <c r="F6959" s="329">
        <v>0</v>
      </c>
      <c r="G6959" s="1">
        <v>20.072574756899449</v>
      </c>
      <c r="H6959" s="329">
        <v>949.76856505002115</v>
      </c>
      <c r="I6959" s="1">
        <v>20.072574756899449</v>
      </c>
      <c r="J6959" s="329">
        <v>6803.1336058475299</v>
      </c>
      <c r="K6959" s="329">
        <f t="shared" si="108"/>
        <v>7752.9021708975506</v>
      </c>
    </row>
    <row r="6960" spans="2:11" x14ac:dyDescent="0.2">
      <c r="B6960" s="1">
        <v>20098479</v>
      </c>
      <c r="C6960" s="1">
        <v>2024</v>
      </c>
      <c r="D6960" s="1" t="s">
        <v>328</v>
      </c>
      <c r="E6960" s="1">
        <v>0</v>
      </c>
      <c r="F6960" s="329">
        <v>0</v>
      </c>
      <c r="G6960" s="1">
        <v>30.801018806125011</v>
      </c>
      <c r="H6960" s="329">
        <v>1457.4034366725559</v>
      </c>
      <c r="I6960" s="1">
        <v>30.801018806125011</v>
      </c>
      <c r="J6960" s="329">
        <v>6803.1336058475299</v>
      </c>
      <c r="K6960" s="329">
        <f t="shared" si="108"/>
        <v>8260.5370425200854</v>
      </c>
    </row>
    <row r="6961" spans="2:11" x14ac:dyDescent="0.2">
      <c r="B6961" s="1">
        <v>20098479</v>
      </c>
      <c r="C6961" s="1">
        <v>2025</v>
      </c>
      <c r="D6961" s="1" t="s">
        <v>328</v>
      </c>
      <c r="E6961" s="1">
        <v>0</v>
      </c>
      <c r="F6961" s="329">
        <v>0</v>
      </c>
      <c r="G6961" s="1">
        <v>28.315429264151678</v>
      </c>
      <c r="H6961" s="329">
        <v>1339.7934717739629</v>
      </c>
      <c r="I6961" s="1">
        <v>28.315429264151678</v>
      </c>
      <c r="J6961" s="329">
        <v>6803.1336058475299</v>
      </c>
      <c r="K6961" s="329">
        <f t="shared" si="108"/>
        <v>8142.9270776214926</v>
      </c>
    </row>
    <row r="6962" spans="2:11" x14ac:dyDescent="0.2">
      <c r="B6962" s="1">
        <v>20098479</v>
      </c>
      <c r="C6962" s="1">
        <v>2026</v>
      </c>
      <c r="D6962" s="1" t="s">
        <v>328</v>
      </c>
      <c r="E6962" s="1">
        <v>0</v>
      </c>
      <c r="F6962" s="329">
        <v>0</v>
      </c>
      <c r="G6962" s="1">
        <v>36.552605537927157</v>
      </c>
      <c r="H6962" s="329">
        <v>1729.5497030675449</v>
      </c>
      <c r="I6962" s="1">
        <v>36.552605537927157</v>
      </c>
      <c r="J6962" s="329">
        <v>6803.1336058475299</v>
      </c>
      <c r="K6962" s="329">
        <f t="shared" si="108"/>
        <v>8532.683308915075</v>
      </c>
    </row>
    <row r="6963" spans="2:11" x14ac:dyDescent="0.2">
      <c r="B6963" s="1">
        <v>20098479</v>
      </c>
      <c r="C6963" s="1">
        <v>2027</v>
      </c>
      <c r="D6963" s="1" t="s">
        <v>328</v>
      </c>
      <c r="E6963" s="1">
        <v>0</v>
      </c>
      <c r="F6963" s="329">
        <v>0</v>
      </c>
      <c r="G6963" s="1">
        <v>30.784547032391089</v>
      </c>
      <c r="H6963" s="329">
        <v>1456.6240462309929</v>
      </c>
      <c r="I6963" s="1">
        <v>30.784547032391089</v>
      </c>
      <c r="J6963" s="329">
        <v>6803.1336058475299</v>
      </c>
      <c r="K6963" s="329">
        <f t="shared" si="108"/>
        <v>8259.7576520785224</v>
      </c>
    </row>
    <row r="6964" spans="2:11" x14ac:dyDescent="0.2">
      <c r="B6964" s="1">
        <v>20098479</v>
      </c>
      <c r="C6964" s="1">
        <v>2028</v>
      </c>
      <c r="D6964" s="1" t="s">
        <v>328</v>
      </c>
      <c r="E6964" s="1">
        <v>0</v>
      </c>
      <c r="F6964" s="329">
        <v>0</v>
      </c>
      <c r="G6964" s="1">
        <v>23.712722855607471</v>
      </c>
      <c r="H6964" s="329">
        <v>1122.008463426343</v>
      </c>
      <c r="I6964" s="1">
        <v>23.712722855607471</v>
      </c>
      <c r="J6964" s="329">
        <v>6803.1336058475299</v>
      </c>
      <c r="K6964" s="329">
        <f t="shared" si="108"/>
        <v>7925.1420692738729</v>
      </c>
    </row>
    <row r="6965" spans="2:11" x14ac:dyDescent="0.2">
      <c r="B6965" s="1">
        <v>20098479</v>
      </c>
      <c r="C6965" s="1">
        <v>2029</v>
      </c>
      <c r="D6965" s="1" t="s">
        <v>328</v>
      </c>
      <c r="E6965" s="1">
        <v>0</v>
      </c>
      <c r="F6965" s="329">
        <v>0</v>
      </c>
      <c r="G6965" s="1">
        <v>15.969991868867689</v>
      </c>
      <c r="H6965" s="329">
        <v>755.647765413922</v>
      </c>
      <c r="I6965" s="1">
        <v>15.969991868867689</v>
      </c>
      <c r="J6965" s="329">
        <v>6803.1336058475299</v>
      </c>
      <c r="K6965" s="329">
        <f t="shared" si="108"/>
        <v>7558.7813712614516</v>
      </c>
    </row>
    <row r="6966" spans="2:11" x14ac:dyDescent="0.2">
      <c r="B6966" s="1">
        <v>20098479</v>
      </c>
      <c r="C6966" s="1">
        <v>2030</v>
      </c>
      <c r="D6966" s="1" t="s">
        <v>328</v>
      </c>
      <c r="E6966" s="1">
        <v>0</v>
      </c>
      <c r="F6966" s="329">
        <v>0</v>
      </c>
      <c r="G6966" s="1">
        <v>12.27980119878108</v>
      </c>
      <c r="H6966" s="329">
        <v>581.04001628674848</v>
      </c>
      <c r="I6966" s="1">
        <v>12.27980119878108</v>
      </c>
      <c r="J6966" s="329">
        <v>6803.1336058475299</v>
      </c>
      <c r="K6966" s="329">
        <f t="shared" si="108"/>
        <v>7384.173622134278</v>
      </c>
    </row>
    <row r="6967" spans="2:11" x14ac:dyDescent="0.2">
      <c r="B6967" s="1">
        <v>20098479</v>
      </c>
      <c r="C6967" s="1">
        <v>2031</v>
      </c>
      <c r="D6967" s="1" t="s">
        <v>328</v>
      </c>
      <c r="E6967" s="1">
        <v>0</v>
      </c>
      <c r="F6967" s="329">
        <v>0</v>
      </c>
      <c r="G6967" s="1">
        <v>12.27980119878108</v>
      </c>
      <c r="H6967" s="329">
        <v>581.04001628674848</v>
      </c>
      <c r="I6967" s="1">
        <v>12.27980119878108</v>
      </c>
      <c r="J6967" s="329">
        <v>6803.1336058475299</v>
      </c>
      <c r="K6967" s="329">
        <f t="shared" si="108"/>
        <v>7384.173622134278</v>
      </c>
    </row>
    <row r="6968" spans="2:11" x14ac:dyDescent="0.2">
      <c r="B6968" s="1">
        <v>20098479</v>
      </c>
      <c r="C6968" s="1">
        <v>2032</v>
      </c>
      <c r="D6968" s="1" t="s">
        <v>328</v>
      </c>
      <c r="E6968" s="1">
        <v>0</v>
      </c>
      <c r="F6968" s="329">
        <v>0</v>
      </c>
      <c r="G6968" s="1">
        <v>12.27980119878108</v>
      </c>
      <c r="H6968" s="329">
        <v>581.04001628674848</v>
      </c>
      <c r="I6968" s="1">
        <v>12.27980119878108</v>
      </c>
      <c r="J6968" s="329">
        <v>6803.1336058475299</v>
      </c>
      <c r="K6968" s="329">
        <f t="shared" si="108"/>
        <v>7384.173622134278</v>
      </c>
    </row>
    <row r="6969" spans="2:11" x14ac:dyDescent="0.2">
      <c r="B6969" s="1">
        <v>20098479</v>
      </c>
      <c r="C6969" s="1">
        <v>2033</v>
      </c>
      <c r="D6969" s="1" t="s">
        <v>328</v>
      </c>
      <c r="E6969" s="1">
        <v>0</v>
      </c>
      <c r="F6969" s="329">
        <v>0</v>
      </c>
      <c r="G6969" s="1">
        <v>12.27980119878108</v>
      </c>
      <c r="H6969" s="329">
        <v>581.04001628674848</v>
      </c>
      <c r="I6969" s="1">
        <v>12.27980119878108</v>
      </c>
      <c r="J6969" s="329">
        <v>6803.1336058475299</v>
      </c>
      <c r="K6969" s="329">
        <f t="shared" si="108"/>
        <v>7384.173622134278</v>
      </c>
    </row>
    <row r="6970" spans="2:11" x14ac:dyDescent="0.2">
      <c r="B6970" s="1">
        <v>20098479</v>
      </c>
      <c r="C6970" s="1">
        <v>2034</v>
      </c>
      <c r="D6970" s="1" t="s">
        <v>328</v>
      </c>
      <c r="E6970" s="1">
        <v>0</v>
      </c>
      <c r="F6970" s="329">
        <v>0</v>
      </c>
      <c r="G6970" s="1">
        <v>12.27980119878108</v>
      </c>
      <c r="H6970" s="329">
        <v>581.04001628674848</v>
      </c>
      <c r="I6970" s="1">
        <v>12.27980119878108</v>
      </c>
      <c r="J6970" s="329">
        <v>6803.1336058475299</v>
      </c>
      <c r="K6970" s="329">
        <f t="shared" si="108"/>
        <v>7384.173622134278</v>
      </c>
    </row>
    <row r="6971" spans="2:11" x14ac:dyDescent="0.2">
      <c r="B6971" s="1">
        <v>20101686</v>
      </c>
      <c r="C6971" s="1">
        <v>2023</v>
      </c>
      <c r="D6971" s="1" t="s">
        <v>328</v>
      </c>
      <c r="E6971" s="1">
        <v>0</v>
      </c>
      <c r="F6971" s="329">
        <v>0</v>
      </c>
      <c r="G6971" s="1">
        <v>0</v>
      </c>
      <c r="H6971" s="329">
        <v>0</v>
      </c>
      <c r="I6971" s="1">
        <v>0</v>
      </c>
      <c r="J6971" s="329">
        <v>8027.3348601493417</v>
      </c>
      <c r="K6971" s="329">
        <f t="shared" si="108"/>
        <v>8027.3348601493417</v>
      </c>
    </row>
    <row r="6972" spans="2:11" x14ac:dyDescent="0.2">
      <c r="B6972" s="1">
        <v>20101686</v>
      </c>
      <c r="C6972" s="1">
        <v>2024</v>
      </c>
      <c r="D6972" s="1" t="s">
        <v>328</v>
      </c>
      <c r="E6972" s="1">
        <v>0</v>
      </c>
      <c r="F6972" s="329">
        <v>0</v>
      </c>
      <c r="G6972" s="1">
        <v>0</v>
      </c>
      <c r="H6972" s="329">
        <v>0</v>
      </c>
      <c r="I6972" s="1">
        <v>0</v>
      </c>
      <c r="J6972" s="329">
        <v>8027.3348601493417</v>
      </c>
      <c r="K6972" s="329">
        <f t="shared" si="108"/>
        <v>8027.3348601493417</v>
      </c>
    </row>
    <row r="6973" spans="2:11" x14ac:dyDescent="0.2">
      <c r="B6973" s="1">
        <v>20101686</v>
      </c>
      <c r="C6973" s="1">
        <v>2025</v>
      </c>
      <c r="D6973" s="1" t="s">
        <v>328</v>
      </c>
      <c r="E6973" s="1">
        <v>0</v>
      </c>
      <c r="F6973" s="329">
        <v>0</v>
      </c>
      <c r="G6973" s="1">
        <v>0</v>
      </c>
      <c r="H6973" s="329">
        <v>0</v>
      </c>
      <c r="I6973" s="1">
        <v>0</v>
      </c>
      <c r="J6973" s="329">
        <v>8027.3348601493417</v>
      </c>
      <c r="K6973" s="329">
        <f t="shared" si="108"/>
        <v>8027.3348601493417</v>
      </c>
    </row>
    <row r="6974" spans="2:11" x14ac:dyDescent="0.2">
      <c r="B6974" s="1">
        <v>20101686</v>
      </c>
      <c r="C6974" s="1">
        <v>2026</v>
      </c>
      <c r="D6974" s="1" t="s">
        <v>328</v>
      </c>
      <c r="E6974" s="1">
        <v>0</v>
      </c>
      <c r="F6974" s="329">
        <v>0</v>
      </c>
      <c r="G6974" s="1">
        <v>0</v>
      </c>
      <c r="H6974" s="329">
        <v>0</v>
      </c>
      <c r="I6974" s="1">
        <v>0</v>
      </c>
      <c r="J6974" s="329">
        <v>8027.3348601493417</v>
      </c>
      <c r="K6974" s="329">
        <f t="shared" si="108"/>
        <v>8027.3348601493417</v>
      </c>
    </row>
    <row r="6975" spans="2:11" x14ac:dyDescent="0.2">
      <c r="B6975" s="1">
        <v>20101686</v>
      </c>
      <c r="C6975" s="1">
        <v>2027</v>
      </c>
      <c r="D6975" s="1" t="s">
        <v>328</v>
      </c>
      <c r="E6975" s="1">
        <v>0</v>
      </c>
      <c r="F6975" s="329">
        <v>0</v>
      </c>
      <c r="G6975" s="1">
        <v>0</v>
      </c>
      <c r="H6975" s="329">
        <v>0</v>
      </c>
      <c r="I6975" s="1">
        <v>0</v>
      </c>
      <c r="J6975" s="329">
        <v>8027.3348601493417</v>
      </c>
      <c r="K6975" s="329">
        <f t="shared" si="108"/>
        <v>8027.3348601493417</v>
      </c>
    </row>
    <row r="6976" spans="2:11" x14ac:dyDescent="0.2">
      <c r="B6976" s="1">
        <v>20101686</v>
      </c>
      <c r="C6976" s="1">
        <v>2028</v>
      </c>
      <c r="D6976" s="1" t="s">
        <v>328</v>
      </c>
      <c r="E6976" s="1">
        <v>0</v>
      </c>
      <c r="F6976" s="329">
        <v>0</v>
      </c>
      <c r="G6976" s="1">
        <v>0</v>
      </c>
      <c r="H6976" s="329">
        <v>0</v>
      </c>
      <c r="I6976" s="1">
        <v>0</v>
      </c>
      <c r="J6976" s="329">
        <v>8027.3348601493417</v>
      </c>
      <c r="K6976" s="329">
        <f t="shared" si="108"/>
        <v>8027.3348601493417</v>
      </c>
    </row>
    <row r="6977" spans="2:11" x14ac:dyDescent="0.2">
      <c r="B6977" s="1">
        <v>20101686</v>
      </c>
      <c r="C6977" s="1">
        <v>2029</v>
      </c>
      <c r="D6977" s="1" t="s">
        <v>328</v>
      </c>
      <c r="E6977" s="1">
        <v>0</v>
      </c>
      <c r="F6977" s="329">
        <v>0</v>
      </c>
      <c r="G6977" s="1">
        <v>14.57760712641997</v>
      </c>
      <c r="H6977" s="329">
        <v>689.76467493607697</v>
      </c>
      <c r="I6977" s="1">
        <v>14.57760712641997</v>
      </c>
      <c r="J6977" s="329">
        <v>8027.3348601493417</v>
      </c>
      <c r="K6977" s="329">
        <f t="shared" si="108"/>
        <v>8717.0995350854191</v>
      </c>
    </row>
    <row r="6978" spans="2:11" x14ac:dyDescent="0.2">
      <c r="B6978" s="1">
        <v>20101686</v>
      </c>
      <c r="C6978" s="1">
        <v>2030</v>
      </c>
      <c r="D6978" s="1" t="s">
        <v>328</v>
      </c>
      <c r="E6978" s="1">
        <v>0</v>
      </c>
      <c r="F6978" s="329">
        <v>0</v>
      </c>
      <c r="G6978" s="1">
        <v>467.47955919111422</v>
      </c>
      <c r="H6978" s="329">
        <v>22119.603264675741</v>
      </c>
      <c r="I6978" s="1">
        <v>467.47955919111422</v>
      </c>
      <c r="J6978" s="329">
        <v>8027.3348601493417</v>
      </c>
      <c r="K6978" s="329">
        <f t="shared" si="108"/>
        <v>30146.938124825083</v>
      </c>
    </row>
    <row r="6979" spans="2:11" x14ac:dyDescent="0.2">
      <c r="B6979" s="1">
        <v>20101686</v>
      </c>
      <c r="C6979" s="1">
        <v>2031</v>
      </c>
      <c r="D6979" s="1" t="s">
        <v>328</v>
      </c>
      <c r="E6979" s="1">
        <v>0</v>
      </c>
      <c r="F6979" s="329">
        <v>0</v>
      </c>
      <c r="G6979" s="1">
        <v>467.47955919111422</v>
      </c>
      <c r="H6979" s="329">
        <v>22119.603264675741</v>
      </c>
      <c r="I6979" s="1">
        <v>467.47955919111422</v>
      </c>
      <c r="J6979" s="329">
        <v>8027.3348601493417</v>
      </c>
      <c r="K6979" s="329">
        <f t="shared" si="108"/>
        <v>30146.938124825083</v>
      </c>
    </row>
    <row r="6980" spans="2:11" x14ac:dyDescent="0.2">
      <c r="B6980" s="1">
        <v>20101686</v>
      </c>
      <c r="C6980" s="1">
        <v>2032</v>
      </c>
      <c r="D6980" s="1" t="s">
        <v>328</v>
      </c>
      <c r="E6980" s="1">
        <v>0</v>
      </c>
      <c r="F6980" s="329">
        <v>0</v>
      </c>
      <c r="G6980" s="1">
        <v>467.47955919111422</v>
      </c>
      <c r="H6980" s="329">
        <v>22119.603264675741</v>
      </c>
      <c r="I6980" s="1">
        <v>467.47955919111422</v>
      </c>
      <c r="J6980" s="329">
        <v>8027.3348601493417</v>
      </c>
      <c r="K6980" s="329">
        <f t="shared" si="108"/>
        <v>30146.938124825083</v>
      </c>
    </row>
    <row r="6981" spans="2:11" x14ac:dyDescent="0.2">
      <c r="B6981" s="1">
        <v>20101686</v>
      </c>
      <c r="C6981" s="1">
        <v>2033</v>
      </c>
      <c r="D6981" s="1" t="s">
        <v>328</v>
      </c>
      <c r="E6981" s="1">
        <v>0</v>
      </c>
      <c r="F6981" s="329">
        <v>0</v>
      </c>
      <c r="G6981" s="1">
        <v>467.47955919111422</v>
      </c>
      <c r="H6981" s="329">
        <v>22119.603264675741</v>
      </c>
      <c r="I6981" s="1">
        <v>467.47955919111422</v>
      </c>
      <c r="J6981" s="329">
        <v>8027.3348601493417</v>
      </c>
      <c r="K6981" s="329">
        <f t="shared" si="108"/>
        <v>30146.938124825083</v>
      </c>
    </row>
    <row r="6982" spans="2:11" x14ac:dyDescent="0.2">
      <c r="B6982" s="1">
        <v>20101686</v>
      </c>
      <c r="C6982" s="1">
        <v>2034</v>
      </c>
      <c r="D6982" s="1" t="s">
        <v>328</v>
      </c>
      <c r="E6982" s="1">
        <v>0</v>
      </c>
      <c r="F6982" s="329">
        <v>0</v>
      </c>
      <c r="G6982" s="1">
        <v>467.47955919111422</v>
      </c>
      <c r="H6982" s="329">
        <v>22119.603264675741</v>
      </c>
      <c r="I6982" s="1">
        <v>467.47955919111422</v>
      </c>
      <c r="J6982" s="329">
        <v>8027.3348601493417</v>
      </c>
      <c r="K6982" s="329">
        <f t="shared" si="108"/>
        <v>30146.938124825083</v>
      </c>
    </row>
    <row r="6983" spans="2:11" x14ac:dyDescent="0.2">
      <c r="B6983" s="1">
        <v>20102111</v>
      </c>
      <c r="C6983" s="1">
        <v>2023</v>
      </c>
      <c r="D6983" s="1" t="s">
        <v>328</v>
      </c>
      <c r="E6983" s="1">
        <v>8800.8585754165033</v>
      </c>
      <c r="F6983" s="329">
        <v>0</v>
      </c>
      <c r="G6983" s="1">
        <v>0</v>
      </c>
      <c r="H6983" s="329">
        <v>0</v>
      </c>
      <c r="I6983" s="1">
        <v>8800.8585754165033</v>
      </c>
      <c r="J6983" s="329">
        <v>572.29707149218314</v>
      </c>
      <c r="K6983" s="329">
        <f t="shared" ref="K6983:K7046" si="109">J6983+H6983+F6983</f>
        <v>572.29707149218314</v>
      </c>
    </row>
    <row r="6984" spans="2:11" x14ac:dyDescent="0.2">
      <c r="B6984" s="1">
        <v>20102111</v>
      </c>
      <c r="C6984" s="1">
        <v>2024</v>
      </c>
      <c r="D6984" s="1" t="s">
        <v>328</v>
      </c>
      <c r="E6984" s="1">
        <v>12491.994405549851</v>
      </c>
      <c r="F6984" s="329">
        <v>277.36682393428453</v>
      </c>
      <c r="G6984" s="1">
        <v>0</v>
      </c>
      <c r="H6984" s="329">
        <v>0</v>
      </c>
      <c r="I6984" s="1">
        <v>12491.994405549851</v>
      </c>
      <c r="J6984" s="329">
        <v>572.29707149218314</v>
      </c>
      <c r="K6984" s="329">
        <f t="shared" si="109"/>
        <v>849.66389542646766</v>
      </c>
    </row>
    <row r="6985" spans="2:11" x14ac:dyDescent="0.2">
      <c r="B6985" s="1">
        <v>20102111</v>
      </c>
      <c r="C6985" s="1">
        <v>2025</v>
      </c>
      <c r="D6985" s="1" t="s">
        <v>328</v>
      </c>
      <c r="E6985" s="1">
        <v>12470.8589520633</v>
      </c>
      <c r="F6985" s="329">
        <v>253.92347669454969</v>
      </c>
      <c r="G6985" s="1">
        <v>0</v>
      </c>
      <c r="H6985" s="329">
        <v>0</v>
      </c>
      <c r="I6985" s="1">
        <v>12470.8589520633</v>
      </c>
      <c r="J6985" s="329">
        <v>572.29707149218314</v>
      </c>
      <c r="K6985" s="329">
        <f t="shared" si="109"/>
        <v>826.2205481867328</v>
      </c>
    </row>
    <row r="6986" spans="2:11" x14ac:dyDescent="0.2">
      <c r="B6986" s="1">
        <v>20102111</v>
      </c>
      <c r="C6986" s="1">
        <v>2026</v>
      </c>
      <c r="D6986" s="1" t="s">
        <v>328</v>
      </c>
      <c r="E6986" s="1">
        <v>17285.096417042241</v>
      </c>
      <c r="F6986" s="329">
        <v>188.27954956652829</v>
      </c>
      <c r="G6986" s="1">
        <v>0</v>
      </c>
      <c r="H6986" s="329">
        <v>0</v>
      </c>
      <c r="I6986" s="1">
        <v>17285.096417042241</v>
      </c>
      <c r="J6986" s="329">
        <v>572.29707149218314</v>
      </c>
      <c r="K6986" s="329">
        <f t="shared" si="109"/>
        <v>760.57662105871145</v>
      </c>
    </row>
    <row r="6987" spans="2:11" x14ac:dyDescent="0.2">
      <c r="B6987" s="1">
        <v>20102111</v>
      </c>
      <c r="C6987" s="1">
        <v>2027</v>
      </c>
      <c r="D6987" s="1" t="s">
        <v>328</v>
      </c>
      <c r="E6987" s="1">
        <v>18054.693335667729</v>
      </c>
      <c r="F6987" s="329">
        <v>175.6027395853101</v>
      </c>
      <c r="G6987" s="1">
        <v>0</v>
      </c>
      <c r="H6987" s="329">
        <v>0</v>
      </c>
      <c r="I6987" s="1">
        <v>18054.693335667729</v>
      </c>
      <c r="J6987" s="329">
        <v>572.29707149218314</v>
      </c>
      <c r="K6987" s="329">
        <f t="shared" si="109"/>
        <v>747.89981107749327</v>
      </c>
    </row>
    <row r="6988" spans="2:11" x14ac:dyDescent="0.2">
      <c r="B6988" s="1">
        <v>20102111</v>
      </c>
      <c r="C6988" s="1">
        <v>2028</v>
      </c>
      <c r="D6988" s="1" t="s">
        <v>328</v>
      </c>
      <c r="E6988" s="1">
        <v>18847.178532822822</v>
      </c>
      <c r="F6988" s="329">
        <v>206.39846265071731</v>
      </c>
      <c r="G6988" s="1">
        <v>0</v>
      </c>
      <c r="H6988" s="329">
        <v>0</v>
      </c>
      <c r="I6988" s="1">
        <v>18847.178532822822</v>
      </c>
      <c r="J6988" s="329">
        <v>572.29707149218314</v>
      </c>
      <c r="K6988" s="329">
        <f t="shared" si="109"/>
        <v>778.69553414290044</v>
      </c>
    </row>
    <row r="6989" spans="2:11" x14ac:dyDescent="0.2">
      <c r="B6989" s="1">
        <v>20102111</v>
      </c>
      <c r="C6989" s="1">
        <v>2029</v>
      </c>
      <c r="D6989" s="1" t="s">
        <v>328</v>
      </c>
      <c r="E6989" s="1">
        <v>18808.56280966245</v>
      </c>
      <c r="F6989" s="329">
        <v>157.65105810797979</v>
      </c>
      <c r="G6989" s="1">
        <v>2.5268321033272301E-2</v>
      </c>
      <c r="H6989" s="329">
        <v>1.195614279665105</v>
      </c>
      <c r="I6989" s="1">
        <v>18808.588077983481</v>
      </c>
      <c r="J6989" s="329">
        <v>572.29707149218314</v>
      </c>
      <c r="K6989" s="329">
        <f t="shared" si="109"/>
        <v>731.14374387982798</v>
      </c>
    </row>
    <row r="6990" spans="2:11" x14ac:dyDescent="0.2">
      <c r="B6990" s="1">
        <v>20102111</v>
      </c>
      <c r="C6990" s="1">
        <v>2030</v>
      </c>
      <c r="D6990" s="1" t="s">
        <v>328</v>
      </c>
      <c r="E6990" s="1">
        <v>26140.859616998681</v>
      </c>
      <c r="F6990" s="329">
        <v>250.20122991559819</v>
      </c>
      <c r="G6990" s="1">
        <v>2.658784691599883</v>
      </c>
      <c r="H6990" s="329">
        <v>125.8049927276917</v>
      </c>
      <c r="I6990" s="1">
        <v>26143.518401690279</v>
      </c>
      <c r="J6990" s="329">
        <v>572.29707149218314</v>
      </c>
      <c r="K6990" s="329">
        <f t="shared" si="109"/>
        <v>948.30329413547304</v>
      </c>
    </row>
    <row r="6991" spans="2:11" x14ac:dyDescent="0.2">
      <c r="B6991" s="1">
        <v>20102111</v>
      </c>
      <c r="C6991" s="1">
        <v>2031</v>
      </c>
      <c r="D6991" s="1" t="s">
        <v>328</v>
      </c>
      <c r="E6991" s="1">
        <v>26140.859616998681</v>
      </c>
      <c r="F6991" s="329">
        <v>250.20122991559819</v>
      </c>
      <c r="G6991" s="1">
        <v>2.658784691599883</v>
      </c>
      <c r="H6991" s="329">
        <v>125.8049927276917</v>
      </c>
      <c r="I6991" s="1">
        <v>26143.518401690279</v>
      </c>
      <c r="J6991" s="329">
        <v>572.29707149218314</v>
      </c>
      <c r="K6991" s="329">
        <f t="shared" si="109"/>
        <v>948.30329413547304</v>
      </c>
    </row>
    <row r="6992" spans="2:11" x14ac:dyDescent="0.2">
      <c r="B6992" s="1">
        <v>20102111</v>
      </c>
      <c r="C6992" s="1">
        <v>2032</v>
      </c>
      <c r="D6992" s="1" t="s">
        <v>328</v>
      </c>
      <c r="E6992" s="1">
        <v>26140.859616998681</v>
      </c>
      <c r="F6992" s="329">
        <v>250.20122991559819</v>
      </c>
      <c r="G6992" s="1">
        <v>2.658784691599883</v>
      </c>
      <c r="H6992" s="329">
        <v>125.8049927276917</v>
      </c>
      <c r="I6992" s="1">
        <v>26143.518401690279</v>
      </c>
      <c r="J6992" s="329">
        <v>572.29707149218314</v>
      </c>
      <c r="K6992" s="329">
        <f t="shared" si="109"/>
        <v>948.30329413547304</v>
      </c>
    </row>
    <row r="6993" spans="2:11" x14ac:dyDescent="0.2">
      <c r="B6993" s="1">
        <v>20102111</v>
      </c>
      <c r="C6993" s="1">
        <v>2033</v>
      </c>
      <c r="D6993" s="1" t="s">
        <v>328</v>
      </c>
      <c r="E6993" s="1">
        <v>26140.859616998681</v>
      </c>
      <c r="F6993" s="329">
        <v>250.20122991559819</v>
      </c>
      <c r="G6993" s="1">
        <v>2.658784691599883</v>
      </c>
      <c r="H6993" s="329">
        <v>125.8049927276917</v>
      </c>
      <c r="I6993" s="1">
        <v>26143.518401690279</v>
      </c>
      <c r="J6993" s="329">
        <v>572.29707149218314</v>
      </c>
      <c r="K6993" s="329">
        <f t="shared" si="109"/>
        <v>948.30329413547304</v>
      </c>
    </row>
    <row r="6994" spans="2:11" x14ac:dyDescent="0.2">
      <c r="B6994" s="1">
        <v>20102111</v>
      </c>
      <c r="C6994" s="1">
        <v>2034</v>
      </c>
      <c r="D6994" s="1" t="s">
        <v>328</v>
      </c>
      <c r="E6994" s="1">
        <v>26140.859616998681</v>
      </c>
      <c r="F6994" s="329">
        <v>250.20122991559819</v>
      </c>
      <c r="G6994" s="1">
        <v>2.658784691599883</v>
      </c>
      <c r="H6994" s="329">
        <v>125.8049927276917</v>
      </c>
      <c r="I6994" s="1">
        <v>26143.518401690279</v>
      </c>
      <c r="J6994" s="329">
        <v>572.29707149218314</v>
      </c>
      <c r="K6994" s="329">
        <f t="shared" si="109"/>
        <v>948.30329413547304</v>
      </c>
    </row>
    <row r="6995" spans="2:11" x14ac:dyDescent="0.2">
      <c r="B6995" s="1">
        <v>20102250</v>
      </c>
      <c r="C6995" s="1">
        <v>2023</v>
      </c>
      <c r="D6995" s="1" t="s">
        <v>328</v>
      </c>
      <c r="E6995" s="1">
        <v>461.32816746072888</v>
      </c>
      <c r="F6995" s="329">
        <v>0</v>
      </c>
      <c r="G6995" s="1">
        <v>0</v>
      </c>
      <c r="H6995" s="329">
        <v>0</v>
      </c>
      <c r="I6995" s="1">
        <v>461.32816746072888</v>
      </c>
      <c r="J6995" s="329">
        <v>879.36865379828987</v>
      </c>
      <c r="K6995" s="329">
        <f t="shared" si="109"/>
        <v>879.36865379828987</v>
      </c>
    </row>
    <row r="6996" spans="2:11" x14ac:dyDescent="0.2">
      <c r="B6996" s="1">
        <v>20102250</v>
      </c>
      <c r="C6996" s="1">
        <v>2024</v>
      </c>
      <c r="D6996" s="1" t="s">
        <v>328</v>
      </c>
      <c r="E6996" s="1">
        <v>2104.165058259719</v>
      </c>
      <c r="F6996" s="329">
        <v>39.236470560342099</v>
      </c>
      <c r="G6996" s="1">
        <v>0</v>
      </c>
      <c r="H6996" s="329">
        <v>0</v>
      </c>
      <c r="I6996" s="1">
        <v>2104.165058259719</v>
      </c>
      <c r="J6996" s="329">
        <v>879.36865379828987</v>
      </c>
      <c r="K6996" s="329">
        <f t="shared" si="109"/>
        <v>918.605124358632</v>
      </c>
    </row>
    <row r="6997" spans="2:11" x14ac:dyDescent="0.2">
      <c r="B6997" s="1">
        <v>20102250</v>
      </c>
      <c r="C6997" s="1">
        <v>2025</v>
      </c>
      <c r="D6997" s="1" t="s">
        <v>328</v>
      </c>
      <c r="E6997" s="1">
        <v>2025.404163942306</v>
      </c>
      <c r="F6997" s="329">
        <v>35.728643264949007</v>
      </c>
      <c r="G6997" s="1">
        <v>0</v>
      </c>
      <c r="H6997" s="329">
        <v>0</v>
      </c>
      <c r="I6997" s="1">
        <v>2025.404163942306</v>
      </c>
      <c r="J6997" s="329">
        <v>879.36865379828987</v>
      </c>
      <c r="K6997" s="329">
        <f t="shared" si="109"/>
        <v>915.0972970632389</v>
      </c>
    </row>
    <row r="6998" spans="2:11" x14ac:dyDescent="0.2">
      <c r="B6998" s="1">
        <v>20102250</v>
      </c>
      <c r="C6998" s="1">
        <v>2026</v>
      </c>
      <c r="D6998" s="1" t="s">
        <v>328</v>
      </c>
      <c r="E6998" s="1">
        <v>2336.9208952106469</v>
      </c>
      <c r="F6998" s="329">
        <v>20.85178767587767</v>
      </c>
      <c r="G6998" s="1">
        <v>0</v>
      </c>
      <c r="H6998" s="329">
        <v>0</v>
      </c>
      <c r="I6998" s="1">
        <v>2336.9208952106469</v>
      </c>
      <c r="J6998" s="329">
        <v>879.36865379828987</v>
      </c>
      <c r="K6998" s="329">
        <f t="shared" si="109"/>
        <v>900.2204414741675</v>
      </c>
    </row>
    <row r="6999" spans="2:11" x14ac:dyDescent="0.2">
      <c r="B6999" s="1">
        <v>20102250</v>
      </c>
      <c r="C6999" s="1">
        <v>2027</v>
      </c>
      <c r="D6999" s="1" t="s">
        <v>328</v>
      </c>
      <c r="E6999" s="1">
        <v>2669.4290741219361</v>
      </c>
      <c r="F6999" s="329">
        <v>22.523624690669379</v>
      </c>
      <c r="G6999" s="1">
        <v>0</v>
      </c>
      <c r="H6999" s="329">
        <v>0</v>
      </c>
      <c r="I6999" s="1">
        <v>2669.4290741219361</v>
      </c>
      <c r="J6999" s="329">
        <v>879.36865379828987</v>
      </c>
      <c r="K6999" s="329">
        <f t="shared" si="109"/>
        <v>901.89227848895928</v>
      </c>
    </row>
    <row r="7000" spans="2:11" x14ac:dyDescent="0.2">
      <c r="B7000" s="1">
        <v>20102250</v>
      </c>
      <c r="C7000" s="1">
        <v>2028</v>
      </c>
      <c r="D7000" s="1" t="s">
        <v>328</v>
      </c>
      <c r="E7000" s="1">
        <v>2967.2016374253649</v>
      </c>
      <c r="F7000" s="329">
        <v>27.743968069304401</v>
      </c>
      <c r="G7000" s="1">
        <v>0</v>
      </c>
      <c r="H7000" s="329">
        <v>0</v>
      </c>
      <c r="I7000" s="1">
        <v>2967.2016374253649</v>
      </c>
      <c r="J7000" s="329">
        <v>879.36865379828987</v>
      </c>
      <c r="K7000" s="329">
        <f t="shared" si="109"/>
        <v>907.11262186759427</v>
      </c>
    </row>
    <row r="7001" spans="2:11" x14ac:dyDescent="0.2">
      <c r="B7001" s="1">
        <v>20102250</v>
      </c>
      <c r="C7001" s="1">
        <v>2029</v>
      </c>
      <c r="D7001" s="1" t="s">
        <v>328</v>
      </c>
      <c r="E7001" s="1">
        <v>3278.245012582403</v>
      </c>
      <c r="F7001" s="329">
        <v>23.823922256498399</v>
      </c>
      <c r="G7001" s="1">
        <v>0</v>
      </c>
      <c r="H7001" s="329">
        <v>0</v>
      </c>
      <c r="I7001" s="1">
        <v>3278.245012582403</v>
      </c>
      <c r="J7001" s="329">
        <v>879.36865379828987</v>
      </c>
      <c r="K7001" s="329">
        <f t="shared" si="109"/>
        <v>903.19257605478822</v>
      </c>
    </row>
    <row r="7002" spans="2:11" x14ac:dyDescent="0.2">
      <c r="B7002" s="1">
        <v>20102250</v>
      </c>
      <c r="C7002" s="1">
        <v>2030</v>
      </c>
      <c r="D7002" s="1" t="s">
        <v>328</v>
      </c>
      <c r="E7002" s="1">
        <v>3296.4968492564931</v>
      </c>
      <c r="F7002" s="329">
        <v>26.991341945893691</v>
      </c>
      <c r="G7002" s="1">
        <v>0</v>
      </c>
      <c r="H7002" s="329">
        <v>0</v>
      </c>
      <c r="I7002" s="1">
        <v>3296.4968492564931</v>
      </c>
      <c r="J7002" s="329">
        <v>879.36865379828987</v>
      </c>
      <c r="K7002" s="329">
        <f t="shared" si="109"/>
        <v>906.35999574418361</v>
      </c>
    </row>
    <row r="7003" spans="2:11" x14ac:dyDescent="0.2">
      <c r="B7003" s="1">
        <v>20102250</v>
      </c>
      <c r="C7003" s="1">
        <v>2031</v>
      </c>
      <c r="D7003" s="1" t="s">
        <v>328</v>
      </c>
      <c r="E7003" s="1">
        <v>3296.4968492564931</v>
      </c>
      <c r="F7003" s="329">
        <v>26.991341945893691</v>
      </c>
      <c r="G7003" s="1">
        <v>0</v>
      </c>
      <c r="H7003" s="329">
        <v>0</v>
      </c>
      <c r="I7003" s="1">
        <v>3296.4968492564931</v>
      </c>
      <c r="J7003" s="329">
        <v>879.36865379828987</v>
      </c>
      <c r="K7003" s="329">
        <f t="shared" si="109"/>
        <v>906.35999574418361</v>
      </c>
    </row>
    <row r="7004" spans="2:11" x14ac:dyDescent="0.2">
      <c r="B7004" s="1">
        <v>20102250</v>
      </c>
      <c r="C7004" s="1">
        <v>2032</v>
      </c>
      <c r="D7004" s="1" t="s">
        <v>328</v>
      </c>
      <c r="E7004" s="1">
        <v>3296.4968492564931</v>
      </c>
      <c r="F7004" s="329">
        <v>26.991341945893691</v>
      </c>
      <c r="G7004" s="1">
        <v>0</v>
      </c>
      <c r="H7004" s="329">
        <v>0</v>
      </c>
      <c r="I7004" s="1">
        <v>3296.4968492564931</v>
      </c>
      <c r="J7004" s="329">
        <v>879.36865379828987</v>
      </c>
      <c r="K7004" s="329">
        <f t="shared" si="109"/>
        <v>906.35999574418361</v>
      </c>
    </row>
    <row r="7005" spans="2:11" x14ac:dyDescent="0.2">
      <c r="B7005" s="1">
        <v>20102250</v>
      </c>
      <c r="C7005" s="1">
        <v>2033</v>
      </c>
      <c r="D7005" s="1" t="s">
        <v>328</v>
      </c>
      <c r="E7005" s="1">
        <v>3296.4968492564931</v>
      </c>
      <c r="F7005" s="329">
        <v>26.991341945893691</v>
      </c>
      <c r="G7005" s="1">
        <v>0</v>
      </c>
      <c r="H7005" s="329">
        <v>0</v>
      </c>
      <c r="I7005" s="1">
        <v>3296.4968492564931</v>
      </c>
      <c r="J7005" s="329">
        <v>879.36865379828987</v>
      </c>
      <c r="K7005" s="329">
        <f t="shared" si="109"/>
        <v>906.35999574418361</v>
      </c>
    </row>
    <row r="7006" spans="2:11" x14ac:dyDescent="0.2">
      <c r="B7006" s="1">
        <v>20102250</v>
      </c>
      <c r="C7006" s="1">
        <v>2034</v>
      </c>
      <c r="D7006" s="1" t="s">
        <v>328</v>
      </c>
      <c r="E7006" s="1">
        <v>3296.4968492564931</v>
      </c>
      <c r="F7006" s="329">
        <v>26.991341945893691</v>
      </c>
      <c r="G7006" s="1">
        <v>0</v>
      </c>
      <c r="H7006" s="329">
        <v>0</v>
      </c>
      <c r="I7006" s="1">
        <v>3296.4968492564931</v>
      </c>
      <c r="J7006" s="329">
        <v>879.36865379828987</v>
      </c>
      <c r="K7006" s="329">
        <f t="shared" si="109"/>
        <v>906.35999574418361</v>
      </c>
    </row>
    <row r="7007" spans="2:11" x14ac:dyDescent="0.2">
      <c r="B7007" s="1">
        <v>20548557</v>
      </c>
      <c r="C7007" s="1">
        <v>2023</v>
      </c>
      <c r="D7007" s="1" t="s">
        <v>328</v>
      </c>
      <c r="E7007" s="1">
        <v>1865.8387623619319</v>
      </c>
      <c r="F7007" s="329">
        <v>0</v>
      </c>
      <c r="G7007" s="1">
        <v>0</v>
      </c>
      <c r="H7007" s="329">
        <v>0</v>
      </c>
      <c r="I7007" s="1">
        <v>1865.8387623619319</v>
      </c>
      <c r="J7007" s="329">
        <v>1489.7590078798901</v>
      </c>
      <c r="K7007" s="329">
        <f t="shared" si="109"/>
        <v>1489.7590078798901</v>
      </c>
    </row>
    <row r="7008" spans="2:11" x14ac:dyDescent="0.2">
      <c r="B7008" s="1">
        <v>20548557</v>
      </c>
      <c r="C7008" s="1">
        <v>2024</v>
      </c>
      <c r="D7008" s="1" t="s">
        <v>328</v>
      </c>
      <c r="E7008" s="1">
        <v>2328.9068784395181</v>
      </c>
      <c r="F7008" s="329">
        <v>40.224548406610353</v>
      </c>
      <c r="G7008" s="1">
        <v>0</v>
      </c>
      <c r="H7008" s="329">
        <v>0</v>
      </c>
      <c r="I7008" s="1">
        <v>2328.9068784395181</v>
      </c>
      <c r="J7008" s="329">
        <v>1489.7590078798901</v>
      </c>
      <c r="K7008" s="329">
        <f t="shared" si="109"/>
        <v>1529.9835562865005</v>
      </c>
    </row>
    <row r="7009" spans="2:11" x14ac:dyDescent="0.2">
      <c r="B7009" s="1">
        <v>20548557</v>
      </c>
      <c r="C7009" s="1">
        <v>2025</v>
      </c>
      <c r="D7009" s="1" t="s">
        <v>328</v>
      </c>
      <c r="E7009" s="1">
        <v>2239.6907115078161</v>
      </c>
      <c r="F7009" s="329">
        <v>38.546434261850059</v>
      </c>
      <c r="G7009" s="1">
        <v>0</v>
      </c>
      <c r="H7009" s="329">
        <v>0</v>
      </c>
      <c r="I7009" s="1">
        <v>2239.6907115078161</v>
      </c>
      <c r="J7009" s="329">
        <v>1489.7590078798901</v>
      </c>
      <c r="K7009" s="329">
        <f t="shared" si="109"/>
        <v>1528.3054421417401</v>
      </c>
    </row>
    <row r="7010" spans="2:11" x14ac:dyDescent="0.2">
      <c r="B7010" s="1">
        <v>20548557</v>
      </c>
      <c r="C7010" s="1">
        <v>2026</v>
      </c>
      <c r="D7010" s="1" t="s">
        <v>328</v>
      </c>
      <c r="E7010" s="1">
        <v>3299.2113750139929</v>
      </c>
      <c r="F7010" s="329">
        <v>23.60557800845427</v>
      </c>
      <c r="G7010" s="1">
        <v>0</v>
      </c>
      <c r="H7010" s="329">
        <v>0</v>
      </c>
      <c r="I7010" s="1">
        <v>3299.2113750139929</v>
      </c>
      <c r="J7010" s="329">
        <v>1489.7590078798901</v>
      </c>
      <c r="K7010" s="329">
        <f t="shared" si="109"/>
        <v>1513.3645858883444</v>
      </c>
    </row>
    <row r="7011" spans="2:11" x14ac:dyDescent="0.2">
      <c r="B7011" s="1">
        <v>20548557</v>
      </c>
      <c r="C7011" s="1">
        <v>2027</v>
      </c>
      <c r="D7011" s="1" t="s">
        <v>328</v>
      </c>
      <c r="E7011" s="1">
        <v>4819.1285224231951</v>
      </c>
      <c r="F7011" s="329">
        <v>31.453549959475151</v>
      </c>
      <c r="G7011" s="1">
        <v>0</v>
      </c>
      <c r="H7011" s="329">
        <v>0</v>
      </c>
      <c r="I7011" s="1">
        <v>4819.1285224231951</v>
      </c>
      <c r="J7011" s="329">
        <v>1489.7590078798901</v>
      </c>
      <c r="K7011" s="329">
        <f t="shared" si="109"/>
        <v>1521.2125578393652</v>
      </c>
    </row>
    <row r="7012" spans="2:11" x14ac:dyDescent="0.2">
      <c r="B7012" s="1">
        <v>20548557</v>
      </c>
      <c r="C7012" s="1">
        <v>2028</v>
      </c>
      <c r="D7012" s="1" t="s">
        <v>328</v>
      </c>
      <c r="E7012" s="1">
        <v>5471.7233387009801</v>
      </c>
      <c r="F7012" s="329">
        <v>38.394077498149038</v>
      </c>
      <c r="G7012" s="1">
        <v>0</v>
      </c>
      <c r="H7012" s="329">
        <v>0</v>
      </c>
      <c r="I7012" s="1">
        <v>5471.7233387009801</v>
      </c>
      <c r="J7012" s="329">
        <v>1489.7590078798901</v>
      </c>
      <c r="K7012" s="329">
        <f t="shared" si="109"/>
        <v>1528.1530853780391</v>
      </c>
    </row>
    <row r="7013" spans="2:11" x14ac:dyDescent="0.2">
      <c r="B7013" s="1">
        <v>20548557</v>
      </c>
      <c r="C7013" s="1">
        <v>2029</v>
      </c>
      <c r="D7013" s="1" t="s">
        <v>328</v>
      </c>
      <c r="E7013" s="1">
        <v>12931.338549948039</v>
      </c>
      <c r="F7013" s="329">
        <v>133.96469757989149</v>
      </c>
      <c r="G7013" s="1">
        <v>0</v>
      </c>
      <c r="H7013" s="329">
        <v>0</v>
      </c>
      <c r="I7013" s="1">
        <v>12931.338549948039</v>
      </c>
      <c r="J7013" s="329">
        <v>1489.7590078798901</v>
      </c>
      <c r="K7013" s="329">
        <f t="shared" si="109"/>
        <v>1623.7237054597815</v>
      </c>
    </row>
    <row r="7014" spans="2:11" x14ac:dyDescent="0.2">
      <c r="B7014" s="1">
        <v>20548557</v>
      </c>
      <c r="C7014" s="1">
        <v>2030</v>
      </c>
      <c r="D7014" s="1" t="s">
        <v>328</v>
      </c>
      <c r="E7014" s="1">
        <v>12325.36583007978</v>
      </c>
      <c r="F7014" s="329">
        <v>133.03530764027789</v>
      </c>
      <c r="G7014" s="1">
        <v>1.1353752375316439</v>
      </c>
      <c r="H7014" s="329">
        <v>53.722241576064008</v>
      </c>
      <c r="I7014" s="1">
        <v>12326.50120531731</v>
      </c>
      <c r="J7014" s="329">
        <v>1489.7590078798901</v>
      </c>
      <c r="K7014" s="329">
        <f t="shared" si="109"/>
        <v>1676.5165570962322</v>
      </c>
    </row>
    <row r="7015" spans="2:11" x14ac:dyDescent="0.2">
      <c r="B7015" s="1">
        <v>20548557</v>
      </c>
      <c r="C7015" s="1">
        <v>2031</v>
      </c>
      <c r="D7015" s="1" t="s">
        <v>328</v>
      </c>
      <c r="E7015" s="1">
        <v>12325.36583007978</v>
      </c>
      <c r="F7015" s="329">
        <v>133.03530764027789</v>
      </c>
      <c r="G7015" s="1">
        <v>1.1353752375316439</v>
      </c>
      <c r="H7015" s="329">
        <v>53.722241576064008</v>
      </c>
      <c r="I7015" s="1">
        <v>12326.50120531731</v>
      </c>
      <c r="J7015" s="329">
        <v>1489.7590078798901</v>
      </c>
      <c r="K7015" s="329">
        <f t="shared" si="109"/>
        <v>1676.5165570962322</v>
      </c>
    </row>
    <row r="7016" spans="2:11" x14ac:dyDescent="0.2">
      <c r="B7016" s="1">
        <v>20548557</v>
      </c>
      <c r="C7016" s="1">
        <v>2032</v>
      </c>
      <c r="D7016" s="1" t="s">
        <v>328</v>
      </c>
      <c r="E7016" s="1">
        <v>12325.36583007978</v>
      </c>
      <c r="F7016" s="329">
        <v>133.03530764027789</v>
      </c>
      <c r="G7016" s="1">
        <v>1.1353752375316439</v>
      </c>
      <c r="H7016" s="329">
        <v>53.722241576064008</v>
      </c>
      <c r="I7016" s="1">
        <v>12326.50120531731</v>
      </c>
      <c r="J7016" s="329">
        <v>1489.7590078798901</v>
      </c>
      <c r="K7016" s="329">
        <f t="shared" si="109"/>
        <v>1676.5165570962322</v>
      </c>
    </row>
    <row r="7017" spans="2:11" x14ac:dyDescent="0.2">
      <c r="B7017" s="1">
        <v>20548557</v>
      </c>
      <c r="C7017" s="1">
        <v>2033</v>
      </c>
      <c r="D7017" s="1" t="s">
        <v>328</v>
      </c>
      <c r="E7017" s="1">
        <v>12325.36583007978</v>
      </c>
      <c r="F7017" s="329">
        <v>133.03530764027789</v>
      </c>
      <c r="G7017" s="1">
        <v>1.1353752375316439</v>
      </c>
      <c r="H7017" s="329">
        <v>53.722241576064008</v>
      </c>
      <c r="I7017" s="1">
        <v>12326.50120531731</v>
      </c>
      <c r="J7017" s="329">
        <v>1489.7590078798901</v>
      </c>
      <c r="K7017" s="329">
        <f t="shared" si="109"/>
        <v>1676.5165570962322</v>
      </c>
    </row>
    <row r="7018" spans="2:11" x14ac:dyDescent="0.2">
      <c r="B7018" s="1">
        <v>20548557</v>
      </c>
      <c r="C7018" s="1">
        <v>2034</v>
      </c>
      <c r="D7018" s="1" t="s">
        <v>328</v>
      </c>
      <c r="E7018" s="1">
        <v>12325.36583007978</v>
      </c>
      <c r="F7018" s="329">
        <v>133.03530764027789</v>
      </c>
      <c r="G7018" s="1">
        <v>1.1353752375316439</v>
      </c>
      <c r="H7018" s="329">
        <v>53.722241576064008</v>
      </c>
      <c r="I7018" s="1">
        <v>12326.50120531731</v>
      </c>
      <c r="J7018" s="329">
        <v>1489.7590078798901</v>
      </c>
      <c r="K7018" s="329">
        <f t="shared" si="109"/>
        <v>1676.5165570962322</v>
      </c>
    </row>
    <row r="7019" spans="2:11" x14ac:dyDescent="0.2">
      <c r="B7019" s="1">
        <v>186998791</v>
      </c>
      <c r="C7019" s="1">
        <v>2023</v>
      </c>
      <c r="D7019" s="1" t="s">
        <v>328</v>
      </c>
      <c r="E7019" s="1">
        <v>1774.2902128506651</v>
      </c>
      <c r="F7019" s="329">
        <v>0</v>
      </c>
      <c r="G7019" s="1">
        <v>0</v>
      </c>
      <c r="H7019" s="329">
        <v>0</v>
      </c>
      <c r="I7019" s="1">
        <v>1774.2902128506651</v>
      </c>
      <c r="J7019" s="329">
        <v>1275.8483110536631</v>
      </c>
      <c r="K7019" s="329">
        <f t="shared" si="109"/>
        <v>1275.8483110536631</v>
      </c>
    </row>
    <row r="7020" spans="2:11" x14ac:dyDescent="0.2">
      <c r="B7020" s="1">
        <v>186998791</v>
      </c>
      <c r="C7020" s="1">
        <v>2024</v>
      </c>
      <c r="D7020" s="1" t="s">
        <v>328</v>
      </c>
      <c r="E7020" s="1">
        <v>3364.3160811355979</v>
      </c>
      <c r="F7020" s="329">
        <v>66.989008548834036</v>
      </c>
      <c r="G7020" s="1">
        <v>0</v>
      </c>
      <c r="H7020" s="329">
        <v>0</v>
      </c>
      <c r="I7020" s="1">
        <v>3364.3160811355979</v>
      </c>
      <c r="J7020" s="329">
        <v>1275.8483110536631</v>
      </c>
      <c r="K7020" s="329">
        <f t="shared" si="109"/>
        <v>1342.8373196024972</v>
      </c>
    </row>
    <row r="7021" spans="2:11" x14ac:dyDescent="0.2">
      <c r="B7021" s="1">
        <v>186998791</v>
      </c>
      <c r="C7021" s="1">
        <v>2025</v>
      </c>
      <c r="D7021" s="1" t="s">
        <v>328</v>
      </c>
      <c r="E7021" s="1">
        <v>3343.7658560633099</v>
      </c>
      <c r="F7021" s="329">
        <v>66.121599059923227</v>
      </c>
      <c r="G7021" s="1">
        <v>0</v>
      </c>
      <c r="H7021" s="329">
        <v>0</v>
      </c>
      <c r="I7021" s="1">
        <v>3343.7658560633099</v>
      </c>
      <c r="J7021" s="329">
        <v>1275.8483110536631</v>
      </c>
      <c r="K7021" s="329">
        <f t="shared" si="109"/>
        <v>1341.9699101135864</v>
      </c>
    </row>
    <row r="7022" spans="2:11" x14ac:dyDescent="0.2">
      <c r="B7022" s="1">
        <v>186998791</v>
      </c>
      <c r="C7022" s="1">
        <v>2026</v>
      </c>
      <c r="D7022" s="1" t="s">
        <v>328</v>
      </c>
      <c r="E7022" s="1">
        <v>3926.8775367894691</v>
      </c>
      <c r="F7022" s="329">
        <v>41.785582047540103</v>
      </c>
      <c r="G7022" s="1">
        <v>0</v>
      </c>
      <c r="H7022" s="329">
        <v>0</v>
      </c>
      <c r="I7022" s="1">
        <v>3926.8775367894691</v>
      </c>
      <c r="J7022" s="329">
        <v>1275.8483110536631</v>
      </c>
      <c r="K7022" s="329">
        <f t="shared" si="109"/>
        <v>1317.6338931012033</v>
      </c>
    </row>
    <row r="7023" spans="2:11" x14ac:dyDescent="0.2">
      <c r="B7023" s="1">
        <v>186998791</v>
      </c>
      <c r="C7023" s="1">
        <v>2027</v>
      </c>
      <c r="D7023" s="1" t="s">
        <v>328</v>
      </c>
      <c r="E7023" s="1">
        <v>12462.561436781871</v>
      </c>
      <c r="F7023" s="329">
        <v>116.57248613089681</v>
      </c>
      <c r="G7023" s="1">
        <v>0</v>
      </c>
      <c r="H7023" s="329">
        <v>0</v>
      </c>
      <c r="I7023" s="1">
        <v>12462.561436781871</v>
      </c>
      <c r="J7023" s="329">
        <v>1275.8483110536631</v>
      </c>
      <c r="K7023" s="329">
        <f t="shared" si="109"/>
        <v>1392.4207971845599</v>
      </c>
    </row>
    <row r="7024" spans="2:11" x14ac:dyDescent="0.2">
      <c r="B7024" s="1">
        <v>186998791</v>
      </c>
      <c r="C7024" s="1">
        <v>2028</v>
      </c>
      <c r="D7024" s="1" t="s">
        <v>328</v>
      </c>
      <c r="E7024" s="1">
        <v>16071.621832505711</v>
      </c>
      <c r="F7024" s="329">
        <v>157.84006799565259</v>
      </c>
      <c r="G7024" s="1">
        <v>0</v>
      </c>
      <c r="H7024" s="329">
        <v>0</v>
      </c>
      <c r="I7024" s="1">
        <v>16071.621832505711</v>
      </c>
      <c r="J7024" s="329">
        <v>1275.8483110536631</v>
      </c>
      <c r="K7024" s="329">
        <f t="shared" si="109"/>
        <v>1433.6883790493157</v>
      </c>
    </row>
    <row r="7025" spans="2:11" x14ac:dyDescent="0.2">
      <c r="B7025" s="1">
        <v>186998791</v>
      </c>
      <c r="C7025" s="1">
        <v>2029</v>
      </c>
      <c r="D7025" s="1" t="s">
        <v>328</v>
      </c>
      <c r="E7025" s="1">
        <v>16804.44389928813</v>
      </c>
      <c r="F7025" s="329">
        <v>125.4046645954962</v>
      </c>
      <c r="G7025" s="1">
        <v>0</v>
      </c>
      <c r="H7025" s="329">
        <v>0</v>
      </c>
      <c r="I7025" s="1">
        <v>16804.44389928813</v>
      </c>
      <c r="J7025" s="329">
        <v>1275.8483110536631</v>
      </c>
      <c r="K7025" s="329">
        <f t="shared" si="109"/>
        <v>1401.2529756491592</v>
      </c>
    </row>
    <row r="7026" spans="2:11" x14ac:dyDescent="0.2">
      <c r="B7026" s="1">
        <v>186998791</v>
      </c>
      <c r="C7026" s="1">
        <v>2030</v>
      </c>
      <c r="D7026" s="1" t="s">
        <v>328</v>
      </c>
      <c r="E7026" s="1">
        <v>16983.177240104731</v>
      </c>
      <c r="F7026" s="329">
        <v>135.3048584547646</v>
      </c>
      <c r="G7026" s="1">
        <v>0.41047232337569162</v>
      </c>
      <c r="H7026" s="329">
        <v>19.422207379313718</v>
      </c>
      <c r="I7026" s="1">
        <v>16983.587712428111</v>
      </c>
      <c r="J7026" s="329">
        <v>1275.8483110536631</v>
      </c>
      <c r="K7026" s="329">
        <f t="shared" si="109"/>
        <v>1430.5753768877414</v>
      </c>
    </row>
    <row r="7027" spans="2:11" x14ac:dyDescent="0.2">
      <c r="B7027" s="1">
        <v>186998791</v>
      </c>
      <c r="C7027" s="1">
        <v>2031</v>
      </c>
      <c r="D7027" s="1" t="s">
        <v>328</v>
      </c>
      <c r="E7027" s="1">
        <v>16983.177240104731</v>
      </c>
      <c r="F7027" s="329">
        <v>135.3048584547646</v>
      </c>
      <c r="G7027" s="1">
        <v>0.41047232337569162</v>
      </c>
      <c r="H7027" s="329">
        <v>19.422207379313718</v>
      </c>
      <c r="I7027" s="1">
        <v>16983.587712428111</v>
      </c>
      <c r="J7027" s="329">
        <v>1275.8483110536631</v>
      </c>
      <c r="K7027" s="329">
        <f t="shared" si="109"/>
        <v>1430.5753768877414</v>
      </c>
    </row>
    <row r="7028" spans="2:11" x14ac:dyDescent="0.2">
      <c r="B7028" s="1">
        <v>186998791</v>
      </c>
      <c r="C7028" s="1">
        <v>2032</v>
      </c>
      <c r="D7028" s="1" t="s">
        <v>328</v>
      </c>
      <c r="E7028" s="1">
        <v>16983.177240104731</v>
      </c>
      <c r="F7028" s="329">
        <v>135.3048584547646</v>
      </c>
      <c r="G7028" s="1">
        <v>0.41047232337569162</v>
      </c>
      <c r="H7028" s="329">
        <v>19.422207379313718</v>
      </c>
      <c r="I7028" s="1">
        <v>16983.587712428111</v>
      </c>
      <c r="J7028" s="329">
        <v>1275.8483110536631</v>
      </c>
      <c r="K7028" s="329">
        <f t="shared" si="109"/>
        <v>1430.5753768877414</v>
      </c>
    </row>
    <row r="7029" spans="2:11" x14ac:dyDescent="0.2">
      <c r="B7029" s="1">
        <v>186998791</v>
      </c>
      <c r="C7029" s="1">
        <v>2033</v>
      </c>
      <c r="D7029" s="1" t="s">
        <v>328</v>
      </c>
      <c r="E7029" s="1">
        <v>16983.177240104731</v>
      </c>
      <c r="F7029" s="329">
        <v>135.3048584547646</v>
      </c>
      <c r="G7029" s="1">
        <v>0.41047232337569162</v>
      </c>
      <c r="H7029" s="329">
        <v>19.422207379313718</v>
      </c>
      <c r="I7029" s="1">
        <v>16983.587712428111</v>
      </c>
      <c r="J7029" s="329">
        <v>1275.8483110536631</v>
      </c>
      <c r="K7029" s="329">
        <f t="shared" si="109"/>
        <v>1430.5753768877414</v>
      </c>
    </row>
    <row r="7030" spans="2:11" x14ac:dyDescent="0.2">
      <c r="B7030" s="1">
        <v>186998791</v>
      </c>
      <c r="C7030" s="1">
        <v>2034</v>
      </c>
      <c r="D7030" s="1" t="s">
        <v>328</v>
      </c>
      <c r="E7030" s="1">
        <v>16983.177240104731</v>
      </c>
      <c r="F7030" s="329">
        <v>135.3048584547646</v>
      </c>
      <c r="G7030" s="1">
        <v>0.41047232337569162</v>
      </c>
      <c r="H7030" s="329">
        <v>19.422207379313718</v>
      </c>
      <c r="I7030" s="1">
        <v>16983.587712428111</v>
      </c>
      <c r="J7030" s="329">
        <v>1275.8483110536631</v>
      </c>
      <c r="K7030" s="329">
        <f t="shared" si="109"/>
        <v>1430.5753768877414</v>
      </c>
    </row>
    <row r="7031" spans="2:11" x14ac:dyDescent="0.2">
      <c r="B7031" s="1">
        <v>198192939</v>
      </c>
      <c r="C7031" s="1">
        <v>2023</v>
      </c>
      <c r="D7031" s="1" t="s">
        <v>328</v>
      </c>
      <c r="E7031" s="1">
        <v>0</v>
      </c>
      <c r="F7031" s="329">
        <v>0</v>
      </c>
      <c r="G7031" s="1">
        <v>0</v>
      </c>
      <c r="H7031" s="329">
        <v>0</v>
      </c>
      <c r="I7031" s="1">
        <v>0</v>
      </c>
      <c r="J7031" s="329">
        <v>6517.7661831935256</v>
      </c>
      <c r="K7031" s="329">
        <f t="shared" si="109"/>
        <v>6517.7661831935256</v>
      </c>
    </row>
    <row r="7032" spans="2:11" x14ac:dyDescent="0.2">
      <c r="B7032" s="1">
        <v>198192939</v>
      </c>
      <c r="C7032" s="1">
        <v>2024</v>
      </c>
      <c r="D7032" s="1" t="s">
        <v>328</v>
      </c>
      <c r="E7032" s="1">
        <v>0</v>
      </c>
      <c r="F7032" s="329">
        <v>0</v>
      </c>
      <c r="G7032" s="1">
        <v>0</v>
      </c>
      <c r="H7032" s="329">
        <v>0</v>
      </c>
      <c r="I7032" s="1">
        <v>0</v>
      </c>
      <c r="J7032" s="329">
        <v>6517.7661831935256</v>
      </c>
      <c r="K7032" s="329">
        <f t="shared" si="109"/>
        <v>6517.7661831935256</v>
      </c>
    </row>
    <row r="7033" spans="2:11" x14ac:dyDescent="0.2">
      <c r="B7033" s="1">
        <v>198192939</v>
      </c>
      <c r="C7033" s="1">
        <v>2025</v>
      </c>
      <c r="D7033" s="1" t="s">
        <v>328</v>
      </c>
      <c r="E7033" s="1">
        <v>0</v>
      </c>
      <c r="F7033" s="329">
        <v>0</v>
      </c>
      <c r="G7033" s="1">
        <v>0</v>
      </c>
      <c r="H7033" s="329">
        <v>0</v>
      </c>
      <c r="I7033" s="1">
        <v>0</v>
      </c>
      <c r="J7033" s="329">
        <v>6517.7661831935256</v>
      </c>
      <c r="K7033" s="329">
        <f t="shared" si="109"/>
        <v>6517.7661831935256</v>
      </c>
    </row>
    <row r="7034" spans="2:11" x14ac:dyDescent="0.2">
      <c r="B7034" s="1">
        <v>198192939</v>
      </c>
      <c r="C7034" s="1">
        <v>2026</v>
      </c>
      <c r="D7034" s="1" t="s">
        <v>328</v>
      </c>
      <c r="E7034" s="1">
        <v>0</v>
      </c>
      <c r="F7034" s="329">
        <v>0</v>
      </c>
      <c r="G7034" s="1">
        <v>0</v>
      </c>
      <c r="H7034" s="329">
        <v>0</v>
      </c>
      <c r="I7034" s="1">
        <v>0</v>
      </c>
      <c r="J7034" s="329">
        <v>6517.7661831935256</v>
      </c>
      <c r="K7034" s="329">
        <f t="shared" si="109"/>
        <v>6517.7661831935256</v>
      </c>
    </row>
    <row r="7035" spans="2:11" x14ac:dyDescent="0.2">
      <c r="B7035" s="1">
        <v>198192939</v>
      </c>
      <c r="C7035" s="1">
        <v>2027</v>
      </c>
      <c r="D7035" s="1" t="s">
        <v>328</v>
      </c>
      <c r="E7035" s="1">
        <v>0</v>
      </c>
      <c r="F7035" s="329">
        <v>0</v>
      </c>
      <c r="G7035" s="1">
        <v>0</v>
      </c>
      <c r="H7035" s="329">
        <v>0</v>
      </c>
      <c r="I7035" s="1">
        <v>0</v>
      </c>
      <c r="J7035" s="329">
        <v>6517.7661831935256</v>
      </c>
      <c r="K7035" s="329">
        <f t="shared" si="109"/>
        <v>6517.7661831935256</v>
      </c>
    </row>
    <row r="7036" spans="2:11" x14ac:dyDescent="0.2">
      <c r="B7036" s="1">
        <v>198192939</v>
      </c>
      <c r="C7036" s="1">
        <v>2028</v>
      </c>
      <c r="D7036" s="1" t="s">
        <v>328</v>
      </c>
      <c r="E7036" s="1">
        <v>82.873403836867624</v>
      </c>
      <c r="F7036" s="329">
        <v>0.1908174096527637</v>
      </c>
      <c r="G7036" s="1">
        <v>0</v>
      </c>
      <c r="H7036" s="329">
        <v>0</v>
      </c>
      <c r="I7036" s="1">
        <v>82.873403836867624</v>
      </c>
      <c r="J7036" s="329">
        <v>6517.7661831935256</v>
      </c>
      <c r="K7036" s="329">
        <f t="shared" si="109"/>
        <v>6517.9570006031781</v>
      </c>
    </row>
    <row r="7037" spans="2:11" x14ac:dyDescent="0.2">
      <c r="B7037" s="1">
        <v>198192939</v>
      </c>
      <c r="C7037" s="1">
        <v>2029</v>
      </c>
      <c r="D7037" s="1" t="s">
        <v>328</v>
      </c>
      <c r="E7037" s="1">
        <v>386.25318064247801</v>
      </c>
      <c r="F7037" s="329">
        <v>0.82202810944536497</v>
      </c>
      <c r="G7037" s="1">
        <v>0</v>
      </c>
      <c r="H7037" s="329">
        <v>0</v>
      </c>
      <c r="I7037" s="1">
        <v>386.25318064247801</v>
      </c>
      <c r="J7037" s="329">
        <v>6517.7661831935256</v>
      </c>
      <c r="K7037" s="329">
        <f t="shared" si="109"/>
        <v>6518.5882113029711</v>
      </c>
    </row>
    <row r="7038" spans="2:11" x14ac:dyDescent="0.2">
      <c r="B7038" s="1">
        <v>198192939</v>
      </c>
      <c r="C7038" s="1">
        <v>2030</v>
      </c>
      <c r="D7038" s="1" t="s">
        <v>328</v>
      </c>
      <c r="E7038" s="1">
        <v>1372.832077660664</v>
      </c>
      <c r="F7038" s="329">
        <v>5.1619643809199589</v>
      </c>
      <c r="G7038" s="1">
        <v>0</v>
      </c>
      <c r="H7038" s="329">
        <v>0</v>
      </c>
      <c r="I7038" s="1">
        <v>1372.832077660664</v>
      </c>
      <c r="J7038" s="329">
        <v>6517.7661831935256</v>
      </c>
      <c r="K7038" s="329">
        <f t="shared" si="109"/>
        <v>6522.9281475744456</v>
      </c>
    </row>
    <row r="7039" spans="2:11" x14ac:dyDescent="0.2">
      <c r="B7039" s="1">
        <v>198192939</v>
      </c>
      <c r="C7039" s="1">
        <v>2031</v>
      </c>
      <c r="D7039" s="1" t="s">
        <v>328</v>
      </c>
      <c r="E7039" s="1">
        <v>1372.832077660664</v>
      </c>
      <c r="F7039" s="329">
        <v>5.1619643809199589</v>
      </c>
      <c r="G7039" s="1">
        <v>0</v>
      </c>
      <c r="H7039" s="329">
        <v>0</v>
      </c>
      <c r="I7039" s="1">
        <v>1372.832077660664</v>
      </c>
      <c r="J7039" s="329">
        <v>6517.7661831935256</v>
      </c>
      <c r="K7039" s="329">
        <f t="shared" si="109"/>
        <v>6522.9281475744456</v>
      </c>
    </row>
    <row r="7040" spans="2:11" x14ac:dyDescent="0.2">
      <c r="B7040" s="1">
        <v>198192939</v>
      </c>
      <c r="C7040" s="1">
        <v>2032</v>
      </c>
      <c r="D7040" s="1" t="s">
        <v>328</v>
      </c>
      <c r="E7040" s="1">
        <v>1372.832077660664</v>
      </c>
      <c r="F7040" s="329">
        <v>5.1619643809199589</v>
      </c>
      <c r="G7040" s="1">
        <v>0</v>
      </c>
      <c r="H7040" s="329">
        <v>0</v>
      </c>
      <c r="I7040" s="1">
        <v>1372.832077660664</v>
      </c>
      <c r="J7040" s="329">
        <v>6517.7661831935256</v>
      </c>
      <c r="K7040" s="329">
        <f t="shared" si="109"/>
        <v>6522.9281475744456</v>
      </c>
    </row>
    <row r="7041" spans="2:11" x14ac:dyDescent="0.2">
      <c r="B7041" s="1">
        <v>198192939</v>
      </c>
      <c r="C7041" s="1">
        <v>2033</v>
      </c>
      <c r="D7041" s="1" t="s">
        <v>328</v>
      </c>
      <c r="E7041" s="1">
        <v>1372.832077660664</v>
      </c>
      <c r="F7041" s="329">
        <v>5.1619643809199589</v>
      </c>
      <c r="G7041" s="1">
        <v>0</v>
      </c>
      <c r="H7041" s="329">
        <v>0</v>
      </c>
      <c r="I7041" s="1">
        <v>1372.832077660664</v>
      </c>
      <c r="J7041" s="329">
        <v>6517.7661831935256</v>
      </c>
      <c r="K7041" s="329">
        <f t="shared" si="109"/>
        <v>6522.9281475744456</v>
      </c>
    </row>
    <row r="7042" spans="2:11" x14ac:dyDescent="0.2">
      <c r="B7042" s="1">
        <v>198192939</v>
      </c>
      <c r="C7042" s="1">
        <v>2034</v>
      </c>
      <c r="D7042" s="1" t="s">
        <v>328</v>
      </c>
      <c r="E7042" s="1">
        <v>1372.832077660664</v>
      </c>
      <c r="F7042" s="329">
        <v>5.1619643809199589</v>
      </c>
      <c r="G7042" s="1">
        <v>0</v>
      </c>
      <c r="H7042" s="329">
        <v>0</v>
      </c>
      <c r="I7042" s="1">
        <v>1372.832077660664</v>
      </c>
      <c r="J7042" s="329">
        <v>6517.7661831935256</v>
      </c>
      <c r="K7042" s="329">
        <f t="shared" si="109"/>
        <v>6522.9281475744456</v>
      </c>
    </row>
    <row r="7043" spans="2:11" x14ac:dyDescent="0.2">
      <c r="B7043" s="1">
        <v>19938359</v>
      </c>
      <c r="C7043" s="1">
        <v>2023</v>
      </c>
      <c r="D7043" s="1" t="s">
        <v>329</v>
      </c>
      <c r="E7043" s="1">
        <v>0</v>
      </c>
      <c r="F7043" s="329">
        <v>0</v>
      </c>
      <c r="G7043" s="1">
        <v>0</v>
      </c>
      <c r="H7043" s="329">
        <v>0</v>
      </c>
      <c r="I7043" s="1">
        <v>0</v>
      </c>
      <c r="J7043" s="329">
        <v>96.337835241284154</v>
      </c>
      <c r="K7043" s="329">
        <f t="shared" si="109"/>
        <v>96.337835241284154</v>
      </c>
    </row>
    <row r="7044" spans="2:11" x14ac:dyDescent="0.2">
      <c r="B7044" s="1">
        <v>19938359</v>
      </c>
      <c r="C7044" s="1">
        <v>2024</v>
      </c>
      <c r="D7044" s="1" t="s">
        <v>329</v>
      </c>
      <c r="E7044" s="1">
        <v>0</v>
      </c>
      <c r="F7044" s="329">
        <v>0</v>
      </c>
      <c r="G7044" s="1">
        <v>0</v>
      </c>
      <c r="H7044" s="329">
        <v>0</v>
      </c>
      <c r="I7044" s="1">
        <v>0</v>
      </c>
      <c r="J7044" s="329">
        <v>96.337835241284154</v>
      </c>
      <c r="K7044" s="329">
        <f t="shared" si="109"/>
        <v>96.337835241284154</v>
      </c>
    </row>
    <row r="7045" spans="2:11" x14ac:dyDescent="0.2">
      <c r="B7045" s="1">
        <v>19938359</v>
      </c>
      <c r="C7045" s="1">
        <v>2025</v>
      </c>
      <c r="D7045" s="1" t="s">
        <v>329</v>
      </c>
      <c r="E7045" s="1">
        <v>0</v>
      </c>
      <c r="F7045" s="329">
        <v>0</v>
      </c>
      <c r="G7045" s="1">
        <v>0</v>
      </c>
      <c r="H7045" s="329">
        <v>0</v>
      </c>
      <c r="I7045" s="1">
        <v>0</v>
      </c>
      <c r="J7045" s="329">
        <v>96.337835241284154</v>
      </c>
      <c r="K7045" s="329">
        <f t="shared" si="109"/>
        <v>96.337835241284154</v>
      </c>
    </row>
    <row r="7046" spans="2:11" x14ac:dyDescent="0.2">
      <c r="B7046" s="1">
        <v>19938359</v>
      </c>
      <c r="C7046" s="1">
        <v>2026</v>
      </c>
      <c r="D7046" s="1" t="s">
        <v>329</v>
      </c>
      <c r="E7046" s="1">
        <v>0</v>
      </c>
      <c r="F7046" s="329">
        <v>0</v>
      </c>
      <c r="G7046" s="1">
        <v>0</v>
      </c>
      <c r="H7046" s="329">
        <v>0</v>
      </c>
      <c r="I7046" s="1">
        <v>0</v>
      </c>
      <c r="J7046" s="329">
        <v>96.337835241284154</v>
      </c>
      <c r="K7046" s="329">
        <f t="shared" si="109"/>
        <v>96.337835241284154</v>
      </c>
    </row>
    <row r="7047" spans="2:11" x14ac:dyDescent="0.2">
      <c r="B7047" s="1">
        <v>19938359</v>
      </c>
      <c r="C7047" s="1">
        <v>2027</v>
      </c>
      <c r="D7047" s="1" t="s">
        <v>329</v>
      </c>
      <c r="E7047" s="1">
        <v>0</v>
      </c>
      <c r="F7047" s="329">
        <v>0</v>
      </c>
      <c r="G7047" s="1">
        <v>0</v>
      </c>
      <c r="H7047" s="329">
        <v>0</v>
      </c>
      <c r="I7047" s="1">
        <v>0</v>
      </c>
      <c r="J7047" s="329">
        <v>96.337835241284154</v>
      </c>
      <c r="K7047" s="329">
        <f t="shared" ref="K7047:K7110" si="110">J7047+H7047+F7047</f>
        <v>96.337835241284154</v>
      </c>
    </row>
    <row r="7048" spans="2:11" x14ac:dyDescent="0.2">
      <c r="B7048" s="1">
        <v>19938359</v>
      </c>
      <c r="C7048" s="1">
        <v>2028</v>
      </c>
      <c r="D7048" s="1" t="s">
        <v>329</v>
      </c>
      <c r="E7048" s="1">
        <v>0</v>
      </c>
      <c r="F7048" s="329">
        <v>0</v>
      </c>
      <c r="G7048" s="1">
        <v>0</v>
      </c>
      <c r="H7048" s="329">
        <v>0</v>
      </c>
      <c r="I7048" s="1">
        <v>0</v>
      </c>
      <c r="J7048" s="329">
        <v>96.337835241284154</v>
      </c>
      <c r="K7048" s="329">
        <f t="shared" si="110"/>
        <v>96.337835241284154</v>
      </c>
    </row>
    <row r="7049" spans="2:11" x14ac:dyDescent="0.2">
      <c r="B7049" s="1">
        <v>19938359</v>
      </c>
      <c r="C7049" s="1">
        <v>2029</v>
      </c>
      <c r="D7049" s="1" t="s">
        <v>329</v>
      </c>
      <c r="E7049" s="1">
        <v>0</v>
      </c>
      <c r="F7049" s="329">
        <v>0</v>
      </c>
      <c r="G7049" s="1">
        <v>0</v>
      </c>
      <c r="H7049" s="329">
        <v>0</v>
      </c>
      <c r="I7049" s="1">
        <v>0</v>
      </c>
      <c r="J7049" s="329">
        <v>96.337835241284154</v>
      </c>
      <c r="K7049" s="329">
        <f t="shared" si="110"/>
        <v>96.337835241284154</v>
      </c>
    </row>
    <row r="7050" spans="2:11" x14ac:dyDescent="0.2">
      <c r="B7050" s="1">
        <v>19938359</v>
      </c>
      <c r="C7050" s="1">
        <v>2030</v>
      </c>
      <c r="D7050" s="1" t="s">
        <v>329</v>
      </c>
      <c r="E7050" s="1">
        <v>0</v>
      </c>
      <c r="F7050" s="329">
        <v>0</v>
      </c>
      <c r="G7050" s="1">
        <v>0</v>
      </c>
      <c r="H7050" s="329">
        <v>0</v>
      </c>
      <c r="I7050" s="1">
        <v>0</v>
      </c>
      <c r="J7050" s="329">
        <v>96.337835241284154</v>
      </c>
      <c r="K7050" s="329">
        <f t="shared" si="110"/>
        <v>96.337835241284154</v>
      </c>
    </row>
    <row r="7051" spans="2:11" x14ac:dyDescent="0.2">
      <c r="B7051" s="1">
        <v>19938359</v>
      </c>
      <c r="C7051" s="1">
        <v>2031</v>
      </c>
      <c r="D7051" s="1" t="s">
        <v>329</v>
      </c>
      <c r="E7051" s="1">
        <v>0</v>
      </c>
      <c r="F7051" s="329">
        <v>0</v>
      </c>
      <c r="G7051" s="1">
        <v>0</v>
      </c>
      <c r="H7051" s="329">
        <v>0</v>
      </c>
      <c r="I7051" s="1">
        <v>0</v>
      </c>
      <c r="J7051" s="329">
        <v>96.337835241284154</v>
      </c>
      <c r="K7051" s="329">
        <f t="shared" si="110"/>
        <v>96.337835241284154</v>
      </c>
    </row>
    <row r="7052" spans="2:11" x14ac:dyDescent="0.2">
      <c r="B7052" s="1">
        <v>19938359</v>
      </c>
      <c r="C7052" s="1">
        <v>2032</v>
      </c>
      <c r="D7052" s="1" t="s">
        <v>329</v>
      </c>
      <c r="E7052" s="1">
        <v>0</v>
      </c>
      <c r="F7052" s="329">
        <v>0</v>
      </c>
      <c r="G7052" s="1">
        <v>0</v>
      </c>
      <c r="H7052" s="329">
        <v>0</v>
      </c>
      <c r="I7052" s="1">
        <v>0</v>
      </c>
      <c r="J7052" s="329">
        <v>96.337835241284154</v>
      </c>
      <c r="K7052" s="329">
        <f t="shared" si="110"/>
        <v>96.337835241284154</v>
      </c>
    </row>
    <row r="7053" spans="2:11" x14ac:dyDescent="0.2">
      <c r="B7053" s="1">
        <v>19938359</v>
      </c>
      <c r="C7053" s="1">
        <v>2033</v>
      </c>
      <c r="D7053" s="1" t="s">
        <v>329</v>
      </c>
      <c r="E7053" s="1">
        <v>0</v>
      </c>
      <c r="F7053" s="329">
        <v>0</v>
      </c>
      <c r="G7053" s="1">
        <v>0</v>
      </c>
      <c r="H7053" s="329">
        <v>0</v>
      </c>
      <c r="I7053" s="1">
        <v>0</v>
      </c>
      <c r="J7053" s="329">
        <v>96.337835241284154</v>
      </c>
      <c r="K7053" s="329">
        <f t="shared" si="110"/>
        <v>96.337835241284154</v>
      </c>
    </row>
    <row r="7054" spans="2:11" x14ac:dyDescent="0.2">
      <c r="B7054" s="1">
        <v>19938359</v>
      </c>
      <c r="C7054" s="1">
        <v>2034</v>
      </c>
      <c r="D7054" s="1" t="s">
        <v>329</v>
      </c>
      <c r="E7054" s="1">
        <v>0</v>
      </c>
      <c r="F7054" s="329">
        <v>0</v>
      </c>
      <c r="G7054" s="1">
        <v>0</v>
      </c>
      <c r="H7054" s="329">
        <v>0</v>
      </c>
      <c r="I7054" s="1">
        <v>0</v>
      </c>
      <c r="J7054" s="329">
        <v>96.337835241284154</v>
      </c>
      <c r="K7054" s="329">
        <f t="shared" si="110"/>
        <v>96.337835241284154</v>
      </c>
    </row>
    <row r="7055" spans="2:11" x14ac:dyDescent="0.2">
      <c r="B7055" s="1">
        <v>19941169</v>
      </c>
      <c r="C7055" s="1">
        <v>2023</v>
      </c>
      <c r="D7055" s="1" t="s">
        <v>329</v>
      </c>
      <c r="E7055" s="1">
        <v>0</v>
      </c>
      <c r="F7055" s="329">
        <v>0</v>
      </c>
      <c r="G7055" s="1">
        <v>13.8562426329354</v>
      </c>
      <c r="H7055" s="329">
        <v>655.63206722866892</v>
      </c>
      <c r="I7055" s="1">
        <v>13.8562426329354</v>
      </c>
      <c r="J7055" s="329">
        <v>4916.7068268801331</v>
      </c>
      <c r="K7055" s="329">
        <f t="shared" si="110"/>
        <v>5572.3388941088024</v>
      </c>
    </row>
    <row r="7056" spans="2:11" x14ac:dyDescent="0.2">
      <c r="B7056" s="1">
        <v>19941169</v>
      </c>
      <c r="C7056" s="1">
        <v>2024</v>
      </c>
      <c r="D7056" s="1" t="s">
        <v>329</v>
      </c>
      <c r="E7056" s="1">
        <v>0</v>
      </c>
      <c r="F7056" s="329">
        <v>0</v>
      </c>
      <c r="G7056" s="1">
        <v>16.546583457427531</v>
      </c>
      <c r="H7056" s="329">
        <v>782.93019292104407</v>
      </c>
      <c r="I7056" s="1">
        <v>16.546583457427531</v>
      </c>
      <c r="J7056" s="329">
        <v>4916.7068268801331</v>
      </c>
      <c r="K7056" s="329">
        <f t="shared" si="110"/>
        <v>5699.6370198011773</v>
      </c>
    </row>
    <row r="7057" spans="2:11" x14ac:dyDescent="0.2">
      <c r="B7057" s="1">
        <v>19941169</v>
      </c>
      <c r="C7057" s="1">
        <v>2025</v>
      </c>
      <c r="D7057" s="1" t="s">
        <v>329</v>
      </c>
      <c r="E7057" s="1">
        <v>0</v>
      </c>
      <c r="F7057" s="329">
        <v>0</v>
      </c>
      <c r="G7057" s="1">
        <v>35.77889822249935</v>
      </c>
      <c r="H7057" s="329">
        <v>1692.9404042784099</v>
      </c>
      <c r="I7057" s="1">
        <v>35.77889822249935</v>
      </c>
      <c r="J7057" s="329">
        <v>4916.7068268801331</v>
      </c>
      <c r="K7057" s="329">
        <f t="shared" si="110"/>
        <v>6609.647231158543</v>
      </c>
    </row>
    <row r="7058" spans="2:11" x14ac:dyDescent="0.2">
      <c r="B7058" s="1">
        <v>19941169</v>
      </c>
      <c r="C7058" s="1">
        <v>2026</v>
      </c>
      <c r="D7058" s="1" t="s">
        <v>329</v>
      </c>
      <c r="E7058" s="1">
        <v>0</v>
      </c>
      <c r="F7058" s="329">
        <v>0</v>
      </c>
      <c r="G7058" s="1">
        <v>58.613694951840792</v>
      </c>
      <c r="H7058" s="329">
        <v>2773.408275764647</v>
      </c>
      <c r="I7058" s="1">
        <v>58.613694951840792</v>
      </c>
      <c r="J7058" s="329">
        <v>4916.7068268801331</v>
      </c>
      <c r="K7058" s="329">
        <f t="shared" si="110"/>
        <v>7690.1151026447806</v>
      </c>
    </row>
    <row r="7059" spans="2:11" x14ac:dyDescent="0.2">
      <c r="B7059" s="1">
        <v>19941169</v>
      </c>
      <c r="C7059" s="1">
        <v>2027</v>
      </c>
      <c r="D7059" s="1" t="s">
        <v>329</v>
      </c>
      <c r="E7059" s="1">
        <v>0</v>
      </c>
      <c r="F7059" s="329">
        <v>0</v>
      </c>
      <c r="G7059" s="1">
        <v>58.613694951840792</v>
      </c>
      <c r="H7059" s="329">
        <v>2773.408275764647</v>
      </c>
      <c r="I7059" s="1">
        <v>58.613694951840792</v>
      </c>
      <c r="J7059" s="329">
        <v>4916.7068268801331</v>
      </c>
      <c r="K7059" s="329">
        <f t="shared" si="110"/>
        <v>7690.1151026447806</v>
      </c>
    </row>
    <row r="7060" spans="2:11" x14ac:dyDescent="0.2">
      <c r="B7060" s="1">
        <v>19941169</v>
      </c>
      <c r="C7060" s="1">
        <v>2028</v>
      </c>
      <c r="D7060" s="1" t="s">
        <v>329</v>
      </c>
      <c r="E7060" s="1">
        <v>0</v>
      </c>
      <c r="F7060" s="329">
        <v>0</v>
      </c>
      <c r="G7060" s="1">
        <v>58.613694951840792</v>
      </c>
      <c r="H7060" s="329">
        <v>2773.408275764647</v>
      </c>
      <c r="I7060" s="1">
        <v>58.613694951840792</v>
      </c>
      <c r="J7060" s="329">
        <v>4916.7068268801331</v>
      </c>
      <c r="K7060" s="329">
        <f t="shared" si="110"/>
        <v>7690.1151026447806</v>
      </c>
    </row>
    <row r="7061" spans="2:11" x14ac:dyDescent="0.2">
      <c r="B7061" s="1">
        <v>19941169</v>
      </c>
      <c r="C7061" s="1">
        <v>2029</v>
      </c>
      <c r="D7061" s="1" t="s">
        <v>329</v>
      </c>
      <c r="E7061" s="1">
        <v>0</v>
      </c>
      <c r="F7061" s="329">
        <v>0</v>
      </c>
      <c r="G7061" s="1">
        <v>58.613694951840792</v>
      </c>
      <c r="H7061" s="329">
        <v>2773.408275764647</v>
      </c>
      <c r="I7061" s="1">
        <v>58.613694951840792</v>
      </c>
      <c r="J7061" s="329">
        <v>4916.7068268801331</v>
      </c>
      <c r="K7061" s="329">
        <f t="shared" si="110"/>
        <v>7690.1151026447806</v>
      </c>
    </row>
    <row r="7062" spans="2:11" x14ac:dyDescent="0.2">
      <c r="B7062" s="1">
        <v>19941169</v>
      </c>
      <c r="C7062" s="1">
        <v>2030</v>
      </c>
      <c r="D7062" s="1" t="s">
        <v>329</v>
      </c>
      <c r="E7062" s="1">
        <v>0</v>
      </c>
      <c r="F7062" s="329">
        <v>0</v>
      </c>
      <c r="G7062" s="1">
        <v>58.613694951840792</v>
      </c>
      <c r="H7062" s="329">
        <v>2773.408275764647</v>
      </c>
      <c r="I7062" s="1">
        <v>58.613694951840792</v>
      </c>
      <c r="J7062" s="329">
        <v>4916.7068268801331</v>
      </c>
      <c r="K7062" s="329">
        <f t="shared" si="110"/>
        <v>7690.1151026447806</v>
      </c>
    </row>
    <row r="7063" spans="2:11" x14ac:dyDescent="0.2">
      <c r="B7063" s="1">
        <v>19941169</v>
      </c>
      <c r="C7063" s="1">
        <v>2031</v>
      </c>
      <c r="D7063" s="1" t="s">
        <v>329</v>
      </c>
      <c r="E7063" s="1">
        <v>0</v>
      </c>
      <c r="F7063" s="329">
        <v>0</v>
      </c>
      <c r="G7063" s="1">
        <v>58.613694951840792</v>
      </c>
      <c r="H7063" s="329">
        <v>2773.408275764647</v>
      </c>
      <c r="I7063" s="1">
        <v>58.613694951840792</v>
      </c>
      <c r="J7063" s="329">
        <v>4916.7068268801331</v>
      </c>
      <c r="K7063" s="329">
        <f t="shared" si="110"/>
        <v>7690.1151026447806</v>
      </c>
    </row>
    <row r="7064" spans="2:11" x14ac:dyDescent="0.2">
      <c r="B7064" s="1">
        <v>19941169</v>
      </c>
      <c r="C7064" s="1">
        <v>2032</v>
      </c>
      <c r="D7064" s="1" t="s">
        <v>329</v>
      </c>
      <c r="E7064" s="1">
        <v>0</v>
      </c>
      <c r="F7064" s="329">
        <v>0</v>
      </c>
      <c r="G7064" s="1">
        <v>58.613694951840792</v>
      </c>
      <c r="H7064" s="329">
        <v>2773.408275764647</v>
      </c>
      <c r="I7064" s="1">
        <v>58.613694951840792</v>
      </c>
      <c r="J7064" s="329">
        <v>4916.7068268801331</v>
      </c>
      <c r="K7064" s="329">
        <f t="shared" si="110"/>
        <v>7690.1151026447806</v>
      </c>
    </row>
    <row r="7065" spans="2:11" x14ac:dyDescent="0.2">
      <c r="B7065" s="1">
        <v>19941169</v>
      </c>
      <c r="C7065" s="1">
        <v>2033</v>
      </c>
      <c r="D7065" s="1" t="s">
        <v>329</v>
      </c>
      <c r="E7065" s="1">
        <v>0</v>
      </c>
      <c r="F7065" s="329">
        <v>0</v>
      </c>
      <c r="G7065" s="1">
        <v>58.613694951840792</v>
      </c>
      <c r="H7065" s="329">
        <v>2773.408275764647</v>
      </c>
      <c r="I7065" s="1">
        <v>58.613694951840792</v>
      </c>
      <c r="J7065" s="329">
        <v>4916.7068268801331</v>
      </c>
      <c r="K7065" s="329">
        <f t="shared" si="110"/>
        <v>7690.1151026447806</v>
      </c>
    </row>
    <row r="7066" spans="2:11" x14ac:dyDescent="0.2">
      <c r="B7066" s="1">
        <v>19941169</v>
      </c>
      <c r="C7066" s="1">
        <v>2034</v>
      </c>
      <c r="D7066" s="1" t="s">
        <v>329</v>
      </c>
      <c r="E7066" s="1">
        <v>0</v>
      </c>
      <c r="F7066" s="329">
        <v>0</v>
      </c>
      <c r="G7066" s="1">
        <v>58.613694951840792</v>
      </c>
      <c r="H7066" s="329">
        <v>2773.408275764647</v>
      </c>
      <c r="I7066" s="1">
        <v>58.613694951840792</v>
      </c>
      <c r="J7066" s="329">
        <v>4916.7068268801331</v>
      </c>
      <c r="K7066" s="329">
        <f t="shared" si="110"/>
        <v>7690.1151026447806</v>
      </c>
    </row>
    <row r="7067" spans="2:11" x14ac:dyDescent="0.2">
      <c r="B7067" s="1">
        <v>19943260</v>
      </c>
      <c r="C7067" s="1">
        <v>2023</v>
      </c>
      <c r="D7067" s="1" t="s">
        <v>329</v>
      </c>
      <c r="E7067" s="1">
        <v>5.1913269495789809</v>
      </c>
      <c r="F7067" s="329">
        <v>0</v>
      </c>
      <c r="G7067" s="1">
        <v>0</v>
      </c>
      <c r="H7067" s="329">
        <v>0</v>
      </c>
      <c r="I7067" s="1">
        <v>5.1913269495789809</v>
      </c>
      <c r="J7067" s="329">
        <v>4362.5606297418653</v>
      </c>
      <c r="K7067" s="329">
        <f t="shared" si="110"/>
        <v>4362.5606297418653</v>
      </c>
    </row>
    <row r="7068" spans="2:11" x14ac:dyDescent="0.2">
      <c r="B7068" s="1">
        <v>19943260</v>
      </c>
      <c r="C7068" s="1">
        <v>2024</v>
      </c>
      <c r="D7068" s="1" t="s">
        <v>329</v>
      </c>
      <c r="E7068" s="1">
        <v>2.416979716161864</v>
      </c>
      <c r="F7068" s="329">
        <v>3.82134019388011E-2</v>
      </c>
      <c r="G7068" s="1">
        <v>0</v>
      </c>
      <c r="H7068" s="329">
        <v>0</v>
      </c>
      <c r="I7068" s="1">
        <v>2.416979716161864</v>
      </c>
      <c r="J7068" s="329">
        <v>4362.5606297418653</v>
      </c>
      <c r="K7068" s="329">
        <f t="shared" si="110"/>
        <v>4362.5988431438045</v>
      </c>
    </row>
    <row r="7069" spans="2:11" x14ac:dyDescent="0.2">
      <c r="B7069" s="1">
        <v>19943260</v>
      </c>
      <c r="C7069" s="1">
        <v>2025</v>
      </c>
      <c r="D7069" s="1" t="s">
        <v>329</v>
      </c>
      <c r="E7069" s="1">
        <v>52.882009399897662</v>
      </c>
      <c r="F7069" s="329">
        <v>0.94355185397420815</v>
      </c>
      <c r="G7069" s="1">
        <v>0</v>
      </c>
      <c r="H7069" s="329">
        <v>0</v>
      </c>
      <c r="I7069" s="1">
        <v>52.882009399897662</v>
      </c>
      <c r="J7069" s="329">
        <v>4362.5606297418653</v>
      </c>
      <c r="K7069" s="329">
        <f t="shared" si="110"/>
        <v>4363.5041815958393</v>
      </c>
    </row>
    <row r="7070" spans="2:11" x14ac:dyDescent="0.2">
      <c r="B7070" s="1">
        <v>19943260</v>
      </c>
      <c r="C7070" s="1">
        <v>2026</v>
      </c>
      <c r="D7070" s="1" t="s">
        <v>329</v>
      </c>
      <c r="E7070" s="1">
        <v>154.52046468776001</v>
      </c>
      <c r="F7070" s="329">
        <v>0.64822403060900124</v>
      </c>
      <c r="G7070" s="1">
        <v>0</v>
      </c>
      <c r="H7070" s="329">
        <v>0</v>
      </c>
      <c r="I7070" s="1">
        <v>154.52046468776001</v>
      </c>
      <c r="J7070" s="329">
        <v>4362.5606297418653</v>
      </c>
      <c r="K7070" s="329">
        <f t="shared" si="110"/>
        <v>4363.208853772474</v>
      </c>
    </row>
    <row r="7071" spans="2:11" x14ac:dyDescent="0.2">
      <c r="B7071" s="1">
        <v>19943260</v>
      </c>
      <c r="C7071" s="1">
        <v>2027</v>
      </c>
      <c r="D7071" s="1" t="s">
        <v>329</v>
      </c>
      <c r="E7071" s="1">
        <v>154.52046468776001</v>
      </c>
      <c r="F7071" s="329">
        <v>0.64822403060900124</v>
      </c>
      <c r="G7071" s="1">
        <v>0</v>
      </c>
      <c r="H7071" s="329">
        <v>0</v>
      </c>
      <c r="I7071" s="1">
        <v>154.52046468776001</v>
      </c>
      <c r="J7071" s="329">
        <v>4362.5606297418653</v>
      </c>
      <c r="K7071" s="329">
        <f t="shared" si="110"/>
        <v>4363.208853772474</v>
      </c>
    </row>
    <row r="7072" spans="2:11" x14ac:dyDescent="0.2">
      <c r="B7072" s="1">
        <v>19943260</v>
      </c>
      <c r="C7072" s="1">
        <v>2028</v>
      </c>
      <c r="D7072" s="1" t="s">
        <v>329</v>
      </c>
      <c r="E7072" s="1">
        <v>154.52046468776001</v>
      </c>
      <c r="F7072" s="329">
        <v>0.64822403060900124</v>
      </c>
      <c r="G7072" s="1">
        <v>0</v>
      </c>
      <c r="H7072" s="329">
        <v>0</v>
      </c>
      <c r="I7072" s="1">
        <v>154.52046468776001</v>
      </c>
      <c r="J7072" s="329">
        <v>4362.5606297418653</v>
      </c>
      <c r="K7072" s="329">
        <f t="shared" si="110"/>
        <v>4363.208853772474</v>
      </c>
    </row>
    <row r="7073" spans="2:11" x14ac:dyDescent="0.2">
      <c r="B7073" s="1">
        <v>19943260</v>
      </c>
      <c r="C7073" s="1">
        <v>2029</v>
      </c>
      <c r="D7073" s="1" t="s">
        <v>329</v>
      </c>
      <c r="E7073" s="1">
        <v>154.52046468776001</v>
      </c>
      <c r="F7073" s="329">
        <v>0.64822403060900124</v>
      </c>
      <c r="G7073" s="1">
        <v>0</v>
      </c>
      <c r="H7073" s="329">
        <v>0</v>
      </c>
      <c r="I7073" s="1">
        <v>154.52046468776001</v>
      </c>
      <c r="J7073" s="329">
        <v>4362.5606297418653</v>
      </c>
      <c r="K7073" s="329">
        <f t="shared" si="110"/>
        <v>4363.208853772474</v>
      </c>
    </row>
    <row r="7074" spans="2:11" x14ac:dyDescent="0.2">
      <c r="B7074" s="1">
        <v>19943260</v>
      </c>
      <c r="C7074" s="1">
        <v>2030</v>
      </c>
      <c r="D7074" s="1" t="s">
        <v>329</v>
      </c>
      <c r="E7074" s="1">
        <v>154.52046468776001</v>
      </c>
      <c r="F7074" s="329">
        <v>0.64822403060900124</v>
      </c>
      <c r="G7074" s="1">
        <v>0</v>
      </c>
      <c r="H7074" s="329">
        <v>0</v>
      </c>
      <c r="I7074" s="1">
        <v>154.52046468776001</v>
      </c>
      <c r="J7074" s="329">
        <v>4362.5606297418653</v>
      </c>
      <c r="K7074" s="329">
        <f t="shared" si="110"/>
        <v>4363.208853772474</v>
      </c>
    </row>
    <row r="7075" spans="2:11" x14ac:dyDescent="0.2">
      <c r="B7075" s="1">
        <v>19943260</v>
      </c>
      <c r="C7075" s="1">
        <v>2031</v>
      </c>
      <c r="D7075" s="1" t="s">
        <v>329</v>
      </c>
      <c r="E7075" s="1">
        <v>154.52046468776001</v>
      </c>
      <c r="F7075" s="329">
        <v>0.64822403060900124</v>
      </c>
      <c r="G7075" s="1">
        <v>0</v>
      </c>
      <c r="H7075" s="329">
        <v>0</v>
      </c>
      <c r="I7075" s="1">
        <v>154.52046468776001</v>
      </c>
      <c r="J7075" s="329">
        <v>4362.5606297418653</v>
      </c>
      <c r="K7075" s="329">
        <f t="shared" si="110"/>
        <v>4363.208853772474</v>
      </c>
    </row>
    <row r="7076" spans="2:11" x14ac:dyDescent="0.2">
      <c r="B7076" s="1">
        <v>19943260</v>
      </c>
      <c r="C7076" s="1">
        <v>2032</v>
      </c>
      <c r="D7076" s="1" t="s">
        <v>329</v>
      </c>
      <c r="E7076" s="1">
        <v>154.52046468776001</v>
      </c>
      <c r="F7076" s="329">
        <v>0.64822403060900124</v>
      </c>
      <c r="G7076" s="1">
        <v>0</v>
      </c>
      <c r="H7076" s="329">
        <v>0</v>
      </c>
      <c r="I7076" s="1">
        <v>154.52046468776001</v>
      </c>
      <c r="J7076" s="329">
        <v>4362.5606297418653</v>
      </c>
      <c r="K7076" s="329">
        <f t="shared" si="110"/>
        <v>4363.208853772474</v>
      </c>
    </row>
    <row r="7077" spans="2:11" x14ac:dyDescent="0.2">
      <c r="B7077" s="1">
        <v>19943260</v>
      </c>
      <c r="C7077" s="1">
        <v>2033</v>
      </c>
      <c r="D7077" s="1" t="s">
        <v>329</v>
      </c>
      <c r="E7077" s="1">
        <v>154.52046468776001</v>
      </c>
      <c r="F7077" s="329">
        <v>0.64822403060900124</v>
      </c>
      <c r="G7077" s="1">
        <v>0</v>
      </c>
      <c r="H7077" s="329">
        <v>0</v>
      </c>
      <c r="I7077" s="1">
        <v>154.52046468776001</v>
      </c>
      <c r="J7077" s="329">
        <v>4362.5606297418653</v>
      </c>
      <c r="K7077" s="329">
        <f t="shared" si="110"/>
        <v>4363.208853772474</v>
      </c>
    </row>
    <row r="7078" spans="2:11" x14ac:dyDescent="0.2">
      <c r="B7078" s="1">
        <v>19943260</v>
      </c>
      <c r="C7078" s="1">
        <v>2034</v>
      </c>
      <c r="D7078" s="1" t="s">
        <v>329</v>
      </c>
      <c r="E7078" s="1">
        <v>154.52046468776001</v>
      </c>
      <c r="F7078" s="329">
        <v>0.64822403060900124</v>
      </c>
      <c r="G7078" s="1">
        <v>0</v>
      </c>
      <c r="H7078" s="329">
        <v>0</v>
      </c>
      <c r="I7078" s="1">
        <v>154.52046468776001</v>
      </c>
      <c r="J7078" s="329">
        <v>4362.5606297418653</v>
      </c>
      <c r="K7078" s="329">
        <f t="shared" si="110"/>
        <v>4363.208853772474</v>
      </c>
    </row>
    <row r="7079" spans="2:11" x14ac:dyDescent="0.2">
      <c r="B7079" s="1">
        <v>19943978</v>
      </c>
      <c r="C7079" s="1">
        <v>2023</v>
      </c>
      <c r="D7079" s="1" t="s">
        <v>329</v>
      </c>
      <c r="E7079" s="1">
        <v>0</v>
      </c>
      <c r="F7079" s="329">
        <v>0</v>
      </c>
      <c r="G7079" s="1">
        <v>6018.3962896010526</v>
      </c>
      <c r="H7079" s="329">
        <v>284770.8217358613</v>
      </c>
      <c r="I7079" s="1">
        <v>6018.3962896010526</v>
      </c>
      <c r="J7079" s="329">
        <v>8645.8488733642334</v>
      </c>
      <c r="K7079" s="329">
        <f t="shared" si="110"/>
        <v>293416.67060922552</v>
      </c>
    </row>
    <row r="7080" spans="2:11" x14ac:dyDescent="0.2">
      <c r="B7080" s="1">
        <v>19943978</v>
      </c>
      <c r="C7080" s="1">
        <v>2024</v>
      </c>
      <c r="D7080" s="1" t="s">
        <v>329</v>
      </c>
      <c r="E7080" s="1">
        <v>0</v>
      </c>
      <c r="F7080" s="329">
        <v>0</v>
      </c>
      <c r="G7080" s="1">
        <v>6423.3214868204614</v>
      </c>
      <c r="H7080" s="329">
        <v>303930.55725426972</v>
      </c>
      <c r="I7080" s="1">
        <v>6423.3214868204614</v>
      </c>
      <c r="J7080" s="329">
        <v>8645.8488733642334</v>
      </c>
      <c r="K7080" s="329">
        <f t="shared" si="110"/>
        <v>312576.40612763393</v>
      </c>
    </row>
    <row r="7081" spans="2:11" x14ac:dyDescent="0.2">
      <c r="B7081" s="1">
        <v>19943978</v>
      </c>
      <c r="C7081" s="1">
        <v>2025</v>
      </c>
      <c r="D7081" s="1" t="s">
        <v>329</v>
      </c>
      <c r="E7081" s="1">
        <v>0</v>
      </c>
      <c r="F7081" s="329">
        <v>0</v>
      </c>
      <c r="G7081" s="1">
        <v>6145.6210847873253</v>
      </c>
      <c r="H7081" s="329">
        <v>290790.68279635202</v>
      </c>
      <c r="I7081" s="1">
        <v>6145.6210847873253</v>
      </c>
      <c r="J7081" s="329">
        <v>8645.8488733642334</v>
      </c>
      <c r="K7081" s="329">
        <f t="shared" si="110"/>
        <v>299436.53166971623</v>
      </c>
    </row>
    <row r="7082" spans="2:11" x14ac:dyDescent="0.2">
      <c r="B7082" s="1">
        <v>19943978</v>
      </c>
      <c r="C7082" s="1">
        <v>2026</v>
      </c>
      <c r="D7082" s="1" t="s">
        <v>329</v>
      </c>
      <c r="E7082" s="1">
        <v>0</v>
      </c>
      <c r="F7082" s="329">
        <v>0</v>
      </c>
      <c r="G7082" s="1">
        <v>5689.0072967191172</v>
      </c>
      <c r="H7082" s="329">
        <v>269185.21227112558</v>
      </c>
      <c r="I7082" s="1">
        <v>5689.0072967191172</v>
      </c>
      <c r="J7082" s="329">
        <v>8645.8488733642334</v>
      </c>
      <c r="K7082" s="329">
        <f t="shared" si="110"/>
        <v>277831.06114448979</v>
      </c>
    </row>
    <row r="7083" spans="2:11" x14ac:dyDescent="0.2">
      <c r="B7083" s="1">
        <v>19943978</v>
      </c>
      <c r="C7083" s="1">
        <v>2027</v>
      </c>
      <c r="D7083" s="1" t="s">
        <v>329</v>
      </c>
      <c r="E7083" s="1">
        <v>0</v>
      </c>
      <c r="F7083" s="329">
        <v>0</v>
      </c>
      <c r="G7083" s="1">
        <v>5689.0072967191172</v>
      </c>
      <c r="H7083" s="329">
        <v>269185.21227112558</v>
      </c>
      <c r="I7083" s="1">
        <v>5689.0072967191172</v>
      </c>
      <c r="J7083" s="329">
        <v>8645.8488733642334</v>
      </c>
      <c r="K7083" s="329">
        <f t="shared" si="110"/>
        <v>277831.06114448979</v>
      </c>
    </row>
    <row r="7084" spans="2:11" x14ac:dyDescent="0.2">
      <c r="B7084" s="1">
        <v>19943978</v>
      </c>
      <c r="C7084" s="1">
        <v>2028</v>
      </c>
      <c r="D7084" s="1" t="s">
        <v>329</v>
      </c>
      <c r="E7084" s="1">
        <v>0</v>
      </c>
      <c r="F7084" s="329">
        <v>0</v>
      </c>
      <c r="G7084" s="1">
        <v>5689.0072967191172</v>
      </c>
      <c r="H7084" s="329">
        <v>269185.21227112558</v>
      </c>
      <c r="I7084" s="1">
        <v>5689.0072967191172</v>
      </c>
      <c r="J7084" s="329">
        <v>8645.8488733642334</v>
      </c>
      <c r="K7084" s="329">
        <f t="shared" si="110"/>
        <v>277831.06114448979</v>
      </c>
    </row>
    <row r="7085" spans="2:11" x14ac:dyDescent="0.2">
      <c r="B7085" s="1">
        <v>19943978</v>
      </c>
      <c r="C7085" s="1">
        <v>2029</v>
      </c>
      <c r="D7085" s="1" t="s">
        <v>329</v>
      </c>
      <c r="E7085" s="1">
        <v>0</v>
      </c>
      <c r="F7085" s="329">
        <v>0</v>
      </c>
      <c r="G7085" s="1">
        <v>5689.0072967191172</v>
      </c>
      <c r="H7085" s="329">
        <v>269185.21227112558</v>
      </c>
      <c r="I7085" s="1">
        <v>5689.0072967191172</v>
      </c>
      <c r="J7085" s="329">
        <v>8645.8488733642334</v>
      </c>
      <c r="K7085" s="329">
        <f t="shared" si="110"/>
        <v>277831.06114448979</v>
      </c>
    </row>
    <row r="7086" spans="2:11" x14ac:dyDescent="0.2">
      <c r="B7086" s="1">
        <v>19943978</v>
      </c>
      <c r="C7086" s="1">
        <v>2030</v>
      </c>
      <c r="D7086" s="1" t="s">
        <v>329</v>
      </c>
      <c r="E7086" s="1">
        <v>0</v>
      </c>
      <c r="F7086" s="329">
        <v>0</v>
      </c>
      <c r="G7086" s="1">
        <v>5689.0072967191172</v>
      </c>
      <c r="H7086" s="329">
        <v>269185.21227112558</v>
      </c>
      <c r="I7086" s="1">
        <v>5689.0072967191172</v>
      </c>
      <c r="J7086" s="329">
        <v>8645.8488733642334</v>
      </c>
      <c r="K7086" s="329">
        <f t="shared" si="110"/>
        <v>277831.06114448979</v>
      </c>
    </row>
    <row r="7087" spans="2:11" x14ac:dyDescent="0.2">
      <c r="B7087" s="1">
        <v>19943978</v>
      </c>
      <c r="C7087" s="1">
        <v>2031</v>
      </c>
      <c r="D7087" s="1" t="s">
        <v>329</v>
      </c>
      <c r="E7087" s="1">
        <v>0</v>
      </c>
      <c r="F7087" s="329">
        <v>0</v>
      </c>
      <c r="G7087" s="1">
        <v>5689.0072967191172</v>
      </c>
      <c r="H7087" s="329">
        <v>269185.21227112558</v>
      </c>
      <c r="I7087" s="1">
        <v>5689.0072967191172</v>
      </c>
      <c r="J7087" s="329">
        <v>8645.8488733642334</v>
      </c>
      <c r="K7087" s="329">
        <f t="shared" si="110"/>
        <v>277831.06114448979</v>
      </c>
    </row>
    <row r="7088" spans="2:11" x14ac:dyDescent="0.2">
      <c r="B7088" s="1">
        <v>19943978</v>
      </c>
      <c r="C7088" s="1">
        <v>2032</v>
      </c>
      <c r="D7088" s="1" t="s">
        <v>329</v>
      </c>
      <c r="E7088" s="1">
        <v>0</v>
      </c>
      <c r="F7088" s="329">
        <v>0</v>
      </c>
      <c r="G7088" s="1">
        <v>5689.0072967191172</v>
      </c>
      <c r="H7088" s="329">
        <v>269185.21227112558</v>
      </c>
      <c r="I7088" s="1">
        <v>5689.0072967191172</v>
      </c>
      <c r="J7088" s="329">
        <v>8645.8488733642334</v>
      </c>
      <c r="K7088" s="329">
        <f t="shared" si="110"/>
        <v>277831.06114448979</v>
      </c>
    </row>
    <row r="7089" spans="2:11" x14ac:dyDescent="0.2">
      <c r="B7089" s="1">
        <v>19943978</v>
      </c>
      <c r="C7089" s="1">
        <v>2033</v>
      </c>
      <c r="D7089" s="1" t="s">
        <v>329</v>
      </c>
      <c r="E7089" s="1">
        <v>0</v>
      </c>
      <c r="F7089" s="329">
        <v>0</v>
      </c>
      <c r="G7089" s="1">
        <v>5689.0072967191172</v>
      </c>
      <c r="H7089" s="329">
        <v>269185.21227112558</v>
      </c>
      <c r="I7089" s="1">
        <v>5689.0072967191172</v>
      </c>
      <c r="J7089" s="329">
        <v>8645.8488733642334</v>
      </c>
      <c r="K7089" s="329">
        <f t="shared" si="110"/>
        <v>277831.06114448979</v>
      </c>
    </row>
    <row r="7090" spans="2:11" x14ac:dyDescent="0.2">
      <c r="B7090" s="1">
        <v>19943978</v>
      </c>
      <c r="C7090" s="1">
        <v>2034</v>
      </c>
      <c r="D7090" s="1" t="s">
        <v>329</v>
      </c>
      <c r="E7090" s="1">
        <v>0</v>
      </c>
      <c r="F7090" s="329">
        <v>0</v>
      </c>
      <c r="G7090" s="1">
        <v>5689.0072967191172</v>
      </c>
      <c r="H7090" s="329">
        <v>269185.21227112558</v>
      </c>
      <c r="I7090" s="1">
        <v>5689.0072967191172</v>
      </c>
      <c r="J7090" s="329">
        <v>8645.8488733642334</v>
      </c>
      <c r="K7090" s="329">
        <f t="shared" si="110"/>
        <v>277831.06114448979</v>
      </c>
    </row>
    <row r="7091" spans="2:11" x14ac:dyDescent="0.2">
      <c r="B7091" s="1">
        <v>19944117</v>
      </c>
      <c r="C7091" s="1">
        <v>2023</v>
      </c>
      <c r="D7091" s="1" t="s">
        <v>329</v>
      </c>
      <c r="E7091" s="1">
        <v>0</v>
      </c>
      <c r="F7091" s="329">
        <v>0</v>
      </c>
      <c r="G7091" s="1">
        <v>5810.7752394462668</v>
      </c>
      <c r="H7091" s="329">
        <v>274946.87292670773</v>
      </c>
      <c r="I7091" s="1">
        <v>5810.7752394462668</v>
      </c>
      <c r="J7091" s="329">
        <v>7797.5122816951534</v>
      </c>
      <c r="K7091" s="329">
        <f t="shared" si="110"/>
        <v>282744.38520840288</v>
      </c>
    </row>
    <row r="7092" spans="2:11" x14ac:dyDescent="0.2">
      <c r="B7092" s="1">
        <v>19944117</v>
      </c>
      <c r="C7092" s="1">
        <v>2024</v>
      </c>
      <c r="D7092" s="1" t="s">
        <v>329</v>
      </c>
      <c r="E7092" s="1">
        <v>0</v>
      </c>
      <c r="F7092" s="329">
        <v>0</v>
      </c>
      <c r="G7092" s="1">
        <v>6336.8743812639468</v>
      </c>
      <c r="H7092" s="329">
        <v>299840.16305265302</v>
      </c>
      <c r="I7092" s="1">
        <v>6336.8743812639468</v>
      </c>
      <c r="J7092" s="329">
        <v>7797.5122816951534</v>
      </c>
      <c r="K7092" s="329">
        <f t="shared" si="110"/>
        <v>307637.67533434817</v>
      </c>
    </row>
    <row r="7093" spans="2:11" x14ac:dyDescent="0.2">
      <c r="B7093" s="1">
        <v>19944117</v>
      </c>
      <c r="C7093" s="1">
        <v>2025</v>
      </c>
      <c r="D7093" s="1" t="s">
        <v>329</v>
      </c>
      <c r="E7093" s="1">
        <v>0</v>
      </c>
      <c r="F7093" s="329">
        <v>0</v>
      </c>
      <c r="G7093" s="1">
        <v>6103.9670427817182</v>
      </c>
      <c r="H7093" s="329">
        <v>288819.74981025868</v>
      </c>
      <c r="I7093" s="1">
        <v>6103.9670427817182</v>
      </c>
      <c r="J7093" s="329">
        <v>7797.5122816951534</v>
      </c>
      <c r="K7093" s="329">
        <f t="shared" si="110"/>
        <v>296617.26209195383</v>
      </c>
    </row>
    <row r="7094" spans="2:11" x14ac:dyDescent="0.2">
      <c r="B7094" s="1">
        <v>19944117</v>
      </c>
      <c r="C7094" s="1">
        <v>2026</v>
      </c>
      <c r="D7094" s="1" t="s">
        <v>329</v>
      </c>
      <c r="E7094" s="1">
        <v>0</v>
      </c>
      <c r="F7094" s="329">
        <v>0</v>
      </c>
      <c r="G7094" s="1">
        <v>6027.7358784486378</v>
      </c>
      <c r="H7094" s="329">
        <v>285212.74052332918</v>
      </c>
      <c r="I7094" s="1">
        <v>6027.7358784486378</v>
      </c>
      <c r="J7094" s="329">
        <v>7797.5122816951534</v>
      </c>
      <c r="K7094" s="329">
        <f t="shared" si="110"/>
        <v>293010.25280502433</v>
      </c>
    </row>
    <row r="7095" spans="2:11" x14ac:dyDescent="0.2">
      <c r="B7095" s="1">
        <v>19944117</v>
      </c>
      <c r="C7095" s="1">
        <v>2027</v>
      </c>
      <c r="D7095" s="1" t="s">
        <v>329</v>
      </c>
      <c r="E7095" s="1">
        <v>0</v>
      </c>
      <c r="F7095" s="329">
        <v>0</v>
      </c>
      <c r="G7095" s="1">
        <v>6027.7358784486378</v>
      </c>
      <c r="H7095" s="329">
        <v>285212.74052332918</v>
      </c>
      <c r="I7095" s="1">
        <v>6027.7358784486378</v>
      </c>
      <c r="J7095" s="329">
        <v>7797.5122816951534</v>
      </c>
      <c r="K7095" s="329">
        <f t="shared" si="110"/>
        <v>293010.25280502433</v>
      </c>
    </row>
    <row r="7096" spans="2:11" x14ac:dyDescent="0.2">
      <c r="B7096" s="1">
        <v>19944117</v>
      </c>
      <c r="C7096" s="1">
        <v>2028</v>
      </c>
      <c r="D7096" s="1" t="s">
        <v>329</v>
      </c>
      <c r="E7096" s="1">
        <v>0</v>
      </c>
      <c r="F7096" s="329">
        <v>0</v>
      </c>
      <c r="G7096" s="1">
        <v>6027.7358784486378</v>
      </c>
      <c r="H7096" s="329">
        <v>285212.74052332918</v>
      </c>
      <c r="I7096" s="1">
        <v>6027.7358784486378</v>
      </c>
      <c r="J7096" s="329">
        <v>7797.5122816951534</v>
      </c>
      <c r="K7096" s="329">
        <f t="shared" si="110"/>
        <v>293010.25280502433</v>
      </c>
    </row>
    <row r="7097" spans="2:11" x14ac:dyDescent="0.2">
      <c r="B7097" s="1">
        <v>19944117</v>
      </c>
      <c r="C7097" s="1">
        <v>2029</v>
      </c>
      <c r="D7097" s="1" t="s">
        <v>329</v>
      </c>
      <c r="E7097" s="1">
        <v>0</v>
      </c>
      <c r="F7097" s="329">
        <v>0</v>
      </c>
      <c r="G7097" s="1">
        <v>6027.7358784486378</v>
      </c>
      <c r="H7097" s="329">
        <v>285212.74052332918</v>
      </c>
      <c r="I7097" s="1">
        <v>6027.7358784486378</v>
      </c>
      <c r="J7097" s="329">
        <v>7797.5122816951534</v>
      </c>
      <c r="K7097" s="329">
        <f t="shared" si="110"/>
        <v>293010.25280502433</v>
      </c>
    </row>
    <row r="7098" spans="2:11" x14ac:dyDescent="0.2">
      <c r="B7098" s="1">
        <v>19944117</v>
      </c>
      <c r="C7098" s="1">
        <v>2030</v>
      </c>
      <c r="D7098" s="1" t="s">
        <v>329</v>
      </c>
      <c r="E7098" s="1">
        <v>0</v>
      </c>
      <c r="F7098" s="329">
        <v>0</v>
      </c>
      <c r="G7098" s="1">
        <v>6027.7358784486378</v>
      </c>
      <c r="H7098" s="329">
        <v>285212.74052332918</v>
      </c>
      <c r="I7098" s="1">
        <v>6027.7358784486378</v>
      </c>
      <c r="J7098" s="329">
        <v>7797.5122816951534</v>
      </c>
      <c r="K7098" s="329">
        <f t="shared" si="110"/>
        <v>293010.25280502433</v>
      </c>
    </row>
    <row r="7099" spans="2:11" x14ac:dyDescent="0.2">
      <c r="B7099" s="1">
        <v>19944117</v>
      </c>
      <c r="C7099" s="1">
        <v>2031</v>
      </c>
      <c r="D7099" s="1" t="s">
        <v>329</v>
      </c>
      <c r="E7099" s="1">
        <v>0</v>
      </c>
      <c r="F7099" s="329">
        <v>0</v>
      </c>
      <c r="G7099" s="1">
        <v>6027.7358784486378</v>
      </c>
      <c r="H7099" s="329">
        <v>285212.74052332918</v>
      </c>
      <c r="I7099" s="1">
        <v>6027.7358784486378</v>
      </c>
      <c r="J7099" s="329">
        <v>7797.5122816951534</v>
      </c>
      <c r="K7099" s="329">
        <f t="shared" si="110"/>
        <v>293010.25280502433</v>
      </c>
    </row>
    <row r="7100" spans="2:11" x14ac:dyDescent="0.2">
      <c r="B7100" s="1">
        <v>19944117</v>
      </c>
      <c r="C7100" s="1">
        <v>2032</v>
      </c>
      <c r="D7100" s="1" t="s">
        <v>329</v>
      </c>
      <c r="E7100" s="1">
        <v>0</v>
      </c>
      <c r="F7100" s="329">
        <v>0</v>
      </c>
      <c r="G7100" s="1">
        <v>6027.7358784486378</v>
      </c>
      <c r="H7100" s="329">
        <v>285212.74052332918</v>
      </c>
      <c r="I7100" s="1">
        <v>6027.7358784486378</v>
      </c>
      <c r="J7100" s="329">
        <v>7797.5122816951534</v>
      </c>
      <c r="K7100" s="329">
        <f t="shared" si="110"/>
        <v>293010.25280502433</v>
      </c>
    </row>
    <row r="7101" spans="2:11" x14ac:dyDescent="0.2">
      <c r="B7101" s="1">
        <v>19944117</v>
      </c>
      <c r="C7101" s="1">
        <v>2033</v>
      </c>
      <c r="D7101" s="1" t="s">
        <v>329</v>
      </c>
      <c r="E7101" s="1">
        <v>0</v>
      </c>
      <c r="F7101" s="329">
        <v>0</v>
      </c>
      <c r="G7101" s="1">
        <v>6027.7358784486378</v>
      </c>
      <c r="H7101" s="329">
        <v>285212.74052332918</v>
      </c>
      <c r="I7101" s="1">
        <v>6027.7358784486378</v>
      </c>
      <c r="J7101" s="329">
        <v>7797.5122816951534</v>
      </c>
      <c r="K7101" s="329">
        <f t="shared" si="110"/>
        <v>293010.25280502433</v>
      </c>
    </row>
    <row r="7102" spans="2:11" x14ac:dyDescent="0.2">
      <c r="B7102" s="1">
        <v>19944117</v>
      </c>
      <c r="C7102" s="1">
        <v>2034</v>
      </c>
      <c r="D7102" s="1" t="s">
        <v>329</v>
      </c>
      <c r="E7102" s="1">
        <v>0</v>
      </c>
      <c r="F7102" s="329">
        <v>0</v>
      </c>
      <c r="G7102" s="1">
        <v>6027.7358784486378</v>
      </c>
      <c r="H7102" s="329">
        <v>285212.74052332918</v>
      </c>
      <c r="I7102" s="1">
        <v>6027.7358784486378</v>
      </c>
      <c r="J7102" s="329">
        <v>7797.5122816951534</v>
      </c>
      <c r="K7102" s="329">
        <f t="shared" si="110"/>
        <v>293010.25280502433</v>
      </c>
    </row>
    <row r="7103" spans="2:11" x14ac:dyDescent="0.2">
      <c r="B7103" s="1">
        <v>19946974</v>
      </c>
      <c r="C7103" s="1">
        <v>2023</v>
      </c>
      <c r="D7103" s="1" t="s">
        <v>329</v>
      </c>
      <c r="E7103" s="1">
        <v>40.971895189685227</v>
      </c>
      <c r="F7103" s="329">
        <v>0</v>
      </c>
      <c r="G7103" s="1">
        <v>20.111156341513279</v>
      </c>
      <c r="H7103" s="329">
        <v>951.59411940464804</v>
      </c>
      <c r="I7103" s="1">
        <v>61.083051531198507</v>
      </c>
      <c r="J7103" s="329">
        <v>11917.103381675181</v>
      </c>
      <c r="K7103" s="329">
        <f t="shared" si="110"/>
        <v>12868.697501079829</v>
      </c>
    </row>
    <row r="7104" spans="2:11" x14ac:dyDescent="0.2">
      <c r="B7104" s="1">
        <v>19946974</v>
      </c>
      <c r="C7104" s="1">
        <v>2024</v>
      </c>
      <c r="D7104" s="1" t="s">
        <v>329</v>
      </c>
      <c r="E7104" s="1">
        <v>61.630071055874318</v>
      </c>
      <c r="F7104" s="329">
        <v>1.5006030881058721</v>
      </c>
      <c r="G7104" s="1">
        <v>26.259985121287041</v>
      </c>
      <c r="H7104" s="329">
        <v>1242.5365798329819</v>
      </c>
      <c r="I7104" s="1">
        <v>87.89005617716137</v>
      </c>
      <c r="J7104" s="329">
        <v>11917.103381675181</v>
      </c>
      <c r="K7104" s="329">
        <f t="shared" si="110"/>
        <v>13161.140564596268</v>
      </c>
    </row>
    <row r="7105" spans="2:11" x14ac:dyDescent="0.2">
      <c r="B7105" s="1">
        <v>19946974</v>
      </c>
      <c r="C7105" s="1">
        <v>2025</v>
      </c>
      <c r="D7105" s="1" t="s">
        <v>329</v>
      </c>
      <c r="E7105" s="1">
        <v>652.4030708282537</v>
      </c>
      <c r="F7105" s="329">
        <v>9.3647538953890663</v>
      </c>
      <c r="G7105" s="1">
        <v>22.809375942361161</v>
      </c>
      <c r="H7105" s="329">
        <v>1079.265043016791</v>
      </c>
      <c r="I7105" s="1">
        <v>675.21244677061486</v>
      </c>
      <c r="J7105" s="329">
        <v>11917.103381675181</v>
      </c>
      <c r="K7105" s="329">
        <f t="shared" si="110"/>
        <v>13005.733178587359</v>
      </c>
    </row>
    <row r="7106" spans="2:11" x14ac:dyDescent="0.2">
      <c r="B7106" s="1">
        <v>19946974</v>
      </c>
      <c r="C7106" s="1">
        <v>2026</v>
      </c>
      <c r="D7106" s="1" t="s">
        <v>329</v>
      </c>
      <c r="E7106" s="1">
        <v>10010.69551050518</v>
      </c>
      <c r="F7106" s="329">
        <v>53.626772213456931</v>
      </c>
      <c r="G7106" s="1">
        <v>15.48574524487697</v>
      </c>
      <c r="H7106" s="329">
        <v>732.73479950057333</v>
      </c>
      <c r="I7106" s="1">
        <v>10026.18125575006</v>
      </c>
      <c r="J7106" s="329">
        <v>11917.103381675181</v>
      </c>
      <c r="K7106" s="329">
        <f t="shared" si="110"/>
        <v>12703.46495338921</v>
      </c>
    </row>
    <row r="7107" spans="2:11" x14ac:dyDescent="0.2">
      <c r="B7107" s="1">
        <v>19946974</v>
      </c>
      <c r="C7107" s="1">
        <v>2027</v>
      </c>
      <c r="D7107" s="1" t="s">
        <v>329</v>
      </c>
      <c r="E7107" s="1">
        <v>10010.69551050518</v>
      </c>
      <c r="F7107" s="329">
        <v>53.626772213456931</v>
      </c>
      <c r="G7107" s="1">
        <v>15.48574524487697</v>
      </c>
      <c r="H7107" s="329">
        <v>732.73479950057333</v>
      </c>
      <c r="I7107" s="1">
        <v>10026.18125575006</v>
      </c>
      <c r="J7107" s="329">
        <v>11917.103381675181</v>
      </c>
      <c r="K7107" s="329">
        <f t="shared" si="110"/>
        <v>12703.46495338921</v>
      </c>
    </row>
    <row r="7108" spans="2:11" x14ac:dyDescent="0.2">
      <c r="B7108" s="1">
        <v>19946974</v>
      </c>
      <c r="C7108" s="1">
        <v>2028</v>
      </c>
      <c r="D7108" s="1" t="s">
        <v>329</v>
      </c>
      <c r="E7108" s="1">
        <v>10010.69551050518</v>
      </c>
      <c r="F7108" s="329">
        <v>53.626772213456931</v>
      </c>
      <c r="G7108" s="1">
        <v>15.48574524487697</v>
      </c>
      <c r="H7108" s="329">
        <v>732.73479950057333</v>
      </c>
      <c r="I7108" s="1">
        <v>10026.18125575006</v>
      </c>
      <c r="J7108" s="329">
        <v>11917.103381675181</v>
      </c>
      <c r="K7108" s="329">
        <f t="shared" si="110"/>
        <v>12703.46495338921</v>
      </c>
    </row>
    <row r="7109" spans="2:11" x14ac:dyDescent="0.2">
      <c r="B7109" s="1">
        <v>19946974</v>
      </c>
      <c r="C7109" s="1">
        <v>2029</v>
      </c>
      <c r="D7109" s="1" t="s">
        <v>329</v>
      </c>
      <c r="E7109" s="1">
        <v>10010.69551050518</v>
      </c>
      <c r="F7109" s="329">
        <v>53.626772213456931</v>
      </c>
      <c r="G7109" s="1">
        <v>15.48574524487697</v>
      </c>
      <c r="H7109" s="329">
        <v>732.73479950057333</v>
      </c>
      <c r="I7109" s="1">
        <v>10026.18125575006</v>
      </c>
      <c r="J7109" s="329">
        <v>11917.103381675181</v>
      </c>
      <c r="K7109" s="329">
        <f t="shared" si="110"/>
        <v>12703.46495338921</v>
      </c>
    </row>
    <row r="7110" spans="2:11" x14ac:dyDescent="0.2">
      <c r="B7110" s="1">
        <v>19946974</v>
      </c>
      <c r="C7110" s="1">
        <v>2030</v>
      </c>
      <c r="D7110" s="1" t="s">
        <v>329</v>
      </c>
      <c r="E7110" s="1">
        <v>10010.69551050518</v>
      </c>
      <c r="F7110" s="329">
        <v>53.626772213456931</v>
      </c>
      <c r="G7110" s="1">
        <v>15.48574524487697</v>
      </c>
      <c r="H7110" s="329">
        <v>732.73479950057333</v>
      </c>
      <c r="I7110" s="1">
        <v>10026.18125575006</v>
      </c>
      <c r="J7110" s="329">
        <v>11917.103381675181</v>
      </c>
      <c r="K7110" s="329">
        <f t="shared" si="110"/>
        <v>12703.46495338921</v>
      </c>
    </row>
    <row r="7111" spans="2:11" x14ac:dyDescent="0.2">
      <c r="B7111" s="1">
        <v>19946974</v>
      </c>
      <c r="C7111" s="1">
        <v>2031</v>
      </c>
      <c r="D7111" s="1" t="s">
        <v>329</v>
      </c>
      <c r="E7111" s="1">
        <v>10010.69551050518</v>
      </c>
      <c r="F7111" s="329">
        <v>53.626772213456931</v>
      </c>
      <c r="G7111" s="1">
        <v>15.48574524487697</v>
      </c>
      <c r="H7111" s="329">
        <v>732.73479950057333</v>
      </c>
      <c r="I7111" s="1">
        <v>10026.18125575006</v>
      </c>
      <c r="J7111" s="329">
        <v>11917.103381675181</v>
      </c>
      <c r="K7111" s="329">
        <f t="shared" ref="K7111:K7174" si="111">J7111+H7111+F7111</f>
        <v>12703.46495338921</v>
      </c>
    </row>
    <row r="7112" spans="2:11" x14ac:dyDescent="0.2">
      <c r="B7112" s="1">
        <v>19946974</v>
      </c>
      <c r="C7112" s="1">
        <v>2032</v>
      </c>
      <c r="D7112" s="1" t="s">
        <v>329</v>
      </c>
      <c r="E7112" s="1">
        <v>10010.69551050518</v>
      </c>
      <c r="F7112" s="329">
        <v>53.626772213456931</v>
      </c>
      <c r="G7112" s="1">
        <v>15.48574524487697</v>
      </c>
      <c r="H7112" s="329">
        <v>732.73479950057333</v>
      </c>
      <c r="I7112" s="1">
        <v>10026.18125575006</v>
      </c>
      <c r="J7112" s="329">
        <v>11917.103381675181</v>
      </c>
      <c r="K7112" s="329">
        <f t="shared" si="111"/>
        <v>12703.46495338921</v>
      </c>
    </row>
    <row r="7113" spans="2:11" x14ac:dyDescent="0.2">
      <c r="B7113" s="1">
        <v>19946974</v>
      </c>
      <c r="C7113" s="1">
        <v>2033</v>
      </c>
      <c r="D7113" s="1" t="s">
        <v>329</v>
      </c>
      <c r="E7113" s="1">
        <v>10010.69551050518</v>
      </c>
      <c r="F7113" s="329">
        <v>53.626772213456931</v>
      </c>
      <c r="G7113" s="1">
        <v>15.48574524487697</v>
      </c>
      <c r="H7113" s="329">
        <v>732.73479950057333</v>
      </c>
      <c r="I7113" s="1">
        <v>10026.18125575006</v>
      </c>
      <c r="J7113" s="329">
        <v>11917.103381675181</v>
      </c>
      <c r="K7113" s="329">
        <f t="shared" si="111"/>
        <v>12703.46495338921</v>
      </c>
    </row>
    <row r="7114" spans="2:11" x14ac:dyDescent="0.2">
      <c r="B7114" s="1">
        <v>19946974</v>
      </c>
      <c r="C7114" s="1">
        <v>2034</v>
      </c>
      <c r="D7114" s="1" t="s">
        <v>329</v>
      </c>
      <c r="E7114" s="1">
        <v>10010.69551050518</v>
      </c>
      <c r="F7114" s="329">
        <v>53.626772213456931</v>
      </c>
      <c r="G7114" s="1">
        <v>15.48574524487697</v>
      </c>
      <c r="H7114" s="329">
        <v>732.73479950057333</v>
      </c>
      <c r="I7114" s="1">
        <v>10026.18125575006</v>
      </c>
      <c r="J7114" s="329">
        <v>11917.103381675181</v>
      </c>
      <c r="K7114" s="329">
        <f t="shared" si="111"/>
        <v>12703.46495338921</v>
      </c>
    </row>
    <row r="7115" spans="2:11" x14ac:dyDescent="0.2">
      <c r="B7115" s="1">
        <v>19947080</v>
      </c>
      <c r="C7115" s="1">
        <v>2023</v>
      </c>
      <c r="D7115" s="1" t="s">
        <v>329</v>
      </c>
      <c r="E7115" s="1">
        <v>141.56599251135981</v>
      </c>
      <c r="F7115" s="329">
        <v>0</v>
      </c>
      <c r="G7115" s="1">
        <v>0</v>
      </c>
      <c r="H7115" s="329">
        <v>0</v>
      </c>
      <c r="I7115" s="1">
        <v>141.56599251135981</v>
      </c>
      <c r="J7115" s="329">
        <v>4768.575375493152</v>
      </c>
      <c r="K7115" s="329">
        <f t="shared" si="111"/>
        <v>4768.575375493152</v>
      </c>
    </row>
    <row r="7116" spans="2:11" x14ac:dyDescent="0.2">
      <c r="B7116" s="1">
        <v>19947080</v>
      </c>
      <c r="C7116" s="1">
        <v>2024</v>
      </c>
      <c r="D7116" s="1" t="s">
        <v>329</v>
      </c>
      <c r="E7116" s="1">
        <v>114.3067786456991</v>
      </c>
      <c r="F7116" s="329">
        <v>1.7166007575077971</v>
      </c>
      <c r="G7116" s="1">
        <v>0</v>
      </c>
      <c r="H7116" s="329">
        <v>0</v>
      </c>
      <c r="I7116" s="1">
        <v>114.3067786456991</v>
      </c>
      <c r="J7116" s="329">
        <v>4768.575375493152</v>
      </c>
      <c r="K7116" s="329">
        <f t="shared" si="111"/>
        <v>4770.2919762506599</v>
      </c>
    </row>
    <row r="7117" spans="2:11" x14ac:dyDescent="0.2">
      <c r="B7117" s="1">
        <v>19947080</v>
      </c>
      <c r="C7117" s="1">
        <v>2025</v>
      </c>
      <c r="D7117" s="1" t="s">
        <v>329</v>
      </c>
      <c r="E7117" s="1">
        <v>178.9548452977327</v>
      </c>
      <c r="F7117" s="329">
        <v>4.3646293904293447</v>
      </c>
      <c r="G7117" s="1">
        <v>0</v>
      </c>
      <c r="H7117" s="329">
        <v>0</v>
      </c>
      <c r="I7117" s="1">
        <v>178.9548452977327</v>
      </c>
      <c r="J7117" s="329">
        <v>4768.575375493152</v>
      </c>
      <c r="K7117" s="329">
        <f t="shared" si="111"/>
        <v>4772.9400048835814</v>
      </c>
    </row>
    <row r="7118" spans="2:11" x14ac:dyDescent="0.2">
      <c r="B7118" s="1">
        <v>19947080</v>
      </c>
      <c r="C7118" s="1">
        <v>2026</v>
      </c>
      <c r="D7118" s="1" t="s">
        <v>329</v>
      </c>
      <c r="E7118" s="1">
        <v>111.0206850867268</v>
      </c>
      <c r="F7118" s="329">
        <v>2.1082111611639109</v>
      </c>
      <c r="G7118" s="1">
        <v>0</v>
      </c>
      <c r="H7118" s="329">
        <v>0</v>
      </c>
      <c r="I7118" s="1">
        <v>111.0206850867268</v>
      </c>
      <c r="J7118" s="329">
        <v>4768.575375493152</v>
      </c>
      <c r="K7118" s="329">
        <f t="shared" si="111"/>
        <v>4770.6835866543161</v>
      </c>
    </row>
    <row r="7119" spans="2:11" x14ac:dyDescent="0.2">
      <c r="B7119" s="1">
        <v>19947080</v>
      </c>
      <c r="C7119" s="1">
        <v>2027</v>
      </c>
      <c r="D7119" s="1" t="s">
        <v>329</v>
      </c>
      <c r="E7119" s="1">
        <v>111.0206850867268</v>
      </c>
      <c r="F7119" s="329">
        <v>2.1082111611639109</v>
      </c>
      <c r="G7119" s="1">
        <v>0</v>
      </c>
      <c r="H7119" s="329">
        <v>0</v>
      </c>
      <c r="I7119" s="1">
        <v>111.0206850867268</v>
      </c>
      <c r="J7119" s="329">
        <v>4768.575375493152</v>
      </c>
      <c r="K7119" s="329">
        <f t="shared" si="111"/>
        <v>4770.6835866543161</v>
      </c>
    </row>
    <row r="7120" spans="2:11" x14ac:dyDescent="0.2">
      <c r="B7120" s="1">
        <v>19947080</v>
      </c>
      <c r="C7120" s="1">
        <v>2028</v>
      </c>
      <c r="D7120" s="1" t="s">
        <v>329</v>
      </c>
      <c r="E7120" s="1">
        <v>111.0206850867268</v>
      </c>
      <c r="F7120" s="329">
        <v>2.1082111611639109</v>
      </c>
      <c r="G7120" s="1">
        <v>0</v>
      </c>
      <c r="H7120" s="329">
        <v>0</v>
      </c>
      <c r="I7120" s="1">
        <v>111.0206850867268</v>
      </c>
      <c r="J7120" s="329">
        <v>4768.575375493152</v>
      </c>
      <c r="K7120" s="329">
        <f t="shared" si="111"/>
        <v>4770.6835866543161</v>
      </c>
    </row>
    <row r="7121" spans="2:11" x14ac:dyDescent="0.2">
      <c r="B7121" s="1">
        <v>19947080</v>
      </c>
      <c r="C7121" s="1">
        <v>2029</v>
      </c>
      <c r="D7121" s="1" t="s">
        <v>329</v>
      </c>
      <c r="E7121" s="1">
        <v>111.0206850867268</v>
      </c>
      <c r="F7121" s="329">
        <v>2.1082111611639109</v>
      </c>
      <c r="G7121" s="1">
        <v>0</v>
      </c>
      <c r="H7121" s="329">
        <v>0</v>
      </c>
      <c r="I7121" s="1">
        <v>111.0206850867268</v>
      </c>
      <c r="J7121" s="329">
        <v>4768.575375493152</v>
      </c>
      <c r="K7121" s="329">
        <f t="shared" si="111"/>
        <v>4770.6835866543161</v>
      </c>
    </row>
    <row r="7122" spans="2:11" x14ac:dyDescent="0.2">
      <c r="B7122" s="1">
        <v>19947080</v>
      </c>
      <c r="C7122" s="1">
        <v>2030</v>
      </c>
      <c r="D7122" s="1" t="s">
        <v>329</v>
      </c>
      <c r="E7122" s="1">
        <v>111.0206850867268</v>
      </c>
      <c r="F7122" s="329">
        <v>2.1082111611639109</v>
      </c>
      <c r="G7122" s="1">
        <v>0</v>
      </c>
      <c r="H7122" s="329">
        <v>0</v>
      </c>
      <c r="I7122" s="1">
        <v>111.0206850867268</v>
      </c>
      <c r="J7122" s="329">
        <v>4768.575375493152</v>
      </c>
      <c r="K7122" s="329">
        <f t="shared" si="111"/>
        <v>4770.6835866543161</v>
      </c>
    </row>
    <row r="7123" spans="2:11" x14ac:dyDescent="0.2">
      <c r="B7123" s="1">
        <v>19947080</v>
      </c>
      <c r="C7123" s="1">
        <v>2031</v>
      </c>
      <c r="D7123" s="1" t="s">
        <v>329</v>
      </c>
      <c r="E7123" s="1">
        <v>111.0206850867268</v>
      </c>
      <c r="F7123" s="329">
        <v>2.1082111611639109</v>
      </c>
      <c r="G7123" s="1">
        <v>0</v>
      </c>
      <c r="H7123" s="329">
        <v>0</v>
      </c>
      <c r="I7123" s="1">
        <v>111.0206850867268</v>
      </c>
      <c r="J7123" s="329">
        <v>4768.575375493152</v>
      </c>
      <c r="K7123" s="329">
        <f t="shared" si="111"/>
        <v>4770.6835866543161</v>
      </c>
    </row>
    <row r="7124" spans="2:11" x14ac:dyDescent="0.2">
      <c r="B7124" s="1">
        <v>19947080</v>
      </c>
      <c r="C7124" s="1">
        <v>2032</v>
      </c>
      <c r="D7124" s="1" t="s">
        <v>329</v>
      </c>
      <c r="E7124" s="1">
        <v>111.0206850867268</v>
      </c>
      <c r="F7124" s="329">
        <v>2.1082111611639109</v>
      </c>
      <c r="G7124" s="1">
        <v>0</v>
      </c>
      <c r="H7124" s="329">
        <v>0</v>
      </c>
      <c r="I7124" s="1">
        <v>111.0206850867268</v>
      </c>
      <c r="J7124" s="329">
        <v>4768.575375493152</v>
      </c>
      <c r="K7124" s="329">
        <f t="shared" si="111"/>
        <v>4770.6835866543161</v>
      </c>
    </row>
    <row r="7125" spans="2:11" x14ac:dyDescent="0.2">
      <c r="B7125" s="1">
        <v>19947080</v>
      </c>
      <c r="C7125" s="1">
        <v>2033</v>
      </c>
      <c r="D7125" s="1" t="s">
        <v>329</v>
      </c>
      <c r="E7125" s="1">
        <v>111.0206850867268</v>
      </c>
      <c r="F7125" s="329">
        <v>2.1082111611639109</v>
      </c>
      <c r="G7125" s="1">
        <v>0</v>
      </c>
      <c r="H7125" s="329">
        <v>0</v>
      </c>
      <c r="I7125" s="1">
        <v>111.0206850867268</v>
      </c>
      <c r="J7125" s="329">
        <v>4768.575375493152</v>
      </c>
      <c r="K7125" s="329">
        <f t="shared" si="111"/>
        <v>4770.6835866543161</v>
      </c>
    </row>
    <row r="7126" spans="2:11" x14ac:dyDescent="0.2">
      <c r="B7126" s="1">
        <v>19947080</v>
      </c>
      <c r="C7126" s="1">
        <v>2034</v>
      </c>
      <c r="D7126" s="1" t="s">
        <v>329</v>
      </c>
      <c r="E7126" s="1">
        <v>111.0206850867268</v>
      </c>
      <c r="F7126" s="329">
        <v>2.1082111611639109</v>
      </c>
      <c r="G7126" s="1">
        <v>0</v>
      </c>
      <c r="H7126" s="329">
        <v>0</v>
      </c>
      <c r="I7126" s="1">
        <v>111.0206850867268</v>
      </c>
      <c r="J7126" s="329">
        <v>4768.575375493152</v>
      </c>
      <c r="K7126" s="329">
        <f t="shared" si="111"/>
        <v>4770.6835866543161</v>
      </c>
    </row>
    <row r="7127" spans="2:11" x14ac:dyDescent="0.2">
      <c r="B7127" s="1">
        <v>19947175</v>
      </c>
      <c r="C7127" s="1">
        <v>2023</v>
      </c>
      <c r="D7127" s="1" t="s">
        <v>329</v>
      </c>
      <c r="E7127" s="1">
        <v>0</v>
      </c>
      <c r="F7127" s="329">
        <v>0</v>
      </c>
      <c r="G7127" s="1">
        <v>0</v>
      </c>
      <c r="H7127" s="329">
        <v>0</v>
      </c>
      <c r="I7127" s="1">
        <v>0</v>
      </c>
      <c r="J7127" s="329">
        <v>3477.6372732353229</v>
      </c>
      <c r="K7127" s="329">
        <f t="shared" si="111"/>
        <v>3477.6372732353229</v>
      </c>
    </row>
    <row r="7128" spans="2:11" x14ac:dyDescent="0.2">
      <c r="B7128" s="1">
        <v>19947175</v>
      </c>
      <c r="C7128" s="1">
        <v>2024</v>
      </c>
      <c r="D7128" s="1" t="s">
        <v>329</v>
      </c>
      <c r="E7128" s="1">
        <v>0</v>
      </c>
      <c r="F7128" s="329">
        <v>0</v>
      </c>
      <c r="G7128" s="1">
        <v>0</v>
      </c>
      <c r="H7128" s="329">
        <v>0</v>
      </c>
      <c r="I7128" s="1">
        <v>0</v>
      </c>
      <c r="J7128" s="329">
        <v>3477.6372732353229</v>
      </c>
      <c r="K7128" s="329">
        <f t="shared" si="111"/>
        <v>3477.6372732353229</v>
      </c>
    </row>
    <row r="7129" spans="2:11" x14ac:dyDescent="0.2">
      <c r="B7129" s="1">
        <v>19947175</v>
      </c>
      <c r="C7129" s="1">
        <v>2025</v>
      </c>
      <c r="D7129" s="1" t="s">
        <v>329</v>
      </c>
      <c r="E7129" s="1">
        <v>0</v>
      </c>
      <c r="F7129" s="329">
        <v>0</v>
      </c>
      <c r="G7129" s="1">
        <v>0</v>
      </c>
      <c r="H7129" s="329">
        <v>0</v>
      </c>
      <c r="I7129" s="1">
        <v>0</v>
      </c>
      <c r="J7129" s="329">
        <v>3477.6372732353229</v>
      </c>
      <c r="K7129" s="329">
        <f t="shared" si="111"/>
        <v>3477.6372732353229</v>
      </c>
    </row>
    <row r="7130" spans="2:11" x14ac:dyDescent="0.2">
      <c r="B7130" s="1">
        <v>19947175</v>
      </c>
      <c r="C7130" s="1">
        <v>2026</v>
      </c>
      <c r="D7130" s="1" t="s">
        <v>329</v>
      </c>
      <c r="E7130" s="1">
        <v>0</v>
      </c>
      <c r="F7130" s="329">
        <v>0</v>
      </c>
      <c r="G7130" s="1">
        <v>0</v>
      </c>
      <c r="H7130" s="329">
        <v>0</v>
      </c>
      <c r="I7130" s="1">
        <v>0</v>
      </c>
      <c r="J7130" s="329">
        <v>3477.6372732353229</v>
      </c>
      <c r="K7130" s="329">
        <f t="shared" si="111"/>
        <v>3477.6372732353229</v>
      </c>
    </row>
    <row r="7131" spans="2:11" x14ac:dyDescent="0.2">
      <c r="B7131" s="1">
        <v>19947175</v>
      </c>
      <c r="C7131" s="1">
        <v>2027</v>
      </c>
      <c r="D7131" s="1" t="s">
        <v>329</v>
      </c>
      <c r="E7131" s="1">
        <v>0</v>
      </c>
      <c r="F7131" s="329">
        <v>0</v>
      </c>
      <c r="G7131" s="1">
        <v>0</v>
      </c>
      <c r="H7131" s="329">
        <v>0</v>
      </c>
      <c r="I7131" s="1">
        <v>0</v>
      </c>
      <c r="J7131" s="329">
        <v>3477.6372732353229</v>
      </c>
      <c r="K7131" s="329">
        <f t="shared" si="111"/>
        <v>3477.6372732353229</v>
      </c>
    </row>
    <row r="7132" spans="2:11" x14ac:dyDescent="0.2">
      <c r="B7132" s="1">
        <v>19947175</v>
      </c>
      <c r="C7132" s="1">
        <v>2028</v>
      </c>
      <c r="D7132" s="1" t="s">
        <v>329</v>
      </c>
      <c r="E7132" s="1">
        <v>0</v>
      </c>
      <c r="F7132" s="329">
        <v>0</v>
      </c>
      <c r="G7132" s="1">
        <v>0</v>
      </c>
      <c r="H7132" s="329">
        <v>0</v>
      </c>
      <c r="I7132" s="1">
        <v>0</v>
      </c>
      <c r="J7132" s="329">
        <v>3477.6372732353229</v>
      </c>
      <c r="K7132" s="329">
        <f t="shared" si="111"/>
        <v>3477.6372732353229</v>
      </c>
    </row>
    <row r="7133" spans="2:11" x14ac:dyDescent="0.2">
      <c r="B7133" s="1">
        <v>19947175</v>
      </c>
      <c r="C7133" s="1">
        <v>2029</v>
      </c>
      <c r="D7133" s="1" t="s">
        <v>329</v>
      </c>
      <c r="E7133" s="1">
        <v>0</v>
      </c>
      <c r="F7133" s="329">
        <v>0</v>
      </c>
      <c r="G7133" s="1">
        <v>0</v>
      </c>
      <c r="H7133" s="329">
        <v>0</v>
      </c>
      <c r="I7133" s="1">
        <v>0</v>
      </c>
      <c r="J7133" s="329">
        <v>3477.6372732353229</v>
      </c>
      <c r="K7133" s="329">
        <f t="shared" si="111"/>
        <v>3477.6372732353229</v>
      </c>
    </row>
    <row r="7134" spans="2:11" x14ac:dyDescent="0.2">
      <c r="B7134" s="1">
        <v>19947175</v>
      </c>
      <c r="C7134" s="1">
        <v>2030</v>
      </c>
      <c r="D7134" s="1" t="s">
        <v>329</v>
      </c>
      <c r="E7134" s="1">
        <v>0</v>
      </c>
      <c r="F7134" s="329">
        <v>0</v>
      </c>
      <c r="G7134" s="1">
        <v>0</v>
      </c>
      <c r="H7134" s="329">
        <v>0</v>
      </c>
      <c r="I7134" s="1">
        <v>0</v>
      </c>
      <c r="J7134" s="329">
        <v>3477.6372732353229</v>
      </c>
      <c r="K7134" s="329">
        <f t="shared" si="111"/>
        <v>3477.6372732353229</v>
      </c>
    </row>
    <row r="7135" spans="2:11" x14ac:dyDescent="0.2">
      <c r="B7135" s="1">
        <v>19947175</v>
      </c>
      <c r="C7135" s="1">
        <v>2031</v>
      </c>
      <c r="D7135" s="1" t="s">
        <v>329</v>
      </c>
      <c r="E7135" s="1">
        <v>0</v>
      </c>
      <c r="F7135" s="329">
        <v>0</v>
      </c>
      <c r="G7135" s="1">
        <v>0</v>
      </c>
      <c r="H7135" s="329">
        <v>0</v>
      </c>
      <c r="I7135" s="1">
        <v>0</v>
      </c>
      <c r="J7135" s="329">
        <v>3477.6372732353229</v>
      </c>
      <c r="K7135" s="329">
        <f t="shared" si="111"/>
        <v>3477.6372732353229</v>
      </c>
    </row>
    <row r="7136" spans="2:11" x14ac:dyDescent="0.2">
      <c r="B7136" s="1">
        <v>19947175</v>
      </c>
      <c r="C7136" s="1">
        <v>2032</v>
      </c>
      <c r="D7136" s="1" t="s">
        <v>329</v>
      </c>
      <c r="E7136" s="1">
        <v>0</v>
      </c>
      <c r="F7136" s="329">
        <v>0</v>
      </c>
      <c r="G7136" s="1">
        <v>0</v>
      </c>
      <c r="H7136" s="329">
        <v>0</v>
      </c>
      <c r="I7136" s="1">
        <v>0</v>
      </c>
      <c r="J7136" s="329">
        <v>3477.6372732353229</v>
      </c>
      <c r="K7136" s="329">
        <f t="shared" si="111"/>
        <v>3477.6372732353229</v>
      </c>
    </row>
    <row r="7137" spans="2:11" x14ac:dyDescent="0.2">
      <c r="B7137" s="1">
        <v>19947175</v>
      </c>
      <c r="C7137" s="1">
        <v>2033</v>
      </c>
      <c r="D7137" s="1" t="s">
        <v>329</v>
      </c>
      <c r="E7137" s="1">
        <v>0</v>
      </c>
      <c r="F7137" s="329">
        <v>0</v>
      </c>
      <c r="G7137" s="1">
        <v>0</v>
      </c>
      <c r="H7137" s="329">
        <v>0</v>
      </c>
      <c r="I7137" s="1">
        <v>0</v>
      </c>
      <c r="J7137" s="329">
        <v>3477.6372732353229</v>
      </c>
      <c r="K7137" s="329">
        <f t="shared" si="111"/>
        <v>3477.6372732353229</v>
      </c>
    </row>
    <row r="7138" spans="2:11" x14ac:dyDescent="0.2">
      <c r="B7138" s="1">
        <v>19947175</v>
      </c>
      <c r="C7138" s="1">
        <v>2034</v>
      </c>
      <c r="D7138" s="1" t="s">
        <v>329</v>
      </c>
      <c r="E7138" s="1">
        <v>0</v>
      </c>
      <c r="F7138" s="329">
        <v>0</v>
      </c>
      <c r="G7138" s="1">
        <v>0</v>
      </c>
      <c r="H7138" s="329">
        <v>0</v>
      </c>
      <c r="I7138" s="1">
        <v>0</v>
      </c>
      <c r="J7138" s="329">
        <v>3477.6372732353229</v>
      </c>
      <c r="K7138" s="329">
        <f t="shared" si="111"/>
        <v>3477.6372732353229</v>
      </c>
    </row>
    <row r="7139" spans="2:11" x14ac:dyDescent="0.2">
      <c r="B7139" s="1">
        <v>19963350</v>
      </c>
      <c r="C7139" s="1">
        <v>2023</v>
      </c>
      <c r="D7139" s="1" t="s">
        <v>329</v>
      </c>
      <c r="E7139" s="1">
        <v>0</v>
      </c>
      <c r="F7139" s="329">
        <v>0</v>
      </c>
      <c r="G7139" s="1">
        <v>0</v>
      </c>
      <c r="H7139" s="329">
        <v>0</v>
      </c>
      <c r="I7139" s="1">
        <v>0</v>
      </c>
      <c r="J7139" s="329">
        <v>12673.601204165159</v>
      </c>
      <c r="K7139" s="329">
        <f t="shared" si="111"/>
        <v>12673.601204165159</v>
      </c>
    </row>
    <row r="7140" spans="2:11" x14ac:dyDescent="0.2">
      <c r="B7140" s="1">
        <v>19963350</v>
      </c>
      <c r="C7140" s="1">
        <v>2024</v>
      </c>
      <c r="D7140" s="1" t="s">
        <v>329</v>
      </c>
      <c r="E7140" s="1">
        <v>0</v>
      </c>
      <c r="F7140" s="329">
        <v>0</v>
      </c>
      <c r="G7140" s="1">
        <v>0</v>
      </c>
      <c r="H7140" s="329">
        <v>0</v>
      </c>
      <c r="I7140" s="1">
        <v>0</v>
      </c>
      <c r="J7140" s="329">
        <v>12673.601204165159</v>
      </c>
      <c r="K7140" s="329">
        <f t="shared" si="111"/>
        <v>12673.601204165159</v>
      </c>
    </row>
    <row r="7141" spans="2:11" x14ac:dyDescent="0.2">
      <c r="B7141" s="1">
        <v>19963350</v>
      </c>
      <c r="C7141" s="1">
        <v>2025</v>
      </c>
      <c r="D7141" s="1" t="s">
        <v>329</v>
      </c>
      <c r="E7141" s="1">
        <v>115.2694015052392</v>
      </c>
      <c r="F7141" s="329">
        <v>2.7120687664735161</v>
      </c>
      <c r="G7141" s="1">
        <v>0</v>
      </c>
      <c r="H7141" s="329">
        <v>0</v>
      </c>
      <c r="I7141" s="1">
        <v>115.2694015052392</v>
      </c>
      <c r="J7141" s="329">
        <v>12673.601204165159</v>
      </c>
      <c r="K7141" s="329">
        <f t="shared" si="111"/>
        <v>12676.313272931633</v>
      </c>
    </row>
    <row r="7142" spans="2:11" x14ac:dyDescent="0.2">
      <c r="B7142" s="1">
        <v>19963350</v>
      </c>
      <c r="C7142" s="1">
        <v>2026</v>
      </c>
      <c r="D7142" s="1" t="s">
        <v>329</v>
      </c>
      <c r="E7142" s="1">
        <v>530.82063250526653</v>
      </c>
      <c r="F7142" s="329">
        <v>7.5931334492056557</v>
      </c>
      <c r="G7142" s="1">
        <v>0</v>
      </c>
      <c r="H7142" s="329">
        <v>0</v>
      </c>
      <c r="I7142" s="1">
        <v>530.82063250526653</v>
      </c>
      <c r="J7142" s="329">
        <v>12673.601204165159</v>
      </c>
      <c r="K7142" s="329">
        <f t="shared" si="111"/>
        <v>12681.194337614364</v>
      </c>
    </row>
    <row r="7143" spans="2:11" x14ac:dyDescent="0.2">
      <c r="B7143" s="1">
        <v>19963350</v>
      </c>
      <c r="C7143" s="1">
        <v>2027</v>
      </c>
      <c r="D7143" s="1" t="s">
        <v>329</v>
      </c>
      <c r="E7143" s="1">
        <v>530.82063250526653</v>
      </c>
      <c r="F7143" s="329">
        <v>7.5931334492056557</v>
      </c>
      <c r="G7143" s="1">
        <v>0</v>
      </c>
      <c r="H7143" s="329">
        <v>0</v>
      </c>
      <c r="I7143" s="1">
        <v>530.82063250526653</v>
      </c>
      <c r="J7143" s="329">
        <v>12673.601204165159</v>
      </c>
      <c r="K7143" s="329">
        <f t="shared" si="111"/>
        <v>12681.194337614364</v>
      </c>
    </row>
    <row r="7144" spans="2:11" x14ac:dyDescent="0.2">
      <c r="B7144" s="1">
        <v>19963350</v>
      </c>
      <c r="C7144" s="1">
        <v>2028</v>
      </c>
      <c r="D7144" s="1" t="s">
        <v>329</v>
      </c>
      <c r="E7144" s="1">
        <v>530.82063250526653</v>
      </c>
      <c r="F7144" s="329">
        <v>7.5931334492056557</v>
      </c>
      <c r="G7144" s="1">
        <v>0</v>
      </c>
      <c r="H7144" s="329">
        <v>0</v>
      </c>
      <c r="I7144" s="1">
        <v>530.82063250526653</v>
      </c>
      <c r="J7144" s="329">
        <v>12673.601204165159</v>
      </c>
      <c r="K7144" s="329">
        <f t="shared" si="111"/>
        <v>12681.194337614364</v>
      </c>
    </row>
    <row r="7145" spans="2:11" x14ac:dyDescent="0.2">
      <c r="B7145" s="1">
        <v>19963350</v>
      </c>
      <c r="C7145" s="1">
        <v>2029</v>
      </c>
      <c r="D7145" s="1" t="s">
        <v>329</v>
      </c>
      <c r="E7145" s="1">
        <v>530.82063250526653</v>
      </c>
      <c r="F7145" s="329">
        <v>7.5931334492056557</v>
      </c>
      <c r="G7145" s="1">
        <v>0</v>
      </c>
      <c r="H7145" s="329">
        <v>0</v>
      </c>
      <c r="I7145" s="1">
        <v>530.82063250526653</v>
      </c>
      <c r="J7145" s="329">
        <v>12673.601204165159</v>
      </c>
      <c r="K7145" s="329">
        <f t="shared" si="111"/>
        <v>12681.194337614364</v>
      </c>
    </row>
    <row r="7146" spans="2:11" x14ac:dyDescent="0.2">
      <c r="B7146" s="1">
        <v>19963350</v>
      </c>
      <c r="C7146" s="1">
        <v>2030</v>
      </c>
      <c r="D7146" s="1" t="s">
        <v>329</v>
      </c>
      <c r="E7146" s="1">
        <v>530.82063250526653</v>
      </c>
      <c r="F7146" s="329">
        <v>7.5931334492056557</v>
      </c>
      <c r="G7146" s="1">
        <v>0</v>
      </c>
      <c r="H7146" s="329">
        <v>0</v>
      </c>
      <c r="I7146" s="1">
        <v>530.82063250526653</v>
      </c>
      <c r="J7146" s="329">
        <v>12673.601204165159</v>
      </c>
      <c r="K7146" s="329">
        <f t="shared" si="111"/>
        <v>12681.194337614364</v>
      </c>
    </row>
    <row r="7147" spans="2:11" x14ac:dyDescent="0.2">
      <c r="B7147" s="1">
        <v>19963350</v>
      </c>
      <c r="C7147" s="1">
        <v>2031</v>
      </c>
      <c r="D7147" s="1" t="s">
        <v>329</v>
      </c>
      <c r="E7147" s="1">
        <v>530.82063250526653</v>
      </c>
      <c r="F7147" s="329">
        <v>7.5931334492056557</v>
      </c>
      <c r="G7147" s="1">
        <v>0</v>
      </c>
      <c r="H7147" s="329">
        <v>0</v>
      </c>
      <c r="I7147" s="1">
        <v>530.82063250526653</v>
      </c>
      <c r="J7147" s="329">
        <v>12673.601204165159</v>
      </c>
      <c r="K7147" s="329">
        <f t="shared" si="111"/>
        <v>12681.194337614364</v>
      </c>
    </row>
    <row r="7148" spans="2:11" x14ac:dyDescent="0.2">
      <c r="B7148" s="1">
        <v>19963350</v>
      </c>
      <c r="C7148" s="1">
        <v>2032</v>
      </c>
      <c r="D7148" s="1" t="s">
        <v>329</v>
      </c>
      <c r="E7148" s="1">
        <v>530.82063250526653</v>
      </c>
      <c r="F7148" s="329">
        <v>7.5931334492056557</v>
      </c>
      <c r="G7148" s="1">
        <v>0</v>
      </c>
      <c r="H7148" s="329">
        <v>0</v>
      </c>
      <c r="I7148" s="1">
        <v>530.82063250526653</v>
      </c>
      <c r="J7148" s="329">
        <v>12673.601204165159</v>
      </c>
      <c r="K7148" s="329">
        <f t="shared" si="111"/>
        <v>12681.194337614364</v>
      </c>
    </row>
    <row r="7149" spans="2:11" x14ac:dyDescent="0.2">
      <c r="B7149" s="1">
        <v>19963350</v>
      </c>
      <c r="C7149" s="1">
        <v>2033</v>
      </c>
      <c r="D7149" s="1" t="s">
        <v>329</v>
      </c>
      <c r="E7149" s="1">
        <v>530.82063250526653</v>
      </c>
      <c r="F7149" s="329">
        <v>7.5931334492056557</v>
      </c>
      <c r="G7149" s="1">
        <v>0</v>
      </c>
      <c r="H7149" s="329">
        <v>0</v>
      </c>
      <c r="I7149" s="1">
        <v>530.82063250526653</v>
      </c>
      <c r="J7149" s="329">
        <v>12673.601204165159</v>
      </c>
      <c r="K7149" s="329">
        <f t="shared" si="111"/>
        <v>12681.194337614364</v>
      </c>
    </row>
    <row r="7150" spans="2:11" x14ac:dyDescent="0.2">
      <c r="B7150" s="1">
        <v>19963350</v>
      </c>
      <c r="C7150" s="1">
        <v>2034</v>
      </c>
      <c r="D7150" s="1" t="s">
        <v>329</v>
      </c>
      <c r="E7150" s="1">
        <v>530.82063250526653</v>
      </c>
      <c r="F7150" s="329">
        <v>7.5931334492056557</v>
      </c>
      <c r="G7150" s="1">
        <v>0</v>
      </c>
      <c r="H7150" s="329">
        <v>0</v>
      </c>
      <c r="I7150" s="1">
        <v>530.82063250526653</v>
      </c>
      <c r="J7150" s="329">
        <v>12673.601204165159</v>
      </c>
      <c r="K7150" s="329">
        <f t="shared" si="111"/>
        <v>12681.194337614364</v>
      </c>
    </row>
    <row r="7151" spans="2:11" x14ac:dyDescent="0.2">
      <c r="B7151" s="1">
        <v>19963742</v>
      </c>
      <c r="C7151" s="1">
        <v>2023</v>
      </c>
      <c r="D7151" s="1" t="s">
        <v>329</v>
      </c>
      <c r="E7151" s="1">
        <v>0</v>
      </c>
      <c r="F7151" s="329">
        <v>0</v>
      </c>
      <c r="G7151" s="1">
        <v>0</v>
      </c>
      <c r="H7151" s="329">
        <v>0</v>
      </c>
      <c r="I7151" s="1">
        <v>0</v>
      </c>
      <c r="J7151" s="329">
        <v>5360.4343986629474</v>
      </c>
      <c r="K7151" s="329">
        <f t="shared" si="111"/>
        <v>5360.4343986629474</v>
      </c>
    </row>
    <row r="7152" spans="2:11" x14ac:dyDescent="0.2">
      <c r="B7152" s="1">
        <v>19963742</v>
      </c>
      <c r="C7152" s="1">
        <v>2024</v>
      </c>
      <c r="D7152" s="1" t="s">
        <v>329</v>
      </c>
      <c r="E7152" s="1">
        <v>0</v>
      </c>
      <c r="F7152" s="329">
        <v>0</v>
      </c>
      <c r="G7152" s="1">
        <v>0</v>
      </c>
      <c r="H7152" s="329">
        <v>0</v>
      </c>
      <c r="I7152" s="1">
        <v>0</v>
      </c>
      <c r="J7152" s="329">
        <v>5360.4343986629474</v>
      </c>
      <c r="K7152" s="329">
        <f t="shared" si="111"/>
        <v>5360.4343986629474</v>
      </c>
    </row>
    <row r="7153" spans="2:11" x14ac:dyDescent="0.2">
      <c r="B7153" s="1">
        <v>19963742</v>
      </c>
      <c r="C7153" s="1">
        <v>2025</v>
      </c>
      <c r="D7153" s="1" t="s">
        <v>329</v>
      </c>
      <c r="E7153" s="1">
        <v>5508.21429177343</v>
      </c>
      <c r="F7153" s="329">
        <v>218.9768203071182</v>
      </c>
      <c r="G7153" s="1">
        <v>0</v>
      </c>
      <c r="H7153" s="329">
        <v>0</v>
      </c>
      <c r="I7153" s="1">
        <v>5508.21429177343</v>
      </c>
      <c r="J7153" s="329">
        <v>5360.4343986629474</v>
      </c>
      <c r="K7153" s="329">
        <f t="shared" si="111"/>
        <v>5579.4112189700654</v>
      </c>
    </row>
    <row r="7154" spans="2:11" x14ac:dyDescent="0.2">
      <c r="B7154" s="1">
        <v>19963742</v>
      </c>
      <c r="C7154" s="1">
        <v>2026</v>
      </c>
      <c r="D7154" s="1" t="s">
        <v>329</v>
      </c>
      <c r="E7154" s="1">
        <v>8447.6283930297268</v>
      </c>
      <c r="F7154" s="329">
        <v>227.93595290072881</v>
      </c>
      <c r="G7154" s="1">
        <v>0</v>
      </c>
      <c r="H7154" s="329">
        <v>0</v>
      </c>
      <c r="I7154" s="1">
        <v>8447.6283930297268</v>
      </c>
      <c r="J7154" s="329">
        <v>5360.4343986629474</v>
      </c>
      <c r="K7154" s="329">
        <f t="shared" si="111"/>
        <v>5588.3703515636762</v>
      </c>
    </row>
    <row r="7155" spans="2:11" x14ac:dyDescent="0.2">
      <c r="B7155" s="1">
        <v>19963742</v>
      </c>
      <c r="C7155" s="1">
        <v>2027</v>
      </c>
      <c r="D7155" s="1" t="s">
        <v>329</v>
      </c>
      <c r="E7155" s="1">
        <v>8447.6283930297268</v>
      </c>
      <c r="F7155" s="329">
        <v>227.93595290072881</v>
      </c>
      <c r="G7155" s="1">
        <v>0</v>
      </c>
      <c r="H7155" s="329">
        <v>0</v>
      </c>
      <c r="I7155" s="1">
        <v>8447.6283930297268</v>
      </c>
      <c r="J7155" s="329">
        <v>5360.4343986629474</v>
      </c>
      <c r="K7155" s="329">
        <f t="shared" si="111"/>
        <v>5588.3703515636762</v>
      </c>
    </row>
    <row r="7156" spans="2:11" x14ac:dyDescent="0.2">
      <c r="B7156" s="1">
        <v>19963742</v>
      </c>
      <c r="C7156" s="1">
        <v>2028</v>
      </c>
      <c r="D7156" s="1" t="s">
        <v>329</v>
      </c>
      <c r="E7156" s="1">
        <v>8447.6283930297268</v>
      </c>
      <c r="F7156" s="329">
        <v>227.93595290072881</v>
      </c>
      <c r="G7156" s="1">
        <v>0</v>
      </c>
      <c r="H7156" s="329">
        <v>0</v>
      </c>
      <c r="I7156" s="1">
        <v>8447.6283930297268</v>
      </c>
      <c r="J7156" s="329">
        <v>5360.4343986629474</v>
      </c>
      <c r="K7156" s="329">
        <f t="shared" si="111"/>
        <v>5588.3703515636762</v>
      </c>
    </row>
    <row r="7157" spans="2:11" x14ac:dyDescent="0.2">
      <c r="B7157" s="1">
        <v>19963742</v>
      </c>
      <c r="C7157" s="1">
        <v>2029</v>
      </c>
      <c r="D7157" s="1" t="s">
        <v>329</v>
      </c>
      <c r="E7157" s="1">
        <v>8447.6283930297268</v>
      </c>
      <c r="F7157" s="329">
        <v>227.93595290072881</v>
      </c>
      <c r="G7157" s="1">
        <v>0</v>
      </c>
      <c r="H7157" s="329">
        <v>0</v>
      </c>
      <c r="I7157" s="1">
        <v>8447.6283930297268</v>
      </c>
      <c r="J7157" s="329">
        <v>5360.4343986629474</v>
      </c>
      <c r="K7157" s="329">
        <f t="shared" si="111"/>
        <v>5588.3703515636762</v>
      </c>
    </row>
    <row r="7158" spans="2:11" x14ac:dyDescent="0.2">
      <c r="B7158" s="1">
        <v>19963742</v>
      </c>
      <c r="C7158" s="1">
        <v>2030</v>
      </c>
      <c r="D7158" s="1" t="s">
        <v>329</v>
      </c>
      <c r="E7158" s="1">
        <v>8447.6283930297268</v>
      </c>
      <c r="F7158" s="329">
        <v>227.93595290072881</v>
      </c>
      <c r="G7158" s="1">
        <v>0</v>
      </c>
      <c r="H7158" s="329">
        <v>0</v>
      </c>
      <c r="I7158" s="1">
        <v>8447.6283930297268</v>
      </c>
      <c r="J7158" s="329">
        <v>5360.4343986629474</v>
      </c>
      <c r="K7158" s="329">
        <f t="shared" si="111"/>
        <v>5588.3703515636762</v>
      </c>
    </row>
    <row r="7159" spans="2:11" x14ac:dyDescent="0.2">
      <c r="B7159" s="1">
        <v>19963742</v>
      </c>
      <c r="C7159" s="1">
        <v>2031</v>
      </c>
      <c r="D7159" s="1" t="s">
        <v>329</v>
      </c>
      <c r="E7159" s="1">
        <v>8447.6283930297268</v>
      </c>
      <c r="F7159" s="329">
        <v>227.93595290072881</v>
      </c>
      <c r="G7159" s="1">
        <v>0</v>
      </c>
      <c r="H7159" s="329">
        <v>0</v>
      </c>
      <c r="I7159" s="1">
        <v>8447.6283930297268</v>
      </c>
      <c r="J7159" s="329">
        <v>5360.4343986629474</v>
      </c>
      <c r="K7159" s="329">
        <f t="shared" si="111"/>
        <v>5588.3703515636762</v>
      </c>
    </row>
    <row r="7160" spans="2:11" x14ac:dyDescent="0.2">
      <c r="B7160" s="1">
        <v>19963742</v>
      </c>
      <c r="C7160" s="1">
        <v>2032</v>
      </c>
      <c r="D7160" s="1" t="s">
        <v>329</v>
      </c>
      <c r="E7160" s="1">
        <v>8447.6283930297268</v>
      </c>
      <c r="F7160" s="329">
        <v>227.93595290072881</v>
      </c>
      <c r="G7160" s="1">
        <v>0</v>
      </c>
      <c r="H7160" s="329">
        <v>0</v>
      </c>
      <c r="I7160" s="1">
        <v>8447.6283930297268</v>
      </c>
      <c r="J7160" s="329">
        <v>5360.4343986629474</v>
      </c>
      <c r="K7160" s="329">
        <f t="shared" si="111"/>
        <v>5588.3703515636762</v>
      </c>
    </row>
    <row r="7161" spans="2:11" x14ac:dyDescent="0.2">
      <c r="B7161" s="1">
        <v>19963742</v>
      </c>
      <c r="C7161" s="1">
        <v>2033</v>
      </c>
      <c r="D7161" s="1" t="s">
        <v>329</v>
      </c>
      <c r="E7161" s="1">
        <v>8447.6283930297268</v>
      </c>
      <c r="F7161" s="329">
        <v>227.93595290072881</v>
      </c>
      <c r="G7161" s="1">
        <v>0</v>
      </c>
      <c r="H7161" s="329">
        <v>0</v>
      </c>
      <c r="I7161" s="1">
        <v>8447.6283930297268</v>
      </c>
      <c r="J7161" s="329">
        <v>5360.4343986629474</v>
      </c>
      <c r="K7161" s="329">
        <f t="shared" si="111"/>
        <v>5588.3703515636762</v>
      </c>
    </row>
    <row r="7162" spans="2:11" x14ac:dyDescent="0.2">
      <c r="B7162" s="1">
        <v>19963742</v>
      </c>
      <c r="C7162" s="1">
        <v>2034</v>
      </c>
      <c r="D7162" s="1" t="s">
        <v>329</v>
      </c>
      <c r="E7162" s="1">
        <v>8447.6283930297268</v>
      </c>
      <c r="F7162" s="329">
        <v>227.93595290072881</v>
      </c>
      <c r="G7162" s="1">
        <v>0</v>
      </c>
      <c r="H7162" s="329">
        <v>0</v>
      </c>
      <c r="I7162" s="1">
        <v>8447.6283930297268</v>
      </c>
      <c r="J7162" s="329">
        <v>5360.4343986629474</v>
      </c>
      <c r="K7162" s="329">
        <f t="shared" si="111"/>
        <v>5588.3703515636762</v>
      </c>
    </row>
    <row r="7163" spans="2:11" x14ac:dyDescent="0.2">
      <c r="B7163" s="1">
        <v>19963837</v>
      </c>
      <c r="C7163" s="1">
        <v>2023</v>
      </c>
      <c r="D7163" s="1" t="s">
        <v>329</v>
      </c>
      <c r="E7163" s="1">
        <v>13.19456581995599</v>
      </c>
      <c r="F7163" s="329">
        <v>0</v>
      </c>
      <c r="G7163" s="1">
        <v>0</v>
      </c>
      <c r="H7163" s="329">
        <v>0</v>
      </c>
      <c r="I7163" s="1">
        <v>13.19456581995599</v>
      </c>
      <c r="J7163" s="329">
        <v>14349.94494968415</v>
      </c>
      <c r="K7163" s="329">
        <f t="shared" si="111"/>
        <v>14349.94494968415</v>
      </c>
    </row>
    <row r="7164" spans="2:11" x14ac:dyDescent="0.2">
      <c r="B7164" s="1">
        <v>19963837</v>
      </c>
      <c r="C7164" s="1">
        <v>2024</v>
      </c>
      <c r="D7164" s="1" t="s">
        <v>329</v>
      </c>
      <c r="E7164" s="1">
        <v>21.312001747437961</v>
      </c>
      <c r="F7164" s="329">
        <v>0.36737096330542451</v>
      </c>
      <c r="G7164" s="1">
        <v>0</v>
      </c>
      <c r="H7164" s="329">
        <v>0</v>
      </c>
      <c r="I7164" s="1">
        <v>21.312001747437961</v>
      </c>
      <c r="J7164" s="329">
        <v>14349.94494968415</v>
      </c>
      <c r="K7164" s="329">
        <f t="shared" si="111"/>
        <v>14350.312320647456</v>
      </c>
    </row>
    <row r="7165" spans="2:11" x14ac:dyDescent="0.2">
      <c r="B7165" s="1">
        <v>19963837</v>
      </c>
      <c r="C7165" s="1">
        <v>2025</v>
      </c>
      <c r="D7165" s="1" t="s">
        <v>329</v>
      </c>
      <c r="E7165" s="1">
        <v>4099.1264219766535</v>
      </c>
      <c r="F7165" s="329">
        <v>142.4694856605183</v>
      </c>
      <c r="G7165" s="1">
        <v>0</v>
      </c>
      <c r="H7165" s="329">
        <v>0</v>
      </c>
      <c r="I7165" s="1">
        <v>4099.1264219766535</v>
      </c>
      <c r="J7165" s="329">
        <v>14349.94494968415</v>
      </c>
      <c r="K7165" s="329">
        <f t="shared" si="111"/>
        <v>14492.414435344668</v>
      </c>
    </row>
    <row r="7166" spans="2:11" x14ac:dyDescent="0.2">
      <c r="B7166" s="1">
        <v>19963837</v>
      </c>
      <c r="C7166" s="1">
        <v>2026</v>
      </c>
      <c r="D7166" s="1" t="s">
        <v>329</v>
      </c>
      <c r="E7166" s="1">
        <v>4501.1076805952143</v>
      </c>
      <c r="F7166" s="329">
        <v>107.7246576001483</v>
      </c>
      <c r="G7166" s="1">
        <v>0</v>
      </c>
      <c r="H7166" s="329">
        <v>0</v>
      </c>
      <c r="I7166" s="1">
        <v>4501.1076805952143</v>
      </c>
      <c r="J7166" s="329">
        <v>14349.94494968415</v>
      </c>
      <c r="K7166" s="329">
        <f t="shared" si="111"/>
        <v>14457.669607284299</v>
      </c>
    </row>
    <row r="7167" spans="2:11" x14ac:dyDescent="0.2">
      <c r="B7167" s="1">
        <v>19963837</v>
      </c>
      <c r="C7167" s="1">
        <v>2027</v>
      </c>
      <c r="D7167" s="1" t="s">
        <v>329</v>
      </c>
      <c r="E7167" s="1">
        <v>4501.1076805952143</v>
      </c>
      <c r="F7167" s="329">
        <v>107.7246576001483</v>
      </c>
      <c r="G7167" s="1">
        <v>0</v>
      </c>
      <c r="H7167" s="329">
        <v>0</v>
      </c>
      <c r="I7167" s="1">
        <v>4501.1076805952143</v>
      </c>
      <c r="J7167" s="329">
        <v>14349.94494968415</v>
      </c>
      <c r="K7167" s="329">
        <f t="shared" si="111"/>
        <v>14457.669607284299</v>
      </c>
    </row>
    <row r="7168" spans="2:11" x14ac:dyDescent="0.2">
      <c r="B7168" s="1">
        <v>19963837</v>
      </c>
      <c r="C7168" s="1">
        <v>2028</v>
      </c>
      <c r="D7168" s="1" t="s">
        <v>329</v>
      </c>
      <c r="E7168" s="1">
        <v>4501.1076805952143</v>
      </c>
      <c r="F7168" s="329">
        <v>107.7246576001483</v>
      </c>
      <c r="G7168" s="1">
        <v>0</v>
      </c>
      <c r="H7168" s="329">
        <v>0</v>
      </c>
      <c r="I7168" s="1">
        <v>4501.1076805952143</v>
      </c>
      <c r="J7168" s="329">
        <v>14349.94494968415</v>
      </c>
      <c r="K7168" s="329">
        <f t="shared" si="111"/>
        <v>14457.669607284299</v>
      </c>
    </row>
    <row r="7169" spans="2:11" x14ac:dyDescent="0.2">
      <c r="B7169" s="1">
        <v>19963837</v>
      </c>
      <c r="C7169" s="1">
        <v>2029</v>
      </c>
      <c r="D7169" s="1" t="s">
        <v>329</v>
      </c>
      <c r="E7169" s="1">
        <v>4501.1076805952143</v>
      </c>
      <c r="F7169" s="329">
        <v>107.7246576001483</v>
      </c>
      <c r="G7169" s="1">
        <v>0</v>
      </c>
      <c r="H7169" s="329">
        <v>0</v>
      </c>
      <c r="I7169" s="1">
        <v>4501.1076805952143</v>
      </c>
      <c r="J7169" s="329">
        <v>14349.94494968415</v>
      </c>
      <c r="K7169" s="329">
        <f t="shared" si="111"/>
        <v>14457.669607284299</v>
      </c>
    </row>
    <row r="7170" spans="2:11" x14ac:dyDescent="0.2">
      <c r="B7170" s="1">
        <v>19963837</v>
      </c>
      <c r="C7170" s="1">
        <v>2030</v>
      </c>
      <c r="D7170" s="1" t="s">
        <v>329</v>
      </c>
      <c r="E7170" s="1">
        <v>4501.1076805952143</v>
      </c>
      <c r="F7170" s="329">
        <v>107.7246576001483</v>
      </c>
      <c r="G7170" s="1">
        <v>0</v>
      </c>
      <c r="H7170" s="329">
        <v>0</v>
      </c>
      <c r="I7170" s="1">
        <v>4501.1076805952143</v>
      </c>
      <c r="J7170" s="329">
        <v>14349.94494968415</v>
      </c>
      <c r="K7170" s="329">
        <f t="shared" si="111"/>
        <v>14457.669607284299</v>
      </c>
    </row>
    <row r="7171" spans="2:11" x14ac:dyDescent="0.2">
      <c r="B7171" s="1">
        <v>19963837</v>
      </c>
      <c r="C7171" s="1">
        <v>2031</v>
      </c>
      <c r="D7171" s="1" t="s">
        <v>329</v>
      </c>
      <c r="E7171" s="1">
        <v>4501.1076805952143</v>
      </c>
      <c r="F7171" s="329">
        <v>107.7246576001483</v>
      </c>
      <c r="G7171" s="1">
        <v>0</v>
      </c>
      <c r="H7171" s="329">
        <v>0</v>
      </c>
      <c r="I7171" s="1">
        <v>4501.1076805952143</v>
      </c>
      <c r="J7171" s="329">
        <v>14349.94494968415</v>
      </c>
      <c r="K7171" s="329">
        <f t="shared" si="111"/>
        <v>14457.669607284299</v>
      </c>
    </row>
    <row r="7172" spans="2:11" x14ac:dyDescent="0.2">
      <c r="B7172" s="1">
        <v>19963837</v>
      </c>
      <c r="C7172" s="1">
        <v>2032</v>
      </c>
      <c r="D7172" s="1" t="s">
        <v>329</v>
      </c>
      <c r="E7172" s="1">
        <v>4501.1076805952143</v>
      </c>
      <c r="F7172" s="329">
        <v>107.7246576001483</v>
      </c>
      <c r="G7172" s="1">
        <v>0</v>
      </c>
      <c r="H7172" s="329">
        <v>0</v>
      </c>
      <c r="I7172" s="1">
        <v>4501.1076805952143</v>
      </c>
      <c r="J7172" s="329">
        <v>14349.94494968415</v>
      </c>
      <c r="K7172" s="329">
        <f t="shared" si="111"/>
        <v>14457.669607284299</v>
      </c>
    </row>
    <row r="7173" spans="2:11" x14ac:dyDescent="0.2">
      <c r="B7173" s="1">
        <v>19963837</v>
      </c>
      <c r="C7173" s="1">
        <v>2033</v>
      </c>
      <c r="D7173" s="1" t="s">
        <v>329</v>
      </c>
      <c r="E7173" s="1">
        <v>4501.1076805952143</v>
      </c>
      <c r="F7173" s="329">
        <v>107.7246576001483</v>
      </c>
      <c r="G7173" s="1">
        <v>0</v>
      </c>
      <c r="H7173" s="329">
        <v>0</v>
      </c>
      <c r="I7173" s="1">
        <v>4501.1076805952143</v>
      </c>
      <c r="J7173" s="329">
        <v>14349.94494968415</v>
      </c>
      <c r="K7173" s="329">
        <f t="shared" si="111"/>
        <v>14457.669607284299</v>
      </c>
    </row>
    <row r="7174" spans="2:11" x14ac:dyDescent="0.2">
      <c r="B7174" s="1">
        <v>19963837</v>
      </c>
      <c r="C7174" s="1">
        <v>2034</v>
      </c>
      <c r="D7174" s="1" t="s">
        <v>329</v>
      </c>
      <c r="E7174" s="1">
        <v>4501.1076805952143</v>
      </c>
      <c r="F7174" s="329">
        <v>107.7246576001483</v>
      </c>
      <c r="G7174" s="1">
        <v>0</v>
      </c>
      <c r="H7174" s="329">
        <v>0</v>
      </c>
      <c r="I7174" s="1">
        <v>4501.1076805952143</v>
      </c>
      <c r="J7174" s="329">
        <v>14349.94494968415</v>
      </c>
      <c r="K7174" s="329">
        <f t="shared" si="111"/>
        <v>14457.669607284299</v>
      </c>
    </row>
    <row r="7175" spans="2:11" x14ac:dyDescent="0.2">
      <c r="B7175" s="1">
        <v>20096386</v>
      </c>
      <c r="C7175" s="1">
        <v>2023</v>
      </c>
      <c r="D7175" s="1" t="s">
        <v>329</v>
      </c>
      <c r="E7175" s="1">
        <v>0</v>
      </c>
      <c r="F7175" s="329">
        <v>0</v>
      </c>
      <c r="G7175" s="1">
        <v>7.081905175258183</v>
      </c>
      <c r="H7175" s="329">
        <v>335.09258266996011</v>
      </c>
      <c r="I7175" s="1">
        <v>7.081905175258183</v>
      </c>
      <c r="J7175" s="329">
        <v>12667.93581297261</v>
      </c>
      <c r="K7175" s="329">
        <f t="shared" ref="K7175:K7238" si="112">J7175+H7175+F7175</f>
        <v>13003.02839564257</v>
      </c>
    </row>
    <row r="7176" spans="2:11" x14ac:dyDescent="0.2">
      <c r="B7176" s="1">
        <v>20096386</v>
      </c>
      <c r="C7176" s="1">
        <v>2024</v>
      </c>
      <c r="D7176" s="1" t="s">
        <v>329</v>
      </c>
      <c r="E7176" s="1">
        <v>0</v>
      </c>
      <c r="F7176" s="329">
        <v>0</v>
      </c>
      <c r="G7176" s="1">
        <v>9.6849474644250915</v>
      </c>
      <c r="H7176" s="329">
        <v>458.26002728972861</v>
      </c>
      <c r="I7176" s="1">
        <v>9.6849474644250915</v>
      </c>
      <c r="J7176" s="329">
        <v>12667.93581297261</v>
      </c>
      <c r="K7176" s="329">
        <f t="shared" si="112"/>
        <v>13126.195840262339</v>
      </c>
    </row>
    <row r="7177" spans="2:11" x14ac:dyDescent="0.2">
      <c r="B7177" s="1">
        <v>20096386</v>
      </c>
      <c r="C7177" s="1">
        <v>2025</v>
      </c>
      <c r="D7177" s="1" t="s">
        <v>329</v>
      </c>
      <c r="E7177" s="1">
        <v>0</v>
      </c>
      <c r="F7177" s="329">
        <v>0</v>
      </c>
      <c r="G7177" s="1">
        <v>8.6163880478480763</v>
      </c>
      <c r="H7177" s="329">
        <v>407.69929175657541</v>
      </c>
      <c r="I7177" s="1">
        <v>8.6163880478480763</v>
      </c>
      <c r="J7177" s="329">
        <v>12667.93581297261</v>
      </c>
      <c r="K7177" s="329">
        <f t="shared" si="112"/>
        <v>13075.635104729185</v>
      </c>
    </row>
    <row r="7178" spans="2:11" x14ac:dyDescent="0.2">
      <c r="B7178" s="1">
        <v>20096386</v>
      </c>
      <c r="C7178" s="1">
        <v>2026</v>
      </c>
      <c r="D7178" s="1" t="s">
        <v>329</v>
      </c>
      <c r="E7178" s="1">
        <v>0</v>
      </c>
      <c r="F7178" s="329">
        <v>0</v>
      </c>
      <c r="G7178" s="1">
        <v>166.33975834820271</v>
      </c>
      <c r="H7178" s="329">
        <v>7870.6531429325732</v>
      </c>
      <c r="I7178" s="1">
        <v>166.33975834820271</v>
      </c>
      <c r="J7178" s="329">
        <v>12667.93581297261</v>
      </c>
      <c r="K7178" s="329">
        <f t="shared" si="112"/>
        <v>20538.588955905183</v>
      </c>
    </row>
    <row r="7179" spans="2:11" x14ac:dyDescent="0.2">
      <c r="B7179" s="1">
        <v>20096386</v>
      </c>
      <c r="C7179" s="1">
        <v>2027</v>
      </c>
      <c r="D7179" s="1" t="s">
        <v>329</v>
      </c>
      <c r="E7179" s="1">
        <v>0</v>
      </c>
      <c r="F7179" s="329">
        <v>0</v>
      </c>
      <c r="G7179" s="1">
        <v>166.33975834820271</v>
      </c>
      <c r="H7179" s="329">
        <v>7870.6531429325732</v>
      </c>
      <c r="I7179" s="1">
        <v>166.33975834820271</v>
      </c>
      <c r="J7179" s="329">
        <v>12667.93581297261</v>
      </c>
      <c r="K7179" s="329">
        <f t="shared" si="112"/>
        <v>20538.588955905183</v>
      </c>
    </row>
    <row r="7180" spans="2:11" x14ac:dyDescent="0.2">
      <c r="B7180" s="1">
        <v>20096386</v>
      </c>
      <c r="C7180" s="1">
        <v>2028</v>
      </c>
      <c r="D7180" s="1" t="s">
        <v>329</v>
      </c>
      <c r="E7180" s="1">
        <v>0</v>
      </c>
      <c r="F7180" s="329">
        <v>0</v>
      </c>
      <c r="G7180" s="1">
        <v>166.33975834820271</v>
      </c>
      <c r="H7180" s="329">
        <v>7870.6531429325732</v>
      </c>
      <c r="I7180" s="1">
        <v>166.33975834820271</v>
      </c>
      <c r="J7180" s="329">
        <v>12667.93581297261</v>
      </c>
      <c r="K7180" s="329">
        <f t="shared" si="112"/>
        <v>20538.588955905183</v>
      </c>
    </row>
    <row r="7181" spans="2:11" x14ac:dyDescent="0.2">
      <c r="B7181" s="1">
        <v>20096386</v>
      </c>
      <c r="C7181" s="1">
        <v>2029</v>
      </c>
      <c r="D7181" s="1" t="s">
        <v>329</v>
      </c>
      <c r="E7181" s="1">
        <v>0</v>
      </c>
      <c r="F7181" s="329">
        <v>0</v>
      </c>
      <c r="G7181" s="1">
        <v>166.33975834820271</v>
      </c>
      <c r="H7181" s="329">
        <v>7870.6531429325732</v>
      </c>
      <c r="I7181" s="1">
        <v>166.33975834820271</v>
      </c>
      <c r="J7181" s="329">
        <v>12667.93581297261</v>
      </c>
      <c r="K7181" s="329">
        <f t="shared" si="112"/>
        <v>20538.588955905183</v>
      </c>
    </row>
    <row r="7182" spans="2:11" x14ac:dyDescent="0.2">
      <c r="B7182" s="1">
        <v>20096386</v>
      </c>
      <c r="C7182" s="1">
        <v>2030</v>
      </c>
      <c r="D7182" s="1" t="s">
        <v>329</v>
      </c>
      <c r="E7182" s="1">
        <v>0</v>
      </c>
      <c r="F7182" s="329">
        <v>0</v>
      </c>
      <c r="G7182" s="1">
        <v>166.33975834820271</v>
      </c>
      <c r="H7182" s="329">
        <v>7870.6531429325732</v>
      </c>
      <c r="I7182" s="1">
        <v>166.33975834820271</v>
      </c>
      <c r="J7182" s="329">
        <v>12667.93581297261</v>
      </c>
      <c r="K7182" s="329">
        <f t="shared" si="112"/>
        <v>20538.588955905183</v>
      </c>
    </row>
    <row r="7183" spans="2:11" x14ac:dyDescent="0.2">
      <c r="B7183" s="1">
        <v>20096386</v>
      </c>
      <c r="C7183" s="1">
        <v>2031</v>
      </c>
      <c r="D7183" s="1" t="s">
        <v>329</v>
      </c>
      <c r="E7183" s="1">
        <v>0</v>
      </c>
      <c r="F7183" s="329">
        <v>0</v>
      </c>
      <c r="G7183" s="1">
        <v>166.33975834820271</v>
      </c>
      <c r="H7183" s="329">
        <v>7870.6531429325732</v>
      </c>
      <c r="I7183" s="1">
        <v>166.33975834820271</v>
      </c>
      <c r="J7183" s="329">
        <v>12667.93581297261</v>
      </c>
      <c r="K7183" s="329">
        <f t="shared" si="112"/>
        <v>20538.588955905183</v>
      </c>
    </row>
    <row r="7184" spans="2:11" x14ac:dyDescent="0.2">
      <c r="B7184" s="1">
        <v>20096386</v>
      </c>
      <c r="C7184" s="1">
        <v>2032</v>
      </c>
      <c r="D7184" s="1" t="s">
        <v>329</v>
      </c>
      <c r="E7184" s="1">
        <v>0</v>
      </c>
      <c r="F7184" s="329">
        <v>0</v>
      </c>
      <c r="G7184" s="1">
        <v>166.33975834820271</v>
      </c>
      <c r="H7184" s="329">
        <v>7870.6531429325732</v>
      </c>
      <c r="I7184" s="1">
        <v>166.33975834820271</v>
      </c>
      <c r="J7184" s="329">
        <v>12667.93581297261</v>
      </c>
      <c r="K7184" s="329">
        <f t="shared" si="112"/>
        <v>20538.588955905183</v>
      </c>
    </row>
    <row r="7185" spans="2:11" x14ac:dyDescent="0.2">
      <c r="B7185" s="1">
        <v>20096386</v>
      </c>
      <c r="C7185" s="1">
        <v>2033</v>
      </c>
      <c r="D7185" s="1" t="s">
        <v>329</v>
      </c>
      <c r="E7185" s="1">
        <v>0</v>
      </c>
      <c r="F7185" s="329">
        <v>0</v>
      </c>
      <c r="G7185" s="1">
        <v>166.33975834820271</v>
      </c>
      <c r="H7185" s="329">
        <v>7870.6531429325732</v>
      </c>
      <c r="I7185" s="1">
        <v>166.33975834820271</v>
      </c>
      <c r="J7185" s="329">
        <v>12667.93581297261</v>
      </c>
      <c r="K7185" s="329">
        <f t="shared" si="112"/>
        <v>20538.588955905183</v>
      </c>
    </row>
    <row r="7186" spans="2:11" x14ac:dyDescent="0.2">
      <c r="B7186" s="1">
        <v>20096386</v>
      </c>
      <c r="C7186" s="1">
        <v>2034</v>
      </c>
      <c r="D7186" s="1" t="s">
        <v>329</v>
      </c>
      <c r="E7186" s="1">
        <v>0</v>
      </c>
      <c r="F7186" s="329">
        <v>0</v>
      </c>
      <c r="G7186" s="1">
        <v>166.33975834820271</v>
      </c>
      <c r="H7186" s="329">
        <v>7870.6531429325732</v>
      </c>
      <c r="I7186" s="1">
        <v>166.33975834820271</v>
      </c>
      <c r="J7186" s="329">
        <v>12667.93581297261</v>
      </c>
      <c r="K7186" s="329">
        <f t="shared" si="112"/>
        <v>20538.588955905183</v>
      </c>
    </row>
    <row r="7187" spans="2:11" x14ac:dyDescent="0.2">
      <c r="B7187" s="1">
        <v>20496486</v>
      </c>
      <c r="C7187" s="1">
        <v>2023</v>
      </c>
      <c r="D7187" s="1" t="s">
        <v>329</v>
      </c>
      <c r="E7187" s="1">
        <v>67.156350823237162</v>
      </c>
      <c r="F7187" s="329">
        <v>0</v>
      </c>
      <c r="G7187" s="1">
        <v>0</v>
      </c>
      <c r="H7187" s="329">
        <v>0</v>
      </c>
      <c r="I7187" s="1">
        <v>67.156350823237162</v>
      </c>
      <c r="J7187" s="329">
        <v>12203.805322270329</v>
      </c>
      <c r="K7187" s="329">
        <f t="shared" si="112"/>
        <v>12203.805322270329</v>
      </c>
    </row>
    <row r="7188" spans="2:11" x14ac:dyDescent="0.2">
      <c r="B7188" s="1">
        <v>20496486</v>
      </c>
      <c r="C7188" s="1">
        <v>2024</v>
      </c>
      <c r="D7188" s="1" t="s">
        <v>329</v>
      </c>
      <c r="E7188" s="1">
        <v>854.86436455092405</v>
      </c>
      <c r="F7188" s="329">
        <v>11.997145554153381</v>
      </c>
      <c r="G7188" s="1">
        <v>0</v>
      </c>
      <c r="H7188" s="329">
        <v>0</v>
      </c>
      <c r="I7188" s="1">
        <v>854.86436455092405</v>
      </c>
      <c r="J7188" s="329">
        <v>12203.805322270329</v>
      </c>
      <c r="K7188" s="329">
        <f t="shared" si="112"/>
        <v>12215.802467824482</v>
      </c>
    </row>
    <row r="7189" spans="2:11" x14ac:dyDescent="0.2">
      <c r="B7189" s="1">
        <v>20496486</v>
      </c>
      <c r="C7189" s="1">
        <v>2025</v>
      </c>
      <c r="D7189" s="1" t="s">
        <v>329</v>
      </c>
      <c r="E7189" s="1">
        <v>742.27919837925288</v>
      </c>
      <c r="F7189" s="329">
        <v>15.23778152946378</v>
      </c>
      <c r="G7189" s="1">
        <v>0</v>
      </c>
      <c r="H7189" s="329">
        <v>0</v>
      </c>
      <c r="I7189" s="1">
        <v>742.27919837925288</v>
      </c>
      <c r="J7189" s="329">
        <v>12203.805322270329</v>
      </c>
      <c r="K7189" s="329">
        <f t="shared" si="112"/>
        <v>12219.043103799793</v>
      </c>
    </row>
    <row r="7190" spans="2:11" x14ac:dyDescent="0.2">
      <c r="B7190" s="1">
        <v>20496486</v>
      </c>
      <c r="C7190" s="1">
        <v>2026</v>
      </c>
      <c r="D7190" s="1" t="s">
        <v>329</v>
      </c>
      <c r="E7190" s="1">
        <v>963.1331680673286</v>
      </c>
      <c r="F7190" s="329">
        <v>10.837295231796279</v>
      </c>
      <c r="G7190" s="1">
        <v>0</v>
      </c>
      <c r="H7190" s="329">
        <v>0</v>
      </c>
      <c r="I7190" s="1">
        <v>963.1331680673286</v>
      </c>
      <c r="J7190" s="329">
        <v>12203.805322270329</v>
      </c>
      <c r="K7190" s="329">
        <f t="shared" si="112"/>
        <v>12214.642617502126</v>
      </c>
    </row>
    <row r="7191" spans="2:11" x14ac:dyDescent="0.2">
      <c r="B7191" s="1">
        <v>20496486</v>
      </c>
      <c r="C7191" s="1">
        <v>2027</v>
      </c>
      <c r="D7191" s="1" t="s">
        <v>329</v>
      </c>
      <c r="E7191" s="1">
        <v>963.1331680673286</v>
      </c>
      <c r="F7191" s="329">
        <v>10.837295231796279</v>
      </c>
      <c r="G7191" s="1">
        <v>0</v>
      </c>
      <c r="H7191" s="329">
        <v>0</v>
      </c>
      <c r="I7191" s="1">
        <v>963.1331680673286</v>
      </c>
      <c r="J7191" s="329">
        <v>12203.805322270329</v>
      </c>
      <c r="K7191" s="329">
        <f t="shared" si="112"/>
        <v>12214.642617502126</v>
      </c>
    </row>
    <row r="7192" spans="2:11" x14ac:dyDescent="0.2">
      <c r="B7192" s="1">
        <v>20496486</v>
      </c>
      <c r="C7192" s="1">
        <v>2028</v>
      </c>
      <c r="D7192" s="1" t="s">
        <v>329</v>
      </c>
      <c r="E7192" s="1">
        <v>963.1331680673286</v>
      </c>
      <c r="F7192" s="329">
        <v>10.837295231796279</v>
      </c>
      <c r="G7192" s="1">
        <v>0</v>
      </c>
      <c r="H7192" s="329">
        <v>0</v>
      </c>
      <c r="I7192" s="1">
        <v>963.1331680673286</v>
      </c>
      <c r="J7192" s="329">
        <v>12203.805322270329</v>
      </c>
      <c r="K7192" s="329">
        <f t="shared" si="112"/>
        <v>12214.642617502126</v>
      </c>
    </row>
    <row r="7193" spans="2:11" x14ac:dyDescent="0.2">
      <c r="B7193" s="1">
        <v>20496486</v>
      </c>
      <c r="C7193" s="1">
        <v>2029</v>
      </c>
      <c r="D7193" s="1" t="s">
        <v>329</v>
      </c>
      <c r="E7193" s="1">
        <v>963.1331680673286</v>
      </c>
      <c r="F7193" s="329">
        <v>10.837295231796279</v>
      </c>
      <c r="G7193" s="1">
        <v>0</v>
      </c>
      <c r="H7193" s="329">
        <v>0</v>
      </c>
      <c r="I7193" s="1">
        <v>963.1331680673286</v>
      </c>
      <c r="J7193" s="329">
        <v>12203.805322270329</v>
      </c>
      <c r="K7193" s="329">
        <f t="shared" si="112"/>
        <v>12214.642617502126</v>
      </c>
    </row>
    <row r="7194" spans="2:11" x14ac:dyDescent="0.2">
      <c r="B7194" s="1">
        <v>20496486</v>
      </c>
      <c r="C7194" s="1">
        <v>2030</v>
      </c>
      <c r="D7194" s="1" t="s">
        <v>329</v>
      </c>
      <c r="E7194" s="1">
        <v>963.1331680673286</v>
      </c>
      <c r="F7194" s="329">
        <v>10.837295231796279</v>
      </c>
      <c r="G7194" s="1">
        <v>0</v>
      </c>
      <c r="H7194" s="329">
        <v>0</v>
      </c>
      <c r="I7194" s="1">
        <v>963.1331680673286</v>
      </c>
      <c r="J7194" s="329">
        <v>12203.805322270329</v>
      </c>
      <c r="K7194" s="329">
        <f t="shared" si="112"/>
        <v>12214.642617502126</v>
      </c>
    </row>
    <row r="7195" spans="2:11" x14ac:dyDescent="0.2">
      <c r="B7195" s="1">
        <v>20496486</v>
      </c>
      <c r="C7195" s="1">
        <v>2031</v>
      </c>
      <c r="D7195" s="1" t="s">
        <v>329</v>
      </c>
      <c r="E7195" s="1">
        <v>963.1331680673286</v>
      </c>
      <c r="F7195" s="329">
        <v>10.837295231796279</v>
      </c>
      <c r="G7195" s="1">
        <v>0</v>
      </c>
      <c r="H7195" s="329">
        <v>0</v>
      </c>
      <c r="I7195" s="1">
        <v>963.1331680673286</v>
      </c>
      <c r="J7195" s="329">
        <v>12203.805322270329</v>
      </c>
      <c r="K7195" s="329">
        <f t="shared" si="112"/>
        <v>12214.642617502126</v>
      </c>
    </row>
    <row r="7196" spans="2:11" x14ac:dyDescent="0.2">
      <c r="B7196" s="1">
        <v>20496486</v>
      </c>
      <c r="C7196" s="1">
        <v>2032</v>
      </c>
      <c r="D7196" s="1" t="s">
        <v>329</v>
      </c>
      <c r="E7196" s="1">
        <v>963.1331680673286</v>
      </c>
      <c r="F7196" s="329">
        <v>10.837295231796279</v>
      </c>
      <c r="G7196" s="1">
        <v>0</v>
      </c>
      <c r="H7196" s="329">
        <v>0</v>
      </c>
      <c r="I7196" s="1">
        <v>963.1331680673286</v>
      </c>
      <c r="J7196" s="329">
        <v>12203.805322270329</v>
      </c>
      <c r="K7196" s="329">
        <f t="shared" si="112"/>
        <v>12214.642617502126</v>
      </c>
    </row>
    <row r="7197" spans="2:11" x14ac:dyDescent="0.2">
      <c r="B7197" s="1">
        <v>20496486</v>
      </c>
      <c r="C7197" s="1">
        <v>2033</v>
      </c>
      <c r="D7197" s="1" t="s">
        <v>329</v>
      </c>
      <c r="E7197" s="1">
        <v>963.1331680673286</v>
      </c>
      <c r="F7197" s="329">
        <v>10.837295231796279</v>
      </c>
      <c r="G7197" s="1">
        <v>0</v>
      </c>
      <c r="H7197" s="329">
        <v>0</v>
      </c>
      <c r="I7197" s="1">
        <v>963.1331680673286</v>
      </c>
      <c r="J7197" s="329">
        <v>12203.805322270329</v>
      </c>
      <c r="K7197" s="329">
        <f t="shared" si="112"/>
        <v>12214.642617502126</v>
      </c>
    </row>
    <row r="7198" spans="2:11" x14ac:dyDescent="0.2">
      <c r="B7198" s="1">
        <v>20496486</v>
      </c>
      <c r="C7198" s="1">
        <v>2034</v>
      </c>
      <c r="D7198" s="1" t="s">
        <v>329</v>
      </c>
      <c r="E7198" s="1">
        <v>963.1331680673286</v>
      </c>
      <c r="F7198" s="329">
        <v>10.837295231796279</v>
      </c>
      <c r="G7198" s="1">
        <v>0</v>
      </c>
      <c r="H7198" s="329">
        <v>0</v>
      </c>
      <c r="I7198" s="1">
        <v>963.1331680673286</v>
      </c>
      <c r="J7198" s="329">
        <v>12203.805322270329</v>
      </c>
      <c r="K7198" s="329">
        <f t="shared" si="112"/>
        <v>12214.642617502126</v>
      </c>
    </row>
    <row r="7199" spans="2:11" x14ac:dyDescent="0.2">
      <c r="B7199" s="1">
        <v>20497594</v>
      </c>
      <c r="C7199" s="1">
        <v>2023</v>
      </c>
      <c r="D7199" s="1" t="s">
        <v>329</v>
      </c>
      <c r="E7199" s="1">
        <v>0</v>
      </c>
      <c r="F7199" s="329">
        <v>0</v>
      </c>
      <c r="G7199" s="1">
        <v>0</v>
      </c>
      <c r="H7199" s="329">
        <v>0</v>
      </c>
      <c r="I7199" s="1">
        <v>0</v>
      </c>
      <c r="J7199" s="329">
        <v>10488.567507130851</v>
      </c>
      <c r="K7199" s="329">
        <f t="shared" si="112"/>
        <v>10488.567507130851</v>
      </c>
    </row>
    <row r="7200" spans="2:11" x14ac:dyDescent="0.2">
      <c r="B7200" s="1">
        <v>20497594</v>
      </c>
      <c r="C7200" s="1">
        <v>2024</v>
      </c>
      <c r="D7200" s="1" t="s">
        <v>329</v>
      </c>
      <c r="E7200" s="1">
        <v>0</v>
      </c>
      <c r="F7200" s="329">
        <v>0</v>
      </c>
      <c r="G7200" s="1">
        <v>0</v>
      </c>
      <c r="H7200" s="329">
        <v>0</v>
      </c>
      <c r="I7200" s="1">
        <v>0</v>
      </c>
      <c r="J7200" s="329">
        <v>10488.567507130851</v>
      </c>
      <c r="K7200" s="329">
        <f t="shared" si="112"/>
        <v>10488.567507130851</v>
      </c>
    </row>
    <row r="7201" spans="2:11" x14ac:dyDescent="0.2">
      <c r="B7201" s="1">
        <v>20497594</v>
      </c>
      <c r="C7201" s="1">
        <v>2025</v>
      </c>
      <c r="D7201" s="1" t="s">
        <v>329</v>
      </c>
      <c r="E7201" s="1">
        <v>0</v>
      </c>
      <c r="F7201" s="329">
        <v>0</v>
      </c>
      <c r="G7201" s="1">
        <v>0</v>
      </c>
      <c r="H7201" s="329">
        <v>0</v>
      </c>
      <c r="I7201" s="1">
        <v>0</v>
      </c>
      <c r="J7201" s="329">
        <v>10488.567507130851</v>
      </c>
      <c r="K7201" s="329">
        <f t="shared" si="112"/>
        <v>10488.567507130851</v>
      </c>
    </row>
    <row r="7202" spans="2:11" x14ac:dyDescent="0.2">
      <c r="B7202" s="1">
        <v>20497594</v>
      </c>
      <c r="C7202" s="1">
        <v>2026</v>
      </c>
      <c r="D7202" s="1" t="s">
        <v>329</v>
      </c>
      <c r="E7202" s="1">
        <v>0</v>
      </c>
      <c r="F7202" s="329">
        <v>0</v>
      </c>
      <c r="G7202" s="1">
        <v>0</v>
      </c>
      <c r="H7202" s="329">
        <v>0</v>
      </c>
      <c r="I7202" s="1">
        <v>0</v>
      </c>
      <c r="J7202" s="329">
        <v>10488.567507130851</v>
      </c>
      <c r="K7202" s="329">
        <f t="shared" si="112"/>
        <v>10488.567507130851</v>
      </c>
    </row>
    <row r="7203" spans="2:11" x14ac:dyDescent="0.2">
      <c r="B7203" s="1">
        <v>20497594</v>
      </c>
      <c r="C7203" s="1">
        <v>2027</v>
      </c>
      <c r="D7203" s="1" t="s">
        <v>329</v>
      </c>
      <c r="E7203" s="1">
        <v>0</v>
      </c>
      <c r="F7203" s="329">
        <v>0</v>
      </c>
      <c r="G7203" s="1">
        <v>0</v>
      </c>
      <c r="H7203" s="329">
        <v>0</v>
      </c>
      <c r="I7203" s="1">
        <v>0</v>
      </c>
      <c r="J7203" s="329">
        <v>10488.567507130851</v>
      </c>
      <c r="K7203" s="329">
        <f t="shared" si="112"/>
        <v>10488.567507130851</v>
      </c>
    </row>
    <row r="7204" spans="2:11" x14ac:dyDescent="0.2">
      <c r="B7204" s="1">
        <v>20497594</v>
      </c>
      <c r="C7204" s="1">
        <v>2028</v>
      </c>
      <c r="D7204" s="1" t="s">
        <v>329</v>
      </c>
      <c r="E7204" s="1">
        <v>0</v>
      </c>
      <c r="F7204" s="329">
        <v>0</v>
      </c>
      <c r="G7204" s="1">
        <v>0</v>
      </c>
      <c r="H7204" s="329">
        <v>0</v>
      </c>
      <c r="I7204" s="1">
        <v>0</v>
      </c>
      <c r="J7204" s="329">
        <v>10488.567507130851</v>
      </c>
      <c r="K7204" s="329">
        <f t="shared" si="112"/>
        <v>10488.567507130851</v>
      </c>
    </row>
    <row r="7205" spans="2:11" x14ac:dyDescent="0.2">
      <c r="B7205" s="1">
        <v>20497594</v>
      </c>
      <c r="C7205" s="1">
        <v>2029</v>
      </c>
      <c r="D7205" s="1" t="s">
        <v>329</v>
      </c>
      <c r="E7205" s="1">
        <v>0</v>
      </c>
      <c r="F7205" s="329">
        <v>0</v>
      </c>
      <c r="G7205" s="1">
        <v>0</v>
      </c>
      <c r="H7205" s="329">
        <v>0</v>
      </c>
      <c r="I7205" s="1">
        <v>0</v>
      </c>
      <c r="J7205" s="329">
        <v>10488.567507130851</v>
      </c>
      <c r="K7205" s="329">
        <f t="shared" si="112"/>
        <v>10488.567507130851</v>
      </c>
    </row>
    <row r="7206" spans="2:11" x14ac:dyDescent="0.2">
      <c r="B7206" s="1">
        <v>20497594</v>
      </c>
      <c r="C7206" s="1">
        <v>2030</v>
      </c>
      <c r="D7206" s="1" t="s">
        <v>329</v>
      </c>
      <c r="E7206" s="1">
        <v>0</v>
      </c>
      <c r="F7206" s="329">
        <v>0</v>
      </c>
      <c r="G7206" s="1">
        <v>0</v>
      </c>
      <c r="H7206" s="329">
        <v>0</v>
      </c>
      <c r="I7206" s="1">
        <v>0</v>
      </c>
      <c r="J7206" s="329">
        <v>10488.567507130851</v>
      </c>
      <c r="K7206" s="329">
        <f t="shared" si="112"/>
        <v>10488.567507130851</v>
      </c>
    </row>
    <row r="7207" spans="2:11" x14ac:dyDescent="0.2">
      <c r="B7207" s="1">
        <v>20497594</v>
      </c>
      <c r="C7207" s="1">
        <v>2031</v>
      </c>
      <c r="D7207" s="1" t="s">
        <v>329</v>
      </c>
      <c r="E7207" s="1">
        <v>0</v>
      </c>
      <c r="F7207" s="329">
        <v>0</v>
      </c>
      <c r="G7207" s="1">
        <v>0</v>
      </c>
      <c r="H7207" s="329">
        <v>0</v>
      </c>
      <c r="I7207" s="1">
        <v>0</v>
      </c>
      <c r="J7207" s="329">
        <v>10488.567507130851</v>
      </c>
      <c r="K7207" s="329">
        <f t="shared" si="112"/>
        <v>10488.567507130851</v>
      </c>
    </row>
    <row r="7208" spans="2:11" x14ac:dyDescent="0.2">
      <c r="B7208" s="1">
        <v>20497594</v>
      </c>
      <c r="C7208" s="1">
        <v>2032</v>
      </c>
      <c r="D7208" s="1" t="s">
        <v>329</v>
      </c>
      <c r="E7208" s="1">
        <v>0</v>
      </c>
      <c r="F7208" s="329">
        <v>0</v>
      </c>
      <c r="G7208" s="1">
        <v>0</v>
      </c>
      <c r="H7208" s="329">
        <v>0</v>
      </c>
      <c r="I7208" s="1">
        <v>0</v>
      </c>
      <c r="J7208" s="329">
        <v>10488.567507130851</v>
      </c>
      <c r="K7208" s="329">
        <f t="shared" si="112"/>
        <v>10488.567507130851</v>
      </c>
    </row>
    <row r="7209" spans="2:11" x14ac:dyDescent="0.2">
      <c r="B7209" s="1">
        <v>20497594</v>
      </c>
      <c r="C7209" s="1">
        <v>2033</v>
      </c>
      <c r="D7209" s="1" t="s">
        <v>329</v>
      </c>
      <c r="E7209" s="1">
        <v>0</v>
      </c>
      <c r="F7209" s="329">
        <v>0</v>
      </c>
      <c r="G7209" s="1">
        <v>0</v>
      </c>
      <c r="H7209" s="329">
        <v>0</v>
      </c>
      <c r="I7209" s="1">
        <v>0</v>
      </c>
      <c r="J7209" s="329">
        <v>10488.567507130851</v>
      </c>
      <c r="K7209" s="329">
        <f t="shared" si="112"/>
        <v>10488.567507130851</v>
      </c>
    </row>
    <row r="7210" spans="2:11" x14ac:dyDescent="0.2">
      <c r="B7210" s="1">
        <v>20497594</v>
      </c>
      <c r="C7210" s="1">
        <v>2034</v>
      </c>
      <c r="D7210" s="1" t="s">
        <v>329</v>
      </c>
      <c r="E7210" s="1">
        <v>0</v>
      </c>
      <c r="F7210" s="329">
        <v>0</v>
      </c>
      <c r="G7210" s="1">
        <v>0</v>
      </c>
      <c r="H7210" s="329">
        <v>0</v>
      </c>
      <c r="I7210" s="1">
        <v>0</v>
      </c>
      <c r="J7210" s="329">
        <v>10488.567507130851</v>
      </c>
      <c r="K7210" s="329">
        <f t="shared" si="112"/>
        <v>10488.567507130851</v>
      </c>
    </row>
    <row r="7211" spans="2:11" x14ac:dyDescent="0.2">
      <c r="B7211" s="1">
        <v>20560252</v>
      </c>
      <c r="C7211" s="1">
        <v>2023</v>
      </c>
      <c r="D7211" s="1" t="s">
        <v>329</v>
      </c>
      <c r="E7211" s="1">
        <v>0</v>
      </c>
      <c r="F7211" s="329">
        <v>0</v>
      </c>
      <c r="G7211" s="1">
        <v>0</v>
      </c>
      <c r="H7211" s="329">
        <v>0</v>
      </c>
      <c r="I7211" s="1">
        <v>0</v>
      </c>
      <c r="J7211" s="329">
        <v>2883.95037063888</v>
      </c>
      <c r="K7211" s="329">
        <f t="shared" si="112"/>
        <v>2883.95037063888</v>
      </c>
    </row>
    <row r="7212" spans="2:11" x14ac:dyDescent="0.2">
      <c r="B7212" s="1">
        <v>20560252</v>
      </c>
      <c r="C7212" s="1">
        <v>2024</v>
      </c>
      <c r="D7212" s="1" t="s">
        <v>329</v>
      </c>
      <c r="E7212" s="1">
        <v>0</v>
      </c>
      <c r="F7212" s="329">
        <v>0</v>
      </c>
      <c r="G7212" s="1">
        <v>0</v>
      </c>
      <c r="H7212" s="329">
        <v>0</v>
      </c>
      <c r="I7212" s="1">
        <v>0</v>
      </c>
      <c r="J7212" s="329">
        <v>2883.95037063888</v>
      </c>
      <c r="K7212" s="329">
        <f t="shared" si="112"/>
        <v>2883.95037063888</v>
      </c>
    </row>
    <row r="7213" spans="2:11" x14ac:dyDescent="0.2">
      <c r="B7213" s="1">
        <v>20560252</v>
      </c>
      <c r="C7213" s="1">
        <v>2025</v>
      </c>
      <c r="D7213" s="1" t="s">
        <v>329</v>
      </c>
      <c r="E7213" s="1">
        <v>321.40501609718518</v>
      </c>
      <c r="F7213" s="329">
        <v>8.2684823641928755</v>
      </c>
      <c r="G7213" s="1">
        <v>0</v>
      </c>
      <c r="H7213" s="329">
        <v>0</v>
      </c>
      <c r="I7213" s="1">
        <v>321.40501609718518</v>
      </c>
      <c r="J7213" s="329">
        <v>2883.95037063888</v>
      </c>
      <c r="K7213" s="329">
        <f t="shared" si="112"/>
        <v>2892.218853003073</v>
      </c>
    </row>
    <row r="7214" spans="2:11" x14ac:dyDescent="0.2">
      <c r="B7214" s="1">
        <v>20560252</v>
      </c>
      <c r="C7214" s="1">
        <v>2026</v>
      </c>
      <c r="D7214" s="1" t="s">
        <v>329</v>
      </c>
      <c r="E7214" s="1">
        <v>249.49806694990929</v>
      </c>
      <c r="F7214" s="329">
        <v>4.0769275941622318</v>
      </c>
      <c r="G7214" s="1">
        <v>0</v>
      </c>
      <c r="H7214" s="329">
        <v>0</v>
      </c>
      <c r="I7214" s="1">
        <v>249.49806694990929</v>
      </c>
      <c r="J7214" s="329">
        <v>2883.95037063888</v>
      </c>
      <c r="K7214" s="329">
        <f t="shared" si="112"/>
        <v>2888.0272982330421</v>
      </c>
    </row>
    <row r="7215" spans="2:11" x14ac:dyDescent="0.2">
      <c r="B7215" s="1">
        <v>20560252</v>
      </c>
      <c r="C7215" s="1">
        <v>2027</v>
      </c>
      <c r="D7215" s="1" t="s">
        <v>329</v>
      </c>
      <c r="E7215" s="1">
        <v>249.49806694990929</v>
      </c>
      <c r="F7215" s="329">
        <v>4.0769275941622318</v>
      </c>
      <c r="G7215" s="1">
        <v>0</v>
      </c>
      <c r="H7215" s="329">
        <v>0</v>
      </c>
      <c r="I7215" s="1">
        <v>249.49806694990929</v>
      </c>
      <c r="J7215" s="329">
        <v>2883.95037063888</v>
      </c>
      <c r="K7215" s="329">
        <f t="shared" si="112"/>
        <v>2888.0272982330421</v>
      </c>
    </row>
    <row r="7216" spans="2:11" x14ac:dyDescent="0.2">
      <c r="B7216" s="1">
        <v>20560252</v>
      </c>
      <c r="C7216" s="1">
        <v>2028</v>
      </c>
      <c r="D7216" s="1" t="s">
        <v>329</v>
      </c>
      <c r="E7216" s="1">
        <v>249.49806694990929</v>
      </c>
      <c r="F7216" s="329">
        <v>4.0769275941622318</v>
      </c>
      <c r="G7216" s="1">
        <v>0</v>
      </c>
      <c r="H7216" s="329">
        <v>0</v>
      </c>
      <c r="I7216" s="1">
        <v>249.49806694990929</v>
      </c>
      <c r="J7216" s="329">
        <v>2883.95037063888</v>
      </c>
      <c r="K7216" s="329">
        <f t="shared" si="112"/>
        <v>2888.0272982330421</v>
      </c>
    </row>
    <row r="7217" spans="2:11" x14ac:dyDescent="0.2">
      <c r="B7217" s="1">
        <v>20560252</v>
      </c>
      <c r="C7217" s="1">
        <v>2029</v>
      </c>
      <c r="D7217" s="1" t="s">
        <v>329</v>
      </c>
      <c r="E7217" s="1">
        <v>249.49806694990929</v>
      </c>
      <c r="F7217" s="329">
        <v>4.0769275941622318</v>
      </c>
      <c r="G7217" s="1">
        <v>0</v>
      </c>
      <c r="H7217" s="329">
        <v>0</v>
      </c>
      <c r="I7217" s="1">
        <v>249.49806694990929</v>
      </c>
      <c r="J7217" s="329">
        <v>2883.95037063888</v>
      </c>
      <c r="K7217" s="329">
        <f t="shared" si="112"/>
        <v>2888.0272982330421</v>
      </c>
    </row>
    <row r="7218" spans="2:11" x14ac:dyDescent="0.2">
      <c r="B7218" s="1">
        <v>20560252</v>
      </c>
      <c r="C7218" s="1">
        <v>2030</v>
      </c>
      <c r="D7218" s="1" t="s">
        <v>329</v>
      </c>
      <c r="E7218" s="1">
        <v>249.49806694990929</v>
      </c>
      <c r="F7218" s="329">
        <v>4.0769275941622318</v>
      </c>
      <c r="G7218" s="1">
        <v>0</v>
      </c>
      <c r="H7218" s="329">
        <v>0</v>
      </c>
      <c r="I7218" s="1">
        <v>249.49806694990929</v>
      </c>
      <c r="J7218" s="329">
        <v>2883.95037063888</v>
      </c>
      <c r="K7218" s="329">
        <f t="shared" si="112"/>
        <v>2888.0272982330421</v>
      </c>
    </row>
    <row r="7219" spans="2:11" x14ac:dyDescent="0.2">
      <c r="B7219" s="1">
        <v>20560252</v>
      </c>
      <c r="C7219" s="1">
        <v>2031</v>
      </c>
      <c r="D7219" s="1" t="s">
        <v>329</v>
      </c>
      <c r="E7219" s="1">
        <v>249.49806694990929</v>
      </c>
      <c r="F7219" s="329">
        <v>4.0769275941622318</v>
      </c>
      <c r="G7219" s="1">
        <v>0</v>
      </c>
      <c r="H7219" s="329">
        <v>0</v>
      </c>
      <c r="I7219" s="1">
        <v>249.49806694990929</v>
      </c>
      <c r="J7219" s="329">
        <v>2883.95037063888</v>
      </c>
      <c r="K7219" s="329">
        <f t="shared" si="112"/>
        <v>2888.0272982330421</v>
      </c>
    </row>
    <row r="7220" spans="2:11" x14ac:dyDescent="0.2">
      <c r="B7220" s="1">
        <v>20560252</v>
      </c>
      <c r="C7220" s="1">
        <v>2032</v>
      </c>
      <c r="D7220" s="1" t="s">
        <v>329</v>
      </c>
      <c r="E7220" s="1">
        <v>249.49806694990929</v>
      </c>
      <c r="F7220" s="329">
        <v>4.0769275941622318</v>
      </c>
      <c r="G7220" s="1">
        <v>0</v>
      </c>
      <c r="H7220" s="329">
        <v>0</v>
      </c>
      <c r="I7220" s="1">
        <v>249.49806694990929</v>
      </c>
      <c r="J7220" s="329">
        <v>2883.95037063888</v>
      </c>
      <c r="K7220" s="329">
        <f t="shared" si="112"/>
        <v>2888.0272982330421</v>
      </c>
    </row>
    <row r="7221" spans="2:11" x14ac:dyDescent="0.2">
      <c r="B7221" s="1">
        <v>20560252</v>
      </c>
      <c r="C7221" s="1">
        <v>2033</v>
      </c>
      <c r="D7221" s="1" t="s">
        <v>329</v>
      </c>
      <c r="E7221" s="1">
        <v>249.49806694990929</v>
      </c>
      <c r="F7221" s="329">
        <v>4.0769275941622318</v>
      </c>
      <c r="G7221" s="1">
        <v>0</v>
      </c>
      <c r="H7221" s="329">
        <v>0</v>
      </c>
      <c r="I7221" s="1">
        <v>249.49806694990929</v>
      </c>
      <c r="J7221" s="329">
        <v>2883.95037063888</v>
      </c>
      <c r="K7221" s="329">
        <f t="shared" si="112"/>
        <v>2888.0272982330421</v>
      </c>
    </row>
    <row r="7222" spans="2:11" x14ac:dyDescent="0.2">
      <c r="B7222" s="1">
        <v>20560252</v>
      </c>
      <c r="C7222" s="1">
        <v>2034</v>
      </c>
      <c r="D7222" s="1" t="s">
        <v>329</v>
      </c>
      <c r="E7222" s="1">
        <v>249.49806694990929</v>
      </c>
      <c r="F7222" s="329">
        <v>4.0769275941622318</v>
      </c>
      <c r="G7222" s="1">
        <v>0</v>
      </c>
      <c r="H7222" s="329">
        <v>0</v>
      </c>
      <c r="I7222" s="1">
        <v>249.49806694990929</v>
      </c>
      <c r="J7222" s="329">
        <v>2883.95037063888</v>
      </c>
      <c r="K7222" s="329">
        <f t="shared" si="112"/>
        <v>2888.0272982330421</v>
      </c>
    </row>
    <row r="7223" spans="2:11" x14ac:dyDescent="0.2">
      <c r="B7223" s="1">
        <v>82629098</v>
      </c>
      <c r="C7223" s="1">
        <v>2023</v>
      </c>
      <c r="D7223" s="1" t="s">
        <v>329</v>
      </c>
      <c r="E7223" s="1">
        <v>0</v>
      </c>
      <c r="F7223" s="329">
        <v>0</v>
      </c>
      <c r="G7223" s="1">
        <v>0</v>
      </c>
      <c r="H7223" s="329">
        <v>0</v>
      </c>
      <c r="I7223" s="1">
        <v>0</v>
      </c>
      <c r="J7223" s="329">
        <v>1331.23194635955</v>
      </c>
      <c r="K7223" s="329">
        <f t="shared" si="112"/>
        <v>1331.23194635955</v>
      </c>
    </row>
    <row r="7224" spans="2:11" x14ac:dyDescent="0.2">
      <c r="B7224" s="1">
        <v>82629098</v>
      </c>
      <c r="C7224" s="1">
        <v>2024</v>
      </c>
      <c r="D7224" s="1" t="s">
        <v>329</v>
      </c>
      <c r="E7224" s="1">
        <v>0</v>
      </c>
      <c r="F7224" s="329">
        <v>0</v>
      </c>
      <c r="G7224" s="1">
        <v>0</v>
      </c>
      <c r="H7224" s="329">
        <v>0</v>
      </c>
      <c r="I7224" s="1">
        <v>0</v>
      </c>
      <c r="J7224" s="329">
        <v>1331.23194635955</v>
      </c>
      <c r="K7224" s="329">
        <f t="shared" si="112"/>
        <v>1331.23194635955</v>
      </c>
    </row>
    <row r="7225" spans="2:11" x14ac:dyDescent="0.2">
      <c r="B7225" s="1">
        <v>82629098</v>
      </c>
      <c r="C7225" s="1">
        <v>2025</v>
      </c>
      <c r="D7225" s="1" t="s">
        <v>329</v>
      </c>
      <c r="E7225" s="1">
        <v>0</v>
      </c>
      <c r="F7225" s="329">
        <v>0</v>
      </c>
      <c r="G7225" s="1">
        <v>0</v>
      </c>
      <c r="H7225" s="329">
        <v>0</v>
      </c>
      <c r="I7225" s="1">
        <v>0</v>
      </c>
      <c r="J7225" s="329">
        <v>1331.23194635955</v>
      </c>
      <c r="K7225" s="329">
        <f t="shared" si="112"/>
        <v>1331.23194635955</v>
      </c>
    </row>
    <row r="7226" spans="2:11" x14ac:dyDescent="0.2">
      <c r="B7226" s="1">
        <v>82629098</v>
      </c>
      <c r="C7226" s="1">
        <v>2026</v>
      </c>
      <c r="D7226" s="1" t="s">
        <v>329</v>
      </c>
      <c r="E7226" s="1">
        <v>0</v>
      </c>
      <c r="F7226" s="329">
        <v>0</v>
      </c>
      <c r="G7226" s="1">
        <v>0</v>
      </c>
      <c r="H7226" s="329">
        <v>0</v>
      </c>
      <c r="I7226" s="1">
        <v>0</v>
      </c>
      <c r="J7226" s="329">
        <v>1331.23194635955</v>
      </c>
      <c r="K7226" s="329">
        <f t="shared" si="112"/>
        <v>1331.23194635955</v>
      </c>
    </row>
    <row r="7227" spans="2:11" x14ac:dyDescent="0.2">
      <c r="B7227" s="1">
        <v>82629098</v>
      </c>
      <c r="C7227" s="1">
        <v>2027</v>
      </c>
      <c r="D7227" s="1" t="s">
        <v>329</v>
      </c>
      <c r="E7227" s="1">
        <v>0</v>
      </c>
      <c r="F7227" s="329">
        <v>0</v>
      </c>
      <c r="G7227" s="1">
        <v>0</v>
      </c>
      <c r="H7227" s="329">
        <v>0</v>
      </c>
      <c r="I7227" s="1">
        <v>0</v>
      </c>
      <c r="J7227" s="329">
        <v>1331.23194635955</v>
      </c>
      <c r="K7227" s="329">
        <f t="shared" si="112"/>
        <v>1331.23194635955</v>
      </c>
    </row>
    <row r="7228" spans="2:11" x14ac:dyDescent="0.2">
      <c r="B7228" s="1">
        <v>82629098</v>
      </c>
      <c r="C7228" s="1">
        <v>2028</v>
      </c>
      <c r="D7228" s="1" t="s">
        <v>329</v>
      </c>
      <c r="E7228" s="1">
        <v>0</v>
      </c>
      <c r="F7228" s="329">
        <v>0</v>
      </c>
      <c r="G7228" s="1">
        <v>0</v>
      </c>
      <c r="H7228" s="329">
        <v>0</v>
      </c>
      <c r="I7228" s="1">
        <v>0</v>
      </c>
      <c r="J7228" s="329">
        <v>1331.23194635955</v>
      </c>
      <c r="K7228" s="329">
        <f t="shared" si="112"/>
        <v>1331.23194635955</v>
      </c>
    </row>
    <row r="7229" spans="2:11" x14ac:dyDescent="0.2">
      <c r="B7229" s="1">
        <v>82629098</v>
      </c>
      <c r="C7229" s="1">
        <v>2029</v>
      </c>
      <c r="D7229" s="1" t="s">
        <v>329</v>
      </c>
      <c r="E7229" s="1">
        <v>0</v>
      </c>
      <c r="F7229" s="329">
        <v>0</v>
      </c>
      <c r="G7229" s="1">
        <v>0</v>
      </c>
      <c r="H7229" s="329">
        <v>0</v>
      </c>
      <c r="I7229" s="1">
        <v>0</v>
      </c>
      <c r="J7229" s="329">
        <v>1331.23194635955</v>
      </c>
      <c r="K7229" s="329">
        <f t="shared" si="112"/>
        <v>1331.23194635955</v>
      </c>
    </row>
    <row r="7230" spans="2:11" x14ac:dyDescent="0.2">
      <c r="B7230" s="1">
        <v>82629098</v>
      </c>
      <c r="C7230" s="1">
        <v>2030</v>
      </c>
      <c r="D7230" s="1" t="s">
        <v>329</v>
      </c>
      <c r="E7230" s="1">
        <v>0</v>
      </c>
      <c r="F7230" s="329">
        <v>0</v>
      </c>
      <c r="G7230" s="1">
        <v>0</v>
      </c>
      <c r="H7230" s="329">
        <v>0</v>
      </c>
      <c r="I7230" s="1">
        <v>0</v>
      </c>
      <c r="J7230" s="329">
        <v>1331.23194635955</v>
      </c>
      <c r="K7230" s="329">
        <f t="shared" si="112"/>
        <v>1331.23194635955</v>
      </c>
    </row>
    <row r="7231" spans="2:11" x14ac:dyDescent="0.2">
      <c r="B7231" s="1">
        <v>82629098</v>
      </c>
      <c r="C7231" s="1">
        <v>2031</v>
      </c>
      <c r="D7231" s="1" t="s">
        <v>329</v>
      </c>
      <c r="E7231" s="1">
        <v>0</v>
      </c>
      <c r="F7231" s="329">
        <v>0</v>
      </c>
      <c r="G7231" s="1">
        <v>0</v>
      </c>
      <c r="H7231" s="329">
        <v>0</v>
      </c>
      <c r="I7231" s="1">
        <v>0</v>
      </c>
      <c r="J7231" s="329">
        <v>1331.23194635955</v>
      </c>
      <c r="K7231" s="329">
        <f t="shared" si="112"/>
        <v>1331.23194635955</v>
      </c>
    </row>
    <row r="7232" spans="2:11" x14ac:dyDescent="0.2">
      <c r="B7232" s="1">
        <v>82629098</v>
      </c>
      <c r="C7232" s="1">
        <v>2032</v>
      </c>
      <c r="D7232" s="1" t="s">
        <v>329</v>
      </c>
      <c r="E7232" s="1">
        <v>0</v>
      </c>
      <c r="F7232" s="329">
        <v>0</v>
      </c>
      <c r="G7232" s="1">
        <v>0</v>
      </c>
      <c r="H7232" s="329">
        <v>0</v>
      </c>
      <c r="I7232" s="1">
        <v>0</v>
      </c>
      <c r="J7232" s="329">
        <v>1331.23194635955</v>
      </c>
      <c r="K7232" s="329">
        <f t="shared" si="112"/>
        <v>1331.23194635955</v>
      </c>
    </row>
    <row r="7233" spans="2:11" x14ac:dyDescent="0.2">
      <c r="B7233" s="1">
        <v>82629098</v>
      </c>
      <c r="C7233" s="1">
        <v>2033</v>
      </c>
      <c r="D7233" s="1" t="s">
        <v>329</v>
      </c>
      <c r="E7233" s="1">
        <v>0</v>
      </c>
      <c r="F7233" s="329">
        <v>0</v>
      </c>
      <c r="G7233" s="1">
        <v>0</v>
      </c>
      <c r="H7233" s="329">
        <v>0</v>
      </c>
      <c r="I7233" s="1">
        <v>0</v>
      </c>
      <c r="J7233" s="329">
        <v>1331.23194635955</v>
      </c>
      <c r="K7233" s="329">
        <f t="shared" si="112"/>
        <v>1331.23194635955</v>
      </c>
    </row>
    <row r="7234" spans="2:11" x14ac:dyDescent="0.2">
      <c r="B7234" s="1">
        <v>82629098</v>
      </c>
      <c r="C7234" s="1">
        <v>2034</v>
      </c>
      <c r="D7234" s="1" t="s">
        <v>329</v>
      </c>
      <c r="E7234" s="1">
        <v>0</v>
      </c>
      <c r="F7234" s="329">
        <v>0</v>
      </c>
      <c r="G7234" s="1">
        <v>0</v>
      </c>
      <c r="H7234" s="329">
        <v>0</v>
      </c>
      <c r="I7234" s="1">
        <v>0</v>
      </c>
      <c r="J7234" s="329">
        <v>1331.23194635955</v>
      </c>
      <c r="K7234" s="329">
        <f t="shared" si="112"/>
        <v>1331.23194635955</v>
      </c>
    </row>
    <row r="7235" spans="2:11" x14ac:dyDescent="0.2">
      <c r="B7235" s="1">
        <v>83364686</v>
      </c>
      <c r="C7235" s="1">
        <v>2023</v>
      </c>
      <c r="D7235" s="1" t="s">
        <v>329</v>
      </c>
      <c r="E7235" s="1">
        <v>0</v>
      </c>
      <c r="F7235" s="329">
        <v>0</v>
      </c>
      <c r="G7235" s="1">
        <v>0</v>
      </c>
      <c r="H7235" s="329">
        <v>0</v>
      </c>
      <c r="I7235" s="1">
        <v>0</v>
      </c>
      <c r="J7235" s="329">
        <v>8104.293826440914</v>
      </c>
      <c r="K7235" s="329">
        <f t="shared" si="112"/>
        <v>8104.293826440914</v>
      </c>
    </row>
    <row r="7236" spans="2:11" x14ac:dyDescent="0.2">
      <c r="B7236" s="1">
        <v>83364686</v>
      </c>
      <c r="C7236" s="1">
        <v>2024</v>
      </c>
      <c r="D7236" s="1" t="s">
        <v>329</v>
      </c>
      <c r="E7236" s="1">
        <v>0</v>
      </c>
      <c r="F7236" s="329">
        <v>0</v>
      </c>
      <c r="G7236" s="1">
        <v>0</v>
      </c>
      <c r="H7236" s="329">
        <v>0</v>
      </c>
      <c r="I7236" s="1">
        <v>0</v>
      </c>
      <c r="J7236" s="329">
        <v>8104.293826440914</v>
      </c>
      <c r="K7236" s="329">
        <f t="shared" si="112"/>
        <v>8104.293826440914</v>
      </c>
    </row>
    <row r="7237" spans="2:11" x14ac:dyDescent="0.2">
      <c r="B7237" s="1">
        <v>83364686</v>
      </c>
      <c r="C7237" s="1">
        <v>2025</v>
      </c>
      <c r="D7237" s="1" t="s">
        <v>329</v>
      </c>
      <c r="E7237" s="1">
        <v>0</v>
      </c>
      <c r="F7237" s="329">
        <v>0</v>
      </c>
      <c r="G7237" s="1">
        <v>0</v>
      </c>
      <c r="H7237" s="329">
        <v>0</v>
      </c>
      <c r="I7237" s="1">
        <v>0</v>
      </c>
      <c r="J7237" s="329">
        <v>8104.293826440914</v>
      </c>
      <c r="K7237" s="329">
        <f t="shared" si="112"/>
        <v>8104.293826440914</v>
      </c>
    </row>
    <row r="7238" spans="2:11" x14ac:dyDescent="0.2">
      <c r="B7238" s="1">
        <v>83364686</v>
      </c>
      <c r="C7238" s="1">
        <v>2026</v>
      </c>
      <c r="D7238" s="1" t="s">
        <v>329</v>
      </c>
      <c r="E7238" s="1">
        <v>0</v>
      </c>
      <c r="F7238" s="329">
        <v>0</v>
      </c>
      <c r="G7238" s="1">
        <v>0</v>
      </c>
      <c r="H7238" s="329">
        <v>0</v>
      </c>
      <c r="I7238" s="1">
        <v>0</v>
      </c>
      <c r="J7238" s="329">
        <v>8104.293826440914</v>
      </c>
      <c r="K7238" s="329">
        <f t="shared" si="112"/>
        <v>8104.293826440914</v>
      </c>
    </row>
    <row r="7239" spans="2:11" x14ac:dyDescent="0.2">
      <c r="B7239" s="1">
        <v>83364686</v>
      </c>
      <c r="C7239" s="1">
        <v>2027</v>
      </c>
      <c r="D7239" s="1" t="s">
        <v>329</v>
      </c>
      <c r="E7239" s="1">
        <v>0</v>
      </c>
      <c r="F7239" s="329">
        <v>0</v>
      </c>
      <c r="G7239" s="1">
        <v>0</v>
      </c>
      <c r="H7239" s="329">
        <v>0</v>
      </c>
      <c r="I7239" s="1">
        <v>0</v>
      </c>
      <c r="J7239" s="329">
        <v>8104.293826440914</v>
      </c>
      <c r="K7239" s="329">
        <f t="shared" ref="K7239:K7302" si="113">J7239+H7239+F7239</f>
        <v>8104.293826440914</v>
      </c>
    </row>
    <row r="7240" spans="2:11" x14ac:dyDescent="0.2">
      <c r="B7240" s="1">
        <v>83364686</v>
      </c>
      <c r="C7240" s="1">
        <v>2028</v>
      </c>
      <c r="D7240" s="1" t="s">
        <v>329</v>
      </c>
      <c r="E7240" s="1">
        <v>0</v>
      </c>
      <c r="F7240" s="329">
        <v>0</v>
      </c>
      <c r="G7240" s="1">
        <v>0</v>
      </c>
      <c r="H7240" s="329">
        <v>0</v>
      </c>
      <c r="I7240" s="1">
        <v>0</v>
      </c>
      <c r="J7240" s="329">
        <v>8104.293826440914</v>
      </c>
      <c r="K7240" s="329">
        <f t="shared" si="113"/>
        <v>8104.293826440914</v>
      </c>
    </row>
    <row r="7241" spans="2:11" x14ac:dyDescent="0.2">
      <c r="B7241" s="1">
        <v>83364686</v>
      </c>
      <c r="C7241" s="1">
        <v>2029</v>
      </c>
      <c r="D7241" s="1" t="s">
        <v>329</v>
      </c>
      <c r="E7241" s="1">
        <v>0</v>
      </c>
      <c r="F7241" s="329">
        <v>0</v>
      </c>
      <c r="G7241" s="1">
        <v>0</v>
      </c>
      <c r="H7241" s="329">
        <v>0</v>
      </c>
      <c r="I7241" s="1">
        <v>0</v>
      </c>
      <c r="J7241" s="329">
        <v>8104.293826440914</v>
      </c>
      <c r="K7241" s="329">
        <f t="shared" si="113"/>
        <v>8104.293826440914</v>
      </c>
    </row>
    <row r="7242" spans="2:11" x14ac:dyDescent="0.2">
      <c r="B7242" s="1">
        <v>83364686</v>
      </c>
      <c r="C7242" s="1">
        <v>2030</v>
      </c>
      <c r="D7242" s="1" t="s">
        <v>329</v>
      </c>
      <c r="E7242" s="1">
        <v>0</v>
      </c>
      <c r="F7242" s="329">
        <v>0</v>
      </c>
      <c r="G7242" s="1">
        <v>0</v>
      </c>
      <c r="H7242" s="329">
        <v>0</v>
      </c>
      <c r="I7242" s="1">
        <v>0</v>
      </c>
      <c r="J7242" s="329">
        <v>8104.293826440914</v>
      </c>
      <c r="K7242" s="329">
        <f t="shared" si="113"/>
        <v>8104.293826440914</v>
      </c>
    </row>
    <row r="7243" spans="2:11" x14ac:dyDescent="0.2">
      <c r="B7243" s="1">
        <v>83364686</v>
      </c>
      <c r="C7243" s="1">
        <v>2031</v>
      </c>
      <c r="D7243" s="1" t="s">
        <v>329</v>
      </c>
      <c r="E7243" s="1">
        <v>0</v>
      </c>
      <c r="F7243" s="329">
        <v>0</v>
      </c>
      <c r="G7243" s="1">
        <v>0</v>
      </c>
      <c r="H7243" s="329">
        <v>0</v>
      </c>
      <c r="I7243" s="1">
        <v>0</v>
      </c>
      <c r="J7243" s="329">
        <v>8104.293826440914</v>
      </c>
      <c r="K7243" s="329">
        <f t="shared" si="113"/>
        <v>8104.293826440914</v>
      </c>
    </row>
    <row r="7244" spans="2:11" x14ac:dyDescent="0.2">
      <c r="B7244" s="1">
        <v>83364686</v>
      </c>
      <c r="C7244" s="1">
        <v>2032</v>
      </c>
      <c r="D7244" s="1" t="s">
        <v>329</v>
      </c>
      <c r="E7244" s="1">
        <v>0</v>
      </c>
      <c r="F7244" s="329">
        <v>0</v>
      </c>
      <c r="G7244" s="1">
        <v>0</v>
      </c>
      <c r="H7244" s="329">
        <v>0</v>
      </c>
      <c r="I7244" s="1">
        <v>0</v>
      </c>
      <c r="J7244" s="329">
        <v>8104.293826440914</v>
      </c>
      <c r="K7244" s="329">
        <f t="shared" si="113"/>
        <v>8104.293826440914</v>
      </c>
    </row>
    <row r="7245" spans="2:11" x14ac:dyDescent="0.2">
      <c r="B7245" s="1">
        <v>83364686</v>
      </c>
      <c r="C7245" s="1">
        <v>2033</v>
      </c>
      <c r="D7245" s="1" t="s">
        <v>329</v>
      </c>
      <c r="E7245" s="1">
        <v>0</v>
      </c>
      <c r="F7245" s="329">
        <v>0</v>
      </c>
      <c r="G7245" s="1">
        <v>0</v>
      </c>
      <c r="H7245" s="329">
        <v>0</v>
      </c>
      <c r="I7245" s="1">
        <v>0</v>
      </c>
      <c r="J7245" s="329">
        <v>8104.293826440914</v>
      </c>
      <c r="K7245" s="329">
        <f t="shared" si="113"/>
        <v>8104.293826440914</v>
      </c>
    </row>
    <row r="7246" spans="2:11" x14ac:dyDescent="0.2">
      <c r="B7246" s="1">
        <v>83364686</v>
      </c>
      <c r="C7246" s="1">
        <v>2034</v>
      </c>
      <c r="D7246" s="1" t="s">
        <v>329</v>
      </c>
      <c r="E7246" s="1">
        <v>0</v>
      </c>
      <c r="F7246" s="329">
        <v>0</v>
      </c>
      <c r="G7246" s="1">
        <v>0</v>
      </c>
      <c r="H7246" s="329">
        <v>0</v>
      </c>
      <c r="I7246" s="1">
        <v>0</v>
      </c>
      <c r="J7246" s="329">
        <v>8104.293826440914</v>
      </c>
      <c r="K7246" s="329">
        <f t="shared" si="113"/>
        <v>8104.293826440914</v>
      </c>
    </row>
    <row r="7247" spans="2:11" x14ac:dyDescent="0.2">
      <c r="B7247" s="1">
        <v>128437144</v>
      </c>
      <c r="C7247" s="1">
        <v>2023</v>
      </c>
      <c r="D7247" s="1" t="s">
        <v>329</v>
      </c>
      <c r="E7247" s="1">
        <v>0</v>
      </c>
      <c r="F7247" s="329">
        <v>0</v>
      </c>
      <c r="G7247" s="1">
        <v>5472.3995971036657</v>
      </c>
      <c r="H7247" s="329">
        <v>258936.04461156359</v>
      </c>
      <c r="I7247" s="1">
        <v>5472.3995971036657</v>
      </c>
      <c r="J7247" s="329">
        <v>8182.4039461251932</v>
      </c>
      <c r="K7247" s="329">
        <f t="shared" si="113"/>
        <v>267118.4485576888</v>
      </c>
    </row>
    <row r="7248" spans="2:11" x14ac:dyDescent="0.2">
      <c r="B7248" s="1">
        <v>128437144</v>
      </c>
      <c r="C7248" s="1">
        <v>2024</v>
      </c>
      <c r="D7248" s="1" t="s">
        <v>329</v>
      </c>
      <c r="E7248" s="1">
        <v>0</v>
      </c>
      <c r="F7248" s="329">
        <v>0</v>
      </c>
      <c r="G7248" s="1">
        <v>5568.5282131469912</v>
      </c>
      <c r="H7248" s="329">
        <v>263484.53621393419</v>
      </c>
      <c r="I7248" s="1">
        <v>5568.5282131469912</v>
      </c>
      <c r="J7248" s="329">
        <v>8182.4039461251932</v>
      </c>
      <c r="K7248" s="329">
        <f t="shared" si="113"/>
        <v>271666.94016005937</v>
      </c>
    </row>
    <row r="7249" spans="2:11" x14ac:dyDescent="0.2">
      <c r="B7249" s="1">
        <v>128437144</v>
      </c>
      <c r="C7249" s="1">
        <v>2025</v>
      </c>
      <c r="D7249" s="1" t="s">
        <v>329</v>
      </c>
      <c r="E7249" s="1">
        <v>0</v>
      </c>
      <c r="F7249" s="329">
        <v>0</v>
      </c>
      <c r="G7249" s="1">
        <v>5612.2125458400315</v>
      </c>
      <c r="H7249" s="329">
        <v>265551.53591275337</v>
      </c>
      <c r="I7249" s="1">
        <v>5612.2125458400315</v>
      </c>
      <c r="J7249" s="329">
        <v>8182.4039461251932</v>
      </c>
      <c r="K7249" s="329">
        <f t="shared" si="113"/>
        <v>273733.93985887856</v>
      </c>
    </row>
    <row r="7250" spans="2:11" x14ac:dyDescent="0.2">
      <c r="B7250" s="1">
        <v>128437144</v>
      </c>
      <c r="C7250" s="1">
        <v>2026</v>
      </c>
      <c r="D7250" s="1" t="s">
        <v>329</v>
      </c>
      <c r="E7250" s="1">
        <v>0</v>
      </c>
      <c r="F7250" s="329">
        <v>0</v>
      </c>
      <c r="G7250" s="1">
        <v>5537.2749920357064</v>
      </c>
      <c r="H7250" s="329">
        <v>262005.73604367441</v>
      </c>
      <c r="I7250" s="1">
        <v>5537.2749920357064</v>
      </c>
      <c r="J7250" s="329">
        <v>8182.4039461251932</v>
      </c>
      <c r="K7250" s="329">
        <f t="shared" si="113"/>
        <v>270188.13998979959</v>
      </c>
    </row>
    <row r="7251" spans="2:11" x14ac:dyDescent="0.2">
      <c r="B7251" s="1">
        <v>128437144</v>
      </c>
      <c r="C7251" s="1">
        <v>2027</v>
      </c>
      <c r="D7251" s="1" t="s">
        <v>329</v>
      </c>
      <c r="E7251" s="1">
        <v>0</v>
      </c>
      <c r="F7251" s="329">
        <v>0</v>
      </c>
      <c r="G7251" s="1">
        <v>5537.2749920357064</v>
      </c>
      <c r="H7251" s="329">
        <v>262005.73604367441</v>
      </c>
      <c r="I7251" s="1">
        <v>5537.2749920357064</v>
      </c>
      <c r="J7251" s="329">
        <v>8182.4039461251932</v>
      </c>
      <c r="K7251" s="329">
        <f t="shared" si="113"/>
        <v>270188.13998979959</v>
      </c>
    </row>
    <row r="7252" spans="2:11" x14ac:dyDescent="0.2">
      <c r="B7252" s="1">
        <v>128437144</v>
      </c>
      <c r="C7252" s="1">
        <v>2028</v>
      </c>
      <c r="D7252" s="1" t="s">
        <v>329</v>
      </c>
      <c r="E7252" s="1">
        <v>0</v>
      </c>
      <c r="F7252" s="329">
        <v>0</v>
      </c>
      <c r="G7252" s="1">
        <v>5537.2749920357064</v>
      </c>
      <c r="H7252" s="329">
        <v>262005.73604367441</v>
      </c>
      <c r="I7252" s="1">
        <v>5537.2749920357064</v>
      </c>
      <c r="J7252" s="329">
        <v>8182.4039461251932</v>
      </c>
      <c r="K7252" s="329">
        <f t="shared" si="113"/>
        <v>270188.13998979959</v>
      </c>
    </row>
    <row r="7253" spans="2:11" x14ac:dyDescent="0.2">
      <c r="B7253" s="1">
        <v>128437144</v>
      </c>
      <c r="C7253" s="1">
        <v>2029</v>
      </c>
      <c r="D7253" s="1" t="s">
        <v>329</v>
      </c>
      <c r="E7253" s="1">
        <v>0</v>
      </c>
      <c r="F7253" s="329">
        <v>0</v>
      </c>
      <c r="G7253" s="1">
        <v>5537.2749920357064</v>
      </c>
      <c r="H7253" s="329">
        <v>262005.73604367441</v>
      </c>
      <c r="I7253" s="1">
        <v>5537.2749920357064</v>
      </c>
      <c r="J7253" s="329">
        <v>8182.4039461251932</v>
      </c>
      <c r="K7253" s="329">
        <f t="shared" si="113"/>
        <v>270188.13998979959</v>
      </c>
    </row>
    <row r="7254" spans="2:11" x14ac:dyDescent="0.2">
      <c r="B7254" s="1">
        <v>128437144</v>
      </c>
      <c r="C7254" s="1">
        <v>2030</v>
      </c>
      <c r="D7254" s="1" t="s">
        <v>329</v>
      </c>
      <c r="E7254" s="1">
        <v>0</v>
      </c>
      <c r="F7254" s="329">
        <v>0</v>
      </c>
      <c r="G7254" s="1">
        <v>5537.2749920357064</v>
      </c>
      <c r="H7254" s="329">
        <v>262005.73604367441</v>
      </c>
      <c r="I7254" s="1">
        <v>5537.2749920357064</v>
      </c>
      <c r="J7254" s="329">
        <v>8182.4039461251932</v>
      </c>
      <c r="K7254" s="329">
        <f t="shared" si="113"/>
        <v>270188.13998979959</v>
      </c>
    </row>
    <row r="7255" spans="2:11" x14ac:dyDescent="0.2">
      <c r="B7255" s="1">
        <v>128437144</v>
      </c>
      <c r="C7255" s="1">
        <v>2031</v>
      </c>
      <c r="D7255" s="1" t="s">
        <v>329</v>
      </c>
      <c r="E7255" s="1">
        <v>0</v>
      </c>
      <c r="F7255" s="329">
        <v>0</v>
      </c>
      <c r="G7255" s="1">
        <v>5537.2749920357064</v>
      </c>
      <c r="H7255" s="329">
        <v>262005.73604367441</v>
      </c>
      <c r="I7255" s="1">
        <v>5537.2749920357064</v>
      </c>
      <c r="J7255" s="329">
        <v>8182.4039461251932</v>
      </c>
      <c r="K7255" s="329">
        <f t="shared" si="113"/>
        <v>270188.13998979959</v>
      </c>
    </row>
    <row r="7256" spans="2:11" x14ac:dyDescent="0.2">
      <c r="B7256" s="1">
        <v>128437144</v>
      </c>
      <c r="C7256" s="1">
        <v>2032</v>
      </c>
      <c r="D7256" s="1" t="s">
        <v>329</v>
      </c>
      <c r="E7256" s="1">
        <v>0</v>
      </c>
      <c r="F7256" s="329">
        <v>0</v>
      </c>
      <c r="G7256" s="1">
        <v>5537.2749920357064</v>
      </c>
      <c r="H7256" s="329">
        <v>262005.73604367441</v>
      </c>
      <c r="I7256" s="1">
        <v>5537.2749920357064</v>
      </c>
      <c r="J7256" s="329">
        <v>8182.4039461251932</v>
      </c>
      <c r="K7256" s="329">
        <f t="shared" si="113"/>
        <v>270188.13998979959</v>
      </c>
    </row>
    <row r="7257" spans="2:11" x14ac:dyDescent="0.2">
      <c r="B7257" s="1">
        <v>128437144</v>
      </c>
      <c r="C7257" s="1">
        <v>2033</v>
      </c>
      <c r="D7257" s="1" t="s">
        <v>329</v>
      </c>
      <c r="E7257" s="1">
        <v>0</v>
      </c>
      <c r="F7257" s="329">
        <v>0</v>
      </c>
      <c r="G7257" s="1">
        <v>5537.2749920357064</v>
      </c>
      <c r="H7257" s="329">
        <v>262005.73604367441</v>
      </c>
      <c r="I7257" s="1">
        <v>5537.2749920357064</v>
      </c>
      <c r="J7257" s="329">
        <v>8182.4039461251932</v>
      </c>
      <c r="K7257" s="329">
        <f t="shared" si="113"/>
        <v>270188.13998979959</v>
      </c>
    </row>
    <row r="7258" spans="2:11" x14ac:dyDescent="0.2">
      <c r="B7258" s="1">
        <v>128437144</v>
      </c>
      <c r="C7258" s="1">
        <v>2034</v>
      </c>
      <c r="D7258" s="1" t="s">
        <v>329</v>
      </c>
      <c r="E7258" s="1">
        <v>0</v>
      </c>
      <c r="F7258" s="329">
        <v>0</v>
      </c>
      <c r="G7258" s="1">
        <v>5537.2749920357064</v>
      </c>
      <c r="H7258" s="329">
        <v>262005.73604367441</v>
      </c>
      <c r="I7258" s="1">
        <v>5537.2749920357064</v>
      </c>
      <c r="J7258" s="329">
        <v>8182.4039461251932</v>
      </c>
      <c r="K7258" s="329">
        <f t="shared" si="113"/>
        <v>270188.13998979959</v>
      </c>
    </row>
    <row r="7259" spans="2:11" x14ac:dyDescent="0.2">
      <c r="B7259" s="1">
        <v>155132762</v>
      </c>
      <c r="C7259" s="1">
        <v>2023</v>
      </c>
      <c r="D7259" s="1" t="s">
        <v>329</v>
      </c>
      <c r="E7259" s="1">
        <v>0</v>
      </c>
      <c r="F7259" s="329">
        <v>0</v>
      </c>
      <c r="G7259" s="1">
        <v>1869.76375819225</v>
      </c>
      <c r="H7259" s="329">
        <v>88471.103638081404</v>
      </c>
      <c r="I7259" s="1">
        <v>1869.76375819225</v>
      </c>
      <c r="J7259" s="329">
        <v>3934.3393241969111</v>
      </c>
      <c r="K7259" s="329">
        <f t="shared" si="113"/>
        <v>92405.442962278321</v>
      </c>
    </row>
    <row r="7260" spans="2:11" x14ac:dyDescent="0.2">
      <c r="B7260" s="1">
        <v>155132762</v>
      </c>
      <c r="C7260" s="1">
        <v>2024</v>
      </c>
      <c r="D7260" s="1" t="s">
        <v>329</v>
      </c>
      <c r="E7260" s="1">
        <v>0</v>
      </c>
      <c r="F7260" s="329">
        <v>0</v>
      </c>
      <c r="G7260" s="1">
        <v>1930.9496619033309</v>
      </c>
      <c r="H7260" s="329">
        <v>91366.220416709271</v>
      </c>
      <c r="I7260" s="1">
        <v>1930.9496619033309</v>
      </c>
      <c r="J7260" s="329">
        <v>3934.3393241969111</v>
      </c>
      <c r="K7260" s="329">
        <f t="shared" si="113"/>
        <v>95300.559740906188</v>
      </c>
    </row>
    <row r="7261" spans="2:11" x14ac:dyDescent="0.2">
      <c r="B7261" s="1">
        <v>155132762</v>
      </c>
      <c r="C7261" s="1">
        <v>2025</v>
      </c>
      <c r="D7261" s="1" t="s">
        <v>329</v>
      </c>
      <c r="E7261" s="1">
        <v>0</v>
      </c>
      <c r="F7261" s="329">
        <v>0</v>
      </c>
      <c r="G7261" s="1">
        <v>1887.3950790525</v>
      </c>
      <c r="H7261" s="329">
        <v>89305.360055914425</v>
      </c>
      <c r="I7261" s="1">
        <v>1887.3950790525</v>
      </c>
      <c r="J7261" s="329">
        <v>3934.3393241969111</v>
      </c>
      <c r="K7261" s="329">
        <f t="shared" si="113"/>
        <v>93239.699380111342</v>
      </c>
    </row>
    <row r="7262" spans="2:11" x14ac:dyDescent="0.2">
      <c r="B7262" s="1">
        <v>155132762</v>
      </c>
      <c r="C7262" s="1">
        <v>2026</v>
      </c>
      <c r="D7262" s="1" t="s">
        <v>329</v>
      </c>
      <c r="E7262" s="1">
        <v>0</v>
      </c>
      <c r="F7262" s="329">
        <v>0</v>
      </c>
      <c r="G7262" s="1">
        <v>1696.7789580313679</v>
      </c>
      <c r="H7262" s="329">
        <v>80286.028857488374</v>
      </c>
      <c r="I7262" s="1">
        <v>1696.7789580313679</v>
      </c>
      <c r="J7262" s="329">
        <v>3934.3393241969111</v>
      </c>
      <c r="K7262" s="329">
        <f t="shared" si="113"/>
        <v>84220.368181685291</v>
      </c>
    </row>
    <row r="7263" spans="2:11" x14ac:dyDescent="0.2">
      <c r="B7263" s="1">
        <v>155132762</v>
      </c>
      <c r="C7263" s="1">
        <v>2027</v>
      </c>
      <c r="D7263" s="1" t="s">
        <v>329</v>
      </c>
      <c r="E7263" s="1">
        <v>0</v>
      </c>
      <c r="F7263" s="329">
        <v>0</v>
      </c>
      <c r="G7263" s="1">
        <v>1696.7789580313679</v>
      </c>
      <c r="H7263" s="329">
        <v>80286.028857488374</v>
      </c>
      <c r="I7263" s="1">
        <v>1696.7789580313679</v>
      </c>
      <c r="J7263" s="329">
        <v>3934.3393241969111</v>
      </c>
      <c r="K7263" s="329">
        <f t="shared" si="113"/>
        <v>84220.368181685291</v>
      </c>
    </row>
    <row r="7264" spans="2:11" x14ac:dyDescent="0.2">
      <c r="B7264" s="1">
        <v>155132762</v>
      </c>
      <c r="C7264" s="1">
        <v>2028</v>
      </c>
      <c r="D7264" s="1" t="s">
        <v>329</v>
      </c>
      <c r="E7264" s="1">
        <v>0</v>
      </c>
      <c r="F7264" s="329">
        <v>0</v>
      </c>
      <c r="G7264" s="1">
        <v>1696.7789580313679</v>
      </c>
      <c r="H7264" s="329">
        <v>80286.028857488374</v>
      </c>
      <c r="I7264" s="1">
        <v>1696.7789580313679</v>
      </c>
      <c r="J7264" s="329">
        <v>3934.3393241969111</v>
      </c>
      <c r="K7264" s="329">
        <f t="shared" si="113"/>
        <v>84220.368181685291</v>
      </c>
    </row>
    <row r="7265" spans="2:11" x14ac:dyDescent="0.2">
      <c r="B7265" s="1">
        <v>155132762</v>
      </c>
      <c r="C7265" s="1">
        <v>2029</v>
      </c>
      <c r="D7265" s="1" t="s">
        <v>329</v>
      </c>
      <c r="E7265" s="1">
        <v>0</v>
      </c>
      <c r="F7265" s="329">
        <v>0</v>
      </c>
      <c r="G7265" s="1">
        <v>1696.7789580313679</v>
      </c>
      <c r="H7265" s="329">
        <v>80286.028857488374</v>
      </c>
      <c r="I7265" s="1">
        <v>1696.7789580313679</v>
      </c>
      <c r="J7265" s="329">
        <v>3934.3393241969111</v>
      </c>
      <c r="K7265" s="329">
        <f t="shared" si="113"/>
        <v>84220.368181685291</v>
      </c>
    </row>
    <row r="7266" spans="2:11" x14ac:dyDescent="0.2">
      <c r="B7266" s="1">
        <v>155132762</v>
      </c>
      <c r="C7266" s="1">
        <v>2030</v>
      </c>
      <c r="D7266" s="1" t="s">
        <v>329</v>
      </c>
      <c r="E7266" s="1">
        <v>0</v>
      </c>
      <c r="F7266" s="329">
        <v>0</v>
      </c>
      <c r="G7266" s="1">
        <v>1696.7789580313679</v>
      </c>
      <c r="H7266" s="329">
        <v>80286.028857488374</v>
      </c>
      <c r="I7266" s="1">
        <v>1696.7789580313679</v>
      </c>
      <c r="J7266" s="329">
        <v>3934.3393241969111</v>
      </c>
      <c r="K7266" s="329">
        <f t="shared" si="113"/>
        <v>84220.368181685291</v>
      </c>
    </row>
    <row r="7267" spans="2:11" x14ac:dyDescent="0.2">
      <c r="B7267" s="1">
        <v>155132762</v>
      </c>
      <c r="C7267" s="1">
        <v>2031</v>
      </c>
      <c r="D7267" s="1" t="s">
        <v>329</v>
      </c>
      <c r="E7267" s="1">
        <v>0</v>
      </c>
      <c r="F7267" s="329">
        <v>0</v>
      </c>
      <c r="G7267" s="1">
        <v>1696.7789580313679</v>
      </c>
      <c r="H7267" s="329">
        <v>80286.028857488374</v>
      </c>
      <c r="I7267" s="1">
        <v>1696.7789580313679</v>
      </c>
      <c r="J7267" s="329">
        <v>3934.3393241969111</v>
      </c>
      <c r="K7267" s="329">
        <f t="shared" si="113"/>
        <v>84220.368181685291</v>
      </c>
    </row>
    <row r="7268" spans="2:11" x14ac:dyDescent="0.2">
      <c r="B7268" s="1">
        <v>155132762</v>
      </c>
      <c r="C7268" s="1">
        <v>2032</v>
      </c>
      <c r="D7268" s="1" t="s">
        <v>329</v>
      </c>
      <c r="E7268" s="1">
        <v>0</v>
      </c>
      <c r="F7268" s="329">
        <v>0</v>
      </c>
      <c r="G7268" s="1">
        <v>1696.7789580313679</v>
      </c>
      <c r="H7268" s="329">
        <v>80286.028857488374</v>
      </c>
      <c r="I7268" s="1">
        <v>1696.7789580313679</v>
      </c>
      <c r="J7268" s="329">
        <v>3934.3393241969111</v>
      </c>
      <c r="K7268" s="329">
        <f t="shared" si="113"/>
        <v>84220.368181685291</v>
      </c>
    </row>
    <row r="7269" spans="2:11" x14ac:dyDescent="0.2">
      <c r="B7269" s="1">
        <v>155132762</v>
      </c>
      <c r="C7269" s="1">
        <v>2033</v>
      </c>
      <c r="D7269" s="1" t="s">
        <v>329</v>
      </c>
      <c r="E7269" s="1">
        <v>0</v>
      </c>
      <c r="F7269" s="329">
        <v>0</v>
      </c>
      <c r="G7269" s="1">
        <v>1696.7789580313679</v>
      </c>
      <c r="H7269" s="329">
        <v>80286.028857488374</v>
      </c>
      <c r="I7269" s="1">
        <v>1696.7789580313679</v>
      </c>
      <c r="J7269" s="329">
        <v>3934.3393241969111</v>
      </c>
      <c r="K7269" s="329">
        <f t="shared" si="113"/>
        <v>84220.368181685291</v>
      </c>
    </row>
    <row r="7270" spans="2:11" x14ac:dyDescent="0.2">
      <c r="B7270" s="1">
        <v>155132762</v>
      </c>
      <c r="C7270" s="1">
        <v>2034</v>
      </c>
      <c r="D7270" s="1" t="s">
        <v>329</v>
      </c>
      <c r="E7270" s="1">
        <v>0</v>
      </c>
      <c r="F7270" s="329">
        <v>0</v>
      </c>
      <c r="G7270" s="1">
        <v>1696.7789580313679</v>
      </c>
      <c r="H7270" s="329">
        <v>80286.028857488374</v>
      </c>
      <c r="I7270" s="1">
        <v>1696.7789580313679</v>
      </c>
      <c r="J7270" s="329">
        <v>3934.3393241969111</v>
      </c>
      <c r="K7270" s="329">
        <f t="shared" si="113"/>
        <v>84220.368181685291</v>
      </c>
    </row>
    <row r="7271" spans="2:11" x14ac:dyDescent="0.2">
      <c r="B7271" s="1">
        <v>155249882</v>
      </c>
      <c r="C7271" s="1">
        <v>2023</v>
      </c>
      <c r="D7271" s="1" t="s">
        <v>329</v>
      </c>
      <c r="E7271" s="1">
        <v>0</v>
      </c>
      <c r="F7271" s="329">
        <v>0</v>
      </c>
      <c r="G7271" s="1">
        <v>0</v>
      </c>
      <c r="H7271" s="329">
        <v>0</v>
      </c>
      <c r="I7271" s="1">
        <v>0</v>
      </c>
      <c r="J7271" s="329">
        <v>4515.9278436788554</v>
      </c>
      <c r="K7271" s="329">
        <f t="shared" si="113"/>
        <v>4515.9278436788554</v>
      </c>
    </row>
    <row r="7272" spans="2:11" x14ac:dyDescent="0.2">
      <c r="B7272" s="1">
        <v>155249882</v>
      </c>
      <c r="C7272" s="1">
        <v>2024</v>
      </c>
      <c r="D7272" s="1" t="s">
        <v>329</v>
      </c>
      <c r="E7272" s="1">
        <v>0</v>
      </c>
      <c r="F7272" s="329">
        <v>0</v>
      </c>
      <c r="G7272" s="1">
        <v>4.1732358951857999E-2</v>
      </c>
      <c r="H7272" s="329">
        <v>1.9746386877565201</v>
      </c>
      <c r="I7272" s="1">
        <v>4.1732358951857999E-2</v>
      </c>
      <c r="J7272" s="329">
        <v>4515.9278436788554</v>
      </c>
      <c r="K7272" s="329">
        <f t="shared" si="113"/>
        <v>4517.9024823666123</v>
      </c>
    </row>
    <row r="7273" spans="2:11" x14ac:dyDescent="0.2">
      <c r="B7273" s="1">
        <v>155249882</v>
      </c>
      <c r="C7273" s="1">
        <v>2025</v>
      </c>
      <c r="D7273" s="1" t="s">
        <v>329</v>
      </c>
      <c r="E7273" s="1">
        <v>0</v>
      </c>
      <c r="F7273" s="329">
        <v>0</v>
      </c>
      <c r="G7273" s="1">
        <v>0</v>
      </c>
      <c r="H7273" s="329">
        <v>0</v>
      </c>
      <c r="I7273" s="1">
        <v>0</v>
      </c>
      <c r="J7273" s="329">
        <v>4515.9278436788554</v>
      </c>
      <c r="K7273" s="329">
        <f t="shared" si="113"/>
        <v>4515.9278436788554</v>
      </c>
    </row>
    <row r="7274" spans="2:11" x14ac:dyDescent="0.2">
      <c r="B7274" s="1">
        <v>155249882</v>
      </c>
      <c r="C7274" s="1">
        <v>2026</v>
      </c>
      <c r="D7274" s="1" t="s">
        <v>329</v>
      </c>
      <c r="E7274" s="1">
        <v>0</v>
      </c>
      <c r="F7274" s="329">
        <v>0</v>
      </c>
      <c r="G7274" s="1">
        <v>0</v>
      </c>
      <c r="H7274" s="329">
        <v>0</v>
      </c>
      <c r="I7274" s="1">
        <v>0</v>
      </c>
      <c r="J7274" s="329">
        <v>4515.9278436788554</v>
      </c>
      <c r="K7274" s="329">
        <f t="shared" si="113"/>
        <v>4515.9278436788554</v>
      </c>
    </row>
    <row r="7275" spans="2:11" x14ac:dyDescent="0.2">
      <c r="B7275" s="1">
        <v>155249882</v>
      </c>
      <c r="C7275" s="1">
        <v>2027</v>
      </c>
      <c r="D7275" s="1" t="s">
        <v>329</v>
      </c>
      <c r="E7275" s="1">
        <v>0</v>
      </c>
      <c r="F7275" s="329">
        <v>0</v>
      </c>
      <c r="G7275" s="1">
        <v>0</v>
      </c>
      <c r="H7275" s="329">
        <v>0</v>
      </c>
      <c r="I7275" s="1">
        <v>0</v>
      </c>
      <c r="J7275" s="329">
        <v>4515.9278436788554</v>
      </c>
      <c r="K7275" s="329">
        <f t="shared" si="113"/>
        <v>4515.9278436788554</v>
      </c>
    </row>
    <row r="7276" spans="2:11" x14ac:dyDescent="0.2">
      <c r="B7276" s="1">
        <v>155249882</v>
      </c>
      <c r="C7276" s="1">
        <v>2028</v>
      </c>
      <c r="D7276" s="1" t="s">
        <v>329</v>
      </c>
      <c r="E7276" s="1">
        <v>0</v>
      </c>
      <c r="F7276" s="329">
        <v>0</v>
      </c>
      <c r="G7276" s="1">
        <v>0</v>
      </c>
      <c r="H7276" s="329">
        <v>0</v>
      </c>
      <c r="I7276" s="1">
        <v>0</v>
      </c>
      <c r="J7276" s="329">
        <v>4515.9278436788554</v>
      </c>
      <c r="K7276" s="329">
        <f t="shared" si="113"/>
        <v>4515.9278436788554</v>
      </c>
    </row>
    <row r="7277" spans="2:11" x14ac:dyDescent="0.2">
      <c r="B7277" s="1">
        <v>155249882</v>
      </c>
      <c r="C7277" s="1">
        <v>2029</v>
      </c>
      <c r="D7277" s="1" t="s">
        <v>329</v>
      </c>
      <c r="E7277" s="1">
        <v>0</v>
      </c>
      <c r="F7277" s="329">
        <v>0</v>
      </c>
      <c r="G7277" s="1">
        <v>0</v>
      </c>
      <c r="H7277" s="329">
        <v>0</v>
      </c>
      <c r="I7277" s="1">
        <v>0</v>
      </c>
      <c r="J7277" s="329">
        <v>4515.9278436788554</v>
      </c>
      <c r="K7277" s="329">
        <f t="shared" si="113"/>
        <v>4515.9278436788554</v>
      </c>
    </row>
    <row r="7278" spans="2:11" x14ac:dyDescent="0.2">
      <c r="B7278" s="1">
        <v>155249882</v>
      </c>
      <c r="C7278" s="1">
        <v>2030</v>
      </c>
      <c r="D7278" s="1" t="s">
        <v>329</v>
      </c>
      <c r="E7278" s="1">
        <v>0</v>
      </c>
      <c r="F7278" s="329">
        <v>0</v>
      </c>
      <c r="G7278" s="1">
        <v>0</v>
      </c>
      <c r="H7278" s="329">
        <v>0</v>
      </c>
      <c r="I7278" s="1">
        <v>0</v>
      </c>
      <c r="J7278" s="329">
        <v>4515.9278436788554</v>
      </c>
      <c r="K7278" s="329">
        <f t="shared" si="113"/>
        <v>4515.9278436788554</v>
      </c>
    </row>
    <row r="7279" spans="2:11" x14ac:dyDescent="0.2">
      <c r="B7279" s="1">
        <v>155249882</v>
      </c>
      <c r="C7279" s="1">
        <v>2031</v>
      </c>
      <c r="D7279" s="1" t="s">
        <v>329</v>
      </c>
      <c r="E7279" s="1">
        <v>0</v>
      </c>
      <c r="F7279" s="329">
        <v>0</v>
      </c>
      <c r="G7279" s="1">
        <v>0</v>
      </c>
      <c r="H7279" s="329">
        <v>0</v>
      </c>
      <c r="I7279" s="1">
        <v>0</v>
      </c>
      <c r="J7279" s="329">
        <v>4515.9278436788554</v>
      </c>
      <c r="K7279" s="329">
        <f t="shared" si="113"/>
        <v>4515.9278436788554</v>
      </c>
    </row>
    <row r="7280" spans="2:11" x14ac:dyDescent="0.2">
      <c r="B7280" s="1">
        <v>155249882</v>
      </c>
      <c r="C7280" s="1">
        <v>2032</v>
      </c>
      <c r="D7280" s="1" t="s">
        <v>329</v>
      </c>
      <c r="E7280" s="1">
        <v>0</v>
      </c>
      <c r="F7280" s="329">
        <v>0</v>
      </c>
      <c r="G7280" s="1">
        <v>0</v>
      </c>
      <c r="H7280" s="329">
        <v>0</v>
      </c>
      <c r="I7280" s="1">
        <v>0</v>
      </c>
      <c r="J7280" s="329">
        <v>4515.9278436788554</v>
      </c>
      <c r="K7280" s="329">
        <f t="shared" si="113"/>
        <v>4515.9278436788554</v>
      </c>
    </row>
    <row r="7281" spans="2:11" x14ac:dyDescent="0.2">
      <c r="B7281" s="1">
        <v>155249882</v>
      </c>
      <c r="C7281" s="1">
        <v>2033</v>
      </c>
      <c r="D7281" s="1" t="s">
        <v>329</v>
      </c>
      <c r="E7281" s="1">
        <v>0</v>
      </c>
      <c r="F7281" s="329">
        <v>0</v>
      </c>
      <c r="G7281" s="1">
        <v>0</v>
      </c>
      <c r="H7281" s="329">
        <v>0</v>
      </c>
      <c r="I7281" s="1">
        <v>0</v>
      </c>
      <c r="J7281" s="329">
        <v>4515.9278436788554</v>
      </c>
      <c r="K7281" s="329">
        <f t="shared" si="113"/>
        <v>4515.9278436788554</v>
      </c>
    </row>
    <row r="7282" spans="2:11" x14ac:dyDescent="0.2">
      <c r="B7282" s="1">
        <v>155249882</v>
      </c>
      <c r="C7282" s="1">
        <v>2034</v>
      </c>
      <c r="D7282" s="1" t="s">
        <v>329</v>
      </c>
      <c r="E7282" s="1">
        <v>0</v>
      </c>
      <c r="F7282" s="329">
        <v>0</v>
      </c>
      <c r="G7282" s="1">
        <v>0</v>
      </c>
      <c r="H7282" s="329">
        <v>0</v>
      </c>
      <c r="I7282" s="1">
        <v>0</v>
      </c>
      <c r="J7282" s="329">
        <v>4515.9278436788554</v>
      </c>
      <c r="K7282" s="329">
        <f t="shared" si="113"/>
        <v>4515.9278436788554</v>
      </c>
    </row>
    <row r="7283" spans="2:11" x14ac:dyDescent="0.2">
      <c r="B7283" s="1">
        <v>155250536</v>
      </c>
      <c r="C7283" s="1">
        <v>2023</v>
      </c>
      <c r="D7283" s="1" t="s">
        <v>329</v>
      </c>
      <c r="E7283" s="1">
        <v>0</v>
      </c>
      <c r="F7283" s="329">
        <v>0</v>
      </c>
      <c r="G7283" s="1">
        <v>0</v>
      </c>
      <c r="H7283" s="329">
        <v>0</v>
      </c>
      <c r="I7283" s="1">
        <v>0</v>
      </c>
      <c r="J7283" s="329">
        <v>3209.723396252869</v>
      </c>
      <c r="K7283" s="329">
        <f t="shared" si="113"/>
        <v>3209.723396252869</v>
      </c>
    </row>
    <row r="7284" spans="2:11" x14ac:dyDescent="0.2">
      <c r="B7284" s="1">
        <v>155250536</v>
      </c>
      <c r="C7284" s="1">
        <v>2024</v>
      </c>
      <c r="D7284" s="1" t="s">
        <v>329</v>
      </c>
      <c r="E7284" s="1">
        <v>0</v>
      </c>
      <c r="F7284" s="329">
        <v>0</v>
      </c>
      <c r="G7284" s="1">
        <v>0</v>
      </c>
      <c r="H7284" s="329">
        <v>0</v>
      </c>
      <c r="I7284" s="1">
        <v>0</v>
      </c>
      <c r="J7284" s="329">
        <v>3209.723396252869</v>
      </c>
      <c r="K7284" s="329">
        <f t="shared" si="113"/>
        <v>3209.723396252869</v>
      </c>
    </row>
    <row r="7285" spans="2:11" x14ac:dyDescent="0.2">
      <c r="B7285" s="1">
        <v>155250536</v>
      </c>
      <c r="C7285" s="1">
        <v>2025</v>
      </c>
      <c r="D7285" s="1" t="s">
        <v>329</v>
      </c>
      <c r="E7285" s="1">
        <v>0</v>
      </c>
      <c r="F7285" s="329">
        <v>0</v>
      </c>
      <c r="G7285" s="1">
        <v>0</v>
      </c>
      <c r="H7285" s="329">
        <v>0</v>
      </c>
      <c r="I7285" s="1">
        <v>0</v>
      </c>
      <c r="J7285" s="329">
        <v>3209.723396252869</v>
      </c>
      <c r="K7285" s="329">
        <f t="shared" si="113"/>
        <v>3209.723396252869</v>
      </c>
    </row>
    <row r="7286" spans="2:11" x14ac:dyDescent="0.2">
      <c r="B7286" s="1">
        <v>155250536</v>
      </c>
      <c r="C7286" s="1">
        <v>2026</v>
      </c>
      <c r="D7286" s="1" t="s">
        <v>329</v>
      </c>
      <c r="E7286" s="1">
        <v>0</v>
      </c>
      <c r="F7286" s="329">
        <v>0</v>
      </c>
      <c r="G7286" s="1">
        <v>0</v>
      </c>
      <c r="H7286" s="329">
        <v>0</v>
      </c>
      <c r="I7286" s="1">
        <v>0</v>
      </c>
      <c r="J7286" s="329">
        <v>3209.723396252869</v>
      </c>
      <c r="K7286" s="329">
        <f t="shared" si="113"/>
        <v>3209.723396252869</v>
      </c>
    </row>
    <row r="7287" spans="2:11" x14ac:dyDescent="0.2">
      <c r="B7287" s="1">
        <v>155250536</v>
      </c>
      <c r="C7287" s="1">
        <v>2027</v>
      </c>
      <c r="D7287" s="1" t="s">
        <v>329</v>
      </c>
      <c r="E7287" s="1">
        <v>0</v>
      </c>
      <c r="F7287" s="329">
        <v>0</v>
      </c>
      <c r="G7287" s="1">
        <v>0</v>
      </c>
      <c r="H7287" s="329">
        <v>0</v>
      </c>
      <c r="I7287" s="1">
        <v>0</v>
      </c>
      <c r="J7287" s="329">
        <v>3209.723396252869</v>
      </c>
      <c r="K7287" s="329">
        <f t="shared" si="113"/>
        <v>3209.723396252869</v>
      </c>
    </row>
    <row r="7288" spans="2:11" x14ac:dyDescent="0.2">
      <c r="B7288" s="1">
        <v>155250536</v>
      </c>
      <c r="C7288" s="1">
        <v>2028</v>
      </c>
      <c r="D7288" s="1" t="s">
        <v>329</v>
      </c>
      <c r="E7288" s="1">
        <v>0</v>
      </c>
      <c r="F7288" s="329">
        <v>0</v>
      </c>
      <c r="G7288" s="1">
        <v>0</v>
      </c>
      <c r="H7288" s="329">
        <v>0</v>
      </c>
      <c r="I7288" s="1">
        <v>0</v>
      </c>
      <c r="J7288" s="329">
        <v>3209.723396252869</v>
      </c>
      <c r="K7288" s="329">
        <f t="shared" si="113"/>
        <v>3209.723396252869</v>
      </c>
    </row>
    <row r="7289" spans="2:11" x14ac:dyDescent="0.2">
      <c r="B7289" s="1">
        <v>155250536</v>
      </c>
      <c r="C7289" s="1">
        <v>2029</v>
      </c>
      <c r="D7289" s="1" t="s">
        <v>329</v>
      </c>
      <c r="E7289" s="1">
        <v>0</v>
      </c>
      <c r="F7289" s="329">
        <v>0</v>
      </c>
      <c r="G7289" s="1">
        <v>0</v>
      </c>
      <c r="H7289" s="329">
        <v>0</v>
      </c>
      <c r="I7289" s="1">
        <v>0</v>
      </c>
      <c r="J7289" s="329">
        <v>3209.723396252869</v>
      </c>
      <c r="K7289" s="329">
        <f t="shared" si="113"/>
        <v>3209.723396252869</v>
      </c>
    </row>
    <row r="7290" spans="2:11" x14ac:dyDescent="0.2">
      <c r="B7290" s="1">
        <v>155250536</v>
      </c>
      <c r="C7290" s="1">
        <v>2030</v>
      </c>
      <c r="D7290" s="1" t="s">
        <v>329</v>
      </c>
      <c r="E7290" s="1">
        <v>0</v>
      </c>
      <c r="F7290" s="329">
        <v>0</v>
      </c>
      <c r="G7290" s="1">
        <v>0</v>
      </c>
      <c r="H7290" s="329">
        <v>0</v>
      </c>
      <c r="I7290" s="1">
        <v>0</v>
      </c>
      <c r="J7290" s="329">
        <v>3209.723396252869</v>
      </c>
      <c r="K7290" s="329">
        <f t="shared" si="113"/>
        <v>3209.723396252869</v>
      </c>
    </row>
    <row r="7291" spans="2:11" x14ac:dyDescent="0.2">
      <c r="B7291" s="1">
        <v>155250536</v>
      </c>
      <c r="C7291" s="1">
        <v>2031</v>
      </c>
      <c r="D7291" s="1" t="s">
        <v>329</v>
      </c>
      <c r="E7291" s="1">
        <v>0</v>
      </c>
      <c r="F7291" s="329">
        <v>0</v>
      </c>
      <c r="G7291" s="1">
        <v>0</v>
      </c>
      <c r="H7291" s="329">
        <v>0</v>
      </c>
      <c r="I7291" s="1">
        <v>0</v>
      </c>
      <c r="J7291" s="329">
        <v>3209.723396252869</v>
      </c>
      <c r="K7291" s="329">
        <f t="shared" si="113"/>
        <v>3209.723396252869</v>
      </c>
    </row>
    <row r="7292" spans="2:11" x14ac:dyDescent="0.2">
      <c r="B7292" s="1">
        <v>155250536</v>
      </c>
      <c r="C7292" s="1">
        <v>2032</v>
      </c>
      <c r="D7292" s="1" t="s">
        <v>329</v>
      </c>
      <c r="E7292" s="1">
        <v>0</v>
      </c>
      <c r="F7292" s="329">
        <v>0</v>
      </c>
      <c r="G7292" s="1">
        <v>0</v>
      </c>
      <c r="H7292" s="329">
        <v>0</v>
      </c>
      <c r="I7292" s="1">
        <v>0</v>
      </c>
      <c r="J7292" s="329">
        <v>3209.723396252869</v>
      </c>
      <c r="K7292" s="329">
        <f t="shared" si="113"/>
        <v>3209.723396252869</v>
      </c>
    </row>
    <row r="7293" spans="2:11" x14ac:dyDescent="0.2">
      <c r="B7293" s="1">
        <v>155250536</v>
      </c>
      <c r="C7293" s="1">
        <v>2033</v>
      </c>
      <c r="D7293" s="1" t="s">
        <v>329</v>
      </c>
      <c r="E7293" s="1">
        <v>0</v>
      </c>
      <c r="F7293" s="329">
        <v>0</v>
      </c>
      <c r="G7293" s="1">
        <v>0</v>
      </c>
      <c r="H7293" s="329">
        <v>0</v>
      </c>
      <c r="I7293" s="1">
        <v>0</v>
      </c>
      <c r="J7293" s="329">
        <v>3209.723396252869</v>
      </c>
      <c r="K7293" s="329">
        <f t="shared" si="113"/>
        <v>3209.723396252869</v>
      </c>
    </row>
    <row r="7294" spans="2:11" x14ac:dyDescent="0.2">
      <c r="B7294" s="1">
        <v>155250536</v>
      </c>
      <c r="C7294" s="1">
        <v>2034</v>
      </c>
      <c r="D7294" s="1" t="s">
        <v>329</v>
      </c>
      <c r="E7294" s="1">
        <v>0</v>
      </c>
      <c r="F7294" s="329">
        <v>0</v>
      </c>
      <c r="G7294" s="1">
        <v>0</v>
      </c>
      <c r="H7294" s="329">
        <v>0</v>
      </c>
      <c r="I7294" s="1">
        <v>0</v>
      </c>
      <c r="J7294" s="329">
        <v>3209.723396252869</v>
      </c>
      <c r="K7294" s="329">
        <f t="shared" si="113"/>
        <v>3209.723396252869</v>
      </c>
    </row>
    <row r="7295" spans="2:11" x14ac:dyDescent="0.2">
      <c r="B7295" s="1">
        <v>155325091</v>
      </c>
      <c r="C7295" s="1">
        <v>2023</v>
      </c>
      <c r="D7295" s="1" t="s">
        <v>329</v>
      </c>
      <c r="E7295" s="1">
        <v>0</v>
      </c>
      <c r="F7295" s="329">
        <v>0</v>
      </c>
      <c r="G7295" s="1">
        <v>0</v>
      </c>
      <c r="H7295" s="329">
        <v>0</v>
      </c>
      <c r="I7295" s="1">
        <v>0</v>
      </c>
      <c r="J7295" s="329">
        <v>2123.2393548216428</v>
      </c>
      <c r="K7295" s="329">
        <f t="shared" si="113"/>
        <v>2123.2393548216428</v>
      </c>
    </row>
    <row r="7296" spans="2:11" x14ac:dyDescent="0.2">
      <c r="B7296" s="1">
        <v>155325091</v>
      </c>
      <c r="C7296" s="1">
        <v>2024</v>
      </c>
      <c r="D7296" s="1" t="s">
        <v>329</v>
      </c>
      <c r="E7296" s="1">
        <v>0</v>
      </c>
      <c r="F7296" s="329">
        <v>0</v>
      </c>
      <c r="G7296" s="1">
        <v>0</v>
      </c>
      <c r="H7296" s="329">
        <v>0</v>
      </c>
      <c r="I7296" s="1">
        <v>0</v>
      </c>
      <c r="J7296" s="329">
        <v>2123.2393548216428</v>
      </c>
      <c r="K7296" s="329">
        <f t="shared" si="113"/>
        <v>2123.2393548216428</v>
      </c>
    </row>
    <row r="7297" spans="2:11" x14ac:dyDescent="0.2">
      <c r="B7297" s="1">
        <v>155325091</v>
      </c>
      <c r="C7297" s="1">
        <v>2025</v>
      </c>
      <c r="D7297" s="1" t="s">
        <v>329</v>
      </c>
      <c r="E7297" s="1">
        <v>0</v>
      </c>
      <c r="F7297" s="329">
        <v>0</v>
      </c>
      <c r="G7297" s="1">
        <v>0</v>
      </c>
      <c r="H7297" s="329">
        <v>0</v>
      </c>
      <c r="I7297" s="1">
        <v>0</v>
      </c>
      <c r="J7297" s="329">
        <v>2123.2393548216428</v>
      </c>
      <c r="K7297" s="329">
        <f t="shared" si="113"/>
        <v>2123.2393548216428</v>
      </c>
    </row>
    <row r="7298" spans="2:11" x14ac:dyDescent="0.2">
      <c r="B7298" s="1">
        <v>155325091</v>
      </c>
      <c r="C7298" s="1">
        <v>2026</v>
      </c>
      <c r="D7298" s="1" t="s">
        <v>329</v>
      </c>
      <c r="E7298" s="1">
        <v>0</v>
      </c>
      <c r="F7298" s="329">
        <v>0</v>
      </c>
      <c r="G7298" s="1">
        <v>0</v>
      </c>
      <c r="H7298" s="329">
        <v>0</v>
      </c>
      <c r="I7298" s="1">
        <v>0</v>
      </c>
      <c r="J7298" s="329">
        <v>2123.2393548216428</v>
      </c>
      <c r="K7298" s="329">
        <f t="shared" si="113"/>
        <v>2123.2393548216428</v>
      </c>
    </row>
    <row r="7299" spans="2:11" x14ac:dyDescent="0.2">
      <c r="B7299" s="1">
        <v>155325091</v>
      </c>
      <c r="C7299" s="1">
        <v>2027</v>
      </c>
      <c r="D7299" s="1" t="s">
        <v>329</v>
      </c>
      <c r="E7299" s="1">
        <v>0</v>
      </c>
      <c r="F7299" s="329">
        <v>0</v>
      </c>
      <c r="G7299" s="1">
        <v>0</v>
      </c>
      <c r="H7299" s="329">
        <v>0</v>
      </c>
      <c r="I7299" s="1">
        <v>0</v>
      </c>
      <c r="J7299" s="329">
        <v>2123.2393548216428</v>
      </c>
      <c r="K7299" s="329">
        <f t="shared" si="113"/>
        <v>2123.2393548216428</v>
      </c>
    </row>
    <row r="7300" spans="2:11" x14ac:dyDescent="0.2">
      <c r="B7300" s="1">
        <v>155325091</v>
      </c>
      <c r="C7300" s="1">
        <v>2028</v>
      </c>
      <c r="D7300" s="1" t="s">
        <v>329</v>
      </c>
      <c r="E7300" s="1">
        <v>0</v>
      </c>
      <c r="F7300" s="329">
        <v>0</v>
      </c>
      <c r="G7300" s="1">
        <v>0</v>
      </c>
      <c r="H7300" s="329">
        <v>0</v>
      </c>
      <c r="I7300" s="1">
        <v>0</v>
      </c>
      <c r="J7300" s="329">
        <v>2123.2393548216428</v>
      </c>
      <c r="K7300" s="329">
        <f t="shared" si="113"/>
        <v>2123.2393548216428</v>
      </c>
    </row>
    <row r="7301" spans="2:11" x14ac:dyDescent="0.2">
      <c r="B7301" s="1">
        <v>155325091</v>
      </c>
      <c r="C7301" s="1">
        <v>2029</v>
      </c>
      <c r="D7301" s="1" t="s">
        <v>329</v>
      </c>
      <c r="E7301" s="1">
        <v>0</v>
      </c>
      <c r="F7301" s="329">
        <v>0</v>
      </c>
      <c r="G7301" s="1">
        <v>0</v>
      </c>
      <c r="H7301" s="329">
        <v>0</v>
      </c>
      <c r="I7301" s="1">
        <v>0</v>
      </c>
      <c r="J7301" s="329">
        <v>2123.2393548216428</v>
      </c>
      <c r="K7301" s="329">
        <f t="shared" si="113"/>
        <v>2123.2393548216428</v>
      </c>
    </row>
    <row r="7302" spans="2:11" x14ac:dyDescent="0.2">
      <c r="B7302" s="1">
        <v>155325091</v>
      </c>
      <c r="C7302" s="1">
        <v>2030</v>
      </c>
      <c r="D7302" s="1" t="s">
        <v>329</v>
      </c>
      <c r="E7302" s="1">
        <v>0</v>
      </c>
      <c r="F7302" s="329">
        <v>0</v>
      </c>
      <c r="G7302" s="1">
        <v>0</v>
      </c>
      <c r="H7302" s="329">
        <v>0</v>
      </c>
      <c r="I7302" s="1">
        <v>0</v>
      </c>
      <c r="J7302" s="329">
        <v>2123.2393548216428</v>
      </c>
      <c r="K7302" s="329">
        <f t="shared" si="113"/>
        <v>2123.2393548216428</v>
      </c>
    </row>
    <row r="7303" spans="2:11" x14ac:dyDescent="0.2">
      <c r="B7303" s="1">
        <v>155325091</v>
      </c>
      <c r="C7303" s="1">
        <v>2031</v>
      </c>
      <c r="D7303" s="1" t="s">
        <v>329</v>
      </c>
      <c r="E7303" s="1">
        <v>0</v>
      </c>
      <c r="F7303" s="329">
        <v>0</v>
      </c>
      <c r="G7303" s="1">
        <v>0</v>
      </c>
      <c r="H7303" s="329">
        <v>0</v>
      </c>
      <c r="I7303" s="1">
        <v>0</v>
      </c>
      <c r="J7303" s="329">
        <v>2123.2393548216428</v>
      </c>
      <c r="K7303" s="329">
        <f t="shared" ref="K7303:K7366" si="114">J7303+H7303+F7303</f>
        <v>2123.2393548216428</v>
      </c>
    </row>
    <row r="7304" spans="2:11" x14ac:dyDescent="0.2">
      <c r="B7304" s="1">
        <v>155325091</v>
      </c>
      <c r="C7304" s="1">
        <v>2032</v>
      </c>
      <c r="D7304" s="1" t="s">
        <v>329</v>
      </c>
      <c r="E7304" s="1">
        <v>0</v>
      </c>
      <c r="F7304" s="329">
        <v>0</v>
      </c>
      <c r="G7304" s="1">
        <v>0</v>
      </c>
      <c r="H7304" s="329">
        <v>0</v>
      </c>
      <c r="I7304" s="1">
        <v>0</v>
      </c>
      <c r="J7304" s="329">
        <v>2123.2393548216428</v>
      </c>
      <c r="K7304" s="329">
        <f t="shared" si="114"/>
        <v>2123.2393548216428</v>
      </c>
    </row>
    <row r="7305" spans="2:11" x14ac:dyDescent="0.2">
      <c r="B7305" s="1">
        <v>155325091</v>
      </c>
      <c r="C7305" s="1">
        <v>2033</v>
      </c>
      <c r="D7305" s="1" t="s">
        <v>329</v>
      </c>
      <c r="E7305" s="1">
        <v>0</v>
      </c>
      <c r="F7305" s="329">
        <v>0</v>
      </c>
      <c r="G7305" s="1">
        <v>0</v>
      </c>
      <c r="H7305" s="329">
        <v>0</v>
      </c>
      <c r="I7305" s="1">
        <v>0</v>
      </c>
      <c r="J7305" s="329">
        <v>2123.2393548216428</v>
      </c>
      <c r="K7305" s="329">
        <f t="shared" si="114"/>
        <v>2123.2393548216428</v>
      </c>
    </row>
    <row r="7306" spans="2:11" x14ac:dyDescent="0.2">
      <c r="B7306" s="1">
        <v>155325091</v>
      </c>
      <c r="C7306" s="1">
        <v>2034</v>
      </c>
      <c r="D7306" s="1" t="s">
        <v>329</v>
      </c>
      <c r="E7306" s="1">
        <v>0</v>
      </c>
      <c r="F7306" s="329">
        <v>0</v>
      </c>
      <c r="G7306" s="1">
        <v>0</v>
      </c>
      <c r="H7306" s="329">
        <v>0</v>
      </c>
      <c r="I7306" s="1">
        <v>0</v>
      </c>
      <c r="J7306" s="329">
        <v>2123.2393548216428</v>
      </c>
      <c r="K7306" s="329">
        <f t="shared" si="114"/>
        <v>2123.2393548216428</v>
      </c>
    </row>
    <row r="7307" spans="2:11" x14ac:dyDescent="0.2">
      <c r="B7307" s="1">
        <v>181401765</v>
      </c>
      <c r="C7307" s="1">
        <v>2023</v>
      </c>
      <c r="D7307" s="1" t="s">
        <v>329</v>
      </c>
      <c r="E7307" s="1">
        <v>0</v>
      </c>
      <c r="F7307" s="329">
        <v>0</v>
      </c>
      <c r="G7307" s="1">
        <v>0</v>
      </c>
      <c r="H7307" s="329">
        <v>0</v>
      </c>
      <c r="I7307" s="1">
        <v>0</v>
      </c>
      <c r="J7307" s="329">
        <v>15485.49033154192</v>
      </c>
      <c r="K7307" s="329">
        <f t="shared" si="114"/>
        <v>15485.49033154192</v>
      </c>
    </row>
    <row r="7308" spans="2:11" x14ac:dyDescent="0.2">
      <c r="B7308" s="1">
        <v>181401765</v>
      </c>
      <c r="C7308" s="1">
        <v>2024</v>
      </c>
      <c r="D7308" s="1" t="s">
        <v>329</v>
      </c>
      <c r="E7308" s="1">
        <v>5.2698538557096972</v>
      </c>
      <c r="F7308" s="329">
        <v>0.15771758749276521</v>
      </c>
      <c r="G7308" s="1">
        <v>0</v>
      </c>
      <c r="H7308" s="329">
        <v>0</v>
      </c>
      <c r="I7308" s="1">
        <v>5.2698538557096972</v>
      </c>
      <c r="J7308" s="329">
        <v>15485.49033154192</v>
      </c>
      <c r="K7308" s="329">
        <f t="shared" si="114"/>
        <v>15485.648049129413</v>
      </c>
    </row>
    <row r="7309" spans="2:11" x14ac:dyDescent="0.2">
      <c r="B7309" s="1">
        <v>181401765</v>
      </c>
      <c r="C7309" s="1">
        <v>2025</v>
      </c>
      <c r="D7309" s="1" t="s">
        <v>329</v>
      </c>
      <c r="E7309" s="1">
        <v>136.23166806250799</v>
      </c>
      <c r="F7309" s="329">
        <v>2.2589582511245578</v>
      </c>
      <c r="G7309" s="1">
        <v>0</v>
      </c>
      <c r="H7309" s="329">
        <v>0</v>
      </c>
      <c r="I7309" s="1">
        <v>136.23166806250799</v>
      </c>
      <c r="J7309" s="329">
        <v>15485.49033154192</v>
      </c>
      <c r="K7309" s="329">
        <f t="shared" si="114"/>
        <v>15487.749289793044</v>
      </c>
    </row>
    <row r="7310" spans="2:11" x14ac:dyDescent="0.2">
      <c r="B7310" s="1">
        <v>181401765</v>
      </c>
      <c r="C7310" s="1">
        <v>2026</v>
      </c>
      <c r="D7310" s="1" t="s">
        <v>329</v>
      </c>
      <c r="E7310" s="1">
        <v>402.99266571698678</v>
      </c>
      <c r="F7310" s="329">
        <v>2.8783115937639772</v>
      </c>
      <c r="G7310" s="1">
        <v>0</v>
      </c>
      <c r="H7310" s="329">
        <v>0</v>
      </c>
      <c r="I7310" s="1">
        <v>402.99266571698678</v>
      </c>
      <c r="J7310" s="329">
        <v>15485.49033154192</v>
      </c>
      <c r="K7310" s="329">
        <f t="shared" si="114"/>
        <v>15488.368643135684</v>
      </c>
    </row>
    <row r="7311" spans="2:11" x14ac:dyDescent="0.2">
      <c r="B7311" s="1">
        <v>181401765</v>
      </c>
      <c r="C7311" s="1">
        <v>2027</v>
      </c>
      <c r="D7311" s="1" t="s">
        <v>329</v>
      </c>
      <c r="E7311" s="1">
        <v>402.99266571698678</v>
      </c>
      <c r="F7311" s="329">
        <v>2.8783115937639772</v>
      </c>
      <c r="G7311" s="1">
        <v>0</v>
      </c>
      <c r="H7311" s="329">
        <v>0</v>
      </c>
      <c r="I7311" s="1">
        <v>402.99266571698678</v>
      </c>
      <c r="J7311" s="329">
        <v>15485.49033154192</v>
      </c>
      <c r="K7311" s="329">
        <f t="shared" si="114"/>
        <v>15488.368643135684</v>
      </c>
    </row>
    <row r="7312" spans="2:11" x14ac:dyDescent="0.2">
      <c r="B7312" s="1">
        <v>181401765</v>
      </c>
      <c r="C7312" s="1">
        <v>2028</v>
      </c>
      <c r="D7312" s="1" t="s">
        <v>329</v>
      </c>
      <c r="E7312" s="1">
        <v>402.99266571698678</v>
      </c>
      <c r="F7312" s="329">
        <v>2.8783115937639772</v>
      </c>
      <c r="G7312" s="1">
        <v>0</v>
      </c>
      <c r="H7312" s="329">
        <v>0</v>
      </c>
      <c r="I7312" s="1">
        <v>402.99266571698678</v>
      </c>
      <c r="J7312" s="329">
        <v>15485.49033154192</v>
      </c>
      <c r="K7312" s="329">
        <f t="shared" si="114"/>
        <v>15488.368643135684</v>
      </c>
    </row>
    <row r="7313" spans="2:11" x14ac:dyDescent="0.2">
      <c r="B7313" s="1">
        <v>181401765</v>
      </c>
      <c r="C7313" s="1">
        <v>2029</v>
      </c>
      <c r="D7313" s="1" t="s">
        <v>329</v>
      </c>
      <c r="E7313" s="1">
        <v>402.99266571698678</v>
      </c>
      <c r="F7313" s="329">
        <v>2.8783115937639772</v>
      </c>
      <c r="G7313" s="1">
        <v>0</v>
      </c>
      <c r="H7313" s="329">
        <v>0</v>
      </c>
      <c r="I7313" s="1">
        <v>402.99266571698678</v>
      </c>
      <c r="J7313" s="329">
        <v>15485.49033154192</v>
      </c>
      <c r="K7313" s="329">
        <f t="shared" si="114"/>
        <v>15488.368643135684</v>
      </c>
    </row>
    <row r="7314" spans="2:11" x14ac:dyDescent="0.2">
      <c r="B7314" s="1">
        <v>181401765</v>
      </c>
      <c r="C7314" s="1">
        <v>2030</v>
      </c>
      <c r="D7314" s="1" t="s">
        <v>329</v>
      </c>
      <c r="E7314" s="1">
        <v>402.99266571698678</v>
      </c>
      <c r="F7314" s="329">
        <v>2.8783115937639772</v>
      </c>
      <c r="G7314" s="1">
        <v>0</v>
      </c>
      <c r="H7314" s="329">
        <v>0</v>
      </c>
      <c r="I7314" s="1">
        <v>402.99266571698678</v>
      </c>
      <c r="J7314" s="329">
        <v>15485.49033154192</v>
      </c>
      <c r="K7314" s="329">
        <f t="shared" si="114"/>
        <v>15488.368643135684</v>
      </c>
    </row>
    <row r="7315" spans="2:11" x14ac:dyDescent="0.2">
      <c r="B7315" s="1">
        <v>181401765</v>
      </c>
      <c r="C7315" s="1">
        <v>2031</v>
      </c>
      <c r="D7315" s="1" t="s">
        <v>329</v>
      </c>
      <c r="E7315" s="1">
        <v>402.99266571698678</v>
      </c>
      <c r="F7315" s="329">
        <v>2.8783115937639772</v>
      </c>
      <c r="G7315" s="1">
        <v>0</v>
      </c>
      <c r="H7315" s="329">
        <v>0</v>
      </c>
      <c r="I7315" s="1">
        <v>402.99266571698678</v>
      </c>
      <c r="J7315" s="329">
        <v>15485.49033154192</v>
      </c>
      <c r="K7315" s="329">
        <f t="shared" si="114"/>
        <v>15488.368643135684</v>
      </c>
    </row>
    <row r="7316" spans="2:11" x14ac:dyDescent="0.2">
      <c r="B7316" s="1">
        <v>181401765</v>
      </c>
      <c r="C7316" s="1">
        <v>2032</v>
      </c>
      <c r="D7316" s="1" t="s">
        <v>329</v>
      </c>
      <c r="E7316" s="1">
        <v>402.99266571698678</v>
      </c>
      <c r="F7316" s="329">
        <v>2.8783115937639772</v>
      </c>
      <c r="G7316" s="1">
        <v>0</v>
      </c>
      <c r="H7316" s="329">
        <v>0</v>
      </c>
      <c r="I7316" s="1">
        <v>402.99266571698678</v>
      </c>
      <c r="J7316" s="329">
        <v>15485.49033154192</v>
      </c>
      <c r="K7316" s="329">
        <f t="shared" si="114"/>
        <v>15488.368643135684</v>
      </c>
    </row>
    <row r="7317" spans="2:11" x14ac:dyDescent="0.2">
      <c r="B7317" s="1">
        <v>181401765</v>
      </c>
      <c r="C7317" s="1">
        <v>2033</v>
      </c>
      <c r="D7317" s="1" t="s">
        <v>329</v>
      </c>
      <c r="E7317" s="1">
        <v>402.99266571698678</v>
      </c>
      <c r="F7317" s="329">
        <v>2.8783115937639772</v>
      </c>
      <c r="G7317" s="1">
        <v>0</v>
      </c>
      <c r="H7317" s="329">
        <v>0</v>
      </c>
      <c r="I7317" s="1">
        <v>402.99266571698678</v>
      </c>
      <c r="J7317" s="329">
        <v>15485.49033154192</v>
      </c>
      <c r="K7317" s="329">
        <f t="shared" si="114"/>
        <v>15488.368643135684</v>
      </c>
    </row>
    <row r="7318" spans="2:11" x14ac:dyDescent="0.2">
      <c r="B7318" s="1">
        <v>181401765</v>
      </c>
      <c r="C7318" s="1">
        <v>2034</v>
      </c>
      <c r="D7318" s="1" t="s">
        <v>329</v>
      </c>
      <c r="E7318" s="1">
        <v>402.99266571698678</v>
      </c>
      <c r="F7318" s="329">
        <v>2.8783115937639772</v>
      </c>
      <c r="G7318" s="1">
        <v>0</v>
      </c>
      <c r="H7318" s="329">
        <v>0</v>
      </c>
      <c r="I7318" s="1">
        <v>402.99266571698678</v>
      </c>
      <c r="J7318" s="329">
        <v>15485.49033154192</v>
      </c>
      <c r="K7318" s="329">
        <f t="shared" si="114"/>
        <v>15488.368643135684</v>
      </c>
    </row>
    <row r="7319" spans="2:11" x14ac:dyDescent="0.2">
      <c r="B7319" s="1">
        <v>198543687</v>
      </c>
      <c r="C7319" s="1">
        <v>2023</v>
      </c>
      <c r="D7319" s="1" t="s">
        <v>329</v>
      </c>
      <c r="E7319" s="1">
        <v>19883.84071762926</v>
      </c>
      <c r="F7319" s="329">
        <v>0</v>
      </c>
      <c r="G7319" s="1">
        <v>0</v>
      </c>
      <c r="H7319" s="329">
        <v>0</v>
      </c>
      <c r="I7319" s="1">
        <v>19883.84071762926</v>
      </c>
      <c r="J7319" s="329">
        <v>5342.9685794372544</v>
      </c>
      <c r="K7319" s="329">
        <f t="shared" si="114"/>
        <v>5342.9685794372544</v>
      </c>
    </row>
    <row r="7320" spans="2:11" x14ac:dyDescent="0.2">
      <c r="B7320" s="1">
        <v>198543687</v>
      </c>
      <c r="C7320" s="1">
        <v>2024</v>
      </c>
      <c r="D7320" s="1" t="s">
        <v>329</v>
      </c>
      <c r="E7320" s="1">
        <v>21553.129750833261</v>
      </c>
      <c r="F7320" s="329">
        <v>358.77312931542502</v>
      </c>
      <c r="G7320" s="1">
        <v>0</v>
      </c>
      <c r="H7320" s="329">
        <v>0</v>
      </c>
      <c r="I7320" s="1">
        <v>21553.129750833261</v>
      </c>
      <c r="J7320" s="329">
        <v>5342.9685794372544</v>
      </c>
      <c r="K7320" s="329">
        <f t="shared" si="114"/>
        <v>5701.7417087526792</v>
      </c>
    </row>
    <row r="7321" spans="2:11" x14ac:dyDescent="0.2">
      <c r="B7321" s="1">
        <v>198543687</v>
      </c>
      <c r="C7321" s="1">
        <v>2025</v>
      </c>
      <c r="D7321" s="1" t="s">
        <v>329</v>
      </c>
      <c r="E7321" s="1">
        <v>24882.23458006393</v>
      </c>
      <c r="F7321" s="329">
        <v>395.31847770330882</v>
      </c>
      <c r="G7321" s="1">
        <v>0</v>
      </c>
      <c r="H7321" s="329">
        <v>0</v>
      </c>
      <c r="I7321" s="1">
        <v>24882.23458006393</v>
      </c>
      <c r="J7321" s="329">
        <v>5342.9685794372544</v>
      </c>
      <c r="K7321" s="329">
        <f t="shared" si="114"/>
        <v>5738.2870571405629</v>
      </c>
    </row>
    <row r="7322" spans="2:11" x14ac:dyDescent="0.2">
      <c r="B7322" s="1">
        <v>198543687</v>
      </c>
      <c r="C7322" s="1">
        <v>2026</v>
      </c>
      <c r="D7322" s="1" t="s">
        <v>329</v>
      </c>
      <c r="E7322" s="1">
        <v>27732.122869626572</v>
      </c>
      <c r="F7322" s="329">
        <v>202.62416895989259</v>
      </c>
      <c r="G7322" s="1">
        <v>0</v>
      </c>
      <c r="H7322" s="329">
        <v>0</v>
      </c>
      <c r="I7322" s="1">
        <v>27732.122869626572</v>
      </c>
      <c r="J7322" s="329">
        <v>5342.9685794372544</v>
      </c>
      <c r="K7322" s="329">
        <f t="shared" si="114"/>
        <v>5545.5927483971473</v>
      </c>
    </row>
    <row r="7323" spans="2:11" x14ac:dyDescent="0.2">
      <c r="B7323" s="1">
        <v>198543687</v>
      </c>
      <c r="C7323" s="1">
        <v>2027</v>
      </c>
      <c r="D7323" s="1" t="s">
        <v>329</v>
      </c>
      <c r="E7323" s="1">
        <v>27732.122869626572</v>
      </c>
      <c r="F7323" s="329">
        <v>202.62416895989259</v>
      </c>
      <c r="G7323" s="1">
        <v>0</v>
      </c>
      <c r="H7323" s="329">
        <v>0</v>
      </c>
      <c r="I7323" s="1">
        <v>27732.122869626572</v>
      </c>
      <c r="J7323" s="329">
        <v>5342.9685794372544</v>
      </c>
      <c r="K7323" s="329">
        <f t="shared" si="114"/>
        <v>5545.5927483971473</v>
      </c>
    </row>
    <row r="7324" spans="2:11" x14ac:dyDescent="0.2">
      <c r="B7324" s="1">
        <v>198543687</v>
      </c>
      <c r="C7324" s="1">
        <v>2028</v>
      </c>
      <c r="D7324" s="1" t="s">
        <v>329</v>
      </c>
      <c r="E7324" s="1">
        <v>27732.122869626572</v>
      </c>
      <c r="F7324" s="329">
        <v>202.62416895989259</v>
      </c>
      <c r="G7324" s="1">
        <v>0</v>
      </c>
      <c r="H7324" s="329">
        <v>0</v>
      </c>
      <c r="I7324" s="1">
        <v>27732.122869626572</v>
      </c>
      <c r="J7324" s="329">
        <v>5342.9685794372544</v>
      </c>
      <c r="K7324" s="329">
        <f t="shared" si="114"/>
        <v>5545.5927483971473</v>
      </c>
    </row>
    <row r="7325" spans="2:11" x14ac:dyDescent="0.2">
      <c r="B7325" s="1">
        <v>198543687</v>
      </c>
      <c r="C7325" s="1">
        <v>2029</v>
      </c>
      <c r="D7325" s="1" t="s">
        <v>329</v>
      </c>
      <c r="E7325" s="1">
        <v>27732.122869626572</v>
      </c>
      <c r="F7325" s="329">
        <v>202.62416895989259</v>
      </c>
      <c r="G7325" s="1">
        <v>0</v>
      </c>
      <c r="H7325" s="329">
        <v>0</v>
      </c>
      <c r="I7325" s="1">
        <v>27732.122869626572</v>
      </c>
      <c r="J7325" s="329">
        <v>5342.9685794372544</v>
      </c>
      <c r="K7325" s="329">
        <f t="shared" si="114"/>
        <v>5545.5927483971473</v>
      </c>
    </row>
    <row r="7326" spans="2:11" x14ac:dyDescent="0.2">
      <c r="B7326" s="1">
        <v>198543687</v>
      </c>
      <c r="C7326" s="1">
        <v>2030</v>
      </c>
      <c r="D7326" s="1" t="s">
        <v>329</v>
      </c>
      <c r="E7326" s="1">
        <v>27732.122869626572</v>
      </c>
      <c r="F7326" s="329">
        <v>202.62416895989259</v>
      </c>
      <c r="G7326" s="1">
        <v>0</v>
      </c>
      <c r="H7326" s="329">
        <v>0</v>
      </c>
      <c r="I7326" s="1">
        <v>27732.122869626572</v>
      </c>
      <c r="J7326" s="329">
        <v>5342.9685794372544</v>
      </c>
      <c r="K7326" s="329">
        <f t="shared" si="114"/>
        <v>5545.5927483971473</v>
      </c>
    </row>
    <row r="7327" spans="2:11" x14ac:dyDescent="0.2">
      <c r="B7327" s="1">
        <v>198543687</v>
      </c>
      <c r="C7327" s="1">
        <v>2031</v>
      </c>
      <c r="D7327" s="1" t="s">
        <v>329</v>
      </c>
      <c r="E7327" s="1">
        <v>27732.122869626572</v>
      </c>
      <c r="F7327" s="329">
        <v>202.62416895989259</v>
      </c>
      <c r="G7327" s="1">
        <v>0</v>
      </c>
      <c r="H7327" s="329">
        <v>0</v>
      </c>
      <c r="I7327" s="1">
        <v>27732.122869626572</v>
      </c>
      <c r="J7327" s="329">
        <v>5342.9685794372544</v>
      </c>
      <c r="K7327" s="329">
        <f t="shared" si="114"/>
        <v>5545.5927483971473</v>
      </c>
    </row>
    <row r="7328" spans="2:11" x14ac:dyDescent="0.2">
      <c r="B7328" s="1">
        <v>198543687</v>
      </c>
      <c r="C7328" s="1">
        <v>2032</v>
      </c>
      <c r="D7328" s="1" t="s">
        <v>329</v>
      </c>
      <c r="E7328" s="1">
        <v>27732.122869626572</v>
      </c>
      <c r="F7328" s="329">
        <v>202.62416895989259</v>
      </c>
      <c r="G7328" s="1">
        <v>0</v>
      </c>
      <c r="H7328" s="329">
        <v>0</v>
      </c>
      <c r="I7328" s="1">
        <v>27732.122869626572</v>
      </c>
      <c r="J7328" s="329">
        <v>5342.9685794372544</v>
      </c>
      <c r="K7328" s="329">
        <f t="shared" si="114"/>
        <v>5545.5927483971473</v>
      </c>
    </row>
    <row r="7329" spans="2:11" x14ac:dyDescent="0.2">
      <c r="B7329" s="1">
        <v>198543687</v>
      </c>
      <c r="C7329" s="1">
        <v>2033</v>
      </c>
      <c r="D7329" s="1" t="s">
        <v>329</v>
      </c>
      <c r="E7329" s="1">
        <v>27732.122869626572</v>
      </c>
      <c r="F7329" s="329">
        <v>202.62416895989259</v>
      </c>
      <c r="G7329" s="1">
        <v>0</v>
      </c>
      <c r="H7329" s="329">
        <v>0</v>
      </c>
      <c r="I7329" s="1">
        <v>27732.122869626572</v>
      </c>
      <c r="J7329" s="329">
        <v>5342.9685794372544</v>
      </c>
      <c r="K7329" s="329">
        <f t="shared" si="114"/>
        <v>5545.5927483971473</v>
      </c>
    </row>
    <row r="7330" spans="2:11" x14ac:dyDescent="0.2">
      <c r="B7330" s="1">
        <v>198543687</v>
      </c>
      <c r="C7330" s="1">
        <v>2034</v>
      </c>
      <c r="D7330" s="1" t="s">
        <v>329</v>
      </c>
      <c r="E7330" s="1">
        <v>27732.122869626572</v>
      </c>
      <c r="F7330" s="329">
        <v>202.62416895989259</v>
      </c>
      <c r="G7330" s="1">
        <v>0</v>
      </c>
      <c r="H7330" s="329">
        <v>0</v>
      </c>
      <c r="I7330" s="1">
        <v>27732.122869626572</v>
      </c>
      <c r="J7330" s="329">
        <v>5342.9685794372544</v>
      </c>
      <c r="K7330" s="329">
        <f t="shared" si="114"/>
        <v>5545.5927483971473</v>
      </c>
    </row>
    <row r="7331" spans="2:11" x14ac:dyDescent="0.2">
      <c r="B7331" s="1">
        <v>20088998</v>
      </c>
      <c r="C7331" s="1">
        <v>2023</v>
      </c>
      <c r="D7331" s="1" t="s">
        <v>330</v>
      </c>
      <c r="E7331" s="1">
        <v>67.1519027048152</v>
      </c>
      <c r="F7331" s="329">
        <v>0</v>
      </c>
      <c r="G7331" s="1">
        <v>0</v>
      </c>
      <c r="H7331" s="329">
        <v>0</v>
      </c>
      <c r="I7331" s="1">
        <v>67.1519027048152</v>
      </c>
      <c r="J7331" s="329">
        <v>4365.9965791383293</v>
      </c>
      <c r="K7331" s="329">
        <f t="shared" si="114"/>
        <v>4365.9965791383293</v>
      </c>
    </row>
    <row r="7332" spans="2:11" x14ac:dyDescent="0.2">
      <c r="B7332" s="1">
        <v>20088998</v>
      </c>
      <c r="C7332" s="1">
        <v>2024</v>
      </c>
      <c r="D7332" s="1" t="s">
        <v>330</v>
      </c>
      <c r="E7332" s="1">
        <v>69.150220948645782</v>
      </c>
      <c r="F7332" s="329">
        <v>1.098722516356184</v>
      </c>
      <c r="G7332" s="1">
        <v>0</v>
      </c>
      <c r="H7332" s="329">
        <v>0</v>
      </c>
      <c r="I7332" s="1">
        <v>69.150220948645782</v>
      </c>
      <c r="J7332" s="329">
        <v>4365.9965791383293</v>
      </c>
      <c r="K7332" s="329">
        <f t="shared" si="114"/>
        <v>4367.0953016546855</v>
      </c>
    </row>
    <row r="7333" spans="2:11" x14ac:dyDescent="0.2">
      <c r="B7333" s="1">
        <v>20088998</v>
      </c>
      <c r="C7333" s="1">
        <v>2025</v>
      </c>
      <c r="D7333" s="1" t="s">
        <v>330</v>
      </c>
      <c r="E7333" s="1">
        <v>191.93985113278521</v>
      </c>
      <c r="F7333" s="329">
        <v>2.785738061402308</v>
      </c>
      <c r="G7333" s="1">
        <v>0</v>
      </c>
      <c r="H7333" s="329">
        <v>0</v>
      </c>
      <c r="I7333" s="1">
        <v>191.93985113278521</v>
      </c>
      <c r="J7333" s="329">
        <v>4365.9965791383293</v>
      </c>
      <c r="K7333" s="329">
        <f t="shared" si="114"/>
        <v>4368.7823171997316</v>
      </c>
    </row>
    <row r="7334" spans="2:11" x14ac:dyDescent="0.2">
      <c r="B7334" s="1">
        <v>20088998</v>
      </c>
      <c r="C7334" s="1">
        <v>2026</v>
      </c>
      <c r="D7334" s="1" t="s">
        <v>330</v>
      </c>
      <c r="E7334" s="1">
        <v>274.06608867044588</v>
      </c>
      <c r="F7334" s="329">
        <v>1.375965078583774</v>
      </c>
      <c r="G7334" s="1">
        <v>0</v>
      </c>
      <c r="H7334" s="329">
        <v>0</v>
      </c>
      <c r="I7334" s="1">
        <v>274.06608867044588</v>
      </c>
      <c r="J7334" s="329">
        <v>4365.9965791383293</v>
      </c>
      <c r="K7334" s="329">
        <f t="shared" si="114"/>
        <v>4367.3725442169134</v>
      </c>
    </row>
    <row r="7335" spans="2:11" x14ac:dyDescent="0.2">
      <c r="B7335" s="1">
        <v>20088998</v>
      </c>
      <c r="C7335" s="1">
        <v>2027</v>
      </c>
      <c r="D7335" s="1" t="s">
        <v>330</v>
      </c>
      <c r="E7335" s="1">
        <v>244.4581983844356</v>
      </c>
      <c r="F7335" s="329">
        <v>0.8513066673380143</v>
      </c>
      <c r="G7335" s="1">
        <v>0</v>
      </c>
      <c r="H7335" s="329">
        <v>0</v>
      </c>
      <c r="I7335" s="1">
        <v>244.4581983844356</v>
      </c>
      <c r="J7335" s="329">
        <v>4365.9965791383293</v>
      </c>
      <c r="K7335" s="329">
        <f t="shared" si="114"/>
        <v>4366.8478858056669</v>
      </c>
    </row>
    <row r="7336" spans="2:11" x14ac:dyDescent="0.2">
      <c r="B7336" s="1">
        <v>20088998</v>
      </c>
      <c r="C7336" s="1">
        <v>2028</v>
      </c>
      <c r="D7336" s="1" t="s">
        <v>330</v>
      </c>
      <c r="E7336" s="1">
        <v>148.3518863425098</v>
      </c>
      <c r="F7336" s="329">
        <v>0.63885112382377396</v>
      </c>
      <c r="G7336" s="1">
        <v>14.28983606440659</v>
      </c>
      <c r="H7336" s="329">
        <v>676.14828979657625</v>
      </c>
      <c r="I7336" s="1">
        <v>162.64172240691639</v>
      </c>
      <c r="J7336" s="329">
        <v>4365.9965791383293</v>
      </c>
      <c r="K7336" s="329">
        <f t="shared" si="114"/>
        <v>5042.7837200587292</v>
      </c>
    </row>
    <row r="7337" spans="2:11" x14ac:dyDescent="0.2">
      <c r="B7337" s="1">
        <v>20088998</v>
      </c>
      <c r="C7337" s="1">
        <v>2029</v>
      </c>
      <c r="D7337" s="1" t="s">
        <v>330</v>
      </c>
      <c r="E7337" s="1">
        <v>148.3518863425098</v>
      </c>
      <c r="F7337" s="329">
        <v>0.63885112382377396</v>
      </c>
      <c r="G7337" s="1">
        <v>14.28983606440659</v>
      </c>
      <c r="H7337" s="329">
        <v>676.14828979657625</v>
      </c>
      <c r="I7337" s="1">
        <v>162.64172240691639</v>
      </c>
      <c r="J7337" s="329">
        <v>4365.9965791383293</v>
      </c>
      <c r="K7337" s="329">
        <f t="shared" si="114"/>
        <v>5042.7837200587292</v>
      </c>
    </row>
    <row r="7338" spans="2:11" x14ac:dyDescent="0.2">
      <c r="B7338" s="1">
        <v>20088998</v>
      </c>
      <c r="C7338" s="1">
        <v>2030</v>
      </c>
      <c r="D7338" s="1" t="s">
        <v>330</v>
      </c>
      <c r="E7338" s="1">
        <v>148.3518863425098</v>
      </c>
      <c r="F7338" s="329">
        <v>0.63885112382377396</v>
      </c>
      <c r="G7338" s="1">
        <v>14.28983606440659</v>
      </c>
      <c r="H7338" s="329">
        <v>676.14828979657625</v>
      </c>
      <c r="I7338" s="1">
        <v>162.64172240691639</v>
      </c>
      <c r="J7338" s="329">
        <v>4365.9965791383293</v>
      </c>
      <c r="K7338" s="329">
        <f t="shared" si="114"/>
        <v>5042.7837200587292</v>
      </c>
    </row>
    <row r="7339" spans="2:11" x14ac:dyDescent="0.2">
      <c r="B7339" s="1">
        <v>20088998</v>
      </c>
      <c r="C7339" s="1">
        <v>2031</v>
      </c>
      <c r="D7339" s="1" t="s">
        <v>330</v>
      </c>
      <c r="E7339" s="1">
        <v>148.3518863425098</v>
      </c>
      <c r="F7339" s="329">
        <v>0.63885112382377396</v>
      </c>
      <c r="G7339" s="1">
        <v>14.28983606440659</v>
      </c>
      <c r="H7339" s="329">
        <v>676.14828979657625</v>
      </c>
      <c r="I7339" s="1">
        <v>162.64172240691639</v>
      </c>
      <c r="J7339" s="329">
        <v>4365.9965791383293</v>
      </c>
      <c r="K7339" s="329">
        <f t="shared" si="114"/>
        <v>5042.7837200587292</v>
      </c>
    </row>
    <row r="7340" spans="2:11" x14ac:dyDescent="0.2">
      <c r="B7340" s="1">
        <v>20088998</v>
      </c>
      <c r="C7340" s="1">
        <v>2032</v>
      </c>
      <c r="D7340" s="1" t="s">
        <v>330</v>
      </c>
      <c r="E7340" s="1">
        <v>148.3518863425098</v>
      </c>
      <c r="F7340" s="329">
        <v>0.63885112382377396</v>
      </c>
      <c r="G7340" s="1">
        <v>14.28983606440659</v>
      </c>
      <c r="H7340" s="329">
        <v>676.14828979657625</v>
      </c>
      <c r="I7340" s="1">
        <v>162.64172240691639</v>
      </c>
      <c r="J7340" s="329">
        <v>4365.9965791383293</v>
      </c>
      <c r="K7340" s="329">
        <f t="shared" si="114"/>
        <v>5042.7837200587292</v>
      </c>
    </row>
    <row r="7341" spans="2:11" x14ac:dyDescent="0.2">
      <c r="B7341" s="1">
        <v>20088998</v>
      </c>
      <c r="C7341" s="1">
        <v>2033</v>
      </c>
      <c r="D7341" s="1" t="s">
        <v>330</v>
      </c>
      <c r="E7341" s="1">
        <v>148.3518863425098</v>
      </c>
      <c r="F7341" s="329">
        <v>0.63885112382377396</v>
      </c>
      <c r="G7341" s="1">
        <v>14.28983606440659</v>
      </c>
      <c r="H7341" s="329">
        <v>676.14828979657625</v>
      </c>
      <c r="I7341" s="1">
        <v>162.64172240691639</v>
      </c>
      <c r="J7341" s="329">
        <v>4365.9965791383293</v>
      </c>
      <c r="K7341" s="329">
        <f t="shared" si="114"/>
        <v>5042.7837200587292</v>
      </c>
    </row>
    <row r="7342" spans="2:11" x14ac:dyDescent="0.2">
      <c r="B7342" s="1">
        <v>20088998</v>
      </c>
      <c r="C7342" s="1">
        <v>2034</v>
      </c>
      <c r="D7342" s="1" t="s">
        <v>330</v>
      </c>
      <c r="E7342" s="1">
        <v>148.3518863425098</v>
      </c>
      <c r="F7342" s="329">
        <v>0.63885112382377396</v>
      </c>
      <c r="G7342" s="1">
        <v>14.28983606440659</v>
      </c>
      <c r="H7342" s="329">
        <v>676.14828979657625</v>
      </c>
      <c r="I7342" s="1">
        <v>162.64172240691639</v>
      </c>
      <c r="J7342" s="329">
        <v>4365.9965791383293</v>
      </c>
      <c r="K7342" s="329">
        <f t="shared" si="114"/>
        <v>5042.7837200587292</v>
      </c>
    </row>
    <row r="7343" spans="2:11" x14ac:dyDescent="0.2">
      <c r="B7343" s="1">
        <v>20089423</v>
      </c>
      <c r="C7343" s="1">
        <v>2023</v>
      </c>
      <c r="D7343" s="1" t="s">
        <v>330</v>
      </c>
      <c r="E7343" s="1">
        <v>0</v>
      </c>
      <c r="F7343" s="329">
        <v>0</v>
      </c>
      <c r="G7343" s="1">
        <v>7841.1578068429044</v>
      </c>
      <c r="H7343" s="329">
        <v>371017.93311175168</v>
      </c>
      <c r="I7343" s="1">
        <v>7841.1578068429044</v>
      </c>
      <c r="J7343" s="329">
        <v>11889.11059430684</v>
      </c>
      <c r="K7343" s="329">
        <f t="shared" si="114"/>
        <v>382907.04370605852</v>
      </c>
    </row>
    <row r="7344" spans="2:11" x14ac:dyDescent="0.2">
      <c r="B7344" s="1">
        <v>20089423</v>
      </c>
      <c r="C7344" s="1">
        <v>2024</v>
      </c>
      <c r="D7344" s="1" t="s">
        <v>330</v>
      </c>
      <c r="E7344" s="1">
        <v>0</v>
      </c>
      <c r="F7344" s="329">
        <v>0</v>
      </c>
      <c r="G7344" s="1">
        <v>8083.0342655000686</v>
      </c>
      <c r="H7344" s="329">
        <v>382462.73577610502</v>
      </c>
      <c r="I7344" s="1">
        <v>8083.0342655000686</v>
      </c>
      <c r="J7344" s="329">
        <v>11889.11059430684</v>
      </c>
      <c r="K7344" s="329">
        <f t="shared" si="114"/>
        <v>394351.84637041186</v>
      </c>
    </row>
    <row r="7345" spans="2:11" x14ac:dyDescent="0.2">
      <c r="B7345" s="1">
        <v>20089423</v>
      </c>
      <c r="C7345" s="1">
        <v>2025</v>
      </c>
      <c r="D7345" s="1" t="s">
        <v>330</v>
      </c>
      <c r="E7345" s="1">
        <v>0</v>
      </c>
      <c r="F7345" s="329">
        <v>0</v>
      </c>
      <c r="G7345" s="1">
        <v>7358.7855677409934</v>
      </c>
      <c r="H7345" s="329">
        <v>348193.65695882251</v>
      </c>
      <c r="I7345" s="1">
        <v>7358.7855677409934</v>
      </c>
      <c r="J7345" s="329">
        <v>11889.11059430684</v>
      </c>
      <c r="K7345" s="329">
        <f t="shared" si="114"/>
        <v>360082.76755312935</v>
      </c>
    </row>
    <row r="7346" spans="2:11" x14ac:dyDescent="0.2">
      <c r="B7346" s="1">
        <v>20089423</v>
      </c>
      <c r="C7346" s="1">
        <v>2026</v>
      </c>
      <c r="D7346" s="1" t="s">
        <v>330</v>
      </c>
      <c r="E7346" s="1">
        <v>0</v>
      </c>
      <c r="F7346" s="329">
        <v>0</v>
      </c>
      <c r="G7346" s="1">
        <v>6698.5526910512517</v>
      </c>
      <c r="H7346" s="329">
        <v>316953.59735077829</v>
      </c>
      <c r="I7346" s="1">
        <v>6698.5526910512517</v>
      </c>
      <c r="J7346" s="329">
        <v>11889.11059430684</v>
      </c>
      <c r="K7346" s="329">
        <f t="shared" si="114"/>
        <v>328842.70794508513</v>
      </c>
    </row>
    <row r="7347" spans="2:11" x14ac:dyDescent="0.2">
      <c r="B7347" s="1">
        <v>20089423</v>
      </c>
      <c r="C7347" s="1">
        <v>2027</v>
      </c>
      <c r="D7347" s="1" t="s">
        <v>330</v>
      </c>
      <c r="E7347" s="1">
        <v>0</v>
      </c>
      <c r="F7347" s="329">
        <v>0</v>
      </c>
      <c r="G7347" s="1">
        <v>6198.6465076595123</v>
      </c>
      <c r="H7347" s="329">
        <v>293299.67232073669</v>
      </c>
      <c r="I7347" s="1">
        <v>6198.6465076595123</v>
      </c>
      <c r="J7347" s="329">
        <v>11889.11059430684</v>
      </c>
      <c r="K7347" s="329">
        <f t="shared" si="114"/>
        <v>305188.78291504353</v>
      </c>
    </row>
    <row r="7348" spans="2:11" x14ac:dyDescent="0.2">
      <c r="B7348" s="1">
        <v>20089423</v>
      </c>
      <c r="C7348" s="1">
        <v>2028</v>
      </c>
      <c r="D7348" s="1" t="s">
        <v>330</v>
      </c>
      <c r="E7348" s="1">
        <v>0</v>
      </c>
      <c r="F7348" s="329">
        <v>0</v>
      </c>
      <c r="G7348" s="1">
        <v>5258.5208943715661</v>
      </c>
      <c r="H7348" s="329">
        <v>248816.00415592629</v>
      </c>
      <c r="I7348" s="1">
        <v>5258.5208943715661</v>
      </c>
      <c r="J7348" s="329">
        <v>11889.11059430684</v>
      </c>
      <c r="K7348" s="329">
        <f t="shared" si="114"/>
        <v>260705.11475023313</v>
      </c>
    </row>
    <row r="7349" spans="2:11" x14ac:dyDescent="0.2">
      <c r="B7349" s="1">
        <v>20089423</v>
      </c>
      <c r="C7349" s="1">
        <v>2029</v>
      </c>
      <c r="D7349" s="1" t="s">
        <v>330</v>
      </c>
      <c r="E7349" s="1">
        <v>0</v>
      </c>
      <c r="F7349" s="329">
        <v>0</v>
      </c>
      <c r="G7349" s="1">
        <v>5258.5208943715661</v>
      </c>
      <c r="H7349" s="329">
        <v>248816.00415592629</v>
      </c>
      <c r="I7349" s="1">
        <v>5258.5208943715661</v>
      </c>
      <c r="J7349" s="329">
        <v>11889.11059430684</v>
      </c>
      <c r="K7349" s="329">
        <f t="shared" si="114"/>
        <v>260705.11475023313</v>
      </c>
    </row>
    <row r="7350" spans="2:11" x14ac:dyDescent="0.2">
      <c r="B7350" s="1">
        <v>20089423</v>
      </c>
      <c r="C7350" s="1">
        <v>2030</v>
      </c>
      <c r="D7350" s="1" t="s">
        <v>330</v>
      </c>
      <c r="E7350" s="1">
        <v>0</v>
      </c>
      <c r="F7350" s="329">
        <v>0</v>
      </c>
      <c r="G7350" s="1">
        <v>5258.5208943715661</v>
      </c>
      <c r="H7350" s="329">
        <v>248816.00415592629</v>
      </c>
      <c r="I7350" s="1">
        <v>5258.5208943715661</v>
      </c>
      <c r="J7350" s="329">
        <v>11889.11059430684</v>
      </c>
      <c r="K7350" s="329">
        <f t="shared" si="114"/>
        <v>260705.11475023313</v>
      </c>
    </row>
    <row r="7351" spans="2:11" x14ac:dyDescent="0.2">
      <c r="B7351" s="1">
        <v>20089423</v>
      </c>
      <c r="C7351" s="1">
        <v>2031</v>
      </c>
      <c r="D7351" s="1" t="s">
        <v>330</v>
      </c>
      <c r="E7351" s="1">
        <v>0</v>
      </c>
      <c r="F7351" s="329">
        <v>0</v>
      </c>
      <c r="G7351" s="1">
        <v>5258.5208943715661</v>
      </c>
      <c r="H7351" s="329">
        <v>248816.00415592629</v>
      </c>
      <c r="I7351" s="1">
        <v>5258.5208943715661</v>
      </c>
      <c r="J7351" s="329">
        <v>11889.11059430684</v>
      </c>
      <c r="K7351" s="329">
        <f t="shared" si="114"/>
        <v>260705.11475023313</v>
      </c>
    </row>
    <row r="7352" spans="2:11" x14ac:dyDescent="0.2">
      <c r="B7352" s="1">
        <v>20089423</v>
      </c>
      <c r="C7352" s="1">
        <v>2032</v>
      </c>
      <c r="D7352" s="1" t="s">
        <v>330</v>
      </c>
      <c r="E7352" s="1">
        <v>0</v>
      </c>
      <c r="F7352" s="329">
        <v>0</v>
      </c>
      <c r="G7352" s="1">
        <v>5258.5208943715661</v>
      </c>
      <c r="H7352" s="329">
        <v>248816.00415592629</v>
      </c>
      <c r="I7352" s="1">
        <v>5258.5208943715661</v>
      </c>
      <c r="J7352" s="329">
        <v>11889.11059430684</v>
      </c>
      <c r="K7352" s="329">
        <f t="shared" si="114"/>
        <v>260705.11475023313</v>
      </c>
    </row>
    <row r="7353" spans="2:11" x14ac:dyDescent="0.2">
      <c r="B7353" s="1">
        <v>20089423</v>
      </c>
      <c r="C7353" s="1">
        <v>2033</v>
      </c>
      <c r="D7353" s="1" t="s">
        <v>330</v>
      </c>
      <c r="E7353" s="1">
        <v>0</v>
      </c>
      <c r="F7353" s="329">
        <v>0</v>
      </c>
      <c r="G7353" s="1">
        <v>5258.5208943715661</v>
      </c>
      <c r="H7353" s="329">
        <v>248816.00415592629</v>
      </c>
      <c r="I7353" s="1">
        <v>5258.5208943715661</v>
      </c>
      <c r="J7353" s="329">
        <v>11889.11059430684</v>
      </c>
      <c r="K7353" s="329">
        <f t="shared" si="114"/>
        <v>260705.11475023313</v>
      </c>
    </row>
    <row r="7354" spans="2:11" x14ac:dyDescent="0.2">
      <c r="B7354" s="1">
        <v>20089423</v>
      </c>
      <c r="C7354" s="1">
        <v>2034</v>
      </c>
      <c r="D7354" s="1" t="s">
        <v>330</v>
      </c>
      <c r="E7354" s="1">
        <v>0</v>
      </c>
      <c r="F7354" s="329">
        <v>0</v>
      </c>
      <c r="G7354" s="1">
        <v>5258.5208943715661</v>
      </c>
      <c r="H7354" s="329">
        <v>248816.00415592629</v>
      </c>
      <c r="I7354" s="1">
        <v>5258.5208943715661</v>
      </c>
      <c r="J7354" s="329">
        <v>11889.11059430684</v>
      </c>
      <c r="K7354" s="329">
        <f t="shared" si="114"/>
        <v>260705.11475023313</v>
      </c>
    </row>
    <row r="7355" spans="2:11" x14ac:dyDescent="0.2">
      <c r="B7355" s="1">
        <v>20627970</v>
      </c>
      <c r="C7355" s="1">
        <v>2023</v>
      </c>
      <c r="D7355" s="1" t="s">
        <v>330</v>
      </c>
      <c r="E7355" s="1">
        <v>0</v>
      </c>
      <c r="F7355" s="329">
        <v>0</v>
      </c>
      <c r="G7355" s="1">
        <v>64072.242602453058</v>
      </c>
      <c r="H7355" s="329">
        <v>3031688.8915883438</v>
      </c>
      <c r="I7355" s="1">
        <v>64072.242602453058</v>
      </c>
      <c r="J7355" s="329">
        <v>9514.4540296362193</v>
      </c>
      <c r="K7355" s="329">
        <f t="shared" si="114"/>
        <v>3041203.3456179798</v>
      </c>
    </row>
    <row r="7356" spans="2:11" x14ac:dyDescent="0.2">
      <c r="B7356" s="1">
        <v>20627970</v>
      </c>
      <c r="C7356" s="1">
        <v>2024</v>
      </c>
      <c r="D7356" s="1" t="s">
        <v>330</v>
      </c>
      <c r="E7356" s="1">
        <v>0</v>
      </c>
      <c r="F7356" s="329">
        <v>0</v>
      </c>
      <c r="G7356" s="1">
        <v>65365.527431627663</v>
      </c>
      <c r="H7356" s="329">
        <v>3092882.8984002462</v>
      </c>
      <c r="I7356" s="1">
        <v>65365.527431627663</v>
      </c>
      <c r="J7356" s="329">
        <v>9514.4540296362193</v>
      </c>
      <c r="K7356" s="329">
        <f t="shared" si="114"/>
        <v>3102397.3524298822</v>
      </c>
    </row>
    <row r="7357" spans="2:11" x14ac:dyDescent="0.2">
      <c r="B7357" s="1">
        <v>20627970</v>
      </c>
      <c r="C7357" s="1">
        <v>2025</v>
      </c>
      <c r="D7357" s="1" t="s">
        <v>330</v>
      </c>
      <c r="E7357" s="1">
        <v>0</v>
      </c>
      <c r="F7357" s="329">
        <v>0</v>
      </c>
      <c r="G7357" s="1">
        <v>61759.961710646778</v>
      </c>
      <c r="H7357" s="329">
        <v>2922279.3249930791</v>
      </c>
      <c r="I7357" s="1">
        <v>61759.961710646778</v>
      </c>
      <c r="J7357" s="329">
        <v>9514.4540296362193</v>
      </c>
      <c r="K7357" s="329">
        <f t="shared" si="114"/>
        <v>2931793.7790227151</v>
      </c>
    </row>
    <row r="7358" spans="2:11" x14ac:dyDescent="0.2">
      <c r="B7358" s="1">
        <v>20627970</v>
      </c>
      <c r="C7358" s="1">
        <v>2026</v>
      </c>
      <c r="D7358" s="1" t="s">
        <v>330</v>
      </c>
      <c r="E7358" s="1">
        <v>0</v>
      </c>
      <c r="F7358" s="329">
        <v>0</v>
      </c>
      <c r="G7358" s="1">
        <v>56971.117148243502</v>
      </c>
      <c r="H7358" s="329">
        <v>2695686.868202352</v>
      </c>
      <c r="I7358" s="1">
        <v>56971.117148243502</v>
      </c>
      <c r="J7358" s="329">
        <v>9514.4540296362193</v>
      </c>
      <c r="K7358" s="329">
        <f t="shared" si="114"/>
        <v>2705201.322231988</v>
      </c>
    </row>
    <row r="7359" spans="2:11" x14ac:dyDescent="0.2">
      <c r="B7359" s="1">
        <v>20627970</v>
      </c>
      <c r="C7359" s="1">
        <v>2027</v>
      </c>
      <c r="D7359" s="1" t="s">
        <v>330</v>
      </c>
      <c r="E7359" s="1">
        <v>0</v>
      </c>
      <c r="F7359" s="329">
        <v>0</v>
      </c>
      <c r="G7359" s="1">
        <v>54604.603011179577</v>
      </c>
      <c r="H7359" s="329">
        <v>2583711.1618791162</v>
      </c>
      <c r="I7359" s="1">
        <v>54604.603011179577</v>
      </c>
      <c r="J7359" s="329">
        <v>9514.4540296362193</v>
      </c>
      <c r="K7359" s="329">
        <f t="shared" si="114"/>
        <v>2593225.6159087522</v>
      </c>
    </row>
    <row r="7360" spans="2:11" x14ac:dyDescent="0.2">
      <c r="B7360" s="1">
        <v>20627970</v>
      </c>
      <c r="C7360" s="1">
        <v>2028</v>
      </c>
      <c r="D7360" s="1" t="s">
        <v>330</v>
      </c>
      <c r="E7360" s="1">
        <v>0</v>
      </c>
      <c r="F7360" s="329">
        <v>0</v>
      </c>
      <c r="G7360" s="1">
        <v>52755.721266770321</v>
      </c>
      <c r="H7360" s="329">
        <v>2496228.1268125172</v>
      </c>
      <c r="I7360" s="1">
        <v>52755.721266770321</v>
      </c>
      <c r="J7360" s="329">
        <v>9514.4540296362193</v>
      </c>
      <c r="K7360" s="329">
        <f t="shared" si="114"/>
        <v>2505742.5808421532</v>
      </c>
    </row>
    <row r="7361" spans="2:11" x14ac:dyDescent="0.2">
      <c r="B7361" s="1">
        <v>20627970</v>
      </c>
      <c r="C7361" s="1">
        <v>2029</v>
      </c>
      <c r="D7361" s="1" t="s">
        <v>330</v>
      </c>
      <c r="E7361" s="1">
        <v>0</v>
      </c>
      <c r="F7361" s="329">
        <v>0</v>
      </c>
      <c r="G7361" s="1">
        <v>52755.721266770321</v>
      </c>
      <c r="H7361" s="329">
        <v>2496228.1268125172</v>
      </c>
      <c r="I7361" s="1">
        <v>52755.721266770321</v>
      </c>
      <c r="J7361" s="329">
        <v>9514.4540296362193</v>
      </c>
      <c r="K7361" s="329">
        <f t="shared" si="114"/>
        <v>2505742.5808421532</v>
      </c>
    </row>
    <row r="7362" spans="2:11" x14ac:dyDescent="0.2">
      <c r="B7362" s="1">
        <v>20627970</v>
      </c>
      <c r="C7362" s="1">
        <v>2030</v>
      </c>
      <c r="D7362" s="1" t="s">
        <v>330</v>
      </c>
      <c r="E7362" s="1">
        <v>0</v>
      </c>
      <c r="F7362" s="329">
        <v>0</v>
      </c>
      <c r="G7362" s="1">
        <v>52755.721266770321</v>
      </c>
      <c r="H7362" s="329">
        <v>2496228.1268125172</v>
      </c>
      <c r="I7362" s="1">
        <v>52755.721266770321</v>
      </c>
      <c r="J7362" s="329">
        <v>9514.4540296362193</v>
      </c>
      <c r="K7362" s="329">
        <f t="shared" si="114"/>
        <v>2505742.5808421532</v>
      </c>
    </row>
    <row r="7363" spans="2:11" x14ac:dyDescent="0.2">
      <c r="B7363" s="1">
        <v>20627970</v>
      </c>
      <c r="C7363" s="1">
        <v>2031</v>
      </c>
      <c r="D7363" s="1" t="s">
        <v>330</v>
      </c>
      <c r="E7363" s="1">
        <v>0</v>
      </c>
      <c r="F7363" s="329">
        <v>0</v>
      </c>
      <c r="G7363" s="1">
        <v>52755.721266770321</v>
      </c>
      <c r="H7363" s="329">
        <v>2496228.1268125172</v>
      </c>
      <c r="I7363" s="1">
        <v>52755.721266770321</v>
      </c>
      <c r="J7363" s="329">
        <v>9514.4540296362193</v>
      </c>
      <c r="K7363" s="329">
        <f t="shared" si="114"/>
        <v>2505742.5808421532</v>
      </c>
    </row>
    <row r="7364" spans="2:11" x14ac:dyDescent="0.2">
      <c r="B7364" s="1">
        <v>20627970</v>
      </c>
      <c r="C7364" s="1">
        <v>2032</v>
      </c>
      <c r="D7364" s="1" t="s">
        <v>330</v>
      </c>
      <c r="E7364" s="1">
        <v>0</v>
      </c>
      <c r="F7364" s="329">
        <v>0</v>
      </c>
      <c r="G7364" s="1">
        <v>52755.721266770321</v>
      </c>
      <c r="H7364" s="329">
        <v>2496228.1268125172</v>
      </c>
      <c r="I7364" s="1">
        <v>52755.721266770321</v>
      </c>
      <c r="J7364" s="329">
        <v>9514.4540296362193</v>
      </c>
      <c r="K7364" s="329">
        <f t="shared" si="114"/>
        <v>2505742.5808421532</v>
      </c>
    </row>
    <row r="7365" spans="2:11" x14ac:dyDescent="0.2">
      <c r="B7365" s="1">
        <v>20627970</v>
      </c>
      <c r="C7365" s="1">
        <v>2033</v>
      </c>
      <c r="D7365" s="1" t="s">
        <v>330</v>
      </c>
      <c r="E7365" s="1">
        <v>0</v>
      </c>
      <c r="F7365" s="329">
        <v>0</v>
      </c>
      <c r="G7365" s="1">
        <v>52755.721266770321</v>
      </c>
      <c r="H7365" s="329">
        <v>2496228.1268125172</v>
      </c>
      <c r="I7365" s="1">
        <v>52755.721266770321</v>
      </c>
      <c r="J7365" s="329">
        <v>9514.4540296362193</v>
      </c>
      <c r="K7365" s="329">
        <f t="shared" si="114"/>
        <v>2505742.5808421532</v>
      </c>
    </row>
    <row r="7366" spans="2:11" x14ac:dyDescent="0.2">
      <c r="B7366" s="1">
        <v>20627970</v>
      </c>
      <c r="C7366" s="1">
        <v>2034</v>
      </c>
      <c r="D7366" s="1" t="s">
        <v>330</v>
      </c>
      <c r="E7366" s="1">
        <v>0</v>
      </c>
      <c r="F7366" s="329">
        <v>0</v>
      </c>
      <c r="G7366" s="1">
        <v>52755.721266770321</v>
      </c>
      <c r="H7366" s="329">
        <v>2496228.1268125172</v>
      </c>
      <c r="I7366" s="1">
        <v>52755.721266770321</v>
      </c>
      <c r="J7366" s="329">
        <v>9514.4540296362193</v>
      </c>
      <c r="K7366" s="329">
        <f t="shared" si="114"/>
        <v>2505742.5808421532</v>
      </c>
    </row>
    <row r="7367" spans="2:11" x14ac:dyDescent="0.2">
      <c r="B7367" s="1">
        <v>42160628</v>
      </c>
      <c r="C7367" s="1">
        <v>2023</v>
      </c>
      <c r="D7367" s="1" t="s">
        <v>330</v>
      </c>
      <c r="E7367" s="1">
        <v>2313.4487843357479</v>
      </c>
      <c r="F7367" s="329">
        <v>0</v>
      </c>
      <c r="G7367" s="1">
        <v>7.4623556388469581</v>
      </c>
      <c r="H7367" s="329">
        <v>353.09425386817662</v>
      </c>
      <c r="I7367" s="1">
        <v>2320.9111399745948</v>
      </c>
      <c r="J7367" s="329">
        <v>7503.5511128252201</v>
      </c>
      <c r="K7367" s="329">
        <f t="shared" ref="K7367:K7430" si="115">J7367+H7367+F7367</f>
        <v>7856.6453666933967</v>
      </c>
    </row>
    <row r="7368" spans="2:11" x14ac:dyDescent="0.2">
      <c r="B7368" s="1">
        <v>42160628</v>
      </c>
      <c r="C7368" s="1">
        <v>2024</v>
      </c>
      <c r="D7368" s="1" t="s">
        <v>330</v>
      </c>
      <c r="E7368" s="1">
        <v>5337.9897825879998</v>
      </c>
      <c r="F7368" s="329">
        <v>91.404045367646404</v>
      </c>
      <c r="G7368" s="1">
        <v>9.3219250254182047</v>
      </c>
      <c r="H7368" s="329">
        <v>441.08299319458757</v>
      </c>
      <c r="I7368" s="1">
        <v>5347.3117076134176</v>
      </c>
      <c r="J7368" s="329">
        <v>7503.5511128252201</v>
      </c>
      <c r="K7368" s="329">
        <f t="shared" si="115"/>
        <v>8036.0381513874536</v>
      </c>
    </row>
    <row r="7369" spans="2:11" x14ac:dyDescent="0.2">
      <c r="B7369" s="1">
        <v>42160628</v>
      </c>
      <c r="C7369" s="1">
        <v>2025</v>
      </c>
      <c r="D7369" s="1" t="s">
        <v>330</v>
      </c>
      <c r="E7369" s="1">
        <v>13506.76795847541</v>
      </c>
      <c r="F7369" s="329">
        <v>226.26069648855059</v>
      </c>
      <c r="G7369" s="1">
        <v>7.4487585809113641</v>
      </c>
      <c r="H7369" s="329">
        <v>352.45088557283862</v>
      </c>
      <c r="I7369" s="1">
        <v>13514.216717056321</v>
      </c>
      <c r="J7369" s="329">
        <v>7503.5511128252201</v>
      </c>
      <c r="K7369" s="329">
        <f t="shared" si="115"/>
        <v>8082.2626948866091</v>
      </c>
    </row>
    <row r="7370" spans="2:11" x14ac:dyDescent="0.2">
      <c r="B7370" s="1">
        <v>42160628</v>
      </c>
      <c r="C7370" s="1">
        <v>2026</v>
      </c>
      <c r="D7370" s="1" t="s">
        <v>330</v>
      </c>
      <c r="E7370" s="1">
        <v>24689.90667089001</v>
      </c>
      <c r="F7370" s="329">
        <v>189.22191541993729</v>
      </c>
      <c r="G7370" s="1">
        <v>5.0997312273928408</v>
      </c>
      <c r="H7370" s="329">
        <v>241.302596634586</v>
      </c>
      <c r="I7370" s="1">
        <v>24695.0064021174</v>
      </c>
      <c r="J7370" s="329">
        <v>7503.5511128252201</v>
      </c>
      <c r="K7370" s="329">
        <f t="shared" si="115"/>
        <v>7934.0756248797434</v>
      </c>
    </row>
    <row r="7371" spans="2:11" x14ac:dyDescent="0.2">
      <c r="B7371" s="1">
        <v>42160628</v>
      </c>
      <c r="C7371" s="1">
        <v>2027</v>
      </c>
      <c r="D7371" s="1" t="s">
        <v>330</v>
      </c>
      <c r="E7371" s="1">
        <v>53169.07291657239</v>
      </c>
      <c r="F7371" s="329">
        <v>440.8648140387491</v>
      </c>
      <c r="G7371" s="1">
        <v>4.7397448991317832</v>
      </c>
      <c r="H7371" s="329">
        <v>224.26922136654221</v>
      </c>
      <c r="I7371" s="1">
        <v>53173.812661471522</v>
      </c>
      <c r="J7371" s="329">
        <v>7503.5511128252201</v>
      </c>
      <c r="K7371" s="329">
        <f t="shared" si="115"/>
        <v>8168.6851482305119</v>
      </c>
    </row>
    <row r="7372" spans="2:11" x14ac:dyDescent="0.2">
      <c r="B7372" s="1">
        <v>42160628</v>
      </c>
      <c r="C7372" s="1">
        <v>2028</v>
      </c>
      <c r="D7372" s="1" t="s">
        <v>330</v>
      </c>
      <c r="E7372" s="1">
        <v>60533.867601034653</v>
      </c>
      <c r="F7372" s="329">
        <v>527.48961942073743</v>
      </c>
      <c r="G7372" s="1">
        <v>659.4749357604735</v>
      </c>
      <c r="H7372" s="329">
        <v>31204.196323064531</v>
      </c>
      <c r="I7372" s="1">
        <v>61193.34253679512</v>
      </c>
      <c r="J7372" s="329">
        <v>7503.5511128252201</v>
      </c>
      <c r="K7372" s="329">
        <f t="shared" si="115"/>
        <v>39235.237055310492</v>
      </c>
    </row>
    <row r="7373" spans="2:11" x14ac:dyDescent="0.2">
      <c r="B7373" s="1">
        <v>42160628</v>
      </c>
      <c r="C7373" s="1">
        <v>2029</v>
      </c>
      <c r="D7373" s="1" t="s">
        <v>330</v>
      </c>
      <c r="E7373" s="1">
        <v>60533.867601034653</v>
      </c>
      <c r="F7373" s="329">
        <v>527.48961942073743</v>
      </c>
      <c r="G7373" s="1">
        <v>659.4749357604735</v>
      </c>
      <c r="H7373" s="329">
        <v>31204.196323064531</v>
      </c>
      <c r="I7373" s="1">
        <v>61193.34253679512</v>
      </c>
      <c r="J7373" s="329">
        <v>7503.5511128252201</v>
      </c>
      <c r="K7373" s="329">
        <f t="shared" si="115"/>
        <v>39235.237055310492</v>
      </c>
    </row>
    <row r="7374" spans="2:11" x14ac:dyDescent="0.2">
      <c r="B7374" s="1">
        <v>42160628</v>
      </c>
      <c r="C7374" s="1">
        <v>2030</v>
      </c>
      <c r="D7374" s="1" t="s">
        <v>330</v>
      </c>
      <c r="E7374" s="1">
        <v>60533.867601034653</v>
      </c>
      <c r="F7374" s="329">
        <v>527.48961942073743</v>
      </c>
      <c r="G7374" s="1">
        <v>659.4749357604735</v>
      </c>
      <c r="H7374" s="329">
        <v>31204.196323064531</v>
      </c>
      <c r="I7374" s="1">
        <v>61193.34253679512</v>
      </c>
      <c r="J7374" s="329">
        <v>7503.5511128252201</v>
      </c>
      <c r="K7374" s="329">
        <f t="shared" si="115"/>
        <v>39235.237055310492</v>
      </c>
    </row>
    <row r="7375" spans="2:11" x14ac:dyDescent="0.2">
      <c r="B7375" s="1">
        <v>42160628</v>
      </c>
      <c r="C7375" s="1">
        <v>2031</v>
      </c>
      <c r="D7375" s="1" t="s">
        <v>330</v>
      </c>
      <c r="E7375" s="1">
        <v>60533.867601034653</v>
      </c>
      <c r="F7375" s="329">
        <v>527.48961942073743</v>
      </c>
      <c r="G7375" s="1">
        <v>659.4749357604735</v>
      </c>
      <c r="H7375" s="329">
        <v>31204.196323064531</v>
      </c>
      <c r="I7375" s="1">
        <v>61193.34253679512</v>
      </c>
      <c r="J7375" s="329">
        <v>7503.5511128252201</v>
      </c>
      <c r="K7375" s="329">
        <f t="shared" si="115"/>
        <v>39235.237055310492</v>
      </c>
    </row>
    <row r="7376" spans="2:11" x14ac:dyDescent="0.2">
      <c r="B7376" s="1">
        <v>42160628</v>
      </c>
      <c r="C7376" s="1">
        <v>2032</v>
      </c>
      <c r="D7376" s="1" t="s">
        <v>330</v>
      </c>
      <c r="E7376" s="1">
        <v>60533.867601034653</v>
      </c>
      <c r="F7376" s="329">
        <v>527.48961942073743</v>
      </c>
      <c r="G7376" s="1">
        <v>659.4749357604735</v>
      </c>
      <c r="H7376" s="329">
        <v>31204.196323064531</v>
      </c>
      <c r="I7376" s="1">
        <v>61193.34253679512</v>
      </c>
      <c r="J7376" s="329">
        <v>7503.5511128252201</v>
      </c>
      <c r="K7376" s="329">
        <f t="shared" si="115"/>
        <v>39235.237055310492</v>
      </c>
    </row>
    <row r="7377" spans="2:11" x14ac:dyDescent="0.2">
      <c r="B7377" s="1">
        <v>42160628</v>
      </c>
      <c r="C7377" s="1">
        <v>2033</v>
      </c>
      <c r="D7377" s="1" t="s">
        <v>330</v>
      </c>
      <c r="E7377" s="1">
        <v>60533.867601034653</v>
      </c>
      <c r="F7377" s="329">
        <v>527.48961942073743</v>
      </c>
      <c r="G7377" s="1">
        <v>659.4749357604735</v>
      </c>
      <c r="H7377" s="329">
        <v>31204.196323064531</v>
      </c>
      <c r="I7377" s="1">
        <v>61193.34253679512</v>
      </c>
      <c r="J7377" s="329">
        <v>7503.5511128252201</v>
      </c>
      <c r="K7377" s="329">
        <f t="shared" si="115"/>
        <v>39235.237055310492</v>
      </c>
    </row>
    <row r="7378" spans="2:11" x14ac:dyDescent="0.2">
      <c r="B7378" s="1">
        <v>42160628</v>
      </c>
      <c r="C7378" s="1">
        <v>2034</v>
      </c>
      <c r="D7378" s="1" t="s">
        <v>330</v>
      </c>
      <c r="E7378" s="1">
        <v>60533.867601034653</v>
      </c>
      <c r="F7378" s="329">
        <v>527.48961942073743</v>
      </c>
      <c r="G7378" s="1">
        <v>659.4749357604735</v>
      </c>
      <c r="H7378" s="329">
        <v>31204.196323064531</v>
      </c>
      <c r="I7378" s="1">
        <v>61193.34253679512</v>
      </c>
      <c r="J7378" s="329">
        <v>7503.5511128252201</v>
      </c>
      <c r="K7378" s="329">
        <f t="shared" si="115"/>
        <v>39235.237055310492</v>
      </c>
    </row>
    <row r="7379" spans="2:11" x14ac:dyDescent="0.2">
      <c r="B7379" s="1">
        <v>64227317</v>
      </c>
      <c r="C7379" s="1">
        <v>2023</v>
      </c>
      <c r="D7379" s="1" t="s">
        <v>330</v>
      </c>
      <c r="E7379" s="1">
        <v>0</v>
      </c>
      <c r="F7379" s="329">
        <v>0</v>
      </c>
      <c r="G7379" s="1">
        <v>0</v>
      </c>
      <c r="H7379" s="329">
        <v>0</v>
      </c>
      <c r="I7379" s="1">
        <v>0</v>
      </c>
      <c r="J7379" s="329">
        <v>1730.795752665314</v>
      </c>
      <c r="K7379" s="329">
        <f t="shared" si="115"/>
        <v>1730.795752665314</v>
      </c>
    </row>
    <row r="7380" spans="2:11" x14ac:dyDescent="0.2">
      <c r="B7380" s="1">
        <v>64227317</v>
      </c>
      <c r="C7380" s="1">
        <v>2024</v>
      </c>
      <c r="D7380" s="1" t="s">
        <v>330</v>
      </c>
      <c r="E7380" s="1">
        <v>0</v>
      </c>
      <c r="F7380" s="329">
        <v>0</v>
      </c>
      <c r="G7380" s="1">
        <v>0</v>
      </c>
      <c r="H7380" s="329">
        <v>0</v>
      </c>
      <c r="I7380" s="1">
        <v>0</v>
      </c>
      <c r="J7380" s="329">
        <v>1730.795752665314</v>
      </c>
      <c r="K7380" s="329">
        <f t="shared" si="115"/>
        <v>1730.795752665314</v>
      </c>
    </row>
    <row r="7381" spans="2:11" x14ac:dyDescent="0.2">
      <c r="B7381" s="1">
        <v>64227317</v>
      </c>
      <c r="C7381" s="1">
        <v>2025</v>
      </c>
      <c r="D7381" s="1" t="s">
        <v>330</v>
      </c>
      <c r="E7381" s="1">
        <v>0</v>
      </c>
      <c r="F7381" s="329">
        <v>0</v>
      </c>
      <c r="G7381" s="1">
        <v>0</v>
      </c>
      <c r="H7381" s="329">
        <v>0</v>
      </c>
      <c r="I7381" s="1">
        <v>0</v>
      </c>
      <c r="J7381" s="329">
        <v>1730.795752665314</v>
      </c>
      <c r="K7381" s="329">
        <f t="shared" si="115"/>
        <v>1730.795752665314</v>
      </c>
    </row>
    <row r="7382" spans="2:11" x14ac:dyDescent="0.2">
      <c r="B7382" s="1">
        <v>64227317</v>
      </c>
      <c r="C7382" s="1">
        <v>2026</v>
      </c>
      <c r="D7382" s="1" t="s">
        <v>330</v>
      </c>
      <c r="E7382" s="1">
        <v>0</v>
      </c>
      <c r="F7382" s="329">
        <v>0</v>
      </c>
      <c r="G7382" s="1">
        <v>0</v>
      </c>
      <c r="H7382" s="329">
        <v>0</v>
      </c>
      <c r="I7382" s="1">
        <v>0</v>
      </c>
      <c r="J7382" s="329">
        <v>1730.795752665314</v>
      </c>
      <c r="K7382" s="329">
        <f t="shared" si="115"/>
        <v>1730.795752665314</v>
      </c>
    </row>
    <row r="7383" spans="2:11" x14ac:dyDescent="0.2">
      <c r="B7383" s="1">
        <v>64227317</v>
      </c>
      <c r="C7383" s="1">
        <v>2027</v>
      </c>
      <c r="D7383" s="1" t="s">
        <v>330</v>
      </c>
      <c r="E7383" s="1">
        <v>0</v>
      </c>
      <c r="F7383" s="329">
        <v>0</v>
      </c>
      <c r="G7383" s="1">
        <v>0</v>
      </c>
      <c r="H7383" s="329">
        <v>0</v>
      </c>
      <c r="I7383" s="1">
        <v>0</v>
      </c>
      <c r="J7383" s="329">
        <v>1730.795752665314</v>
      </c>
      <c r="K7383" s="329">
        <f t="shared" si="115"/>
        <v>1730.795752665314</v>
      </c>
    </row>
    <row r="7384" spans="2:11" x14ac:dyDescent="0.2">
      <c r="B7384" s="1">
        <v>64227317</v>
      </c>
      <c r="C7384" s="1">
        <v>2028</v>
      </c>
      <c r="D7384" s="1" t="s">
        <v>330</v>
      </c>
      <c r="E7384" s="1">
        <v>0</v>
      </c>
      <c r="F7384" s="329">
        <v>0</v>
      </c>
      <c r="G7384" s="1">
        <v>0</v>
      </c>
      <c r="H7384" s="329">
        <v>0</v>
      </c>
      <c r="I7384" s="1">
        <v>0</v>
      </c>
      <c r="J7384" s="329">
        <v>1730.795752665314</v>
      </c>
      <c r="K7384" s="329">
        <f t="shared" si="115"/>
        <v>1730.795752665314</v>
      </c>
    </row>
    <row r="7385" spans="2:11" x14ac:dyDescent="0.2">
      <c r="B7385" s="1">
        <v>64227317</v>
      </c>
      <c r="C7385" s="1">
        <v>2029</v>
      </c>
      <c r="D7385" s="1" t="s">
        <v>330</v>
      </c>
      <c r="E7385" s="1">
        <v>0</v>
      </c>
      <c r="F7385" s="329">
        <v>0</v>
      </c>
      <c r="G7385" s="1">
        <v>0</v>
      </c>
      <c r="H7385" s="329">
        <v>0</v>
      </c>
      <c r="I7385" s="1">
        <v>0</v>
      </c>
      <c r="J7385" s="329">
        <v>1730.795752665314</v>
      </c>
      <c r="K7385" s="329">
        <f t="shared" si="115"/>
        <v>1730.795752665314</v>
      </c>
    </row>
    <row r="7386" spans="2:11" x14ac:dyDescent="0.2">
      <c r="B7386" s="1">
        <v>64227317</v>
      </c>
      <c r="C7386" s="1">
        <v>2030</v>
      </c>
      <c r="D7386" s="1" t="s">
        <v>330</v>
      </c>
      <c r="E7386" s="1">
        <v>0</v>
      </c>
      <c r="F7386" s="329">
        <v>0</v>
      </c>
      <c r="G7386" s="1">
        <v>0</v>
      </c>
      <c r="H7386" s="329">
        <v>0</v>
      </c>
      <c r="I7386" s="1">
        <v>0</v>
      </c>
      <c r="J7386" s="329">
        <v>1730.795752665314</v>
      </c>
      <c r="K7386" s="329">
        <f t="shared" si="115"/>
        <v>1730.795752665314</v>
      </c>
    </row>
    <row r="7387" spans="2:11" x14ac:dyDescent="0.2">
      <c r="B7387" s="1">
        <v>64227317</v>
      </c>
      <c r="C7387" s="1">
        <v>2031</v>
      </c>
      <c r="D7387" s="1" t="s">
        <v>330</v>
      </c>
      <c r="E7387" s="1">
        <v>0</v>
      </c>
      <c r="F7387" s="329">
        <v>0</v>
      </c>
      <c r="G7387" s="1">
        <v>0</v>
      </c>
      <c r="H7387" s="329">
        <v>0</v>
      </c>
      <c r="I7387" s="1">
        <v>0</v>
      </c>
      <c r="J7387" s="329">
        <v>1730.795752665314</v>
      </c>
      <c r="K7387" s="329">
        <f t="shared" si="115"/>
        <v>1730.795752665314</v>
      </c>
    </row>
    <row r="7388" spans="2:11" x14ac:dyDescent="0.2">
      <c r="B7388" s="1">
        <v>64227317</v>
      </c>
      <c r="C7388" s="1">
        <v>2032</v>
      </c>
      <c r="D7388" s="1" t="s">
        <v>330</v>
      </c>
      <c r="E7388" s="1">
        <v>0</v>
      </c>
      <c r="F7388" s="329">
        <v>0</v>
      </c>
      <c r="G7388" s="1">
        <v>0</v>
      </c>
      <c r="H7388" s="329">
        <v>0</v>
      </c>
      <c r="I7388" s="1">
        <v>0</v>
      </c>
      <c r="J7388" s="329">
        <v>1730.795752665314</v>
      </c>
      <c r="K7388" s="329">
        <f t="shared" si="115"/>
        <v>1730.795752665314</v>
      </c>
    </row>
    <row r="7389" spans="2:11" x14ac:dyDescent="0.2">
      <c r="B7389" s="1">
        <v>64227317</v>
      </c>
      <c r="C7389" s="1">
        <v>2033</v>
      </c>
      <c r="D7389" s="1" t="s">
        <v>330</v>
      </c>
      <c r="E7389" s="1">
        <v>0</v>
      </c>
      <c r="F7389" s="329">
        <v>0</v>
      </c>
      <c r="G7389" s="1">
        <v>0</v>
      </c>
      <c r="H7389" s="329">
        <v>0</v>
      </c>
      <c r="I7389" s="1">
        <v>0</v>
      </c>
      <c r="J7389" s="329">
        <v>1730.795752665314</v>
      </c>
      <c r="K7389" s="329">
        <f t="shared" si="115"/>
        <v>1730.795752665314</v>
      </c>
    </row>
    <row r="7390" spans="2:11" x14ac:dyDescent="0.2">
      <c r="B7390" s="1">
        <v>64227317</v>
      </c>
      <c r="C7390" s="1">
        <v>2034</v>
      </c>
      <c r="D7390" s="1" t="s">
        <v>330</v>
      </c>
      <c r="E7390" s="1">
        <v>0</v>
      </c>
      <c r="F7390" s="329">
        <v>0</v>
      </c>
      <c r="G7390" s="1">
        <v>0</v>
      </c>
      <c r="H7390" s="329">
        <v>0</v>
      </c>
      <c r="I7390" s="1">
        <v>0</v>
      </c>
      <c r="J7390" s="329">
        <v>1730.795752665314</v>
      </c>
      <c r="K7390" s="329">
        <f t="shared" si="115"/>
        <v>1730.795752665314</v>
      </c>
    </row>
    <row r="7391" spans="2:11" x14ac:dyDescent="0.2">
      <c r="B7391" s="1">
        <v>154864885</v>
      </c>
      <c r="C7391" s="1">
        <v>2023</v>
      </c>
      <c r="D7391" s="1" t="s">
        <v>330</v>
      </c>
      <c r="E7391" s="1">
        <v>0</v>
      </c>
      <c r="F7391" s="329">
        <v>0</v>
      </c>
      <c r="G7391" s="1">
        <v>710.50536782632287</v>
      </c>
      <c r="H7391" s="329">
        <v>33618.789409604411</v>
      </c>
      <c r="I7391" s="1">
        <v>710.50536782632287</v>
      </c>
      <c r="J7391" s="329">
        <v>8383.1760978520033</v>
      </c>
      <c r="K7391" s="329">
        <f t="shared" si="115"/>
        <v>42001.965507456414</v>
      </c>
    </row>
    <row r="7392" spans="2:11" x14ac:dyDescent="0.2">
      <c r="B7392" s="1">
        <v>154864885</v>
      </c>
      <c r="C7392" s="1">
        <v>2024</v>
      </c>
      <c r="D7392" s="1" t="s">
        <v>330</v>
      </c>
      <c r="E7392" s="1">
        <v>0</v>
      </c>
      <c r="F7392" s="329">
        <v>0</v>
      </c>
      <c r="G7392" s="1">
        <v>750.4209042289466</v>
      </c>
      <c r="H7392" s="329">
        <v>35507.461998520339</v>
      </c>
      <c r="I7392" s="1">
        <v>750.4209042289466</v>
      </c>
      <c r="J7392" s="329">
        <v>8383.1760978520033</v>
      </c>
      <c r="K7392" s="329">
        <f t="shared" si="115"/>
        <v>43890.638096372342</v>
      </c>
    </row>
    <row r="7393" spans="2:11" x14ac:dyDescent="0.2">
      <c r="B7393" s="1">
        <v>154864885</v>
      </c>
      <c r="C7393" s="1">
        <v>2025</v>
      </c>
      <c r="D7393" s="1" t="s">
        <v>330</v>
      </c>
      <c r="E7393" s="1">
        <v>0</v>
      </c>
      <c r="F7393" s="329">
        <v>0</v>
      </c>
      <c r="G7393" s="1">
        <v>703.60474290830314</v>
      </c>
      <c r="H7393" s="329">
        <v>33292.274415603293</v>
      </c>
      <c r="I7393" s="1">
        <v>703.60474290830314</v>
      </c>
      <c r="J7393" s="329">
        <v>8383.1760978520033</v>
      </c>
      <c r="K7393" s="329">
        <f t="shared" si="115"/>
        <v>41675.450513455296</v>
      </c>
    </row>
    <row r="7394" spans="2:11" x14ac:dyDescent="0.2">
      <c r="B7394" s="1">
        <v>154864885</v>
      </c>
      <c r="C7394" s="1">
        <v>2026</v>
      </c>
      <c r="D7394" s="1" t="s">
        <v>330</v>
      </c>
      <c r="E7394" s="1">
        <v>0</v>
      </c>
      <c r="F7394" s="329">
        <v>0</v>
      </c>
      <c r="G7394" s="1">
        <v>609.06701818841282</v>
      </c>
      <c r="H7394" s="329">
        <v>28819.05858565892</v>
      </c>
      <c r="I7394" s="1">
        <v>609.06701818841282</v>
      </c>
      <c r="J7394" s="329">
        <v>8383.1760978520033</v>
      </c>
      <c r="K7394" s="329">
        <f t="shared" si="115"/>
        <v>37202.23468351092</v>
      </c>
    </row>
    <row r="7395" spans="2:11" x14ac:dyDescent="0.2">
      <c r="B7395" s="1">
        <v>154864885</v>
      </c>
      <c r="C7395" s="1">
        <v>2027</v>
      </c>
      <c r="D7395" s="1" t="s">
        <v>330</v>
      </c>
      <c r="E7395" s="1">
        <v>0</v>
      </c>
      <c r="F7395" s="329">
        <v>0</v>
      </c>
      <c r="G7395" s="1">
        <v>550.75336458514255</v>
      </c>
      <c r="H7395" s="329">
        <v>26059.847284848362</v>
      </c>
      <c r="I7395" s="1">
        <v>550.75336458514255</v>
      </c>
      <c r="J7395" s="329">
        <v>8383.1760978520033</v>
      </c>
      <c r="K7395" s="329">
        <f t="shared" si="115"/>
        <v>34443.023382700369</v>
      </c>
    </row>
    <row r="7396" spans="2:11" x14ac:dyDescent="0.2">
      <c r="B7396" s="1">
        <v>154864885</v>
      </c>
      <c r="C7396" s="1">
        <v>2028</v>
      </c>
      <c r="D7396" s="1" t="s">
        <v>330</v>
      </c>
      <c r="E7396" s="1">
        <v>0</v>
      </c>
      <c r="F7396" s="329">
        <v>0</v>
      </c>
      <c r="G7396" s="1">
        <v>476.97984379626268</v>
      </c>
      <c r="H7396" s="329">
        <v>22569.125649635211</v>
      </c>
      <c r="I7396" s="1">
        <v>476.97984379626268</v>
      </c>
      <c r="J7396" s="329">
        <v>8383.1760978520033</v>
      </c>
      <c r="K7396" s="329">
        <f t="shared" si="115"/>
        <v>30952.301747487214</v>
      </c>
    </row>
    <row r="7397" spans="2:11" x14ac:dyDescent="0.2">
      <c r="B7397" s="1">
        <v>154864885</v>
      </c>
      <c r="C7397" s="1">
        <v>2029</v>
      </c>
      <c r="D7397" s="1" t="s">
        <v>330</v>
      </c>
      <c r="E7397" s="1">
        <v>0</v>
      </c>
      <c r="F7397" s="329">
        <v>0</v>
      </c>
      <c r="G7397" s="1">
        <v>476.97984379626268</v>
      </c>
      <c r="H7397" s="329">
        <v>22569.125649635211</v>
      </c>
      <c r="I7397" s="1">
        <v>476.97984379626268</v>
      </c>
      <c r="J7397" s="329">
        <v>8383.1760978520033</v>
      </c>
      <c r="K7397" s="329">
        <f t="shared" si="115"/>
        <v>30952.301747487214</v>
      </c>
    </row>
    <row r="7398" spans="2:11" x14ac:dyDescent="0.2">
      <c r="B7398" s="1">
        <v>154864885</v>
      </c>
      <c r="C7398" s="1">
        <v>2030</v>
      </c>
      <c r="D7398" s="1" t="s">
        <v>330</v>
      </c>
      <c r="E7398" s="1">
        <v>0</v>
      </c>
      <c r="F7398" s="329">
        <v>0</v>
      </c>
      <c r="G7398" s="1">
        <v>476.97984379626268</v>
      </c>
      <c r="H7398" s="329">
        <v>22569.125649635211</v>
      </c>
      <c r="I7398" s="1">
        <v>476.97984379626268</v>
      </c>
      <c r="J7398" s="329">
        <v>8383.1760978520033</v>
      </c>
      <c r="K7398" s="329">
        <f t="shared" si="115"/>
        <v>30952.301747487214</v>
      </c>
    </row>
    <row r="7399" spans="2:11" x14ac:dyDescent="0.2">
      <c r="B7399" s="1">
        <v>154864885</v>
      </c>
      <c r="C7399" s="1">
        <v>2031</v>
      </c>
      <c r="D7399" s="1" t="s">
        <v>330</v>
      </c>
      <c r="E7399" s="1">
        <v>0</v>
      </c>
      <c r="F7399" s="329">
        <v>0</v>
      </c>
      <c r="G7399" s="1">
        <v>476.97984379626268</v>
      </c>
      <c r="H7399" s="329">
        <v>22569.125649635211</v>
      </c>
      <c r="I7399" s="1">
        <v>476.97984379626268</v>
      </c>
      <c r="J7399" s="329">
        <v>8383.1760978520033</v>
      </c>
      <c r="K7399" s="329">
        <f t="shared" si="115"/>
        <v>30952.301747487214</v>
      </c>
    </row>
    <row r="7400" spans="2:11" x14ac:dyDescent="0.2">
      <c r="B7400" s="1">
        <v>154864885</v>
      </c>
      <c r="C7400" s="1">
        <v>2032</v>
      </c>
      <c r="D7400" s="1" t="s">
        <v>330</v>
      </c>
      <c r="E7400" s="1">
        <v>0</v>
      </c>
      <c r="F7400" s="329">
        <v>0</v>
      </c>
      <c r="G7400" s="1">
        <v>476.97984379626268</v>
      </c>
      <c r="H7400" s="329">
        <v>22569.125649635211</v>
      </c>
      <c r="I7400" s="1">
        <v>476.97984379626268</v>
      </c>
      <c r="J7400" s="329">
        <v>8383.1760978520033</v>
      </c>
      <c r="K7400" s="329">
        <f t="shared" si="115"/>
        <v>30952.301747487214</v>
      </c>
    </row>
    <row r="7401" spans="2:11" x14ac:dyDescent="0.2">
      <c r="B7401" s="1">
        <v>154864885</v>
      </c>
      <c r="C7401" s="1">
        <v>2033</v>
      </c>
      <c r="D7401" s="1" t="s">
        <v>330</v>
      </c>
      <c r="E7401" s="1">
        <v>0</v>
      </c>
      <c r="F7401" s="329">
        <v>0</v>
      </c>
      <c r="G7401" s="1">
        <v>476.97984379626268</v>
      </c>
      <c r="H7401" s="329">
        <v>22569.125649635211</v>
      </c>
      <c r="I7401" s="1">
        <v>476.97984379626268</v>
      </c>
      <c r="J7401" s="329">
        <v>8383.1760978520033</v>
      </c>
      <c r="K7401" s="329">
        <f t="shared" si="115"/>
        <v>30952.301747487214</v>
      </c>
    </row>
    <row r="7402" spans="2:11" x14ac:dyDescent="0.2">
      <c r="B7402" s="1">
        <v>154864885</v>
      </c>
      <c r="C7402" s="1">
        <v>2034</v>
      </c>
      <c r="D7402" s="1" t="s">
        <v>330</v>
      </c>
      <c r="E7402" s="1">
        <v>0</v>
      </c>
      <c r="F7402" s="329">
        <v>0</v>
      </c>
      <c r="G7402" s="1">
        <v>476.97984379626268</v>
      </c>
      <c r="H7402" s="329">
        <v>22569.125649635211</v>
      </c>
      <c r="I7402" s="1">
        <v>476.97984379626268</v>
      </c>
      <c r="J7402" s="329">
        <v>8383.1760978520033</v>
      </c>
      <c r="K7402" s="329">
        <f t="shared" si="115"/>
        <v>30952.301747487214</v>
      </c>
    </row>
    <row r="7403" spans="2:11" x14ac:dyDescent="0.2">
      <c r="B7403" s="1">
        <v>155267201</v>
      </c>
      <c r="C7403" s="1">
        <v>2023</v>
      </c>
      <c r="D7403" s="1" t="s">
        <v>330</v>
      </c>
      <c r="E7403" s="1">
        <v>0</v>
      </c>
      <c r="F7403" s="329">
        <v>0</v>
      </c>
      <c r="G7403" s="1">
        <v>0</v>
      </c>
      <c r="H7403" s="329">
        <v>0</v>
      </c>
      <c r="I7403" s="1">
        <v>0</v>
      </c>
      <c r="J7403" s="329">
        <v>645.15294040698859</v>
      </c>
      <c r="K7403" s="329">
        <f t="shared" si="115"/>
        <v>645.15294040698859</v>
      </c>
    </row>
    <row r="7404" spans="2:11" x14ac:dyDescent="0.2">
      <c r="B7404" s="1">
        <v>155267201</v>
      </c>
      <c r="C7404" s="1">
        <v>2024</v>
      </c>
      <c r="D7404" s="1" t="s">
        <v>330</v>
      </c>
      <c r="E7404" s="1">
        <v>0</v>
      </c>
      <c r="F7404" s="329">
        <v>0</v>
      </c>
      <c r="G7404" s="1">
        <v>0</v>
      </c>
      <c r="H7404" s="329">
        <v>0</v>
      </c>
      <c r="I7404" s="1">
        <v>0</v>
      </c>
      <c r="J7404" s="329">
        <v>645.15294040698859</v>
      </c>
      <c r="K7404" s="329">
        <f t="shared" si="115"/>
        <v>645.15294040698859</v>
      </c>
    </row>
    <row r="7405" spans="2:11" x14ac:dyDescent="0.2">
      <c r="B7405" s="1">
        <v>155267201</v>
      </c>
      <c r="C7405" s="1">
        <v>2025</v>
      </c>
      <c r="D7405" s="1" t="s">
        <v>330</v>
      </c>
      <c r="E7405" s="1">
        <v>0</v>
      </c>
      <c r="F7405" s="329">
        <v>0</v>
      </c>
      <c r="G7405" s="1">
        <v>0</v>
      </c>
      <c r="H7405" s="329">
        <v>0</v>
      </c>
      <c r="I7405" s="1">
        <v>0</v>
      </c>
      <c r="J7405" s="329">
        <v>645.15294040698859</v>
      </c>
      <c r="K7405" s="329">
        <f t="shared" si="115"/>
        <v>645.15294040698859</v>
      </c>
    </row>
    <row r="7406" spans="2:11" x14ac:dyDescent="0.2">
      <c r="B7406" s="1">
        <v>155267201</v>
      </c>
      <c r="C7406" s="1">
        <v>2026</v>
      </c>
      <c r="D7406" s="1" t="s">
        <v>330</v>
      </c>
      <c r="E7406" s="1">
        <v>0</v>
      </c>
      <c r="F7406" s="329">
        <v>0</v>
      </c>
      <c r="G7406" s="1">
        <v>0</v>
      </c>
      <c r="H7406" s="329">
        <v>0</v>
      </c>
      <c r="I7406" s="1">
        <v>0</v>
      </c>
      <c r="J7406" s="329">
        <v>645.15294040698859</v>
      </c>
      <c r="K7406" s="329">
        <f t="shared" si="115"/>
        <v>645.15294040698859</v>
      </c>
    </row>
    <row r="7407" spans="2:11" x14ac:dyDescent="0.2">
      <c r="B7407" s="1">
        <v>155267201</v>
      </c>
      <c r="C7407" s="1">
        <v>2027</v>
      </c>
      <c r="D7407" s="1" t="s">
        <v>330</v>
      </c>
      <c r="E7407" s="1">
        <v>0</v>
      </c>
      <c r="F7407" s="329">
        <v>0</v>
      </c>
      <c r="G7407" s="1">
        <v>0</v>
      </c>
      <c r="H7407" s="329">
        <v>0</v>
      </c>
      <c r="I7407" s="1">
        <v>0</v>
      </c>
      <c r="J7407" s="329">
        <v>645.15294040698859</v>
      </c>
      <c r="K7407" s="329">
        <f t="shared" si="115"/>
        <v>645.15294040698859</v>
      </c>
    </row>
    <row r="7408" spans="2:11" x14ac:dyDescent="0.2">
      <c r="B7408" s="1">
        <v>155267201</v>
      </c>
      <c r="C7408" s="1">
        <v>2028</v>
      </c>
      <c r="D7408" s="1" t="s">
        <v>330</v>
      </c>
      <c r="E7408" s="1">
        <v>0</v>
      </c>
      <c r="F7408" s="329">
        <v>0</v>
      </c>
      <c r="G7408" s="1">
        <v>0</v>
      </c>
      <c r="H7408" s="329">
        <v>0</v>
      </c>
      <c r="I7408" s="1">
        <v>0</v>
      </c>
      <c r="J7408" s="329">
        <v>645.15294040698859</v>
      </c>
      <c r="K7408" s="329">
        <f t="shared" si="115"/>
        <v>645.15294040698859</v>
      </c>
    </row>
    <row r="7409" spans="2:11" x14ac:dyDescent="0.2">
      <c r="B7409" s="1">
        <v>155267201</v>
      </c>
      <c r="C7409" s="1">
        <v>2029</v>
      </c>
      <c r="D7409" s="1" t="s">
        <v>330</v>
      </c>
      <c r="E7409" s="1">
        <v>0</v>
      </c>
      <c r="F7409" s="329">
        <v>0</v>
      </c>
      <c r="G7409" s="1">
        <v>0</v>
      </c>
      <c r="H7409" s="329">
        <v>0</v>
      </c>
      <c r="I7409" s="1">
        <v>0</v>
      </c>
      <c r="J7409" s="329">
        <v>645.15294040698859</v>
      </c>
      <c r="K7409" s="329">
        <f t="shared" si="115"/>
        <v>645.15294040698859</v>
      </c>
    </row>
    <row r="7410" spans="2:11" x14ac:dyDescent="0.2">
      <c r="B7410" s="1">
        <v>155267201</v>
      </c>
      <c r="C7410" s="1">
        <v>2030</v>
      </c>
      <c r="D7410" s="1" t="s">
        <v>330</v>
      </c>
      <c r="E7410" s="1">
        <v>0</v>
      </c>
      <c r="F7410" s="329">
        <v>0</v>
      </c>
      <c r="G7410" s="1">
        <v>0</v>
      </c>
      <c r="H7410" s="329">
        <v>0</v>
      </c>
      <c r="I7410" s="1">
        <v>0</v>
      </c>
      <c r="J7410" s="329">
        <v>645.15294040698859</v>
      </c>
      <c r="K7410" s="329">
        <f t="shared" si="115"/>
        <v>645.15294040698859</v>
      </c>
    </row>
    <row r="7411" spans="2:11" x14ac:dyDescent="0.2">
      <c r="B7411" s="1">
        <v>155267201</v>
      </c>
      <c r="C7411" s="1">
        <v>2031</v>
      </c>
      <c r="D7411" s="1" t="s">
        <v>330</v>
      </c>
      <c r="E7411" s="1">
        <v>0</v>
      </c>
      <c r="F7411" s="329">
        <v>0</v>
      </c>
      <c r="G7411" s="1">
        <v>0</v>
      </c>
      <c r="H7411" s="329">
        <v>0</v>
      </c>
      <c r="I7411" s="1">
        <v>0</v>
      </c>
      <c r="J7411" s="329">
        <v>645.15294040698859</v>
      </c>
      <c r="K7411" s="329">
        <f t="shared" si="115"/>
        <v>645.15294040698859</v>
      </c>
    </row>
    <row r="7412" spans="2:11" x14ac:dyDescent="0.2">
      <c r="B7412" s="1">
        <v>155267201</v>
      </c>
      <c r="C7412" s="1">
        <v>2032</v>
      </c>
      <c r="D7412" s="1" t="s">
        <v>330</v>
      </c>
      <c r="E7412" s="1">
        <v>0</v>
      </c>
      <c r="F7412" s="329">
        <v>0</v>
      </c>
      <c r="G7412" s="1">
        <v>0</v>
      </c>
      <c r="H7412" s="329">
        <v>0</v>
      </c>
      <c r="I7412" s="1">
        <v>0</v>
      </c>
      <c r="J7412" s="329">
        <v>645.15294040698859</v>
      </c>
      <c r="K7412" s="329">
        <f t="shared" si="115"/>
        <v>645.15294040698859</v>
      </c>
    </row>
    <row r="7413" spans="2:11" x14ac:dyDescent="0.2">
      <c r="B7413" s="1">
        <v>155267201</v>
      </c>
      <c r="C7413" s="1">
        <v>2033</v>
      </c>
      <c r="D7413" s="1" t="s">
        <v>330</v>
      </c>
      <c r="E7413" s="1">
        <v>0</v>
      </c>
      <c r="F7413" s="329">
        <v>0</v>
      </c>
      <c r="G7413" s="1">
        <v>0</v>
      </c>
      <c r="H7413" s="329">
        <v>0</v>
      </c>
      <c r="I7413" s="1">
        <v>0</v>
      </c>
      <c r="J7413" s="329">
        <v>645.15294040698859</v>
      </c>
      <c r="K7413" s="329">
        <f t="shared" si="115"/>
        <v>645.15294040698859</v>
      </c>
    </row>
    <row r="7414" spans="2:11" x14ac:dyDescent="0.2">
      <c r="B7414" s="1">
        <v>155267201</v>
      </c>
      <c r="C7414" s="1">
        <v>2034</v>
      </c>
      <c r="D7414" s="1" t="s">
        <v>330</v>
      </c>
      <c r="E7414" s="1">
        <v>0</v>
      </c>
      <c r="F7414" s="329">
        <v>0</v>
      </c>
      <c r="G7414" s="1">
        <v>0</v>
      </c>
      <c r="H7414" s="329">
        <v>0</v>
      </c>
      <c r="I7414" s="1">
        <v>0</v>
      </c>
      <c r="J7414" s="329">
        <v>645.15294040698859</v>
      </c>
      <c r="K7414" s="329">
        <f t="shared" si="115"/>
        <v>645.15294040698859</v>
      </c>
    </row>
    <row r="7415" spans="2:11" x14ac:dyDescent="0.2">
      <c r="B7415" s="1">
        <v>188648707</v>
      </c>
      <c r="C7415" s="1">
        <v>2023</v>
      </c>
      <c r="D7415" s="1" t="s">
        <v>330</v>
      </c>
      <c r="E7415" s="1">
        <v>0</v>
      </c>
      <c r="F7415" s="329">
        <v>0</v>
      </c>
      <c r="G7415" s="1">
        <v>8.9462794154727202E-2</v>
      </c>
      <c r="H7415" s="329">
        <v>4.2330867195049153</v>
      </c>
      <c r="I7415" s="1">
        <v>8.9462794154727202E-2</v>
      </c>
      <c r="J7415" s="329">
        <v>2162.6160465311932</v>
      </c>
      <c r="K7415" s="329">
        <f t="shared" si="115"/>
        <v>2166.8491332506983</v>
      </c>
    </row>
    <row r="7416" spans="2:11" x14ac:dyDescent="0.2">
      <c r="B7416" s="1">
        <v>188648707</v>
      </c>
      <c r="C7416" s="1">
        <v>2024</v>
      </c>
      <c r="D7416" s="1" t="s">
        <v>330</v>
      </c>
      <c r="E7416" s="1">
        <v>0</v>
      </c>
      <c r="F7416" s="329">
        <v>0</v>
      </c>
      <c r="G7416" s="1">
        <v>0.1126007356239996</v>
      </c>
      <c r="H7416" s="329">
        <v>5.3278984082708831</v>
      </c>
      <c r="I7416" s="1">
        <v>0.1126007356239996</v>
      </c>
      <c r="J7416" s="329">
        <v>2162.6160465311932</v>
      </c>
      <c r="K7416" s="329">
        <f t="shared" si="115"/>
        <v>2167.943944939464</v>
      </c>
    </row>
    <row r="7417" spans="2:11" x14ac:dyDescent="0.2">
      <c r="B7417" s="1">
        <v>188648707</v>
      </c>
      <c r="C7417" s="1">
        <v>2025</v>
      </c>
      <c r="D7417" s="1" t="s">
        <v>330</v>
      </c>
      <c r="E7417" s="1">
        <v>0</v>
      </c>
      <c r="F7417" s="329">
        <v>0</v>
      </c>
      <c r="G7417" s="1">
        <v>9.4192363633403095E-2</v>
      </c>
      <c r="H7417" s="329">
        <v>4.4568744732669163</v>
      </c>
      <c r="I7417" s="1">
        <v>9.4192363633403095E-2</v>
      </c>
      <c r="J7417" s="329">
        <v>2162.6160465311932</v>
      </c>
      <c r="K7417" s="329">
        <f t="shared" si="115"/>
        <v>2167.0729210044601</v>
      </c>
    </row>
    <row r="7418" spans="2:11" x14ac:dyDescent="0.2">
      <c r="B7418" s="1">
        <v>188648707</v>
      </c>
      <c r="C7418" s="1">
        <v>2026</v>
      </c>
      <c r="D7418" s="1" t="s">
        <v>330</v>
      </c>
      <c r="E7418" s="1">
        <v>0</v>
      </c>
      <c r="F7418" s="329">
        <v>0</v>
      </c>
      <c r="G7418" s="1">
        <v>4.4424945330563098E-2</v>
      </c>
      <c r="H7418" s="329">
        <v>2.102043065727361</v>
      </c>
      <c r="I7418" s="1">
        <v>4.4424945330563098E-2</v>
      </c>
      <c r="J7418" s="329">
        <v>2162.6160465311932</v>
      </c>
      <c r="K7418" s="329">
        <f t="shared" si="115"/>
        <v>2164.7180895969204</v>
      </c>
    </row>
    <row r="7419" spans="2:11" x14ac:dyDescent="0.2">
      <c r="B7419" s="1">
        <v>188648707</v>
      </c>
      <c r="C7419" s="1">
        <v>2027</v>
      </c>
      <c r="D7419" s="1" t="s">
        <v>330</v>
      </c>
      <c r="E7419" s="1">
        <v>0</v>
      </c>
      <c r="F7419" s="329">
        <v>0</v>
      </c>
      <c r="G7419" s="1">
        <v>2.3741380076288201E-2</v>
      </c>
      <c r="H7419" s="329">
        <v>1.1233644293496929</v>
      </c>
      <c r="I7419" s="1">
        <v>2.3741380076288201E-2</v>
      </c>
      <c r="J7419" s="329">
        <v>2162.6160465311932</v>
      </c>
      <c r="K7419" s="329">
        <f t="shared" si="115"/>
        <v>2163.739410960543</v>
      </c>
    </row>
    <row r="7420" spans="2:11" x14ac:dyDescent="0.2">
      <c r="B7420" s="1">
        <v>188648707</v>
      </c>
      <c r="C7420" s="1">
        <v>2028</v>
      </c>
      <c r="D7420" s="1" t="s">
        <v>330</v>
      </c>
      <c r="E7420" s="1">
        <v>0</v>
      </c>
      <c r="F7420" s="329">
        <v>0</v>
      </c>
      <c r="G7420" s="1">
        <v>1.48689534257548E-2</v>
      </c>
      <c r="H7420" s="329">
        <v>0.70355022860834637</v>
      </c>
      <c r="I7420" s="1">
        <v>1.48689534257548E-2</v>
      </c>
      <c r="J7420" s="329">
        <v>2162.6160465311932</v>
      </c>
      <c r="K7420" s="329">
        <f t="shared" si="115"/>
        <v>2163.3195967598017</v>
      </c>
    </row>
    <row r="7421" spans="2:11" x14ac:dyDescent="0.2">
      <c r="B7421" s="1">
        <v>188648707</v>
      </c>
      <c r="C7421" s="1">
        <v>2029</v>
      </c>
      <c r="D7421" s="1" t="s">
        <v>330</v>
      </c>
      <c r="E7421" s="1">
        <v>0</v>
      </c>
      <c r="F7421" s="329">
        <v>0</v>
      </c>
      <c r="G7421" s="1">
        <v>1.48689534257548E-2</v>
      </c>
      <c r="H7421" s="329">
        <v>0.70355022860834637</v>
      </c>
      <c r="I7421" s="1">
        <v>1.48689534257548E-2</v>
      </c>
      <c r="J7421" s="329">
        <v>2162.6160465311932</v>
      </c>
      <c r="K7421" s="329">
        <f t="shared" si="115"/>
        <v>2163.3195967598017</v>
      </c>
    </row>
    <row r="7422" spans="2:11" x14ac:dyDescent="0.2">
      <c r="B7422" s="1">
        <v>188648707</v>
      </c>
      <c r="C7422" s="1">
        <v>2030</v>
      </c>
      <c r="D7422" s="1" t="s">
        <v>330</v>
      </c>
      <c r="E7422" s="1">
        <v>0</v>
      </c>
      <c r="F7422" s="329">
        <v>0</v>
      </c>
      <c r="G7422" s="1">
        <v>1.48689534257548E-2</v>
      </c>
      <c r="H7422" s="329">
        <v>0.70355022860834637</v>
      </c>
      <c r="I7422" s="1">
        <v>1.48689534257548E-2</v>
      </c>
      <c r="J7422" s="329">
        <v>2162.6160465311932</v>
      </c>
      <c r="K7422" s="329">
        <f t="shared" si="115"/>
        <v>2163.3195967598017</v>
      </c>
    </row>
    <row r="7423" spans="2:11" x14ac:dyDescent="0.2">
      <c r="B7423" s="1">
        <v>188648707</v>
      </c>
      <c r="C7423" s="1">
        <v>2031</v>
      </c>
      <c r="D7423" s="1" t="s">
        <v>330</v>
      </c>
      <c r="E7423" s="1">
        <v>0</v>
      </c>
      <c r="F7423" s="329">
        <v>0</v>
      </c>
      <c r="G7423" s="1">
        <v>1.48689534257548E-2</v>
      </c>
      <c r="H7423" s="329">
        <v>0.70355022860834637</v>
      </c>
      <c r="I7423" s="1">
        <v>1.48689534257548E-2</v>
      </c>
      <c r="J7423" s="329">
        <v>2162.6160465311932</v>
      </c>
      <c r="K7423" s="329">
        <f t="shared" si="115"/>
        <v>2163.3195967598017</v>
      </c>
    </row>
    <row r="7424" spans="2:11" x14ac:dyDescent="0.2">
      <c r="B7424" s="1">
        <v>188648707</v>
      </c>
      <c r="C7424" s="1">
        <v>2032</v>
      </c>
      <c r="D7424" s="1" t="s">
        <v>330</v>
      </c>
      <c r="E7424" s="1">
        <v>0</v>
      </c>
      <c r="F7424" s="329">
        <v>0</v>
      </c>
      <c r="G7424" s="1">
        <v>1.48689534257548E-2</v>
      </c>
      <c r="H7424" s="329">
        <v>0.70355022860834637</v>
      </c>
      <c r="I7424" s="1">
        <v>1.48689534257548E-2</v>
      </c>
      <c r="J7424" s="329">
        <v>2162.6160465311932</v>
      </c>
      <c r="K7424" s="329">
        <f t="shared" si="115"/>
        <v>2163.3195967598017</v>
      </c>
    </row>
    <row r="7425" spans="2:11" x14ac:dyDescent="0.2">
      <c r="B7425" s="1">
        <v>188648707</v>
      </c>
      <c r="C7425" s="1">
        <v>2033</v>
      </c>
      <c r="D7425" s="1" t="s">
        <v>330</v>
      </c>
      <c r="E7425" s="1">
        <v>0</v>
      </c>
      <c r="F7425" s="329">
        <v>0</v>
      </c>
      <c r="G7425" s="1">
        <v>1.48689534257548E-2</v>
      </c>
      <c r="H7425" s="329">
        <v>0.70355022860834637</v>
      </c>
      <c r="I7425" s="1">
        <v>1.48689534257548E-2</v>
      </c>
      <c r="J7425" s="329">
        <v>2162.6160465311932</v>
      </c>
      <c r="K7425" s="329">
        <f t="shared" si="115"/>
        <v>2163.3195967598017</v>
      </c>
    </row>
    <row r="7426" spans="2:11" x14ac:dyDescent="0.2">
      <c r="B7426" s="1">
        <v>188648707</v>
      </c>
      <c r="C7426" s="1">
        <v>2034</v>
      </c>
      <c r="D7426" s="1" t="s">
        <v>330</v>
      </c>
      <c r="E7426" s="1">
        <v>0</v>
      </c>
      <c r="F7426" s="329">
        <v>0</v>
      </c>
      <c r="G7426" s="1">
        <v>1.48689534257548E-2</v>
      </c>
      <c r="H7426" s="329">
        <v>0.70355022860834637</v>
      </c>
      <c r="I7426" s="1">
        <v>1.48689534257548E-2</v>
      </c>
      <c r="J7426" s="329">
        <v>2162.6160465311932</v>
      </c>
      <c r="K7426" s="329">
        <f t="shared" si="115"/>
        <v>2163.3195967598017</v>
      </c>
    </row>
    <row r="7427" spans="2:11" x14ac:dyDescent="0.2">
      <c r="B7427" s="1">
        <v>20598544</v>
      </c>
      <c r="C7427" s="1">
        <v>2023</v>
      </c>
      <c r="D7427" s="1" t="s">
        <v>331</v>
      </c>
      <c r="E7427" s="1">
        <v>0</v>
      </c>
      <c r="F7427" s="329">
        <v>0</v>
      </c>
      <c r="G7427" s="1">
        <v>1633.816737505533</v>
      </c>
      <c r="H7427" s="329">
        <v>82286.871323808125</v>
      </c>
      <c r="I7427" s="1">
        <v>1633.816737505533</v>
      </c>
      <c r="J7427" s="329">
        <v>2502.5240983920939</v>
      </c>
      <c r="K7427" s="329">
        <f t="shared" si="115"/>
        <v>84789.395422200221</v>
      </c>
    </row>
    <row r="7428" spans="2:11" x14ac:dyDescent="0.2">
      <c r="B7428" s="1">
        <v>20598544</v>
      </c>
      <c r="C7428" s="1">
        <v>2024</v>
      </c>
      <c r="D7428" s="1" t="s">
        <v>331</v>
      </c>
      <c r="E7428" s="1">
        <v>0</v>
      </c>
      <c r="F7428" s="329">
        <v>0</v>
      </c>
      <c r="G7428" s="1">
        <v>1856.6292030381201</v>
      </c>
      <c r="H7428" s="329">
        <v>93508.779056625877</v>
      </c>
      <c r="I7428" s="1">
        <v>1856.6292030381201</v>
      </c>
      <c r="J7428" s="329">
        <v>2502.5240983920939</v>
      </c>
      <c r="K7428" s="329">
        <f t="shared" si="115"/>
        <v>96011.303155017973</v>
      </c>
    </row>
    <row r="7429" spans="2:11" x14ac:dyDescent="0.2">
      <c r="B7429" s="1">
        <v>20598544</v>
      </c>
      <c r="C7429" s="1">
        <v>2025</v>
      </c>
      <c r="D7429" s="1" t="s">
        <v>331</v>
      </c>
      <c r="E7429" s="1">
        <v>0</v>
      </c>
      <c r="F7429" s="329">
        <v>0</v>
      </c>
      <c r="G7429" s="1">
        <v>2157.698237964787</v>
      </c>
      <c r="H7429" s="329">
        <v>108672.0641227454</v>
      </c>
      <c r="I7429" s="1">
        <v>2157.698237964787</v>
      </c>
      <c r="J7429" s="329">
        <v>2502.5240983920939</v>
      </c>
      <c r="K7429" s="329">
        <f t="shared" si="115"/>
        <v>111174.5882211375</v>
      </c>
    </row>
    <row r="7430" spans="2:11" x14ac:dyDescent="0.2">
      <c r="B7430" s="1">
        <v>20598544</v>
      </c>
      <c r="C7430" s="1">
        <v>2026</v>
      </c>
      <c r="D7430" s="1" t="s">
        <v>331</v>
      </c>
      <c r="E7430" s="1">
        <v>0</v>
      </c>
      <c r="F7430" s="329">
        <v>0</v>
      </c>
      <c r="G7430" s="1">
        <v>2197.3322189834239</v>
      </c>
      <c r="H7430" s="329">
        <v>110668.2220890974</v>
      </c>
      <c r="I7430" s="1">
        <v>2197.3322189834239</v>
      </c>
      <c r="J7430" s="329">
        <v>2502.5240983920939</v>
      </c>
      <c r="K7430" s="329">
        <f t="shared" si="115"/>
        <v>113170.74618748949</v>
      </c>
    </row>
    <row r="7431" spans="2:11" x14ac:dyDescent="0.2">
      <c r="B7431" s="1">
        <v>20598544</v>
      </c>
      <c r="C7431" s="1">
        <v>2027</v>
      </c>
      <c r="D7431" s="1" t="s">
        <v>331</v>
      </c>
      <c r="E7431" s="1">
        <v>0</v>
      </c>
      <c r="F7431" s="329">
        <v>0</v>
      </c>
      <c r="G7431" s="1">
        <v>2413.4495946360339</v>
      </c>
      <c r="H7431" s="329">
        <v>121552.93288494639</v>
      </c>
      <c r="I7431" s="1">
        <v>2413.4495946360339</v>
      </c>
      <c r="J7431" s="329">
        <v>2502.5240983920939</v>
      </c>
      <c r="K7431" s="329">
        <f t="shared" ref="K7431:K7494" si="116">J7431+H7431+F7431</f>
        <v>124055.45698333849</v>
      </c>
    </row>
    <row r="7432" spans="2:11" x14ac:dyDescent="0.2">
      <c r="B7432" s="1">
        <v>20598544</v>
      </c>
      <c r="C7432" s="1">
        <v>2028</v>
      </c>
      <c r="D7432" s="1" t="s">
        <v>331</v>
      </c>
      <c r="E7432" s="1">
        <v>0</v>
      </c>
      <c r="F7432" s="329">
        <v>0</v>
      </c>
      <c r="G7432" s="1">
        <v>2815.2546151542988</v>
      </c>
      <c r="H7432" s="329">
        <v>141789.76683434439</v>
      </c>
      <c r="I7432" s="1">
        <v>2815.2546151542988</v>
      </c>
      <c r="J7432" s="329">
        <v>2502.5240983920939</v>
      </c>
      <c r="K7432" s="329">
        <f t="shared" si="116"/>
        <v>144292.29093273648</v>
      </c>
    </row>
    <row r="7433" spans="2:11" x14ac:dyDescent="0.2">
      <c r="B7433" s="1">
        <v>20598544</v>
      </c>
      <c r="C7433" s="1">
        <v>2029</v>
      </c>
      <c r="D7433" s="1" t="s">
        <v>331</v>
      </c>
      <c r="E7433" s="1">
        <v>0</v>
      </c>
      <c r="F7433" s="329">
        <v>0</v>
      </c>
      <c r="G7433" s="1">
        <v>3037.4577233964669</v>
      </c>
      <c r="H7433" s="329">
        <v>152980.98440235</v>
      </c>
      <c r="I7433" s="1">
        <v>3037.4577233964669</v>
      </c>
      <c r="J7433" s="329">
        <v>2502.5240983920939</v>
      </c>
      <c r="K7433" s="329">
        <f t="shared" si="116"/>
        <v>155483.50850074209</v>
      </c>
    </row>
    <row r="7434" spans="2:11" x14ac:dyDescent="0.2">
      <c r="B7434" s="1">
        <v>20598544</v>
      </c>
      <c r="C7434" s="1">
        <v>2030</v>
      </c>
      <c r="D7434" s="1" t="s">
        <v>331</v>
      </c>
      <c r="E7434" s="1">
        <v>0</v>
      </c>
      <c r="F7434" s="329">
        <v>0</v>
      </c>
      <c r="G7434" s="1">
        <v>3337.9871937392591</v>
      </c>
      <c r="H7434" s="329">
        <v>168117.09440013711</v>
      </c>
      <c r="I7434" s="1">
        <v>3337.9871937392591</v>
      </c>
      <c r="J7434" s="329">
        <v>2502.5240983920939</v>
      </c>
      <c r="K7434" s="329">
        <f t="shared" si="116"/>
        <v>170619.61849852919</v>
      </c>
    </row>
    <row r="7435" spans="2:11" x14ac:dyDescent="0.2">
      <c r="B7435" s="1">
        <v>20598544</v>
      </c>
      <c r="C7435" s="1">
        <v>2031</v>
      </c>
      <c r="D7435" s="1" t="s">
        <v>331</v>
      </c>
      <c r="E7435" s="1">
        <v>0</v>
      </c>
      <c r="F7435" s="329">
        <v>0</v>
      </c>
      <c r="G7435" s="1">
        <v>3946.558517681141</v>
      </c>
      <c r="H7435" s="329">
        <v>198767.67415917551</v>
      </c>
      <c r="I7435" s="1">
        <v>3946.558517681141</v>
      </c>
      <c r="J7435" s="329">
        <v>2502.5240983920939</v>
      </c>
      <c r="K7435" s="329">
        <f t="shared" si="116"/>
        <v>201270.19825756759</v>
      </c>
    </row>
    <row r="7436" spans="2:11" x14ac:dyDescent="0.2">
      <c r="B7436" s="1">
        <v>20598544</v>
      </c>
      <c r="C7436" s="1">
        <v>2032</v>
      </c>
      <c r="D7436" s="1" t="s">
        <v>331</v>
      </c>
      <c r="E7436" s="1">
        <v>0</v>
      </c>
      <c r="F7436" s="329">
        <v>0</v>
      </c>
      <c r="G7436" s="1">
        <v>4642.7629448655271</v>
      </c>
      <c r="H7436" s="329">
        <v>233831.87860737671</v>
      </c>
      <c r="I7436" s="1">
        <v>4642.7629448655271</v>
      </c>
      <c r="J7436" s="329">
        <v>2502.5240983920939</v>
      </c>
      <c r="K7436" s="329">
        <f t="shared" si="116"/>
        <v>236334.40270576879</v>
      </c>
    </row>
    <row r="7437" spans="2:11" x14ac:dyDescent="0.2">
      <c r="B7437" s="1">
        <v>20598544</v>
      </c>
      <c r="C7437" s="1">
        <v>2033</v>
      </c>
      <c r="D7437" s="1" t="s">
        <v>331</v>
      </c>
      <c r="E7437" s="1">
        <v>0</v>
      </c>
      <c r="F7437" s="329">
        <v>0</v>
      </c>
      <c r="G7437" s="1">
        <v>6198.7596340052414</v>
      </c>
      <c r="H7437" s="329">
        <v>312199.35789700388</v>
      </c>
      <c r="I7437" s="1">
        <v>6198.7596340052414</v>
      </c>
      <c r="J7437" s="329">
        <v>2502.5240983920939</v>
      </c>
      <c r="K7437" s="329">
        <f t="shared" si="116"/>
        <v>314701.88199539599</v>
      </c>
    </row>
    <row r="7438" spans="2:11" x14ac:dyDescent="0.2">
      <c r="B7438" s="1">
        <v>20598544</v>
      </c>
      <c r="C7438" s="1">
        <v>2034</v>
      </c>
      <c r="D7438" s="1" t="s">
        <v>331</v>
      </c>
      <c r="E7438" s="1">
        <v>0</v>
      </c>
      <c r="F7438" s="329">
        <v>0</v>
      </c>
      <c r="G7438" s="1">
        <v>7083.7581296620319</v>
      </c>
      <c r="H7438" s="329">
        <v>356772.13993684237</v>
      </c>
      <c r="I7438" s="1">
        <v>7083.7581296620319</v>
      </c>
      <c r="J7438" s="329">
        <v>2502.5240983920939</v>
      </c>
      <c r="K7438" s="329">
        <f t="shared" si="116"/>
        <v>359274.66403523448</v>
      </c>
    </row>
    <row r="7439" spans="2:11" x14ac:dyDescent="0.2">
      <c r="B7439" s="1">
        <v>20662060</v>
      </c>
      <c r="C7439" s="1">
        <v>2023</v>
      </c>
      <c r="D7439" s="1" t="s">
        <v>331</v>
      </c>
      <c r="E7439" s="1">
        <v>0</v>
      </c>
      <c r="F7439" s="329">
        <v>0</v>
      </c>
      <c r="G7439" s="1">
        <v>3401.1056987894199</v>
      </c>
      <c r="H7439" s="329">
        <v>171296.0459826405</v>
      </c>
      <c r="I7439" s="1">
        <v>3401.1056987894199</v>
      </c>
      <c r="J7439" s="329">
        <v>3004.6494479207581</v>
      </c>
      <c r="K7439" s="329">
        <f t="shared" si="116"/>
        <v>174300.69543056126</v>
      </c>
    </row>
    <row r="7440" spans="2:11" x14ac:dyDescent="0.2">
      <c r="B7440" s="1">
        <v>20662060</v>
      </c>
      <c r="C7440" s="1">
        <v>2024</v>
      </c>
      <c r="D7440" s="1" t="s">
        <v>331</v>
      </c>
      <c r="E7440" s="1">
        <v>0</v>
      </c>
      <c r="F7440" s="329">
        <v>0</v>
      </c>
      <c r="G7440" s="1">
        <v>3719.98377671355</v>
      </c>
      <c r="H7440" s="329">
        <v>187356.28013484279</v>
      </c>
      <c r="I7440" s="1">
        <v>3719.98377671355</v>
      </c>
      <c r="J7440" s="329">
        <v>3004.6494479207581</v>
      </c>
      <c r="K7440" s="329">
        <f t="shared" si="116"/>
        <v>190360.92958276355</v>
      </c>
    </row>
    <row r="7441" spans="2:11" x14ac:dyDescent="0.2">
      <c r="B7441" s="1">
        <v>20662060</v>
      </c>
      <c r="C7441" s="1">
        <v>2025</v>
      </c>
      <c r="D7441" s="1" t="s">
        <v>331</v>
      </c>
      <c r="E7441" s="1">
        <v>0</v>
      </c>
      <c r="F7441" s="329">
        <v>0</v>
      </c>
      <c r="G7441" s="1">
        <v>3916.037707523169</v>
      </c>
      <c r="H7441" s="329">
        <v>197230.4993215607</v>
      </c>
      <c r="I7441" s="1">
        <v>3916.037707523169</v>
      </c>
      <c r="J7441" s="329">
        <v>3004.6494479207581</v>
      </c>
      <c r="K7441" s="329">
        <f t="shared" si="116"/>
        <v>200235.14876948146</v>
      </c>
    </row>
    <row r="7442" spans="2:11" x14ac:dyDescent="0.2">
      <c r="B7442" s="1">
        <v>20662060</v>
      </c>
      <c r="C7442" s="1">
        <v>2026</v>
      </c>
      <c r="D7442" s="1" t="s">
        <v>331</v>
      </c>
      <c r="E7442" s="1">
        <v>0</v>
      </c>
      <c r="F7442" s="329">
        <v>0</v>
      </c>
      <c r="G7442" s="1">
        <v>3944.9437836900202</v>
      </c>
      <c r="H7442" s="329">
        <v>198686.34838676831</v>
      </c>
      <c r="I7442" s="1">
        <v>3944.9437836900202</v>
      </c>
      <c r="J7442" s="329">
        <v>3004.6494479207581</v>
      </c>
      <c r="K7442" s="329">
        <f t="shared" si="116"/>
        <v>201690.99783468907</v>
      </c>
    </row>
    <row r="7443" spans="2:11" x14ac:dyDescent="0.2">
      <c r="B7443" s="1">
        <v>20662060</v>
      </c>
      <c r="C7443" s="1">
        <v>2027</v>
      </c>
      <c r="D7443" s="1" t="s">
        <v>331</v>
      </c>
      <c r="E7443" s="1">
        <v>0</v>
      </c>
      <c r="F7443" s="329">
        <v>0</v>
      </c>
      <c r="G7443" s="1">
        <v>4149.8770758106348</v>
      </c>
      <c r="H7443" s="329">
        <v>209007.7749284255</v>
      </c>
      <c r="I7443" s="1">
        <v>4149.8770758106348</v>
      </c>
      <c r="J7443" s="329">
        <v>3004.6494479207581</v>
      </c>
      <c r="K7443" s="329">
        <f t="shared" si="116"/>
        <v>212012.42437634626</v>
      </c>
    </row>
    <row r="7444" spans="2:11" x14ac:dyDescent="0.2">
      <c r="B7444" s="1">
        <v>20662060</v>
      </c>
      <c r="C7444" s="1">
        <v>2028</v>
      </c>
      <c r="D7444" s="1" t="s">
        <v>331</v>
      </c>
      <c r="E7444" s="1">
        <v>0</v>
      </c>
      <c r="F7444" s="329">
        <v>0</v>
      </c>
      <c r="G7444" s="1">
        <v>4591.6733594521475</v>
      </c>
      <c r="H7444" s="329">
        <v>231258.7612898763</v>
      </c>
      <c r="I7444" s="1">
        <v>4591.6733594521475</v>
      </c>
      <c r="J7444" s="329">
        <v>3004.6494479207581</v>
      </c>
      <c r="K7444" s="329">
        <f t="shared" si="116"/>
        <v>234263.41073779706</v>
      </c>
    </row>
    <row r="7445" spans="2:11" x14ac:dyDescent="0.2">
      <c r="B7445" s="1">
        <v>20662060</v>
      </c>
      <c r="C7445" s="1">
        <v>2029</v>
      </c>
      <c r="D7445" s="1" t="s">
        <v>331</v>
      </c>
      <c r="E7445" s="1">
        <v>0</v>
      </c>
      <c r="F7445" s="329">
        <v>0</v>
      </c>
      <c r="G7445" s="1">
        <v>4963.6457630842497</v>
      </c>
      <c r="H7445" s="329">
        <v>249993.08112578071</v>
      </c>
      <c r="I7445" s="1">
        <v>4963.6457630842497</v>
      </c>
      <c r="J7445" s="329">
        <v>3004.6494479207581</v>
      </c>
      <c r="K7445" s="329">
        <f t="shared" si="116"/>
        <v>252997.73057370147</v>
      </c>
    </row>
    <row r="7446" spans="2:11" x14ac:dyDescent="0.2">
      <c r="B7446" s="1">
        <v>20662060</v>
      </c>
      <c r="C7446" s="1">
        <v>2030</v>
      </c>
      <c r="D7446" s="1" t="s">
        <v>331</v>
      </c>
      <c r="E7446" s="1">
        <v>0</v>
      </c>
      <c r="F7446" s="329">
        <v>0</v>
      </c>
      <c r="G7446" s="1">
        <v>9985.6652228631028</v>
      </c>
      <c r="H7446" s="329">
        <v>502926.14245762641</v>
      </c>
      <c r="I7446" s="1">
        <v>9985.6652228631028</v>
      </c>
      <c r="J7446" s="329">
        <v>3004.6494479207581</v>
      </c>
      <c r="K7446" s="329">
        <f t="shared" si="116"/>
        <v>505930.79190554714</v>
      </c>
    </row>
    <row r="7447" spans="2:11" x14ac:dyDescent="0.2">
      <c r="B7447" s="1">
        <v>20662060</v>
      </c>
      <c r="C7447" s="1">
        <v>2031</v>
      </c>
      <c r="D7447" s="1" t="s">
        <v>331</v>
      </c>
      <c r="E7447" s="1">
        <v>0</v>
      </c>
      <c r="F7447" s="329">
        <v>0</v>
      </c>
      <c r="G7447" s="1">
        <v>13909.2710918713</v>
      </c>
      <c r="H7447" s="329">
        <v>700537.81080260337</v>
      </c>
      <c r="I7447" s="1">
        <v>13909.2710918713</v>
      </c>
      <c r="J7447" s="329">
        <v>3004.6494479207581</v>
      </c>
      <c r="K7447" s="329">
        <f t="shared" si="116"/>
        <v>703542.46025052411</v>
      </c>
    </row>
    <row r="7448" spans="2:11" x14ac:dyDescent="0.2">
      <c r="B7448" s="1">
        <v>20662060</v>
      </c>
      <c r="C7448" s="1">
        <v>2032</v>
      </c>
      <c r="D7448" s="1" t="s">
        <v>331</v>
      </c>
      <c r="E7448" s="1">
        <v>0</v>
      </c>
      <c r="F7448" s="329">
        <v>0</v>
      </c>
      <c r="G7448" s="1">
        <v>14364.26365036716</v>
      </c>
      <c r="H7448" s="329">
        <v>723453.42505405296</v>
      </c>
      <c r="I7448" s="1">
        <v>14364.26365036716</v>
      </c>
      <c r="J7448" s="329">
        <v>3004.6494479207581</v>
      </c>
      <c r="K7448" s="329">
        <f t="shared" si="116"/>
        <v>726458.07450197369</v>
      </c>
    </row>
    <row r="7449" spans="2:11" x14ac:dyDescent="0.2">
      <c r="B7449" s="1">
        <v>20662060</v>
      </c>
      <c r="C7449" s="1">
        <v>2033</v>
      </c>
      <c r="D7449" s="1" t="s">
        <v>331</v>
      </c>
      <c r="E7449" s="1">
        <v>0</v>
      </c>
      <c r="F7449" s="329">
        <v>0</v>
      </c>
      <c r="G7449" s="1">
        <v>15220.62528361636</v>
      </c>
      <c r="H7449" s="329">
        <v>766583.91692880949</v>
      </c>
      <c r="I7449" s="1">
        <v>15220.62528361636</v>
      </c>
      <c r="J7449" s="329">
        <v>3004.6494479207581</v>
      </c>
      <c r="K7449" s="329">
        <f t="shared" si="116"/>
        <v>769588.56637673022</v>
      </c>
    </row>
    <row r="7450" spans="2:11" x14ac:dyDescent="0.2">
      <c r="B7450" s="1">
        <v>20662060</v>
      </c>
      <c r="C7450" s="1">
        <v>2034</v>
      </c>
      <c r="D7450" s="1" t="s">
        <v>331</v>
      </c>
      <c r="E7450" s="1">
        <v>0</v>
      </c>
      <c r="F7450" s="329">
        <v>0</v>
      </c>
      <c r="G7450" s="1">
        <v>15847.96805393015</v>
      </c>
      <c r="H7450" s="329">
        <v>798179.91703806724</v>
      </c>
      <c r="I7450" s="1">
        <v>15847.96805393015</v>
      </c>
      <c r="J7450" s="329">
        <v>3004.6494479207581</v>
      </c>
      <c r="K7450" s="329">
        <f t="shared" si="116"/>
        <v>801184.56648598798</v>
      </c>
    </row>
    <row r="7451" spans="2:11" x14ac:dyDescent="0.2">
      <c r="B7451" s="1">
        <v>20178774</v>
      </c>
      <c r="C7451" s="1">
        <v>2023</v>
      </c>
      <c r="D7451" s="1" t="s">
        <v>332</v>
      </c>
      <c r="E7451" s="1">
        <v>0</v>
      </c>
      <c r="F7451" s="329">
        <v>0</v>
      </c>
      <c r="G7451" s="1">
        <v>0</v>
      </c>
      <c r="H7451" s="329">
        <v>0</v>
      </c>
      <c r="I7451" s="1">
        <v>0</v>
      </c>
      <c r="J7451" s="329">
        <v>2638.3446902541818</v>
      </c>
      <c r="K7451" s="329">
        <f t="shared" si="116"/>
        <v>2638.3446902541818</v>
      </c>
    </row>
    <row r="7452" spans="2:11" x14ac:dyDescent="0.2">
      <c r="B7452" s="1">
        <v>20178774</v>
      </c>
      <c r="C7452" s="1">
        <v>2024</v>
      </c>
      <c r="D7452" s="1" t="s">
        <v>332</v>
      </c>
      <c r="E7452" s="1">
        <v>0</v>
      </c>
      <c r="F7452" s="329">
        <v>0</v>
      </c>
      <c r="G7452" s="1">
        <v>0</v>
      </c>
      <c r="H7452" s="329">
        <v>0</v>
      </c>
      <c r="I7452" s="1">
        <v>0</v>
      </c>
      <c r="J7452" s="329">
        <v>2638.3446902541818</v>
      </c>
      <c r="K7452" s="329">
        <f t="shared" si="116"/>
        <v>2638.3446902541818</v>
      </c>
    </row>
    <row r="7453" spans="2:11" x14ac:dyDescent="0.2">
      <c r="B7453" s="1">
        <v>20178774</v>
      </c>
      <c r="C7453" s="1">
        <v>2025</v>
      </c>
      <c r="D7453" s="1" t="s">
        <v>332</v>
      </c>
      <c r="E7453" s="1">
        <v>0</v>
      </c>
      <c r="F7453" s="329">
        <v>0</v>
      </c>
      <c r="G7453" s="1">
        <v>0</v>
      </c>
      <c r="H7453" s="329">
        <v>0</v>
      </c>
      <c r="I7453" s="1">
        <v>0</v>
      </c>
      <c r="J7453" s="329">
        <v>2638.3446902541818</v>
      </c>
      <c r="K7453" s="329">
        <f t="shared" si="116"/>
        <v>2638.3446902541818</v>
      </c>
    </row>
    <row r="7454" spans="2:11" x14ac:dyDescent="0.2">
      <c r="B7454" s="1">
        <v>20178774</v>
      </c>
      <c r="C7454" s="1">
        <v>2026</v>
      </c>
      <c r="D7454" s="1" t="s">
        <v>332</v>
      </c>
      <c r="E7454" s="1">
        <v>0</v>
      </c>
      <c r="F7454" s="329">
        <v>0</v>
      </c>
      <c r="G7454" s="1">
        <v>0</v>
      </c>
      <c r="H7454" s="329">
        <v>0</v>
      </c>
      <c r="I7454" s="1">
        <v>0</v>
      </c>
      <c r="J7454" s="329">
        <v>2638.3446902541818</v>
      </c>
      <c r="K7454" s="329">
        <f t="shared" si="116"/>
        <v>2638.3446902541818</v>
      </c>
    </row>
    <row r="7455" spans="2:11" x14ac:dyDescent="0.2">
      <c r="B7455" s="1">
        <v>20178774</v>
      </c>
      <c r="C7455" s="1">
        <v>2027</v>
      </c>
      <c r="D7455" s="1" t="s">
        <v>332</v>
      </c>
      <c r="E7455" s="1">
        <v>0</v>
      </c>
      <c r="F7455" s="329">
        <v>0</v>
      </c>
      <c r="G7455" s="1">
        <v>0</v>
      </c>
      <c r="H7455" s="329">
        <v>0</v>
      </c>
      <c r="I7455" s="1">
        <v>0</v>
      </c>
      <c r="J7455" s="329">
        <v>2638.3446902541818</v>
      </c>
      <c r="K7455" s="329">
        <f t="shared" si="116"/>
        <v>2638.3446902541818</v>
      </c>
    </row>
    <row r="7456" spans="2:11" x14ac:dyDescent="0.2">
      <c r="B7456" s="1">
        <v>20178774</v>
      </c>
      <c r="C7456" s="1">
        <v>2028</v>
      </c>
      <c r="D7456" s="1" t="s">
        <v>332</v>
      </c>
      <c r="E7456" s="1">
        <v>0</v>
      </c>
      <c r="F7456" s="329">
        <v>0</v>
      </c>
      <c r="G7456" s="1">
        <v>0</v>
      </c>
      <c r="H7456" s="329">
        <v>0</v>
      </c>
      <c r="I7456" s="1">
        <v>0</v>
      </c>
      <c r="J7456" s="329">
        <v>2638.3446902541818</v>
      </c>
      <c r="K7456" s="329">
        <f t="shared" si="116"/>
        <v>2638.3446902541818</v>
      </c>
    </row>
    <row r="7457" spans="2:11" x14ac:dyDescent="0.2">
      <c r="B7457" s="1">
        <v>20178774</v>
      </c>
      <c r="C7457" s="1">
        <v>2029</v>
      </c>
      <c r="D7457" s="1" t="s">
        <v>332</v>
      </c>
      <c r="E7457" s="1">
        <v>0</v>
      </c>
      <c r="F7457" s="329">
        <v>0</v>
      </c>
      <c r="G7457" s="1">
        <v>0</v>
      </c>
      <c r="H7457" s="329">
        <v>0</v>
      </c>
      <c r="I7457" s="1">
        <v>0</v>
      </c>
      <c r="J7457" s="329">
        <v>2638.3446902541818</v>
      </c>
      <c r="K7457" s="329">
        <f t="shared" si="116"/>
        <v>2638.3446902541818</v>
      </c>
    </row>
    <row r="7458" spans="2:11" x14ac:dyDescent="0.2">
      <c r="B7458" s="1">
        <v>20178774</v>
      </c>
      <c r="C7458" s="1">
        <v>2030</v>
      </c>
      <c r="D7458" s="1" t="s">
        <v>332</v>
      </c>
      <c r="E7458" s="1">
        <v>0</v>
      </c>
      <c r="F7458" s="329">
        <v>0</v>
      </c>
      <c r="G7458" s="1">
        <v>0</v>
      </c>
      <c r="H7458" s="329">
        <v>0</v>
      </c>
      <c r="I7458" s="1">
        <v>0</v>
      </c>
      <c r="J7458" s="329">
        <v>2638.3446902541818</v>
      </c>
      <c r="K7458" s="329">
        <f t="shared" si="116"/>
        <v>2638.3446902541818</v>
      </c>
    </row>
    <row r="7459" spans="2:11" x14ac:dyDescent="0.2">
      <c r="B7459" s="1">
        <v>20178774</v>
      </c>
      <c r="C7459" s="1">
        <v>2031</v>
      </c>
      <c r="D7459" s="1" t="s">
        <v>332</v>
      </c>
      <c r="E7459" s="1">
        <v>0</v>
      </c>
      <c r="F7459" s="329">
        <v>0</v>
      </c>
      <c r="G7459" s="1">
        <v>0</v>
      </c>
      <c r="H7459" s="329">
        <v>0</v>
      </c>
      <c r="I7459" s="1">
        <v>0</v>
      </c>
      <c r="J7459" s="329">
        <v>2638.3446902541818</v>
      </c>
      <c r="K7459" s="329">
        <f t="shared" si="116"/>
        <v>2638.3446902541818</v>
      </c>
    </row>
    <row r="7460" spans="2:11" x14ac:dyDescent="0.2">
      <c r="B7460" s="1">
        <v>20178774</v>
      </c>
      <c r="C7460" s="1">
        <v>2032</v>
      </c>
      <c r="D7460" s="1" t="s">
        <v>332</v>
      </c>
      <c r="E7460" s="1">
        <v>0</v>
      </c>
      <c r="F7460" s="329">
        <v>0</v>
      </c>
      <c r="G7460" s="1">
        <v>20.158748684905461</v>
      </c>
      <c r="H7460" s="329">
        <v>925.50899606856228</v>
      </c>
      <c r="I7460" s="1">
        <v>20.158748684905461</v>
      </c>
      <c r="J7460" s="329">
        <v>2638.3446902541818</v>
      </c>
      <c r="K7460" s="329">
        <f t="shared" si="116"/>
        <v>3563.8536863227441</v>
      </c>
    </row>
    <row r="7461" spans="2:11" x14ac:dyDescent="0.2">
      <c r="B7461" s="1">
        <v>20178774</v>
      </c>
      <c r="C7461" s="1">
        <v>2033</v>
      </c>
      <c r="D7461" s="1" t="s">
        <v>332</v>
      </c>
      <c r="E7461" s="1">
        <v>0</v>
      </c>
      <c r="F7461" s="329">
        <v>0</v>
      </c>
      <c r="G7461" s="1">
        <v>20.158748684905461</v>
      </c>
      <c r="H7461" s="329">
        <v>925.50899606856228</v>
      </c>
      <c r="I7461" s="1">
        <v>20.158748684905461</v>
      </c>
      <c r="J7461" s="329">
        <v>2638.3446902541818</v>
      </c>
      <c r="K7461" s="329">
        <f t="shared" si="116"/>
        <v>3563.8536863227441</v>
      </c>
    </row>
    <row r="7462" spans="2:11" x14ac:dyDescent="0.2">
      <c r="B7462" s="1">
        <v>20178774</v>
      </c>
      <c r="C7462" s="1">
        <v>2034</v>
      </c>
      <c r="D7462" s="1" t="s">
        <v>332</v>
      </c>
      <c r="E7462" s="1">
        <v>0</v>
      </c>
      <c r="F7462" s="329">
        <v>0</v>
      </c>
      <c r="G7462" s="1">
        <v>20.158748684905461</v>
      </c>
      <c r="H7462" s="329">
        <v>925.50899606856228</v>
      </c>
      <c r="I7462" s="1">
        <v>20.158748684905461</v>
      </c>
      <c r="J7462" s="329">
        <v>2638.3446902541818</v>
      </c>
      <c r="K7462" s="329">
        <f t="shared" si="116"/>
        <v>3563.8536863227441</v>
      </c>
    </row>
    <row r="7463" spans="2:11" x14ac:dyDescent="0.2">
      <c r="B7463" s="1">
        <v>20188288</v>
      </c>
      <c r="C7463" s="1">
        <v>2023</v>
      </c>
      <c r="D7463" s="1" t="s">
        <v>332</v>
      </c>
      <c r="E7463" s="1">
        <v>0</v>
      </c>
      <c r="F7463" s="329">
        <v>0</v>
      </c>
      <c r="G7463" s="1">
        <v>0</v>
      </c>
      <c r="H7463" s="329">
        <v>0</v>
      </c>
      <c r="I7463" s="1">
        <v>0</v>
      </c>
      <c r="J7463" s="329">
        <v>1345.650167329122</v>
      </c>
      <c r="K7463" s="329">
        <f t="shared" si="116"/>
        <v>1345.650167329122</v>
      </c>
    </row>
    <row r="7464" spans="2:11" x14ac:dyDescent="0.2">
      <c r="B7464" s="1">
        <v>20188288</v>
      </c>
      <c r="C7464" s="1">
        <v>2024</v>
      </c>
      <c r="D7464" s="1" t="s">
        <v>332</v>
      </c>
      <c r="E7464" s="1">
        <v>0</v>
      </c>
      <c r="F7464" s="329">
        <v>0</v>
      </c>
      <c r="G7464" s="1">
        <v>0</v>
      </c>
      <c r="H7464" s="329">
        <v>0</v>
      </c>
      <c r="I7464" s="1">
        <v>0</v>
      </c>
      <c r="J7464" s="329">
        <v>1345.650167329122</v>
      </c>
      <c r="K7464" s="329">
        <f t="shared" si="116"/>
        <v>1345.650167329122</v>
      </c>
    </row>
    <row r="7465" spans="2:11" x14ac:dyDescent="0.2">
      <c r="B7465" s="1">
        <v>20188288</v>
      </c>
      <c r="C7465" s="1">
        <v>2025</v>
      </c>
      <c r="D7465" s="1" t="s">
        <v>332</v>
      </c>
      <c r="E7465" s="1">
        <v>0</v>
      </c>
      <c r="F7465" s="329">
        <v>0</v>
      </c>
      <c r="G7465" s="1">
        <v>0</v>
      </c>
      <c r="H7465" s="329">
        <v>0</v>
      </c>
      <c r="I7465" s="1">
        <v>0</v>
      </c>
      <c r="J7465" s="329">
        <v>1345.650167329122</v>
      </c>
      <c r="K7465" s="329">
        <f t="shared" si="116"/>
        <v>1345.650167329122</v>
      </c>
    </row>
    <row r="7466" spans="2:11" x14ac:dyDescent="0.2">
      <c r="B7466" s="1">
        <v>20188288</v>
      </c>
      <c r="C7466" s="1">
        <v>2026</v>
      </c>
      <c r="D7466" s="1" t="s">
        <v>332</v>
      </c>
      <c r="E7466" s="1">
        <v>0</v>
      </c>
      <c r="F7466" s="329">
        <v>0</v>
      </c>
      <c r="G7466" s="1">
        <v>0</v>
      </c>
      <c r="H7466" s="329">
        <v>0</v>
      </c>
      <c r="I7466" s="1">
        <v>0</v>
      </c>
      <c r="J7466" s="329">
        <v>1345.650167329122</v>
      </c>
      <c r="K7466" s="329">
        <f t="shared" si="116"/>
        <v>1345.650167329122</v>
      </c>
    </row>
    <row r="7467" spans="2:11" x14ac:dyDescent="0.2">
      <c r="B7467" s="1">
        <v>20188288</v>
      </c>
      <c r="C7467" s="1">
        <v>2027</v>
      </c>
      <c r="D7467" s="1" t="s">
        <v>332</v>
      </c>
      <c r="E7467" s="1">
        <v>0</v>
      </c>
      <c r="F7467" s="329">
        <v>0</v>
      </c>
      <c r="G7467" s="1">
        <v>0</v>
      </c>
      <c r="H7467" s="329">
        <v>0</v>
      </c>
      <c r="I7467" s="1">
        <v>0</v>
      </c>
      <c r="J7467" s="329">
        <v>1345.650167329122</v>
      </c>
      <c r="K7467" s="329">
        <f t="shared" si="116"/>
        <v>1345.650167329122</v>
      </c>
    </row>
    <row r="7468" spans="2:11" x14ac:dyDescent="0.2">
      <c r="B7468" s="1">
        <v>20188288</v>
      </c>
      <c r="C7468" s="1">
        <v>2028</v>
      </c>
      <c r="D7468" s="1" t="s">
        <v>332</v>
      </c>
      <c r="E7468" s="1">
        <v>0</v>
      </c>
      <c r="F7468" s="329">
        <v>0</v>
      </c>
      <c r="G7468" s="1">
        <v>0</v>
      </c>
      <c r="H7468" s="329">
        <v>0</v>
      </c>
      <c r="I7468" s="1">
        <v>0</v>
      </c>
      <c r="J7468" s="329">
        <v>1345.650167329122</v>
      </c>
      <c r="K7468" s="329">
        <f t="shared" si="116"/>
        <v>1345.650167329122</v>
      </c>
    </row>
    <row r="7469" spans="2:11" x14ac:dyDescent="0.2">
      <c r="B7469" s="1">
        <v>20188288</v>
      </c>
      <c r="C7469" s="1">
        <v>2029</v>
      </c>
      <c r="D7469" s="1" t="s">
        <v>332</v>
      </c>
      <c r="E7469" s="1">
        <v>0</v>
      </c>
      <c r="F7469" s="329">
        <v>0</v>
      </c>
      <c r="G7469" s="1">
        <v>0</v>
      </c>
      <c r="H7469" s="329">
        <v>0</v>
      </c>
      <c r="I7469" s="1">
        <v>0</v>
      </c>
      <c r="J7469" s="329">
        <v>1345.650167329122</v>
      </c>
      <c r="K7469" s="329">
        <f t="shared" si="116"/>
        <v>1345.650167329122</v>
      </c>
    </row>
    <row r="7470" spans="2:11" x14ac:dyDescent="0.2">
      <c r="B7470" s="1">
        <v>20188288</v>
      </c>
      <c r="C7470" s="1">
        <v>2030</v>
      </c>
      <c r="D7470" s="1" t="s">
        <v>332</v>
      </c>
      <c r="E7470" s="1">
        <v>0</v>
      </c>
      <c r="F7470" s="329">
        <v>0</v>
      </c>
      <c r="G7470" s="1">
        <v>0</v>
      </c>
      <c r="H7470" s="329">
        <v>0</v>
      </c>
      <c r="I7470" s="1">
        <v>0</v>
      </c>
      <c r="J7470" s="329">
        <v>1345.650167329122</v>
      </c>
      <c r="K7470" s="329">
        <f t="shared" si="116"/>
        <v>1345.650167329122</v>
      </c>
    </row>
    <row r="7471" spans="2:11" x14ac:dyDescent="0.2">
      <c r="B7471" s="1">
        <v>20188288</v>
      </c>
      <c r="C7471" s="1">
        <v>2031</v>
      </c>
      <c r="D7471" s="1" t="s">
        <v>332</v>
      </c>
      <c r="E7471" s="1">
        <v>0</v>
      </c>
      <c r="F7471" s="329">
        <v>0</v>
      </c>
      <c r="G7471" s="1">
        <v>0</v>
      </c>
      <c r="H7471" s="329">
        <v>0</v>
      </c>
      <c r="I7471" s="1">
        <v>0</v>
      </c>
      <c r="J7471" s="329">
        <v>1345.650167329122</v>
      </c>
      <c r="K7471" s="329">
        <f t="shared" si="116"/>
        <v>1345.650167329122</v>
      </c>
    </row>
    <row r="7472" spans="2:11" x14ac:dyDescent="0.2">
      <c r="B7472" s="1">
        <v>20188288</v>
      </c>
      <c r="C7472" s="1">
        <v>2032</v>
      </c>
      <c r="D7472" s="1" t="s">
        <v>332</v>
      </c>
      <c r="E7472" s="1">
        <v>0</v>
      </c>
      <c r="F7472" s="329">
        <v>0</v>
      </c>
      <c r="G7472" s="1">
        <v>0</v>
      </c>
      <c r="H7472" s="329">
        <v>0</v>
      </c>
      <c r="I7472" s="1">
        <v>0</v>
      </c>
      <c r="J7472" s="329">
        <v>1345.650167329122</v>
      </c>
      <c r="K7472" s="329">
        <f t="shared" si="116"/>
        <v>1345.650167329122</v>
      </c>
    </row>
    <row r="7473" spans="2:11" x14ac:dyDescent="0.2">
      <c r="B7473" s="1">
        <v>20188288</v>
      </c>
      <c r="C7473" s="1">
        <v>2033</v>
      </c>
      <c r="D7473" s="1" t="s">
        <v>332</v>
      </c>
      <c r="E7473" s="1">
        <v>0</v>
      </c>
      <c r="F7473" s="329">
        <v>0</v>
      </c>
      <c r="G7473" s="1">
        <v>0</v>
      </c>
      <c r="H7473" s="329">
        <v>0</v>
      </c>
      <c r="I7473" s="1">
        <v>0</v>
      </c>
      <c r="J7473" s="329">
        <v>1345.650167329122</v>
      </c>
      <c r="K7473" s="329">
        <f t="shared" si="116"/>
        <v>1345.650167329122</v>
      </c>
    </row>
    <row r="7474" spans="2:11" x14ac:dyDescent="0.2">
      <c r="B7474" s="1">
        <v>20188288</v>
      </c>
      <c r="C7474" s="1">
        <v>2034</v>
      </c>
      <c r="D7474" s="1" t="s">
        <v>332</v>
      </c>
      <c r="E7474" s="1">
        <v>0</v>
      </c>
      <c r="F7474" s="329">
        <v>0</v>
      </c>
      <c r="G7474" s="1">
        <v>0</v>
      </c>
      <c r="H7474" s="329">
        <v>0</v>
      </c>
      <c r="I7474" s="1">
        <v>0</v>
      </c>
      <c r="J7474" s="329">
        <v>1345.650167329122</v>
      </c>
      <c r="K7474" s="329">
        <f t="shared" si="116"/>
        <v>1345.650167329122</v>
      </c>
    </row>
    <row r="7475" spans="2:11" x14ac:dyDescent="0.2">
      <c r="B7475" s="1">
        <v>20191227</v>
      </c>
      <c r="C7475" s="1">
        <v>2023</v>
      </c>
      <c r="D7475" s="1" t="s">
        <v>332</v>
      </c>
      <c r="E7475" s="1">
        <v>0</v>
      </c>
      <c r="F7475" s="329">
        <v>0</v>
      </c>
      <c r="G7475" s="1">
        <v>0</v>
      </c>
      <c r="H7475" s="329">
        <v>0</v>
      </c>
      <c r="I7475" s="1">
        <v>0</v>
      </c>
      <c r="J7475" s="329">
        <v>1127.864714118512</v>
      </c>
      <c r="K7475" s="329">
        <f t="shared" si="116"/>
        <v>1127.864714118512</v>
      </c>
    </row>
    <row r="7476" spans="2:11" x14ac:dyDescent="0.2">
      <c r="B7476" s="1">
        <v>20191227</v>
      </c>
      <c r="C7476" s="1">
        <v>2024</v>
      </c>
      <c r="D7476" s="1" t="s">
        <v>332</v>
      </c>
      <c r="E7476" s="1">
        <v>0</v>
      </c>
      <c r="F7476" s="329">
        <v>0</v>
      </c>
      <c r="G7476" s="1">
        <v>0</v>
      </c>
      <c r="H7476" s="329">
        <v>0</v>
      </c>
      <c r="I7476" s="1">
        <v>0</v>
      </c>
      <c r="J7476" s="329">
        <v>1127.864714118512</v>
      </c>
      <c r="K7476" s="329">
        <f t="shared" si="116"/>
        <v>1127.864714118512</v>
      </c>
    </row>
    <row r="7477" spans="2:11" x14ac:dyDescent="0.2">
      <c r="B7477" s="1">
        <v>20191227</v>
      </c>
      <c r="C7477" s="1">
        <v>2025</v>
      </c>
      <c r="D7477" s="1" t="s">
        <v>332</v>
      </c>
      <c r="E7477" s="1">
        <v>0</v>
      </c>
      <c r="F7477" s="329">
        <v>0</v>
      </c>
      <c r="G7477" s="1">
        <v>0</v>
      </c>
      <c r="H7477" s="329">
        <v>0</v>
      </c>
      <c r="I7477" s="1">
        <v>0</v>
      </c>
      <c r="J7477" s="329">
        <v>1127.864714118512</v>
      </c>
      <c r="K7477" s="329">
        <f t="shared" si="116"/>
        <v>1127.864714118512</v>
      </c>
    </row>
    <row r="7478" spans="2:11" x14ac:dyDescent="0.2">
      <c r="B7478" s="1">
        <v>20191227</v>
      </c>
      <c r="C7478" s="1">
        <v>2026</v>
      </c>
      <c r="D7478" s="1" t="s">
        <v>332</v>
      </c>
      <c r="E7478" s="1">
        <v>0</v>
      </c>
      <c r="F7478" s="329">
        <v>0</v>
      </c>
      <c r="G7478" s="1">
        <v>0</v>
      </c>
      <c r="H7478" s="329">
        <v>0</v>
      </c>
      <c r="I7478" s="1">
        <v>0</v>
      </c>
      <c r="J7478" s="329">
        <v>1127.864714118512</v>
      </c>
      <c r="K7478" s="329">
        <f t="shared" si="116"/>
        <v>1127.864714118512</v>
      </c>
    </row>
    <row r="7479" spans="2:11" x14ac:dyDescent="0.2">
      <c r="B7479" s="1">
        <v>20191227</v>
      </c>
      <c r="C7479" s="1">
        <v>2027</v>
      </c>
      <c r="D7479" s="1" t="s">
        <v>332</v>
      </c>
      <c r="E7479" s="1">
        <v>0</v>
      </c>
      <c r="F7479" s="329">
        <v>0</v>
      </c>
      <c r="G7479" s="1">
        <v>0</v>
      </c>
      <c r="H7479" s="329">
        <v>0</v>
      </c>
      <c r="I7479" s="1">
        <v>0</v>
      </c>
      <c r="J7479" s="329">
        <v>1127.864714118512</v>
      </c>
      <c r="K7479" s="329">
        <f t="shared" si="116"/>
        <v>1127.864714118512</v>
      </c>
    </row>
    <row r="7480" spans="2:11" x14ac:dyDescent="0.2">
      <c r="B7480" s="1">
        <v>20191227</v>
      </c>
      <c r="C7480" s="1">
        <v>2028</v>
      </c>
      <c r="D7480" s="1" t="s">
        <v>332</v>
      </c>
      <c r="E7480" s="1">
        <v>0</v>
      </c>
      <c r="F7480" s="329">
        <v>0</v>
      </c>
      <c r="G7480" s="1">
        <v>0</v>
      </c>
      <c r="H7480" s="329">
        <v>0</v>
      </c>
      <c r="I7480" s="1">
        <v>0</v>
      </c>
      <c r="J7480" s="329">
        <v>1127.864714118512</v>
      </c>
      <c r="K7480" s="329">
        <f t="shared" si="116"/>
        <v>1127.864714118512</v>
      </c>
    </row>
    <row r="7481" spans="2:11" x14ac:dyDescent="0.2">
      <c r="B7481" s="1">
        <v>20191227</v>
      </c>
      <c r="C7481" s="1">
        <v>2029</v>
      </c>
      <c r="D7481" s="1" t="s">
        <v>332</v>
      </c>
      <c r="E7481" s="1">
        <v>0</v>
      </c>
      <c r="F7481" s="329">
        <v>0</v>
      </c>
      <c r="G7481" s="1">
        <v>0</v>
      </c>
      <c r="H7481" s="329">
        <v>0</v>
      </c>
      <c r="I7481" s="1">
        <v>0</v>
      </c>
      <c r="J7481" s="329">
        <v>1127.864714118512</v>
      </c>
      <c r="K7481" s="329">
        <f t="shared" si="116"/>
        <v>1127.864714118512</v>
      </c>
    </row>
    <row r="7482" spans="2:11" x14ac:dyDescent="0.2">
      <c r="B7482" s="1">
        <v>20191227</v>
      </c>
      <c r="C7482" s="1">
        <v>2030</v>
      </c>
      <c r="D7482" s="1" t="s">
        <v>332</v>
      </c>
      <c r="E7482" s="1">
        <v>0</v>
      </c>
      <c r="F7482" s="329">
        <v>0</v>
      </c>
      <c r="G7482" s="1">
        <v>0</v>
      </c>
      <c r="H7482" s="329">
        <v>0</v>
      </c>
      <c r="I7482" s="1">
        <v>0</v>
      </c>
      <c r="J7482" s="329">
        <v>1127.864714118512</v>
      </c>
      <c r="K7482" s="329">
        <f t="shared" si="116"/>
        <v>1127.864714118512</v>
      </c>
    </row>
    <row r="7483" spans="2:11" x14ac:dyDescent="0.2">
      <c r="B7483" s="1">
        <v>20191227</v>
      </c>
      <c r="C7483" s="1">
        <v>2031</v>
      </c>
      <c r="D7483" s="1" t="s">
        <v>332</v>
      </c>
      <c r="E7483" s="1">
        <v>0</v>
      </c>
      <c r="F7483" s="329">
        <v>0</v>
      </c>
      <c r="G7483" s="1">
        <v>0</v>
      </c>
      <c r="H7483" s="329">
        <v>0</v>
      </c>
      <c r="I7483" s="1">
        <v>0</v>
      </c>
      <c r="J7483" s="329">
        <v>1127.864714118512</v>
      </c>
      <c r="K7483" s="329">
        <f t="shared" si="116"/>
        <v>1127.864714118512</v>
      </c>
    </row>
    <row r="7484" spans="2:11" x14ac:dyDescent="0.2">
      <c r="B7484" s="1">
        <v>20191227</v>
      </c>
      <c r="C7484" s="1">
        <v>2032</v>
      </c>
      <c r="D7484" s="1" t="s">
        <v>332</v>
      </c>
      <c r="E7484" s="1">
        <v>0</v>
      </c>
      <c r="F7484" s="329">
        <v>0</v>
      </c>
      <c r="G7484" s="1">
        <v>10.76284113794024</v>
      </c>
      <c r="H7484" s="329">
        <v>494.13316531294453</v>
      </c>
      <c r="I7484" s="1">
        <v>10.76284113794024</v>
      </c>
      <c r="J7484" s="329">
        <v>1127.864714118512</v>
      </c>
      <c r="K7484" s="329">
        <f t="shared" si="116"/>
        <v>1621.9978794314566</v>
      </c>
    </row>
    <row r="7485" spans="2:11" x14ac:dyDescent="0.2">
      <c r="B7485" s="1">
        <v>20191227</v>
      </c>
      <c r="C7485" s="1">
        <v>2033</v>
      </c>
      <c r="D7485" s="1" t="s">
        <v>332</v>
      </c>
      <c r="E7485" s="1">
        <v>0</v>
      </c>
      <c r="F7485" s="329">
        <v>0</v>
      </c>
      <c r="G7485" s="1">
        <v>10.76284113794024</v>
      </c>
      <c r="H7485" s="329">
        <v>494.13316531294453</v>
      </c>
      <c r="I7485" s="1">
        <v>10.76284113794024</v>
      </c>
      <c r="J7485" s="329">
        <v>1127.864714118512</v>
      </c>
      <c r="K7485" s="329">
        <f t="shared" si="116"/>
        <v>1621.9978794314566</v>
      </c>
    </row>
    <row r="7486" spans="2:11" x14ac:dyDescent="0.2">
      <c r="B7486" s="1">
        <v>20191227</v>
      </c>
      <c r="C7486" s="1">
        <v>2034</v>
      </c>
      <c r="D7486" s="1" t="s">
        <v>332</v>
      </c>
      <c r="E7486" s="1">
        <v>0</v>
      </c>
      <c r="F7486" s="329">
        <v>0</v>
      </c>
      <c r="G7486" s="1">
        <v>10.76284113794024</v>
      </c>
      <c r="H7486" s="329">
        <v>494.13316531294453</v>
      </c>
      <c r="I7486" s="1">
        <v>10.76284113794024</v>
      </c>
      <c r="J7486" s="329">
        <v>1127.864714118512</v>
      </c>
      <c r="K7486" s="329">
        <f t="shared" si="116"/>
        <v>1621.9978794314566</v>
      </c>
    </row>
    <row r="7487" spans="2:11" x14ac:dyDescent="0.2">
      <c r="B7487" s="1">
        <v>20191256</v>
      </c>
      <c r="C7487" s="1">
        <v>2023</v>
      </c>
      <c r="D7487" s="1" t="s">
        <v>332</v>
      </c>
      <c r="E7487" s="1">
        <v>0</v>
      </c>
      <c r="F7487" s="329">
        <v>0</v>
      </c>
      <c r="G7487" s="1">
        <v>0</v>
      </c>
      <c r="H7487" s="329">
        <v>0</v>
      </c>
      <c r="I7487" s="1">
        <v>0</v>
      </c>
      <c r="J7487" s="329">
        <v>2208.3118336951879</v>
      </c>
      <c r="K7487" s="329">
        <f t="shared" si="116"/>
        <v>2208.3118336951879</v>
      </c>
    </row>
    <row r="7488" spans="2:11" x14ac:dyDescent="0.2">
      <c r="B7488" s="1">
        <v>20191256</v>
      </c>
      <c r="C7488" s="1">
        <v>2024</v>
      </c>
      <c r="D7488" s="1" t="s">
        <v>332</v>
      </c>
      <c r="E7488" s="1">
        <v>0</v>
      </c>
      <c r="F7488" s="329">
        <v>0</v>
      </c>
      <c r="G7488" s="1">
        <v>0</v>
      </c>
      <c r="H7488" s="329">
        <v>0</v>
      </c>
      <c r="I7488" s="1">
        <v>0</v>
      </c>
      <c r="J7488" s="329">
        <v>2208.3118336951879</v>
      </c>
      <c r="K7488" s="329">
        <f t="shared" si="116"/>
        <v>2208.3118336951879</v>
      </c>
    </row>
    <row r="7489" spans="2:11" x14ac:dyDescent="0.2">
      <c r="B7489" s="1">
        <v>20191256</v>
      </c>
      <c r="C7489" s="1">
        <v>2025</v>
      </c>
      <c r="D7489" s="1" t="s">
        <v>332</v>
      </c>
      <c r="E7489" s="1">
        <v>0</v>
      </c>
      <c r="F7489" s="329">
        <v>0</v>
      </c>
      <c r="G7489" s="1">
        <v>0</v>
      </c>
      <c r="H7489" s="329">
        <v>0</v>
      </c>
      <c r="I7489" s="1">
        <v>0</v>
      </c>
      <c r="J7489" s="329">
        <v>2208.3118336951879</v>
      </c>
      <c r="K7489" s="329">
        <f t="shared" si="116"/>
        <v>2208.3118336951879</v>
      </c>
    </row>
    <row r="7490" spans="2:11" x14ac:dyDescent="0.2">
      <c r="B7490" s="1">
        <v>20191256</v>
      </c>
      <c r="C7490" s="1">
        <v>2026</v>
      </c>
      <c r="D7490" s="1" t="s">
        <v>332</v>
      </c>
      <c r="E7490" s="1">
        <v>0</v>
      </c>
      <c r="F7490" s="329">
        <v>0</v>
      </c>
      <c r="G7490" s="1">
        <v>0</v>
      </c>
      <c r="H7490" s="329">
        <v>0</v>
      </c>
      <c r="I7490" s="1">
        <v>0</v>
      </c>
      <c r="J7490" s="329">
        <v>2208.3118336951879</v>
      </c>
      <c r="K7490" s="329">
        <f t="shared" si="116"/>
        <v>2208.3118336951879</v>
      </c>
    </row>
    <row r="7491" spans="2:11" x14ac:dyDescent="0.2">
      <c r="B7491" s="1">
        <v>20191256</v>
      </c>
      <c r="C7491" s="1">
        <v>2027</v>
      </c>
      <c r="D7491" s="1" t="s">
        <v>332</v>
      </c>
      <c r="E7491" s="1">
        <v>0</v>
      </c>
      <c r="F7491" s="329">
        <v>0</v>
      </c>
      <c r="G7491" s="1">
        <v>0</v>
      </c>
      <c r="H7491" s="329">
        <v>0</v>
      </c>
      <c r="I7491" s="1">
        <v>0</v>
      </c>
      <c r="J7491" s="329">
        <v>2208.3118336951879</v>
      </c>
      <c r="K7491" s="329">
        <f t="shared" si="116"/>
        <v>2208.3118336951879</v>
      </c>
    </row>
    <row r="7492" spans="2:11" x14ac:dyDescent="0.2">
      <c r="B7492" s="1">
        <v>20191256</v>
      </c>
      <c r="C7492" s="1">
        <v>2028</v>
      </c>
      <c r="D7492" s="1" t="s">
        <v>332</v>
      </c>
      <c r="E7492" s="1">
        <v>0</v>
      </c>
      <c r="F7492" s="329">
        <v>0</v>
      </c>
      <c r="G7492" s="1">
        <v>0</v>
      </c>
      <c r="H7492" s="329">
        <v>0</v>
      </c>
      <c r="I7492" s="1">
        <v>0</v>
      </c>
      <c r="J7492" s="329">
        <v>2208.3118336951879</v>
      </c>
      <c r="K7492" s="329">
        <f t="shared" si="116"/>
        <v>2208.3118336951879</v>
      </c>
    </row>
    <row r="7493" spans="2:11" x14ac:dyDescent="0.2">
      <c r="B7493" s="1">
        <v>20191256</v>
      </c>
      <c r="C7493" s="1">
        <v>2029</v>
      </c>
      <c r="D7493" s="1" t="s">
        <v>332</v>
      </c>
      <c r="E7493" s="1">
        <v>0</v>
      </c>
      <c r="F7493" s="329">
        <v>0</v>
      </c>
      <c r="G7493" s="1">
        <v>0</v>
      </c>
      <c r="H7493" s="329">
        <v>0</v>
      </c>
      <c r="I7493" s="1">
        <v>0</v>
      </c>
      <c r="J7493" s="329">
        <v>2208.3118336951879</v>
      </c>
      <c r="K7493" s="329">
        <f t="shared" si="116"/>
        <v>2208.3118336951879</v>
      </c>
    </row>
    <row r="7494" spans="2:11" x14ac:dyDescent="0.2">
      <c r="B7494" s="1">
        <v>20191256</v>
      </c>
      <c r="C7494" s="1">
        <v>2030</v>
      </c>
      <c r="D7494" s="1" t="s">
        <v>332</v>
      </c>
      <c r="E7494" s="1">
        <v>2.396839025722195</v>
      </c>
      <c r="F7494" s="329">
        <v>1.9654080010922002E-12</v>
      </c>
      <c r="G7494" s="1">
        <v>0</v>
      </c>
      <c r="H7494" s="329">
        <v>0</v>
      </c>
      <c r="I7494" s="1">
        <v>2.396839025722195</v>
      </c>
      <c r="J7494" s="329">
        <v>2208.3118336951879</v>
      </c>
      <c r="K7494" s="329">
        <f t="shared" si="116"/>
        <v>2208.3118336951898</v>
      </c>
    </row>
    <row r="7495" spans="2:11" x14ac:dyDescent="0.2">
      <c r="B7495" s="1">
        <v>20191256</v>
      </c>
      <c r="C7495" s="1">
        <v>2031</v>
      </c>
      <c r="D7495" s="1" t="s">
        <v>332</v>
      </c>
      <c r="E7495" s="1">
        <v>6.811245459776746</v>
      </c>
      <c r="F7495" s="329">
        <v>5.6721999246170005E-4</v>
      </c>
      <c r="G7495" s="1">
        <v>0</v>
      </c>
      <c r="H7495" s="329">
        <v>0</v>
      </c>
      <c r="I7495" s="1">
        <v>6.811245459776746</v>
      </c>
      <c r="J7495" s="329">
        <v>2208.3118336951879</v>
      </c>
      <c r="K7495" s="329">
        <f t="shared" ref="K7495:K7558" si="117">J7495+H7495+F7495</f>
        <v>2208.3124009151802</v>
      </c>
    </row>
    <row r="7496" spans="2:11" x14ac:dyDescent="0.2">
      <c r="B7496" s="1">
        <v>20191256</v>
      </c>
      <c r="C7496" s="1">
        <v>2032</v>
      </c>
      <c r="D7496" s="1" t="s">
        <v>332</v>
      </c>
      <c r="E7496" s="1">
        <v>28.733863698544479</v>
      </c>
      <c r="F7496" s="329">
        <v>5.9662410414891398E-2</v>
      </c>
      <c r="G7496" s="1">
        <v>28.874400594555439</v>
      </c>
      <c r="H7496" s="329">
        <v>1325.6535871375111</v>
      </c>
      <c r="I7496" s="1">
        <v>57.608264293099921</v>
      </c>
      <c r="J7496" s="329">
        <v>2208.3118336951879</v>
      </c>
      <c r="K7496" s="329">
        <f t="shared" si="117"/>
        <v>3534.0250832431143</v>
      </c>
    </row>
    <row r="7497" spans="2:11" x14ac:dyDescent="0.2">
      <c r="B7497" s="1">
        <v>20191256</v>
      </c>
      <c r="C7497" s="1">
        <v>2033</v>
      </c>
      <c r="D7497" s="1" t="s">
        <v>332</v>
      </c>
      <c r="E7497" s="1">
        <v>28.733863698544479</v>
      </c>
      <c r="F7497" s="329">
        <v>5.9662410414891398E-2</v>
      </c>
      <c r="G7497" s="1">
        <v>28.874400594555439</v>
      </c>
      <c r="H7497" s="329">
        <v>1325.6535871375111</v>
      </c>
      <c r="I7497" s="1">
        <v>57.608264293099921</v>
      </c>
      <c r="J7497" s="329">
        <v>2208.3118336951879</v>
      </c>
      <c r="K7497" s="329">
        <f t="shared" si="117"/>
        <v>3534.0250832431143</v>
      </c>
    </row>
    <row r="7498" spans="2:11" x14ac:dyDescent="0.2">
      <c r="B7498" s="1">
        <v>20191256</v>
      </c>
      <c r="C7498" s="1">
        <v>2034</v>
      </c>
      <c r="D7498" s="1" t="s">
        <v>332</v>
      </c>
      <c r="E7498" s="1">
        <v>28.733863698544479</v>
      </c>
      <c r="F7498" s="329">
        <v>5.9662410414891398E-2</v>
      </c>
      <c r="G7498" s="1">
        <v>28.874400594555439</v>
      </c>
      <c r="H7498" s="329">
        <v>1325.6535871375111</v>
      </c>
      <c r="I7498" s="1">
        <v>57.608264293099921</v>
      </c>
      <c r="J7498" s="329">
        <v>2208.3118336951879</v>
      </c>
      <c r="K7498" s="329">
        <f t="shared" si="117"/>
        <v>3534.0250832431143</v>
      </c>
    </row>
    <row r="7499" spans="2:11" x14ac:dyDescent="0.2">
      <c r="B7499" s="1">
        <v>20191806</v>
      </c>
      <c r="C7499" s="1">
        <v>2023</v>
      </c>
      <c r="D7499" s="1" t="s">
        <v>332</v>
      </c>
      <c r="E7499" s="1">
        <v>0</v>
      </c>
      <c r="F7499" s="329">
        <v>0</v>
      </c>
      <c r="G7499" s="1">
        <v>0</v>
      </c>
      <c r="H7499" s="329">
        <v>0</v>
      </c>
      <c r="I7499" s="1">
        <v>0</v>
      </c>
      <c r="J7499" s="329">
        <v>3063.8716374265741</v>
      </c>
      <c r="K7499" s="329">
        <f t="shared" si="117"/>
        <v>3063.8716374265741</v>
      </c>
    </row>
    <row r="7500" spans="2:11" x14ac:dyDescent="0.2">
      <c r="B7500" s="1">
        <v>20191806</v>
      </c>
      <c r="C7500" s="1">
        <v>2024</v>
      </c>
      <c r="D7500" s="1" t="s">
        <v>332</v>
      </c>
      <c r="E7500" s="1">
        <v>0</v>
      </c>
      <c r="F7500" s="329">
        <v>0</v>
      </c>
      <c r="G7500" s="1">
        <v>0</v>
      </c>
      <c r="H7500" s="329">
        <v>0</v>
      </c>
      <c r="I7500" s="1">
        <v>0</v>
      </c>
      <c r="J7500" s="329">
        <v>3063.8716374265741</v>
      </c>
      <c r="K7500" s="329">
        <f t="shared" si="117"/>
        <v>3063.8716374265741</v>
      </c>
    </row>
    <row r="7501" spans="2:11" x14ac:dyDescent="0.2">
      <c r="B7501" s="1">
        <v>20191806</v>
      </c>
      <c r="C7501" s="1">
        <v>2025</v>
      </c>
      <c r="D7501" s="1" t="s">
        <v>332</v>
      </c>
      <c r="E7501" s="1">
        <v>0</v>
      </c>
      <c r="F7501" s="329">
        <v>0</v>
      </c>
      <c r="G7501" s="1">
        <v>0</v>
      </c>
      <c r="H7501" s="329">
        <v>0</v>
      </c>
      <c r="I7501" s="1">
        <v>0</v>
      </c>
      <c r="J7501" s="329">
        <v>3063.8716374265741</v>
      </c>
      <c r="K7501" s="329">
        <f t="shared" si="117"/>
        <v>3063.8716374265741</v>
      </c>
    </row>
    <row r="7502" spans="2:11" x14ac:dyDescent="0.2">
      <c r="B7502" s="1">
        <v>20191806</v>
      </c>
      <c r="C7502" s="1">
        <v>2026</v>
      </c>
      <c r="D7502" s="1" t="s">
        <v>332</v>
      </c>
      <c r="E7502" s="1">
        <v>0</v>
      </c>
      <c r="F7502" s="329">
        <v>0</v>
      </c>
      <c r="G7502" s="1">
        <v>0</v>
      </c>
      <c r="H7502" s="329">
        <v>0</v>
      </c>
      <c r="I7502" s="1">
        <v>0</v>
      </c>
      <c r="J7502" s="329">
        <v>3063.8716374265741</v>
      </c>
      <c r="K7502" s="329">
        <f t="shared" si="117"/>
        <v>3063.8716374265741</v>
      </c>
    </row>
    <row r="7503" spans="2:11" x14ac:dyDescent="0.2">
      <c r="B7503" s="1">
        <v>20191806</v>
      </c>
      <c r="C7503" s="1">
        <v>2027</v>
      </c>
      <c r="D7503" s="1" t="s">
        <v>332</v>
      </c>
      <c r="E7503" s="1">
        <v>0</v>
      </c>
      <c r="F7503" s="329">
        <v>0</v>
      </c>
      <c r="G7503" s="1">
        <v>0</v>
      </c>
      <c r="H7503" s="329">
        <v>0</v>
      </c>
      <c r="I7503" s="1">
        <v>0</v>
      </c>
      <c r="J7503" s="329">
        <v>3063.8716374265741</v>
      </c>
      <c r="K7503" s="329">
        <f t="shared" si="117"/>
        <v>3063.8716374265741</v>
      </c>
    </row>
    <row r="7504" spans="2:11" x14ac:dyDescent="0.2">
      <c r="B7504" s="1">
        <v>20191806</v>
      </c>
      <c r="C7504" s="1">
        <v>2028</v>
      </c>
      <c r="D7504" s="1" t="s">
        <v>332</v>
      </c>
      <c r="E7504" s="1">
        <v>0</v>
      </c>
      <c r="F7504" s="329">
        <v>0</v>
      </c>
      <c r="G7504" s="1">
        <v>0</v>
      </c>
      <c r="H7504" s="329">
        <v>0</v>
      </c>
      <c r="I7504" s="1">
        <v>0</v>
      </c>
      <c r="J7504" s="329">
        <v>3063.8716374265741</v>
      </c>
      <c r="K7504" s="329">
        <f t="shared" si="117"/>
        <v>3063.8716374265741</v>
      </c>
    </row>
    <row r="7505" spans="2:11" x14ac:dyDescent="0.2">
      <c r="B7505" s="1">
        <v>20191806</v>
      </c>
      <c r="C7505" s="1">
        <v>2029</v>
      </c>
      <c r="D7505" s="1" t="s">
        <v>332</v>
      </c>
      <c r="E7505" s="1">
        <v>0</v>
      </c>
      <c r="F7505" s="329">
        <v>0</v>
      </c>
      <c r="G7505" s="1">
        <v>0</v>
      </c>
      <c r="H7505" s="329">
        <v>0</v>
      </c>
      <c r="I7505" s="1">
        <v>0</v>
      </c>
      <c r="J7505" s="329">
        <v>3063.8716374265741</v>
      </c>
      <c r="K7505" s="329">
        <f t="shared" si="117"/>
        <v>3063.8716374265741</v>
      </c>
    </row>
    <row r="7506" spans="2:11" x14ac:dyDescent="0.2">
      <c r="B7506" s="1">
        <v>20191806</v>
      </c>
      <c r="C7506" s="1">
        <v>2030</v>
      </c>
      <c r="D7506" s="1" t="s">
        <v>332</v>
      </c>
      <c r="E7506" s="1">
        <v>0</v>
      </c>
      <c r="F7506" s="329">
        <v>0</v>
      </c>
      <c r="G7506" s="1">
        <v>0</v>
      </c>
      <c r="H7506" s="329">
        <v>0</v>
      </c>
      <c r="I7506" s="1">
        <v>0</v>
      </c>
      <c r="J7506" s="329">
        <v>3063.8716374265741</v>
      </c>
      <c r="K7506" s="329">
        <f t="shared" si="117"/>
        <v>3063.8716374265741</v>
      </c>
    </row>
    <row r="7507" spans="2:11" x14ac:dyDescent="0.2">
      <c r="B7507" s="1">
        <v>20191806</v>
      </c>
      <c r="C7507" s="1">
        <v>2031</v>
      </c>
      <c r="D7507" s="1" t="s">
        <v>332</v>
      </c>
      <c r="E7507" s="1">
        <v>0</v>
      </c>
      <c r="F7507" s="329">
        <v>0</v>
      </c>
      <c r="G7507" s="1">
        <v>1151.313054611594</v>
      </c>
      <c r="H7507" s="329">
        <v>52857.972783403609</v>
      </c>
      <c r="I7507" s="1">
        <v>1151.313054611594</v>
      </c>
      <c r="J7507" s="329">
        <v>3063.8716374265741</v>
      </c>
      <c r="K7507" s="329">
        <f t="shared" si="117"/>
        <v>55921.844420830181</v>
      </c>
    </row>
    <row r="7508" spans="2:11" x14ac:dyDescent="0.2">
      <c r="B7508" s="1">
        <v>20191806</v>
      </c>
      <c r="C7508" s="1">
        <v>2032</v>
      </c>
      <c r="D7508" s="1" t="s">
        <v>332</v>
      </c>
      <c r="E7508" s="1">
        <v>0</v>
      </c>
      <c r="F7508" s="329">
        <v>0</v>
      </c>
      <c r="G7508" s="1">
        <v>1729.517532228806</v>
      </c>
      <c r="H7508" s="329">
        <v>79403.93820845765</v>
      </c>
      <c r="I7508" s="1">
        <v>1729.517532228806</v>
      </c>
      <c r="J7508" s="329">
        <v>3063.8716374265741</v>
      </c>
      <c r="K7508" s="329">
        <f t="shared" si="117"/>
        <v>82467.809845884229</v>
      </c>
    </row>
    <row r="7509" spans="2:11" x14ac:dyDescent="0.2">
      <c r="B7509" s="1">
        <v>20191806</v>
      </c>
      <c r="C7509" s="1">
        <v>2033</v>
      </c>
      <c r="D7509" s="1" t="s">
        <v>332</v>
      </c>
      <c r="E7509" s="1">
        <v>0</v>
      </c>
      <c r="F7509" s="329">
        <v>0</v>
      </c>
      <c r="G7509" s="1">
        <v>1729.517532228806</v>
      </c>
      <c r="H7509" s="329">
        <v>79403.93820845765</v>
      </c>
      <c r="I7509" s="1">
        <v>1729.517532228806</v>
      </c>
      <c r="J7509" s="329">
        <v>3063.8716374265741</v>
      </c>
      <c r="K7509" s="329">
        <f t="shared" si="117"/>
        <v>82467.809845884229</v>
      </c>
    </row>
    <row r="7510" spans="2:11" x14ac:dyDescent="0.2">
      <c r="B7510" s="1">
        <v>20191806</v>
      </c>
      <c r="C7510" s="1">
        <v>2034</v>
      </c>
      <c r="D7510" s="1" t="s">
        <v>332</v>
      </c>
      <c r="E7510" s="1">
        <v>0</v>
      </c>
      <c r="F7510" s="329">
        <v>0</v>
      </c>
      <c r="G7510" s="1">
        <v>1729.517532228806</v>
      </c>
      <c r="H7510" s="329">
        <v>79403.93820845765</v>
      </c>
      <c r="I7510" s="1">
        <v>1729.517532228806</v>
      </c>
      <c r="J7510" s="329">
        <v>3063.8716374265741</v>
      </c>
      <c r="K7510" s="329">
        <f t="shared" si="117"/>
        <v>82467.809845884229</v>
      </c>
    </row>
    <row r="7511" spans="2:11" x14ac:dyDescent="0.2">
      <c r="B7511" s="1">
        <v>20193390</v>
      </c>
      <c r="C7511" s="1">
        <v>2023</v>
      </c>
      <c r="D7511" s="1" t="s">
        <v>332</v>
      </c>
      <c r="E7511" s="1">
        <v>0</v>
      </c>
      <c r="F7511" s="329">
        <v>0</v>
      </c>
      <c r="G7511" s="1">
        <v>0</v>
      </c>
      <c r="H7511" s="329">
        <v>0</v>
      </c>
      <c r="I7511" s="1">
        <v>0</v>
      </c>
      <c r="J7511" s="329">
        <v>59.080783164856143</v>
      </c>
      <c r="K7511" s="329">
        <f t="shared" si="117"/>
        <v>59.080783164856143</v>
      </c>
    </row>
    <row r="7512" spans="2:11" x14ac:dyDescent="0.2">
      <c r="B7512" s="1">
        <v>20193390</v>
      </c>
      <c r="C7512" s="1">
        <v>2024</v>
      </c>
      <c r="D7512" s="1" t="s">
        <v>332</v>
      </c>
      <c r="E7512" s="1">
        <v>0</v>
      </c>
      <c r="F7512" s="329">
        <v>0</v>
      </c>
      <c r="G7512" s="1">
        <v>0</v>
      </c>
      <c r="H7512" s="329">
        <v>0</v>
      </c>
      <c r="I7512" s="1">
        <v>0</v>
      </c>
      <c r="J7512" s="329">
        <v>59.080783164856143</v>
      </c>
      <c r="K7512" s="329">
        <f t="shared" si="117"/>
        <v>59.080783164856143</v>
      </c>
    </row>
    <row r="7513" spans="2:11" x14ac:dyDescent="0.2">
      <c r="B7513" s="1">
        <v>20193390</v>
      </c>
      <c r="C7513" s="1">
        <v>2025</v>
      </c>
      <c r="D7513" s="1" t="s">
        <v>332</v>
      </c>
      <c r="E7513" s="1">
        <v>0</v>
      </c>
      <c r="F7513" s="329">
        <v>0</v>
      </c>
      <c r="G7513" s="1">
        <v>0</v>
      </c>
      <c r="H7513" s="329">
        <v>0</v>
      </c>
      <c r="I7513" s="1">
        <v>0</v>
      </c>
      <c r="J7513" s="329">
        <v>59.080783164856143</v>
      </c>
      <c r="K7513" s="329">
        <f t="shared" si="117"/>
        <v>59.080783164856143</v>
      </c>
    </row>
    <row r="7514" spans="2:11" x14ac:dyDescent="0.2">
      <c r="B7514" s="1">
        <v>20193390</v>
      </c>
      <c r="C7514" s="1">
        <v>2026</v>
      </c>
      <c r="D7514" s="1" t="s">
        <v>332</v>
      </c>
      <c r="E7514" s="1">
        <v>0</v>
      </c>
      <c r="F7514" s="329">
        <v>0</v>
      </c>
      <c r="G7514" s="1">
        <v>0</v>
      </c>
      <c r="H7514" s="329">
        <v>0</v>
      </c>
      <c r="I7514" s="1">
        <v>0</v>
      </c>
      <c r="J7514" s="329">
        <v>59.080783164856143</v>
      </c>
      <c r="K7514" s="329">
        <f t="shared" si="117"/>
        <v>59.080783164856143</v>
      </c>
    </row>
    <row r="7515" spans="2:11" x14ac:dyDescent="0.2">
      <c r="B7515" s="1">
        <v>20193390</v>
      </c>
      <c r="C7515" s="1">
        <v>2027</v>
      </c>
      <c r="D7515" s="1" t="s">
        <v>332</v>
      </c>
      <c r="E7515" s="1">
        <v>0</v>
      </c>
      <c r="F7515" s="329">
        <v>0</v>
      </c>
      <c r="G7515" s="1">
        <v>0</v>
      </c>
      <c r="H7515" s="329">
        <v>0</v>
      </c>
      <c r="I7515" s="1">
        <v>0</v>
      </c>
      <c r="J7515" s="329">
        <v>59.080783164856143</v>
      </c>
      <c r="K7515" s="329">
        <f t="shared" si="117"/>
        <v>59.080783164856143</v>
      </c>
    </row>
    <row r="7516" spans="2:11" x14ac:dyDescent="0.2">
      <c r="B7516" s="1">
        <v>20193390</v>
      </c>
      <c r="C7516" s="1">
        <v>2028</v>
      </c>
      <c r="D7516" s="1" t="s">
        <v>332</v>
      </c>
      <c r="E7516" s="1">
        <v>0</v>
      </c>
      <c r="F7516" s="329">
        <v>0</v>
      </c>
      <c r="G7516" s="1">
        <v>0</v>
      </c>
      <c r="H7516" s="329">
        <v>0</v>
      </c>
      <c r="I7516" s="1">
        <v>0</v>
      </c>
      <c r="J7516" s="329">
        <v>59.080783164856143</v>
      </c>
      <c r="K7516" s="329">
        <f t="shared" si="117"/>
        <v>59.080783164856143</v>
      </c>
    </row>
    <row r="7517" spans="2:11" x14ac:dyDescent="0.2">
      <c r="B7517" s="1">
        <v>20193390</v>
      </c>
      <c r="C7517" s="1">
        <v>2029</v>
      </c>
      <c r="D7517" s="1" t="s">
        <v>332</v>
      </c>
      <c r="E7517" s="1">
        <v>0</v>
      </c>
      <c r="F7517" s="329">
        <v>0</v>
      </c>
      <c r="G7517" s="1">
        <v>0</v>
      </c>
      <c r="H7517" s="329">
        <v>0</v>
      </c>
      <c r="I7517" s="1">
        <v>0</v>
      </c>
      <c r="J7517" s="329">
        <v>59.080783164856143</v>
      </c>
      <c r="K7517" s="329">
        <f t="shared" si="117"/>
        <v>59.080783164856143</v>
      </c>
    </row>
    <row r="7518" spans="2:11" x14ac:dyDescent="0.2">
      <c r="B7518" s="1">
        <v>20193390</v>
      </c>
      <c r="C7518" s="1">
        <v>2030</v>
      </c>
      <c r="D7518" s="1" t="s">
        <v>332</v>
      </c>
      <c r="E7518" s="1">
        <v>0</v>
      </c>
      <c r="F7518" s="329">
        <v>0</v>
      </c>
      <c r="G7518" s="1">
        <v>0</v>
      </c>
      <c r="H7518" s="329">
        <v>0</v>
      </c>
      <c r="I7518" s="1">
        <v>0</v>
      </c>
      <c r="J7518" s="329">
        <v>59.080783164856143</v>
      </c>
      <c r="K7518" s="329">
        <f t="shared" si="117"/>
        <v>59.080783164856143</v>
      </c>
    </row>
    <row r="7519" spans="2:11" x14ac:dyDescent="0.2">
      <c r="B7519" s="1">
        <v>20193390</v>
      </c>
      <c r="C7519" s="1">
        <v>2031</v>
      </c>
      <c r="D7519" s="1" t="s">
        <v>332</v>
      </c>
      <c r="E7519" s="1">
        <v>0</v>
      </c>
      <c r="F7519" s="329">
        <v>0</v>
      </c>
      <c r="G7519" s="1">
        <v>0</v>
      </c>
      <c r="H7519" s="329">
        <v>0</v>
      </c>
      <c r="I7519" s="1">
        <v>0</v>
      </c>
      <c r="J7519" s="329">
        <v>59.080783164856143</v>
      </c>
      <c r="K7519" s="329">
        <f t="shared" si="117"/>
        <v>59.080783164856143</v>
      </c>
    </row>
    <row r="7520" spans="2:11" x14ac:dyDescent="0.2">
      <c r="B7520" s="1">
        <v>20193390</v>
      </c>
      <c r="C7520" s="1">
        <v>2032</v>
      </c>
      <c r="D7520" s="1" t="s">
        <v>332</v>
      </c>
      <c r="E7520" s="1">
        <v>0</v>
      </c>
      <c r="F7520" s="329">
        <v>0</v>
      </c>
      <c r="G7520" s="1">
        <v>0.1078394976403159</v>
      </c>
      <c r="H7520" s="329">
        <v>4.9510228416290687</v>
      </c>
      <c r="I7520" s="1">
        <v>0.1078394976403159</v>
      </c>
      <c r="J7520" s="329">
        <v>59.080783164856143</v>
      </c>
      <c r="K7520" s="329">
        <f t="shared" si="117"/>
        <v>64.031806006485212</v>
      </c>
    </row>
    <row r="7521" spans="2:11" x14ac:dyDescent="0.2">
      <c r="B7521" s="1">
        <v>20193390</v>
      </c>
      <c r="C7521" s="1">
        <v>2033</v>
      </c>
      <c r="D7521" s="1" t="s">
        <v>332</v>
      </c>
      <c r="E7521" s="1">
        <v>0</v>
      </c>
      <c r="F7521" s="329">
        <v>0</v>
      </c>
      <c r="G7521" s="1">
        <v>0.1078394976403159</v>
      </c>
      <c r="H7521" s="329">
        <v>4.9510228416290687</v>
      </c>
      <c r="I7521" s="1">
        <v>0.1078394976403159</v>
      </c>
      <c r="J7521" s="329">
        <v>59.080783164856143</v>
      </c>
      <c r="K7521" s="329">
        <f t="shared" si="117"/>
        <v>64.031806006485212</v>
      </c>
    </row>
    <row r="7522" spans="2:11" x14ac:dyDescent="0.2">
      <c r="B7522" s="1">
        <v>20193390</v>
      </c>
      <c r="C7522" s="1">
        <v>2034</v>
      </c>
      <c r="D7522" s="1" t="s">
        <v>332</v>
      </c>
      <c r="E7522" s="1">
        <v>0</v>
      </c>
      <c r="F7522" s="329">
        <v>0</v>
      </c>
      <c r="G7522" s="1">
        <v>0.1078394976403159</v>
      </c>
      <c r="H7522" s="329">
        <v>4.9510228416290687</v>
      </c>
      <c r="I7522" s="1">
        <v>0.1078394976403159</v>
      </c>
      <c r="J7522" s="329">
        <v>59.080783164856143</v>
      </c>
      <c r="K7522" s="329">
        <f t="shared" si="117"/>
        <v>64.031806006485212</v>
      </c>
    </row>
    <row r="7523" spans="2:11" x14ac:dyDescent="0.2">
      <c r="B7523" s="1">
        <v>20193552</v>
      </c>
      <c r="C7523" s="1">
        <v>2023</v>
      </c>
      <c r="D7523" s="1" t="s">
        <v>332</v>
      </c>
      <c r="E7523" s="1">
        <v>0</v>
      </c>
      <c r="F7523" s="329">
        <v>0</v>
      </c>
      <c r="G7523" s="1">
        <v>0</v>
      </c>
      <c r="H7523" s="329">
        <v>0</v>
      </c>
      <c r="I7523" s="1">
        <v>0</v>
      </c>
      <c r="J7523" s="329">
        <v>591.59309473601991</v>
      </c>
      <c r="K7523" s="329">
        <f t="shared" si="117"/>
        <v>591.59309473601991</v>
      </c>
    </row>
    <row r="7524" spans="2:11" x14ac:dyDescent="0.2">
      <c r="B7524" s="1">
        <v>20193552</v>
      </c>
      <c r="C7524" s="1">
        <v>2024</v>
      </c>
      <c r="D7524" s="1" t="s">
        <v>332</v>
      </c>
      <c r="E7524" s="1">
        <v>0</v>
      </c>
      <c r="F7524" s="329">
        <v>0</v>
      </c>
      <c r="G7524" s="1">
        <v>0</v>
      </c>
      <c r="H7524" s="329">
        <v>0</v>
      </c>
      <c r="I7524" s="1">
        <v>0</v>
      </c>
      <c r="J7524" s="329">
        <v>591.59309473601991</v>
      </c>
      <c r="K7524" s="329">
        <f t="shared" si="117"/>
        <v>591.59309473601991</v>
      </c>
    </row>
    <row r="7525" spans="2:11" x14ac:dyDescent="0.2">
      <c r="B7525" s="1">
        <v>20193552</v>
      </c>
      <c r="C7525" s="1">
        <v>2025</v>
      </c>
      <c r="D7525" s="1" t="s">
        <v>332</v>
      </c>
      <c r="E7525" s="1">
        <v>0</v>
      </c>
      <c r="F7525" s="329">
        <v>0</v>
      </c>
      <c r="G7525" s="1">
        <v>0</v>
      </c>
      <c r="H7525" s="329">
        <v>0</v>
      </c>
      <c r="I7525" s="1">
        <v>0</v>
      </c>
      <c r="J7525" s="329">
        <v>591.59309473601991</v>
      </c>
      <c r="K7525" s="329">
        <f t="shared" si="117"/>
        <v>591.59309473601991</v>
      </c>
    </row>
    <row r="7526" spans="2:11" x14ac:dyDescent="0.2">
      <c r="B7526" s="1">
        <v>20193552</v>
      </c>
      <c r="C7526" s="1">
        <v>2026</v>
      </c>
      <c r="D7526" s="1" t="s">
        <v>332</v>
      </c>
      <c r="E7526" s="1">
        <v>0</v>
      </c>
      <c r="F7526" s="329">
        <v>0</v>
      </c>
      <c r="G7526" s="1">
        <v>0</v>
      </c>
      <c r="H7526" s="329">
        <v>0</v>
      </c>
      <c r="I7526" s="1">
        <v>0</v>
      </c>
      <c r="J7526" s="329">
        <v>591.59309473601991</v>
      </c>
      <c r="K7526" s="329">
        <f t="shared" si="117"/>
        <v>591.59309473601991</v>
      </c>
    </row>
    <row r="7527" spans="2:11" x14ac:dyDescent="0.2">
      <c r="B7527" s="1">
        <v>20193552</v>
      </c>
      <c r="C7527" s="1">
        <v>2027</v>
      </c>
      <c r="D7527" s="1" t="s">
        <v>332</v>
      </c>
      <c r="E7527" s="1">
        <v>0</v>
      </c>
      <c r="F7527" s="329">
        <v>0</v>
      </c>
      <c r="G7527" s="1">
        <v>0</v>
      </c>
      <c r="H7527" s="329">
        <v>0</v>
      </c>
      <c r="I7527" s="1">
        <v>0</v>
      </c>
      <c r="J7527" s="329">
        <v>591.59309473601991</v>
      </c>
      <c r="K7527" s="329">
        <f t="shared" si="117"/>
        <v>591.59309473601991</v>
      </c>
    </row>
    <row r="7528" spans="2:11" x14ac:dyDescent="0.2">
      <c r="B7528" s="1">
        <v>20193552</v>
      </c>
      <c r="C7528" s="1">
        <v>2028</v>
      </c>
      <c r="D7528" s="1" t="s">
        <v>332</v>
      </c>
      <c r="E7528" s="1">
        <v>0</v>
      </c>
      <c r="F7528" s="329">
        <v>0</v>
      </c>
      <c r="G7528" s="1">
        <v>0</v>
      </c>
      <c r="H7528" s="329">
        <v>0</v>
      </c>
      <c r="I7528" s="1">
        <v>0</v>
      </c>
      <c r="J7528" s="329">
        <v>591.59309473601991</v>
      </c>
      <c r="K7528" s="329">
        <f t="shared" si="117"/>
        <v>591.59309473601991</v>
      </c>
    </row>
    <row r="7529" spans="2:11" x14ac:dyDescent="0.2">
      <c r="B7529" s="1">
        <v>20193552</v>
      </c>
      <c r="C7529" s="1">
        <v>2029</v>
      </c>
      <c r="D7529" s="1" t="s">
        <v>332</v>
      </c>
      <c r="E7529" s="1">
        <v>0</v>
      </c>
      <c r="F7529" s="329">
        <v>0</v>
      </c>
      <c r="G7529" s="1">
        <v>0</v>
      </c>
      <c r="H7529" s="329">
        <v>0</v>
      </c>
      <c r="I7529" s="1">
        <v>0</v>
      </c>
      <c r="J7529" s="329">
        <v>591.59309473601991</v>
      </c>
      <c r="K7529" s="329">
        <f t="shared" si="117"/>
        <v>591.59309473601991</v>
      </c>
    </row>
    <row r="7530" spans="2:11" x14ac:dyDescent="0.2">
      <c r="B7530" s="1">
        <v>20193552</v>
      </c>
      <c r="C7530" s="1">
        <v>2030</v>
      </c>
      <c r="D7530" s="1" t="s">
        <v>332</v>
      </c>
      <c r="E7530" s="1">
        <v>0</v>
      </c>
      <c r="F7530" s="329">
        <v>0</v>
      </c>
      <c r="G7530" s="1">
        <v>0</v>
      </c>
      <c r="H7530" s="329">
        <v>0</v>
      </c>
      <c r="I7530" s="1">
        <v>0</v>
      </c>
      <c r="J7530" s="329">
        <v>591.59309473601991</v>
      </c>
      <c r="K7530" s="329">
        <f t="shared" si="117"/>
        <v>591.59309473601991</v>
      </c>
    </row>
    <row r="7531" spans="2:11" x14ac:dyDescent="0.2">
      <c r="B7531" s="1">
        <v>20193552</v>
      </c>
      <c r="C7531" s="1">
        <v>2031</v>
      </c>
      <c r="D7531" s="1" t="s">
        <v>332</v>
      </c>
      <c r="E7531" s="1">
        <v>0</v>
      </c>
      <c r="F7531" s="329">
        <v>0</v>
      </c>
      <c r="G7531" s="1">
        <v>0</v>
      </c>
      <c r="H7531" s="329">
        <v>0</v>
      </c>
      <c r="I7531" s="1">
        <v>0</v>
      </c>
      <c r="J7531" s="329">
        <v>591.59309473601991</v>
      </c>
      <c r="K7531" s="329">
        <f t="shared" si="117"/>
        <v>591.59309473601991</v>
      </c>
    </row>
    <row r="7532" spans="2:11" x14ac:dyDescent="0.2">
      <c r="B7532" s="1">
        <v>20193552</v>
      </c>
      <c r="C7532" s="1">
        <v>2032</v>
      </c>
      <c r="D7532" s="1" t="s">
        <v>332</v>
      </c>
      <c r="E7532" s="1">
        <v>0</v>
      </c>
      <c r="F7532" s="329">
        <v>0</v>
      </c>
      <c r="G7532" s="1">
        <v>1.1732391909652871</v>
      </c>
      <c r="H7532" s="329">
        <v>53.864624374807377</v>
      </c>
      <c r="I7532" s="1">
        <v>1.1732391909652871</v>
      </c>
      <c r="J7532" s="329">
        <v>591.59309473601991</v>
      </c>
      <c r="K7532" s="329">
        <f t="shared" si="117"/>
        <v>645.45771911082727</v>
      </c>
    </row>
    <row r="7533" spans="2:11" x14ac:dyDescent="0.2">
      <c r="B7533" s="1">
        <v>20193552</v>
      </c>
      <c r="C7533" s="1">
        <v>2033</v>
      </c>
      <c r="D7533" s="1" t="s">
        <v>332</v>
      </c>
      <c r="E7533" s="1">
        <v>0</v>
      </c>
      <c r="F7533" s="329">
        <v>0</v>
      </c>
      <c r="G7533" s="1">
        <v>1.1732391909652871</v>
      </c>
      <c r="H7533" s="329">
        <v>53.864624374807377</v>
      </c>
      <c r="I7533" s="1">
        <v>1.1732391909652871</v>
      </c>
      <c r="J7533" s="329">
        <v>591.59309473601991</v>
      </c>
      <c r="K7533" s="329">
        <f t="shared" si="117"/>
        <v>645.45771911082727</v>
      </c>
    </row>
    <row r="7534" spans="2:11" x14ac:dyDescent="0.2">
      <c r="B7534" s="1">
        <v>20193552</v>
      </c>
      <c r="C7534" s="1">
        <v>2034</v>
      </c>
      <c r="D7534" s="1" t="s">
        <v>332</v>
      </c>
      <c r="E7534" s="1">
        <v>0</v>
      </c>
      <c r="F7534" s="329">
        <v>0</v>
      </c>
      <c r="G7534" s="1">
        <v>1.1732391909652871</v>
      </c>
      <c r="H7534" s="329">
        <v>53.864624374807377</v>
      </c>
      <c r="I7534" s="1">
        <v>1.1732391909652871</v>
      </c>
      <c r="J7534" s="329">
        <v>591.59309473601991</v>
      </c>
      <c r="K7534" s="329">
        <f t="shared" si="117"/>
        <v>645.45771911082727</v>
      </c>
    </row>
    <row r="7535" spans="2:11" x14ac:dyDescent="0.2">
      <c r="B7535" s="1">
        <v>20419357</v>
      </c>
      <c r="C7535" s="1">
        <v>2023</v>
      </c>
      <c r="D7535" s="1" t="s">
        <v>332</v>
      </c>
      <c r="E7535" s="1">
        <v>0</v>
      </c>
      <c r="F7535" s="329">
        <v>0</v>
      </c>
      <c r="G7535" s="1">
        <v>5.4007688955297999E-3</v>
      </c>
      <c r="H7535" s="329">
        <v>0.24795488433480339</v>
      </c>
      <c r="I7535" s="1">
        <v>5.4007688955297999E-3</v>
      </c>
      <c r="J7535" s="329">
        <v>383.83889093863701</v>
      </c>
      <c r="K7535" s="329">
        <f t="shared" si="117"/>
        <v>384.08684582297184</v>
      </c>
    </row>
    <row r="7536" spans="2:11" x14ac:dyDescent="0.2">
      <c r="B7536" s="1">
        <v>20419357</v>
      </c>
      <c r="C7536" s="1">
        <v>2024</v>
      </c>
      <c r="D7536" s="1" t="s">
        <v>332</v>
      </c>
      <c r="E7536" s="1">
        <v>0</v>
      </c>
      <c r="F7536" s="329">
        <v>0</v>
      </c>
      <c r="G7536" s="1">
        <v>0</v>
      </c>
      <c r="H7536" s="329">
        <v>0</v>
      </c>
      <c r="I7536" s="1">
        <v>0</v>
      </c>
      <c r="J7536" s="329">
        <v>383.83889093863701</v>
      </c>
      <c r="K7536" s="329">
        <f t="shared" si="117"/>
        <v>383.83889093863701</v>
      </c>
    </row>
    <row r="7537" spans="2:11" x14ac:dyDescent="0.2">
      <c r="B7537" s="1">
        <v>20419357</v>
      </c>
      <c r="C7537" s="1">
        <v>2025</v>
      </c>
      <c r="D7537" s="1" t="s">
        <v>332</v>
      </c>
      <c r="E7537" s="1">
        <v>0</v>
      </c>
      <c r="F7537" s="329">
        <v>0</v>
      </c>
      <c r="G7537" s="1">
        <v>2.0838674112313799E-2</v>
      </c>
      <c r="H7537" s="329">
        <v>0.95672507547697183</v>
      </c>
      <c r="I7537" s="1">
        <v>2.0838674112313799E-2</v>
      </c>
      <c r="J7537" s="329">
        <v>383.83889093863701</v>
      </c>
      <c r="K7537" s="329">
        <f t="shared" si="117"/>
        <v>384.79561601411399</v>
      </c>
    </row>
    <row r="7538" spans="2:11" x14ac:dyDescent="0.2">
      <c r="B7538" s="1">
        <v>20419357</v>
      </c>
      <c r="C7538" s="1">
        <v>2026</v>
      </c>
      <c r="D7538" s="1" t="s">
        <v>332</v>
      </c>
      <c r="E7538" s="1">
        <v>0</v>
      </c>
      <c r="F7538" s="329">
        <v>0</v>
      </c>
      <c r="G7538" s="1">
        <v>7.2026022528711903E-2</v>
      </c>
      <c r="H7538" s="329">
        <v>3.306789168480198</v>
      </c>
      <c r="I7538" s="1">
        <v>7.2026022528711903E-2</v>
      </c>
      <c r="J7538" s="329">
        <v>383.83889093863701</v>
      </c>
      <c r="K7538" s="329">
        <f t="shared" si="117"/>
        <v>387.14568010711719</v>
      </c>
    </row>
    <row r="7539" spans="2:11" x14ac:dyDescent="0.2">
      <c r="B7539" s="1">
        <v>20419357</v>
      </c>
      <c r="C7539" s="1">
        <v>2027</v>
      </c>
      <c r="D7539" s="1" t="s">
        <v>332</v>
      </c>
      <c r="E7539" s="1">
        <v>0</v>
      </c>
      <c r="F7539" s="329">
        <v>0</v>
      </c>
      <c r="G7539" s="1">
        <v>9.8498617013728806E-2</v>
      </c>
      <c r="H7539" s="329">
        <v>4.5221733536852957</v>
      </c>
      <c r="I7539" s="1">
        <v>9.8498617013728806E-2</v>
      </c>
      <c r="J7539" s="329">
        <v>383.83889093863701</v>
      </c>
      <c r="K7539" s="329">
        <f t="shared" si="117"/>
        <v>388.36106429232228</v>
      </c>
    </row>
    <row r="7540" spans="2:11" x14ac:dyDescent="0.2">
      <c r="B7540" s="1">
        <v>20419357</v>
      </c>
      <c r="C7540" s="1">
        <v>2028</v>
      </c>
      <c r="D7540" s="1" t="s">
        <v>332</v>
      </c>
      <c r="E7540" s="1">
        <v>0</v>
      </c>
      <c r="F7540" s="329">
        <v>0</v>
      </c>
      <c r="G7540" s="1">
        <v>1.696022210690246E-2</v>
      </c>
      <c r="H7540" s="329">
        <v>0.77866133362794843</v>
      </c>
      <c r="I7540" s="1">
        <v>1.696022210690246E-2</v>
      </c>
      <c r="J7540" s="329">
        <v>383.83889093863701</v>
      </c>
      <c r="K7540" s="329">
        <f t="shared" si="117"/>
        <v>384.61755227226496</v>
      </c>
    </row>
    <row r="7541" spans="2:11" x14ac:dyDescent="0.2">
      <c r="B7541" s="1">
        <v>20419357</v>
      </c>
      <c r="C7541" s="1">
        <v>2029</v>
      </c>
      <c r="D7541" s="1" t="s">
        <v>332</v>
      </c>
      <c r="E7541" s="1">
        <v>0</v>
      </c>
      <c r="F7541" s="329">
        <v>0</v>
      </c>
      <c r="G7541" s="1">
        <v>0</v>
      </c>
      <c r="H7541" s="329">
        <v>0</v>
      </c>
      <c r="I7541" s="1">
        <v>0</v>
      </c>
      <c r="J7541" s="329">
        <v>383.83889093863701</v>
      </c>
      <c r="K7541" s="329">
        <f t="shared" si="117"/>
        <v>383.83889093863701</v>
      </c>
    </row>
    <row r="7542" spans="2:11" x14ac:dyDescent="0.2">
      <c r="B7542" s="1">
        <v>20419357</v>
      </c>
      <c r="C7542" s="1">
        <v>2030</v>
      </c>
      <c r="D7542" s="1" t="s">
        <v>332</v>
      </c>
      <c r="E7542" s="1">
        <v>0</v>
      </c>
      <c r="F7542" s="329">
        <v>0</v>
      </c>
      <c r="G7542" s="1">
        <v>2.4632451823502901E-2</v>
      </c>
      <c r="H7542" s="329">
        <v>1.130901332925879</v>
      </c>
      <c r="I7542" s="1">
        <v>2.4632451823502901E-2</v>
      </c>
      <c r="J7542" s="329">
        <v>383.83889093863701</v>
      </c>
      <c r="K7542" s="329">
        <f t="shared" si="117"/>
        <v>384.96979227156288</v>
      </c>
    </row>
    <row r="7543" spans="2:11" x14ac:dyDescent="0.2">
      <c r="B7543" s="1">
        <v>20419357</v>
      </c>
      <c r="C7543" s="1">
        <v>2031</v>
      </c>
      <c r="D7543" s="1" t="s">
        <v>332</v>
      </c>
      <c r="E7543" s="1">
        <v>0</v>
      </c>
      <c r="F7543" s="329">
        <v>0</v>
      </c>
      <c r="G7543" s="1">
        <v>609.93826655068312</v>
      </c>
      <c r="H7543" s="329">
        <v>28002.896487410089</v>
      </c>
      <c r="I7543" s="1">
        <v>609.93826655068312</v>
      </c>
      <c r="J7543" s="329">
        <v>383.83889093863701</v>
      </c>
      <c r="K7543" s="329">
        <f t="shared" si="117"/>
        <v>28386.735378348727</v>
      </c>
    </row>
    <row r="7544" spans="2:11" x14ac:dyDescent="0.2">
      <c r="B7544" s="1">
        <v>20419357</v>
      </c>
      <c r="C7544" s="1">
        <v>2032</v>
      </c>
      <c r="D7544" s="1" t="s">
        <v>332</v>
      </c>
      <c r="E7544" s="1">
        <v>0</v>
      </c>
      <c r="F7544" s="329">
        <v>0</v>
      </c>
      <c r="G7544" s="1">
        <v>821.91566421735342</v>
      </c>
      <c r="H7544" s="329">
        <v>37734.997996796337</v>
      </c>
      <c r="I7544" s="1">
        <v>821.91566421735342</v>
      </c>
      <c r="J7544" s="329">
        <v>383.83889093863701</v>
      </c>
      <c r="K7544" s="329">
        <f t="shared" si="117"/>
        <v>38118.836887734971</v>
      </c>
    </row>
    <row r="7545" spans="2:11" x14ac:dyDescent="0.2">
      <c r="B7545" s="1">
        <v>20419357</v>
      </c>
      <c r="C7545" s="1">
        <v>2033</v>
      </c>
      <c r="D7545" s="1" t="s">
        <v>332</v>
      </c>
      <c r="E7545" s="1">
        <v>0</v>
      </c>
      <c r="F7545" s="329">
        <v>0</v>
      </c>
      <c r="G7545" s="1">
        <v>821.91566421735342</v>
      </c>
      <c r="H7545" s="329">
        <v>37734.997996796337</v>
      </c>
      <c r="I7545" s="1">
        <v>821.91566421735342</v>
      </c>
      <c r="J7545" s="329">
        <v>383.83889093863701</v>
      </c>
      <c r="K7545" s="329">
        <f t="shared" si="117"/>
        <v>38118.836887734971</v>
      </c>
    </row>
    <row r="7546" spans="2:11" x14ac:dyDescent="0.2">
      <c r="B7546" s="1">
        <v>20419357</v>
      </c>
      <c r="C7546" s="1">
        <v>2034</v>
      </c>
      <c r="D7546" s="1" t="s">
        <v>332</v>
      </c>
      <c r="E7546" s="1">
        <v>0</v>
      </c>
      <c r="F7546" s="329">
        <v>0</v>
      </c>
      <c r="G7546" s="1">
        <v>821.91566421735342</v>
      </c>
      <c r="H7546" s="329">
        <v>37734.997996796337</v>
      </c>
      <c r="I7546" s="1">
        <v>821.91566421735342</v>
      </c>
      <c r="J7546" s="329">
        <v>383.83889093863701</v>
      </c>
      <c r="K7546" s="329">
        <f t="shared" si="117"/>
        <v>38118.836887734971</v>
      </c>
    </row>
    <row r="7547" spans="2:11" x14ac:dyDescent="0.2">
      <c r="B7547" s="1">
        <v>20444130</v>
      </c>
      <c r="C7547" s="1">
        <v>2023</v>
      </c>
      <c r="D7547" s="1" t="s">
        <v>332</v>
      </c>
      <c r="E7547" s="1">
        <v>0</v>
      </c>
      <c r="F7547" s="329">
        <v>0</v>
      </c>
      <c r="G7547" s="1">
        <v>0</v>
      </c>
      <c r="H7547" s="329">
        <v>0</v>
      </c>
      <c r="I7547" s="1">
        <v>0</v>
      </c>
      <c r="J7547" s="329">
        <v>182.7842426949004</v>
      </c>
      <c r="K7547" s="329">
        <f t="shared" si="117"/>
        <v>182.7842426949004</v>
      </c>
    </row>
    <row r="7548" spans="2:11" x14ac:dyDescent="0.2">
      <c r="B7548" s="1">
        <v>20444130</v>
      </c>
      <c r="C7548" s="1">
        <v>2024</v>
      </c>
      <c r="D7548" s="1" t="s">
        <v>332</v>
      </c>
      <c r="E7548" s="1">
        <v>0</v>
      </c>
      <c r="F7548" s="329">
        <v>0</v>
      </c>
      <c r="G7548" s="1">
        <v>0</v>
      </c>
      <c r="H7548" s="329">
        <v>0</v>
      </c>
      <c r="I7548" s="1">
        <v>0</v>
      </c>
      <c r="J7548" s="329">
        <v>182.7842426949004</v>
      </c>
      <c r="K7548" s="329">
        <f t="shared" si="117"/>
        <v>182.7842426949004</v>
      </c>
    </row>
    <row r="7549" spans="2:11" x14ac:dyDescent="0.2">
      <c r="B7549" s="1">
        <v>20444130</v>
      </c>
      <c r="C7549" s="1">
        <v>2025</v>
      </c>
      <c r="D7549" s="1" t="s">
        <v>332</v>
      </c>
      <c r="E7549" s="1">
        <v>0</v>
      </c>
      <c r="F7549" s="329">
        <v>0</v>
      </c>
      <c r="G7549" s="1">
        <v>0</v>
      </c>
      <c r="H7549" s="329">
        <v>0</v>
      </c>
      <c r="I7549" s="1">
        <v>0</v>
      </c>
      <c r="J7549" s="329">
        <v>182.7842426949004</v>
      </c>
      <c r="K7549" s="329">
        <f t="shared" si="117"/>
        <v>182.7842426949004</v>
      </c>
    </row>
    <row r="7550" spans="2:11" x14ac:dyDescent="0.2">
      <c r="B7550" s="1">
        <v>20444130</v>
      </c>
      <c r="C7550" s="1">
        <v>2026</v>
      </c>
      <c r="D7550" s="1" t="s">
        <v>332</v>
      </c>
      <c r="E7550" s="1">
        <v>0</v>
      </c>
      <c r="F7550" s="329">
        <v>0</v>
      </c>
      <c r="G7550" s="1">
        <v>0</v>
      </c>
      <c r="H7550" s="329">
        <v>0</v>
      </c>
      <c r="I7550" s="1">
        <v>0</v>
      </c>
      <c r="J7550" s="329">
        <v>182.7842426949004</v>
      </c>
      <c r="K7550" s="329">
        <f t="shared" si="117"/>
        <v>182.7842426949004</v>
      </c>
    </row>
    <row r="7551" spans="2:11" x14ac:dyDescent="0.2">
      <c r="B7551" s="1">
        <v>20444130</v>
      </c>
      <c r="C7551" s="1">
        <v>2027</v>
      </c>
      <c r="D7551" s="1" t="s">
        <v>332</v>
      </c>
      <c r="E7551" s="1">
        <v>0</v>
      </c>
      <c r="F7551" s="329">
        <v>0</v>
      </c>
      <c r="G7551" s="1">
        <v>0</v>
      </c>
      <c r="H7551" s="329">
        <v>0</v>
      </c>
      <c r="I7551" s="1">
        <v>0</v>
      </c>
      <c r="J7551" s="329">
        <v>182.7842426949004</v>
      </c>
      <c r="K7551" s="329">
        <f t="shared" si="117"/>
        <v>182.7842426949004</v>
      </c>
    </row>
    <row r="7552" spans="2:11" x14ac:dyDescent="0.2">
      <c r="B7552" s="1">
        <v>20444130</v>
      </c>
      <c r="C7552" s="1">
        <v>2028</v>
      </c>
      <c r="D7552" s="1" t="s">
        <v>332</v>
      </c>
      <c r="E7552" s="1">
        <v>0</v>
      </c>
      <c r="F7552" s="329">
        <v>0</v>
      </c>
      <c r="G7552" s="1">
        <v>0</v>
      </c>
      <c r="H7552" s="329">
        <v>0</v>
      </c>
      <c r="I7552" s="1">
        <v>0</v>
      </c>
      <c r="J7552" s="329">
        <v>182.7842426949004</v>
      </c>
      <c r="K7552" s="329">
        <f t="shared" si="117"/>
        <v>182.7842426949004</v>
      </c>
    </row>
    <row r="7553" spans="2:11" x14ac:dyDescent="0.2">
      <c r="B7553" s="1">
        <v>20444130</v>
      </c>
      <c r="C7553" s="1">
        <v>2029</v>
      </c>
      <c r="D7553" s="1" t="s">
        <v>332</v>
      </c>
      <c r="E7553" s="1">
        <v>0</v>
      </c>
      <c r="F7553" s="329">
        <v>0</v>
      </c>
      <c r="G7553" s="1">
        <v>0</v>
      </c>
      <c r="H7553" s="329">
        <v>0</v>
      </c>
      <c r="I7553" s="1">
        <v>0</v>
      </c>
      <c r="J7553" s="329">
        <v>182.7842426949004</v>
      </c>
      <c r="K7553" s="329">
        <f t="shared" si="117"/>
        <v>182.7842426949004</v>
      </c>
    </row>
    <row r="7554" spans="2:11" x14ac:dyDescent="0.2">
      <c r="B7554" s="1">
        <v>20444130</v>
      </c>
      <c r="C7554" s="1">
        <v>2030</v>
      </c>
      <c r="D7554" s="1" t="s">
        <v>332</v>
      </c>
      <c r="E7554" s="1">
        <v>0</v>
      </c>
      <c r="F7554" s="329">
        <v>0</v>
      </c>
      <c r="G7554" s="1">
        <v>0</v>
      </c>
      <c r="H7554" s="329">
        <v>0</v>
      </c>
      <c r="I7554" s="1">
        <v>0</v>
      </c>
      <c r="J7554" s="329">
        <v>182.7842426949004</v>
      </c>
      <c r="K7554" s="329">
        <f t="shared" si="117"/>
        <v>182.7842426949004</v>
      </c>
    </row>
    <row r="7555" spans="2:11" x14ac:dyDescent="0.2">
      <c r="B7555" s="1">
        <v>20444130</v>
      </c>
      <c r="C7555" s="1">
        <v>2031</v>
      </c>
      <c r="D7555" s="1" t="s">
        <v>332</v>
      </c>
      <c r="E7555" s="1">
        <v>0</v>
      </c>
      <c r="F7555" s="329">
        <v>0</v>
      </c>
      <c r="G7555" s="1">
        <v>0</v>
      </c>
      <c r="H7555" s="329">
        <v>0</v>
      </c>
      <c r="I7555" s="1">
        <v>0</v>
      </c>
      <c r="J7555" s="329">
        <v>182.7842426949004</v>
      </c>
      <c r="K7555" s="329">
        <f t="shared" si="117"/>
        <v>182.7842426949004</v>
      </c>
    </row>
    <row r="7556" spans="2:11" x14ac:dyDescent="0.2">
      <c r="B7556" s="1">
        <v>20444130</v>
      </c>
      <c r="C7556" s="1">
        <v>2032</v>
      </c>
      <c r="D7556" s="1" t="s">
        <v>332</v>
      </c>
      <c r="E7556" s="1">
        <v>0</v>
      </c>
      <c r="F7556" s="329">
        <v>0</v>
      </c>
      <c r="G7556" s="1">
        <v>15.82798059899921</v>
      </c>
      <c r="H7556" s="329">
        <v>726.67895527371343</v>
      </c>
      <c r="I7556" s="1">
        <v>15.82798059899921</v>
      </c>
      <c r="J7556" s="329">
        <v>182.7842426949004</v>
      </c>
      <c r="K7556" s="329">
        <f t="shared" si="117"/>
        <v>909.46319796861383</v>
      </c>
    </row>
    <row r="7557" spans="2:11" x14ac:dyDescent="0.2">
      <c r="B7557" s="1">
        <v>20444130</v>
      </c>
      <c r="C7557" s="1">
        <v>2033</v>
      </c>
      <c r="D7557" s="1" t="s">
        <v>332</v>
      </c>
      <c r="E7557" s="1">
        <v>0</v>
      </c>
      <c r="F7557" s="329">
        <v>0</v>
      </c>
      <c r="G7557" s="1">
        <v>15.82798059899921</v>
      </c>
      <c r="H7557" s="329">
        <v>726.67895527371343</v>
      </c>
      <c r="I7557" s="1">
        <v>15.82798059899921</v>
      </c>
      <c r="J7557" s="329">
        <v>182.7842426949004</v>
      </c>
      <c r="K7557" s="329">
        <f t="shared" si="117"/>
        <v>909.46319796861383</v>
      </c>
    </row>
    <row r="7558" spans="2:11" x14ac:dyDescent="0.2">
      <c r="B7558" s="1">
        <v>20444130</v>
      </c>
      <c r="C7558" s="1">
        <v>2034</v>
      </c>
      <c r="D7558" s="1" t="s">
        <v>332</v>
      </c>
      <c r="E7558" s="1">
        <v>0</v>
      </c>
      <c r="F7558" s="329">
        <v>0</v>
      </c>
      <c r="G7558" s="1">
        <v>15.82798059899921</v>
      </c>
      <c r="H7558" s="329">
        <v>726.67895527371343</v>
      </c>
      <c r="I7558" s="1">
        <v>15.82798059899921</v>
      </c>
      <c r="J7558" s="329">
        <v>182.7842426949004</v>
      </c>
      <c r="K7558" s="329">
        <f t="shared" si="117"/>
        <v>909.46319796861383</v>
      </c>
    </row>
    <row r="7559" spans="2:11" x14ac:dyDescent="0.2">
      <c r="B7559" s="1">
        <v>20490131</v>
      </c>
      <c r="C7559" s="1">
        <v>2023</v>
      </c>
      <c r="D7559" s="1" t="s">
        <v>332</v>
      </c>
      <c r="E7559" s="1">
        <v>0</v>
      </c>
      <c r="F7559" s="329">
        <v>0</v>
      </c>
      <c r="G7559" s="1">
        <v>8.3708395674732223</v>
      </c>
      <c r="H7559" s="329">
        <v>384.31389990709999</v>
      </c>
      <c r="I7559" s="1">
        <v>8.3708395674732223</v>
      </c>
      <c r="J7559" s="329">
        <v>1209.642261655388</v>
      </c>
      <c r="K7559" s="329">
        <f t="shared" ref="K7559:K7622" si="118">J7559+H7559+F7559</f>
        <v>1593.956161562488</v>
      </c>
    </row>
    <row r="7560" spans="2:11" x14ac:dyDescent="0.2">
      <c r="B7560" s="1">
        <v>20490131</v>
      </c>
      <c r="C7560" s="1">
        <v>2024</v>
      </c>
      <c r="D7560" s="1" t="s">
        <v>332</v>
      </c>
      <c r="E7560" s="1">
        <v>0</v>
      </c>
      <c r="F7560" s="329">
        <v>0</v>
      </c>
      <c r="G7560" s="1">
        <v>11.79148898835483</v>
      </c>
      <c r="H7560" s="329">
        <v>541.35945173706943</v>
      </c>
      <c r="I7560" s="1">
        <v>11.79148898835483</v>
      </c>
      <c r="J7560" s="329">
        <v>1209.642261655388</v>
      </c>
      <c r="K7560" s="329">
        <f t="shared" si="118"/>
        <v>1751.0017133924575</v>
      </c>
    </row>
    <row r="7561" spans="2:11" x14ac:dyDescent="0.2">
      <c r="B7561" s="1">
        <v>20490131</v>
      </c>
      <c r="C7561" s="1">
        <v>2025</v>
      </c>
      <c r="D7561" s="1" t="s">
        <v>332</v>
      </c>
      <c r="E7561" s="1">
        <v>0</v>
      </c>
      <c r="F7561" s="329">
        <v>0</v>
      </c>
      <c r="G7561" s="1">
        <v>14.473101712006329</v>
      </c>
      <c r="H7561" s="329">
        <v>664.47506464064986</v>
      </c>
      <c r="I7561" s="1">
        <v>14.473101712006329</v>
      </c>
      <c r="J7561" s="329">
        <v>1209.642261655388</v>
      </c>
      <c r="K7561" s="329">
        <f t="shared" si="118"/>
        <v>1874.1173262960378</v>
      </c>
    </row>
    <row r="7562" spans="2:11" x14ac:dyDescent="0.2">
      <c r="B7562" s="1">
        <v>20490131</v>
      </c>
      <c r="C7562" s="1">
        <v>2026</v>
      </c>
      <c r="D7562" s="1" t="s">
        <v>332</v>
      </c>
      <c r="E7562" s="1">
        <v>0</v>
      </c>
      <c r="F7562" s="329">
        <v>0</v>
      </c>
      <c r="G7562" s="1">
        <v>13.6215019555213</v>
      </c>
      <c r="H7562" s="329">
        <v>625.37723927478999</v>
      </c>
      <c r="I7562" s="1">
        <v>13.6215019555213</v>
      </c>
      <c r="J7562" s="329">
        <v>1209.642261655388</v>
      </c>
      <c r="K7562" s="329">
        <f t="shared" si="118"/>
        <v>1835.0195009301779</v>
      </c>
    </row>
    <row r="7563" spans="2:11" x14ac:dyDescent="0.2">
      <c r="B7563" s="1">
        <v>20490131</v>
      </c>
      <c r="C7563" s="1">
        <v>2027</v>
      </c>
      <c r="D7563" s="1" t="s">
        <v>332</v>
      </c>
      <c r="E7563" s="1">
        <v>0</v>
      </c>
      <c r="F7563" s="329">
        <v>0</v>
      </c>
      <c r="G7563" s="1">
        <v>18.08292821889723</v>
      </c>
      <c r="H7563" s="329">
        <v>830.20593209652111</v>
      </c>
      <c r="I7563" s="1">
        <v>18.08292821889723</v>
      </c>
      <c r="J7563" s="329">
        <v>1209.642261655388</v>
      </c>
      <c r="K7563" s="329">
        <f t="shared" si="118"/>
        <v>2039.8481937519091</v>
      </c>
    </row>
    <row r="7564" spans="2:11" x14ac:dyDescent="0.2">
      <c r="B7564" s="1">
        <v>20490131</v>
      </c>
      <c r="C7564" s="1">
        <v>2028</v>
      </c>
      <c r="D7564" s="1" t="s">
        <v>332</v>
      </c>
      <c r="E7564" s="1">
        <v>0</v>
      </c>
      <c r="F7564" s="329">
        <v>0</v>
      </c>
      <c r="G7564" s="1">
        <v>25.69686415968923</v>
      </c>
      <c r="H7564" s="329">
        <v>1179.769603871905</v>
      </c>
      <c r="I7564" s="1">
        <v>25.69686415968923</v>
      </c>
      <c r="J7564" s="329">
        <v>1209.642261655388</v>
      </c>
      <c r="K7564" s="329">
        <f t="shared" si="118"/>
        <v>2389.4118655272932</v>
      </c>
    </row>
    <row r="7565" spans="2:11" x14ac:dyDescent="0.2">
      <c r="B7565" s="1">
        <v>20490131</v>
      </c>
      <c r="C7565" s="1">
        <v>2029</v>
      </c>
      <c r="D7565" s="1" t="s">
        <v>332</v>
      </c>
      <c r="E7565" s="1">
        <v>0</v>
      </c>
      <c r="F7565" s="329">
        <v>0</v>
      </c>
      <c r="G7565" s="1">
        <v>31.091066894385289</v>
      </c>
      <c r="H7565" s="329">
        <v>1427.4230289734869</v>
      </c>
      <c r="I7565" s="1">
        <v>31.091066894385289</v>
      </c>
      <c r="J7565" s="329">
        <v>1209.642261655388</v>
      </c>
      <c r="K7565" s="329">
        <f t="shared" si="118"/>
        <v>2637.0652906288751</v>
      </c>
    </row>
    <row r="7566" spans="2:11" x14ac:dyDescent="0.2">
      <c r="B7566" s="1">
        <v>20490131</v>
      </c>
      <c r="C7566" s="1">
        <v>2030</v>
      </c>
      <c r="D7566" s="1" t="s">
        <v>332</v>
      </c>
      <c r="E7566" s="1">
        <v>0</v>
      </c>
      <c r="F7566" s="329">
        <v>0</v>
      </c>
      <c r="G7566" s="1">
        <v>30.40408280475345</v>
      </c>
      <c r="H7566" s="329">
        <v>1395.8828790838099</v>
      </c>
      <c r="I7566" s="1">
        <v>30.40408280475345</v>
      </c>
      <c r="J7566" s="329">
        <v>1209.642261655388</v>
      </c>
      <c r="K7566" s="329">
        <f t="shared" si="118"/>
        <v>2605.5251407391979</v>
      </c>
    </row>
    <row r="7567" spans="2:11" x14ac:dyDescent="0.2">
      <c r="B7567" s="1">
        <v>20490131</v>
      </c>
      <c r="C7567" s="1">
        <v>2031</v>
      </c>
      <c r="D7567" s="1" t="s">
        <v>332</v>
      </c>
      <c r="E7567" s="1">
        <v>0</v>
      </c>
      <c r="F7567" s="329">
        <v>0</v>
      </c>
      <c r="G7567" s="1">
        <v>2358.8258889128001</v>
      </c>
      <c r="H7567" s="329">
        <v>108296.1355623675</v>
      </c>
      <c r="I7567" s="1">
        <v>2358.8258889128001</v>
      </c>
      <c r="J7567" s="329">
        <v>1209.642261655388</v>
      </c>
      <c r="K7567" s="329">
        <f t="shared" si="118"/>
        <v>109505.77782402289</v>
      </c>
    </row>
    <row r="7568" spans="2:11" x14ac:dyDescent="0.2">
      <c r="B7568" s="1">
        <v>20490131</v>
      </c>
      <c r="C7568" s="1">
        <v>2032</v>
      </c>
      <c r="D7568" s="1" t="s">
        <v>332</v>
      </c>
      <c r="E7568" s="1">
        <v>0</v>
      </c>
      <c r="F7568" s="329">
        <v>0</v>
      </c>
      <c r="G7568" s="1">
        <v>2358.8258889128001</v>
      </c>
      <c r="H7568" s="329">
        <v>108296.1355623675</v>
      </c>
      <c r="I7568" s="1">
        <v>2358.8258889128001</v>
      </c>
      <c r="J7568" s="329">
        <v>1209.642261655388</v>
      </c>
      <c r="K7568" s="329">
        <f t="shared" si="118"/>
        <v>109505.77782402289</v>
      </c>
    </row>
    <row r="7569" spans="2:11" x14ac:dyDescent="0.2">
      <c r="B7569" s="1">
        <v>20490131</v>
      </c>
      <c r="C7569" s="1">
        <v>2033</v>
      </c>
      <c r="D7569" s="1" t="s">
        <v>332</v>
      </c>
      <c r="E7569" s="1">
        <v>0</v>
      </c>
      <c r="F7569" s="329">
        <v>0</v>
      </c>
      <c r="G7569" s="1">
        <v>2358.8258889128001</v>
      </c>
      <c r="H7569" s="329">
        <v>108296.1355623675</v>
      </c>
      <c r="I7569" s="1">
        <v>2358.8258889128001</v>
      </c>
      <c r="J7569" s="329">
        <v>1209.642261655388</v>
      </c>
      <c r="K7569" s="329">
        <f t="shared" si="118"/>
        <v>109505.77782402289</v>
      </c>
    </row>
    <row r="7570" spans="2:11" x14ac:dyDescent="0.2">
      <c r="B7570" s="1">
        <v>20490131</v>
      </c>
      <c r="C7570" s="1">
        <v>2034</v>
      </c>
      <c r="D7570" s="1" t="s">
        <v>332</v>
      </c>
      <c r="E7570" s="1">
        <v>0</v>
      </c>
      <c r="F7570" s="329">
        <v>0</v>
      </c>
      <c r="G7570" s="1">
        <v>2358.8258889128001</v>
      </c>
      <c r="H7570" s="329">
        <v>108296.1355623675</v>
      </c>
      <c r="I7570" s="1">
        <v>2358.8258889128001</v>
      </c>
      <c r="J7570" s="329">
        <v>1209.642261655388</v>
      </c>
      <c r="K7570" s="329">
        <f t="shared" si="118"/>
        <v>109505.77782402289</v>
      </c>
    </row>
    <row r="7571" spans="2:11" x14ac:dyDescent="0.2">
      <c r="B7571" s="1">
        <v>20697075</v>
      </c>
      <c r="C7571" s="1">
        <v>2023</v>
      </c>
      <c r="D7571" s="1" t="s">
        <v>332</v>
      </c>
      <c r="E7571" s="1">
        <v>0</v>
      </c>
      <c r="F7571" s="329">
        <v>0</v>
      </c>
      <c r="G7571" s="1">
        <v>0</v>
      </c>
      <c r="H7571" s="329">
        <v>0</v>
      </c>
      <c r="I7571" s="1">
        <v>0</v>
      </c>
      <c r="J7571" s="329">
        <v>1726.494221588667</v>
      </c>
      <c r="K7571" s="329">
        <f t="shared" si="118"/>
        <v>1726.494221588667</v>
      </c>
    </row>
    <row r="7572" spans="2:11" x14ac:dyDescent="0.2">
      <c r="B7572" s="1">
        <v>20697075</v>
      </c>
      <c r="C7572" s="1">
        <v>2024</v>
      </c>
      <c r="D7572" s="1" t="s">
        <v>332</v>
      </c>
      <c r="E7572" s="1">
        <v>0</v>
      </c>
      <c r="F7572" s="329">
        <v>0</v>
      </c>
      <c r="G7572" s="1">
        <v>0</v>
      </c>
      <c r="H7572" s="329">
        <v>0</v>
      </c>
      <c r="I7572" s="1">
        <v>0</v>
      </c>
      <c r="J7572" s="329">
        <v>1726.494221588667</v>
      </c>
      <c r="K7572" s="329">
        <f t="shared" si="118"/>
        <v>1726.494221588667</v>
      </c>
    </row>
    <row r="7573" spans="2:11" x14ac:dyDescent="0.2">
      <c r="B7573" s="1">
        <v>20697075</v>
      </c>
      <c r="C7573" s="1">
        <v>2025</v>
      </c>
      <c r="D7573" s="1" t="s">
        <v>332</v>
      </c>
      <c r="E7573" s="1">
        <v>0</v>
      </c>
      <c r="F7573" s="329">
        <v>0</v>
      </c>
      <c r="G7573" s="1">
        <v>0</v>
      </c>
      <c r="H7573" s="329">
        <v>0</v>
      </c>
      <c r="I7573" s="1">
        <v>0</v>
      </c>
      <c r="J7573" s="329">
        <v>1726.494221588667</v>
      </c>
      <c r="K7573" s="329">
        <f t="shared" si="118"/>
        <v>1726.494221588667</v>
      </c>
    </row>
    <row r="7574" spans="2:11" x14ac:dyDescent="0.2">
      <c r="B7574" s="1">
        <v>20697075</v>
      </c>
      <c r="C7574" s="1">
        <v>2026</v>
      </c>
      <c r="D7574" s="1" t="s">
        <v>332</v>
      </c>
      <c r="E7574" s="1">
        <v>0</v>
      </c>
      <c r="F7574" s="329">
        <v>0</v>
      </c>
      <c r="G7574" s="1">
        <v>0</v>
      </c>
      <c r="H7574" s="329">
        <v>0</v>
      </c>
      <c r="I7574" s="1">
        <v>0</v>
      </c>
      <c r="J7574" s="329">
        <v>1726.494221588667</v>
      </c>
      <c r="K7574" s="329">
        <f t="shared" si="118"/>
        <v>1726.494221588667</v>
      </c>
    </row>
    <row r="7575" spans="2:11" x14ac:dyDescent="0.2">
      <c r="B7575" s="1">
        <v>20697075</v>
      </c>
      <c r="C7575" s="1">
        <v>2027</v>
      </c>
      <c r="D7575" s="1" t="s">
        <v>332</v>
      </c>
      <c r="E7575" s="1">
        <v>0</v>
      </c>
      <c r="F7575" s="329">
        <v>0</v>
      </c>
      <c r="G7575" s="1">
        <v>0</v>
      </c>
      <c r="H7575" s="329">
        <v>0</v>
      </c>
      <c r="I7575" s="1">
        <v>0</v>
      </c>
      <c r="J7575" s="329">
        <v>1726.494221588667</v>
      </c>
      <c r="K7575" s="329">
        <f t="shared" si="118"/>
        <v>1726.494221588667</v>
      </c>
    </row>
    <row r="7576" spans="2:11" x14ac:dyDescent="0.2">
      <c r="B7576" s="1">
        <v>20697075</v>
      </c>
      <c r="C7576" s="1">
        <v>2028</v>
      </c>
      <c r="D7576" s="1" t="s">
        <v>332</v>
      </c>
      <c r="E7576" s="1">
        <v>0</v>
      </c>
      <c r="F7576" s="329">
        <v>0</v>
      </c>
      <c r="G7576" s="1">
        <v>0</v>
      </c>
      <c r="H7576" s="329">
        <v>0</v>
      </c>
      <c r="I7576" s="1">
        <v>0</v>
      </c>
      <c r="J7576" s="329">
        <v>1726.494221588667</v>
      </c>
      <c r="K7576" s="329">
        <f t="shared" si="118"/>
        <v>1726.494221588667</v>
      </c>
    </row>
    <row r="7577" spans="2:11" x14ac:dyDescent="0.2">
      <c r="B7577" s="1">
        <v>20697075</v>
      </c>
      <c r="C7577" s="1">
        <v>2029</v>
      </c>
      <c r="D7577" s="1" t="s">
        <v>332</v>
      </c>
      <c r="E7577" s="1">
        <v>0</v>
      </c>
      <c r="F7577" s="329">
        <v>0</v>
      </c>
      <c r="G7577" s="1">
        <v>0</v>
      </c>
      <c r="H7577" s="329">
        <v>0</v>
      </c>
      <c r="I7577" s="1">
        <v>0</v>
      </c>
      <c r="J7577" s="329">
        <v>1726.494221588667</v>
      </c>
      <c r="K7577" s="329">
        <f t="shared" si="118"/>
        <v>1726.494221588667</v>
      </c>
    </row>
    <row r="7578" spans="2:11" x14ac:dyDescent="0.2">
      <c r="B7578" s="1">
        <v>20697075</v>
      </c>
      <c r="C7578" s="1">
        <v>2030</v>
      </c>
      <c r="D7578" s="1" t="s">
        <v>332</v>
      </c>
      <c r="E7578" s="1">
        <v>0</v>
      </c>
      <c r="F7578" s="329">
        <v>0</v>
      </c>
      <c r="G7578" s="1">
        <v>0</v>
      </c>
      <c r="H7578" s="329">
        <v>0</v>
      </c>
      <c r="I7578" s="1">
        <v>0</v>
      </c>
      <c r="J7578" s="329">
        <v>1726.494221588667</v>
      </c>
      <c r="K7578" s="329">
        <f t="shared" si="118"/>
        <v>1726.494221588667</v>
      </c>
    </row>
    <row r="7579" spans="2:11" x14ac:dyDescent="0.2">
      <c r="B7579" s="1">
        <v>20697075</v>
      </c>
      <c r="C7579" s="1">
        <v>2031</v>
      </c>
      <c r="D7579" s="1" t="s">
        <v>332</v>
      </c>
      <c r="E7579" s="1">
        <v>0</v>
      </c>
      <c r="F7579" s="329">
        <v>0</v>
      </c>
      <c r="G7579" s="1">
        <v>0</v>
      </c>
      <c r="H7579" s="329">
        <v>0</v>
      </c>
      <c r="I7579" s="1">
        <v>0</v>
      </c>
      <c r="J7579" s="329">
        <v>1726.494221588667</v>
      </c>
      <c r="K7579" s="329">
        <f t="shared" si="118"/>
        <v>1726.494221588667</v>
      </c>
    </row>
    <row r="7580" spans="2:11" x14ac:dyDescent="0.2">
      <c r="B7580" s="1">
        <v>20697075</v>
      </c>
      <c r="C7580" s="1">
        <v>2032</v>
      </c>
      <c r="D7580" s="1" t="s">
        <v>332</v>
      </c>
      <c r="E7580" s="1">
        <v>0</v>
      </c>
      <c r="F7580" s="329">
        <v>0</v>
      </c>
      <c r="G7580" s="1">
        <v>0</v>
      </c>
      <c r="H7580" s="329">
        <v>0</v>
      </c>
      <c r="I7580" s="1">
        <v>0</v>
      </c>
      <c r="J7580" s="329">
        <v>1726.494221588667</v>
      </c>
      <c r="K7580" s="329">
        <f t="shared" si="118"/>
        <v>1726.494221588667</v>
      </c>
    </row>
    <row r="7581" spans="2:11" x14ac:dyDescent="0.2">
      <c r="B7581" s="1">
        <v>20697075</v>
      </c>
      <c r="C7581" s="1">
        <v>2033</v>
      </c>
      <c r="D7581" s="1" t="s">
        <v>332</v>
      </c>
      <c r="E7581" s="1">
        <v>0</v>
      </c>
      <c r="F7581" s="329">
        <v>0</v>
      </c>
      <c r="G7581" s="1">
        <v>0</v>
      </c>
      <c r="H7581" s="329">
        <v>0</v>
      </c>
      <c r="I7581" s="1">
        <v>0</v>
      </c>
      <c r="J7581" s="329">
        <v>1726.494221588667</v>
      </c>
      <c r="K7581" s="329">
        <f t="shared" si="118"/>
        <v>1726.494221588667</v>
      </c>
    </row>
    <row r="7582" spans="2:11" x14ac:dyDescent="0.2">
      <c r="B7582" s="1">
        <v>20697075</v>
      </c>
      <c r="C7582" s="1">
        <v>2034</v>
      </c>
      <c r="D7582" s="1" t="s">
        <v>332</v>
      </c>
      <c r="E7582" s="1">
        <v>0</v>
      </c>
      <c r="F7582" s="329">
        <v>0</v>
      </c>
      <c r="G7582" s="1">
        <v>0</v>
      </c>
      <c r="H7582" s="329">
        <v>0</v>
      </c>
      <c r="I7582" s="1">
        <v>0</v>
      </c>
      <c r="J7582" s="329">
        <v>1726.494221588667</v>
      </c>
      <c r="K7582" s="329">
        <f t="shared" si="118"/>
        <v>1726.494221588667</v>
      </c>
    </row>
    <row r="7583" spans="2:11" x14ac:dyDescent="0.2">
      <c r="B7583" s="1">
        <v>160957458</v>
      </c>
      <c r="C7583" s="1">
        <v>2023</v>
      </c>
      <c r="D7583" s="1" t="s">
        <v>332</v>
      </c>
      <c r="E7583" s="1">
        <v>0</v>
      </c>
      <c r="F7583" s="329">
        <v>0</v>
      </c>
      <c r="G7583" s="1">
        <v>0</v>
      </c>
      <c r="H7583" s="329">
        <v>0</v>
      </c>
      <c r="I7583" s="1">
        <v>0</v>
      </c>
      <c r="J7583" s="329">
        <v>1227.388585274369</v>
      </c>
      <c r="K7583" s="329">
        <f t="shared" si="118"/>
        <v>1227.388585274369</v>
      </c>
    </row>
    <row r="7584" spans="2:11" x14ac:dyDescent="0.2">
      <c r="B7584" s="1">
        <v>160957458</v>
      </c>
      <c r="C7584" s="1">
        <v>2024</v>
      </c>
      <c r="D7584" s="1" t="s">
        <v>332</v>
      </c>
      <c r="E7584" s="1">
        <v>0</v>
      </c>
      <c r="F7584" s="329">
        <v>0</v>
      </c>
      <c r="G7584" s="1">
        <v>0</v>
      </c>
      <c r="H7584" s="329">
        <v>0</v>
      </c>
      <c r="I7584" s="1">
        <v>0</v>
      </c>
      <c r="J7584" s="329">
        <v>1227.388585274369</v>
      </c>
      <c r="K7584" s="329">
        <f t="shared" si="118"/>
        <v>1227.388585274369</v>
      </c>
    </row>
    <row r="7585" spans="2:11" x14ac:dyDescent="0.2">
      <c r="B7585" s="1">
        <v>160957458</v>
      </c>
      <c r="C7585" s="1">
        <v>2025</v>
      </c>
      <c r="D7585" s="1" t="s">
        <v>332</v>
      </c>
      <c r="E7585" s="1">
        <v>0</v>
      </c>
      <c r="F7585" s="329">
        <v>0</v>
      </c>
      <c r="G7585" s="1">
        <v>0</v>
      </c>
      <c r="H7585" s="329">
        <v>0</v>
      </c>
      <c r="I7585" s="1">
        <v>0</v>
      </c>
      <c r="J7585" s="329">
        <v>1227.388585274369</v>
      </c>
      <c r="K7585" s="329">
        <f t="shared" si="118"/>
        <v>1227.388585274369</v>
      </c>
    </row>
    <row r="7586" spans="2:11" x14ac:dyDescent="0.2">
      <c r="B7586" s="1">
        <v>160957458</v>
      </c>
      <c r="C7586" s="1">
        <v>2026</v>
      </c>
      <c r="D7586" s="1" t="s">
        <v>332</v>
      </c>
      <c r="E7586" s="1">
        <v>0</v>
      </c>
      <c r="F7586" s="329">
        <v>0</v>
      </c>
      <c r="G7586" s="1">
        <v>0</v>
      </c>
      <c r="H7586" s="329">
        <v>0</v>
      </c>
      <c r="I7586" s="1">
        <v>0</v>
      </c>
      <c r="J7586" s="329">
        <v>1227.388585274369</v>
      </c>
      <c r="K7586" s="329">
        <f t="shared" si="118"/>
        <v>1227.388585274369</v>
      </c>
    </row>
    <row r="7587" spans="2:11" x14ac:dyDescent="0.2">
      <c r="B7587" s="1">
        <v>160957458</v>
      </c>
      <c r="C7587" s="1">
        <v>2027</v>
      </c>
      <c r="D7587" s="1" t="s">
        <v>332</v>
      </c>
      <c r="E7587" s="1">
        <v>0</v>
      </c>
      <c r="F7587" s="329">
        <v>0</v>
      </c>
      <c r="G7587" s="1">
        <v>0</v>
      </c>
      <c r="H7587" s="329">
        <v>0</v>
      </c>
      <c r="I7587" s="1">
        <v>0</v>
      </c>
      <c r="J7587" s="329">
        <v>1227.388585274369</v>
      </c>
      <c r="K7587" s="329">
        <f t="shared" si="118"/>
        <v>1227.388585274369</v>
      </c>
    </row>
    <row r="7588" spans="2:11" x14ac:dyDescent="0.2">
      <c r="B7588" s="1">
        <v>160957458</v>
      </c>
      <c r="C7588" s="1">
        <v>2028</v>
      </c>
      <c r="D7588" s="1" t="s">
        <v>332</v>
      </c>
      <c r="E7588" s="1">
        <v>0</v>
      </c>
      <c r="F7588" s="329">
        <v>0</v>
      </c>
      <c r="G7588" s="1">
        <v>0</v>
      </c>
      <c r="H7588" s="329">
        <v>0</v>
      </c>
      <c r="I7588" s="1">
        <v>0</v>
      </c>
      <c r="J7588" s="329">
        <v>1227.388585274369</v>
      </c>
      <c r="K7588" s="329">
        <f t="shared" si="118"/>
        <v>1227.388585274369</v>
      </c>
    </row>
    <row r="7589" spans="2:11" x14ac:dyDescent="0.2">
      <c r="B7589" s="1">
        <v>160957458</v>
      </c>
      <c r="C7589" s="1">
        <v>2029</v>
      </c>
      <c r="D7589" s="1" t="s">
        <v>332</v>
      </c>
      <c r="E7589" s="1">
        <v>0</v>
      </c>
      <c r="F7589" s="329">
        <v>0</v>
      </c>
      <c r="G7589" s="1">
        <v>0</v>
      </c>
      <c r="H7589" s="329">
        <v>0</v>
      </c>
      <c r="I7589" s="1">
        <v>0</v>
      </c>
      <c r="J7589" s="329">
        <v>1227.388585274369</v>
      </c>
      <c r="K7589" s="329">
        <f t="shared" si="118"/>
        <v>1227.388585274369</v>
      </c>
    </row>
    <row r="7590" spans="2:11" x14ac:dyDescent="0.2">
      <c r="B7590" s="1">
        <v>160957458</v>
      </c>
      <c r="C7590" s="1">
        <v>2030</v>
      </c>
      <c r="D7590" s="1" t="s">
        <v>332</v>
      </c>
      <c r="E7590" s="1">
        <v>0</v>
      </c>
      <c r="F7590" s="329">
        <v>0</v>
      </c>
      <c r="G7590" s="1">
        <v>0</v>
      </c>
      <c r="H7590" s="329">
        <v>0</v>
      </c>
      <c r="I7590" s="1">
        <v>0</v>
      </c>
      <c r="J7590" s="329">
        <v>1227.388585274369</v>
      </c>
      <c r="K7590" s="329">
        <f t="shared" si="118"/>
        <v>1227.388585274369</v>
      </c>
    </row>
    <row r="7591" spans="2:11" x14ac:dyDescent="0.2">
      <c r="B7591" s="1">
        <v>160957458</v>
      </c>
      <c r="C7591" s="1">
        <v>2031</v>
      </c>
      <c r="D7591" s="1" t="s">
        <v>332</v>
      </c>
      <c r="E7591" s="1">
        <v>0</v>
      </c>
      <c r="F7591" s="329">
        <v>0</v>
      </c>
      <c r="G7591" s="1">
        <v>0</v>
      </c>
      <c r="H7591" s="329">
        <v>0</v>
      </c>
      <c r="I7591" s="1">
        <v>0</v>
      </c>
      <c r="J7591" s="329">
        <v>1227.388585274369</v>
      </c>
      <c r="K7591" s="329">
        <f t="shared" si="118"/>
        <v>1227.388585274369</v>
      </c>
    </row>
    <row r="7592" spans="2:11" x14ac:dyDescent="0.2">
      <c r="B7592" s="1">
        <v>160957458</v>
      </c>
      <c r="C7592" s="1">
        <v>2032</v>
      </c>
      <c r="D7592" s="1" t="s">
        <v>332</v>
      </c>
      <c r="E7592" s="1">
        <v>0</v>
      </c>
      <c r="F7592" s="329">
        <v>0</v>
      </c>
      <c r="G7592" s="1">
        <v>6.7010544684811091</v>
      </c>
      <c r="H7592" s="329">
        <v>307.65233947127763</v>
      </c>
      <c r="I7592" s="1">
        <v>6.7010544684811091</v>
      </c>
      <c r="J7592" s="329">
        <v>1227.388585274369</v>
      </c>
      <c r="K7592" s="329">
        <f t="shared" si="118"/>
        <v>1535.0409247456466</v>
      </c>
    </row>
    <row r="7593" spans="2:11" x14ac:dyDescent="0.2">
      <c r="B7593" s="1">
        <v>160957458</v>
      </c>
      <c r="C7593" s="1">
        <v>2033</v>
      </c>
      <c r="D7593" s="1" t="s">
        <v>332</v>
      </c>
      <c r="E7593" s="1">
        <v>0</v>
      </c>
      <c r="F7593" s="329">
        <v>0</v>
      </c>
      <c r="G7593" s="1">
        <v>6.7010544684811091</v>
      </c>
      <c r="H7593" s="329">
        <v>307.65233947127763</v>
      </c>
      <c r="I7593" s="1">
        <v>6.7010544684811091</v>
      </c>
      <c r="J7593" s="329">
        <v>1227.388585274369</v>
      </c>
      <c r="K7593" s="329">
        <f t="shared" si="118"/>
        <v>1535.0409247456466</v>
      </c>
    </row>
    <row r="7594" spans="2:11" x14ac:dyDescent="0.2">
      <c r="B7594" s="1">
        <v>160957458</v>
      </c>
      <c r="C7594" s="1">
        <v>2034</v>
      </c>
      <c r="D7594" s="1" t="s">
        <v>332</v>
      </c>
      <c r="E7594" s="1">
        <v>0</v>
      </c>
      <c r="F7594" s="329">
        <v>0</v>
      </c>
      <c r="G7594" s="1">
        <v>6.7010544684811091</v>
      </c>
      <c r="H7594" s="329">
        <v>307.65233947127763</v>
      </c>
      <c r="I7594" s="1">
        <v>6.7010544684811091</v>
      </c>
      <c r="J7594" s="329">
        <v>1227.388585274369</v>
      </c>
      <c r="K7594" s="329">
        <f t="shared" si="118"/>
        <v>1535.0409247456466</v>
      </c>
    </row>
    <row r="7595" spans="2:11" x14ac:dyDescent="0.2">
      <c r="B7595" s="1">
        <v>162783566</v>
      </c>
      <c r="C7595" s="1">
        <v>2023</v>
      </c>
      <c r="D7595" s="1" t="s">
        <v>332</v>
      </c>
      <c r="E7595" s="1">
        <v>0</v>
      </c>
      <c r="F7595" s="329">
        <v>0</v>
      </c>
      <c r="G7595" s="1">
        <v>0</v>
      </c>
      <c r="H7595" s="329">
        <v>0</v>
      </c>
      <c r="I7595" s="1">
        <v>0</v>
      </c>
      <c r="J7595" s="329">
        <v>1142.2100052594819</v>
      </c>
      <c r="K7595" s="329">
        <f t="shared" si="118"/>
        <v>1142.2100052594819</v>
      </c>
    </row>
    <row r="7596" spans="2:11" x14ac:dyDescent="0.2">
      <c r="B7596" s="1">
        <v>162783566</v>
      </c>
      <c r="C7596" s="1">
        <v>2024</v>
      </c>
      <c r="D7596" s="1" t="s">
        <v>332</v>
      </c>
      <c r="E7596" s="1">
        <v>0</v>
      </c>
      <c r="F7596" s="329">
        <v>0</v>
      </c>
      <c r="G7596" s="1">
        <v>0</v>
      </c>
      <c r="H7596" s="329">
        <v>0</v>
      </c>
      <c r="I7596" s="1">
        <v>0</v>
      </c>
      <c r="J7596" s="329">
        <v>1142.2100052594819</v>
      </c>
      <c r="K7596" s="329">
        <f t="shared" si="118"/>
        <v>1142.2100052594819</v>
      </c>
    </row>
    <row r="7597" spans="2:11" x14ac:dyDescent="0.2">
      <c r="B7597" s="1">
        <v>162783566</v>
      </c>
      <c r="C7597" s="1">
        <v>2025</v>
      </c>
      <c r="D7597" s="1" t="s">
        <v>332</v>
      </c>
      <c r="E7597" s="1">
        <v>0</v>
      </c>
      <c r="F7597" s="329">
        <v>0</v>
      </c>
      <c r="G7597" s="1">
        <v>0</v>
      </c>
      <c r="H7597" s="329">
        <v>0</v>
      </c>
      <c r="I7597" s="1">
        <v>0</v>
      </c>
      <c r="J7597" s="329">
        <v>1142.2100052594819</v>
      </c>
      <c r="K7597" s="329">
        <f t="shared" si="118"/>
        <v>1142.2100052594819</v>
      </c>
    </row>
    <row r="7598" spans="2:11" x14ac:dyDescent="0.2">
      <c r="B7598" s="1">
        <v>162783566</v>
      </c>
      <c r="C7598" s="1">
        <v>2026</v>
      </c>
      <c r="D7598" s="1" t="s">
        <v>332</v>
      </c>
      <c r="E7598" s="1">
        <v>0</v>
      </c>
      <c r="F7598" s="329">
        <v>0</v>
      </c>
      <c r="G7598" s="1">
        <v>0</v>
      </c>
      <c r="H7598" s="329">
        <v>0</v>
      </c>
      <c r="I7598" s="1">
        <v>0</v>
      </c>
      <c r="J7598" s="329">
        <v>1142.2100052594819</v>
      </c>
      <c r="K7598" s="329">
        <f t="shared" si="118"/>
        <v>1142.2100052594819</v>
      </c>
    </row>
    <row r="7599" spans="2:11" x14ac:dyDescent="0.2">
      <c r="B7599" s="1">
        <v>162783566</v>
      </c>
      <c r="C7599" s="1">
        <v>2027</v>
      </c>
      <c r="D7599" s="1" t="s">
        <v>332</v>
      </c>
      <c r="E7599" s="1">
        <v>0</v>
      </c>
      <c r="F7599" s="329">
        <v>0</v>
      </c>
      <c r="G7599" s="1">
        <v>0</v>
      </c>
      <c r="H7599" s="329">
        <v>0</v>
      </c>
      <c r="I7599" s="1">
        <v>0</v>
      </c>
      <c r="J7599" s="329">
        <v>1142.2100052594819</v>
      </c>
      <c r="K7599" s="329">
        <f t="shared" si="118"/>
        <v>1142.2100052594819</v>
      </c>
    </row>
    <row r="7600" spans="2:11" x14ac:dyDescent="0.2">
      <c r="B7600" s="1">
        <v>162783566</v>
      </c>
      <c r="C7600" s="1">
        <v>2028</v>
      </c>
      <c r="D7600" s="1" t="s">
        <v>332</v>
      </c>
      <c r="E7600" s="1">
        <v>0</v>
      </c>
      <c r="F7600" s="329">
        <v>0</v>
      </c>
      <c r="G7600" s="1">
        <v>0</v>
      </c>
      <c r="H7600" s="329">
        <v>0</v>
      </c>
      <c r="I7600" s="1">
        <v>0</v>
      </c>
      <c r="J7600" s="329">
        <v>1142.2100052594819</v>
      </c>
      <c r="K7600" s="329">
        <f t="shared" si="118"/>
        <v>1142.2100052594819</v>
      </c>
    </row>
    <row r="7601" spans="2:11" x14ac:dyDescent="0.2">
      <c r="B7601" s="1">
        <v>162783566</v>
      </c>
      <c r="C7601" s="1">
        <v>2029</v>
      </c>
      <c r="D7601" s="1" t="s">
        <v>332</v>
      </c>
      <c r="E7601" s="1">
        <v>0</v>
      </c>
      <c r="F7601" s="329">
        <v>0</v>
      </c>
      <c r="G7601" s="1">
        <v>0</v>
      </c>
      <c r="H7601" s="329">
        <v>0</v>
      </c>
      <c r="I7601" s="1">
        <v>0</v>
      </c>
      <c r="J7601" s="329">
        <v>1142.2100052594819</v>
      </c>
      <c r="K7601" s="329">
        <f t="shared" si="118"/>
        <v>1142.2100052594819</v>
      </c>
    </row>
    <row r="7602" spans="2:11" x14ac:dyDescent="0.2">
      <c r="B7602" s="1">
        <v>162783566</v>
      </c>
      <c r="C7602" s="1">
        <v>2030</v>
      </c>
      <c r="D7602" s="1" t="s">
        <v>332</v>
      </c>
      <c r="E7602" s="1">
        <v>0</v>
      </c>
      <c r="F7602" s="329">
        <v>0</v>
      </c>
      <c r="G7602" s="1">
        <v>0</v>
      </c>
      <c r="H7602" s="329">
        <v>0</v>
      </c>
      <c r="I7602" s="1">
        <v>0</v>
      </c>
      <c r="J7602" s="329">
        <v>1142.2100052594819</v>
      </c>
      <c r="K7602" s="329">
        <f t="shared" si="118"/>
        <v>1142.2100052594819</v>
      </c>
    </row>
    <row r="7603" spans="2:11" x14ac:dyDescent="0.2">
      <c r="B7603" s="1">
        <v>162783566</v>
      </c>
      <c r="C7603" s="1">
        <v>2031</v>
      </c>
      <c r="D7603" s="1" t="s">
        <v>332</v>
      </c>
      <c r="E7603" s="1">
        <v>0</v>
      </c>
      <c r="F7603" s="329">
        <v>0</v>
      </c>
      <c r="G7603" s="1">
        <v>0</v>
      </c>
      <c r="H7603" s="329">
        <v>0</v>
      </c>
      <c r="I7603" s="1">
        <v>0</v>
      </c>
      <c r="J7603" s="329">
        <v>1142.2100052594819</v>
      </c>
      <c r="K7603" s="329">
        <f t="shared" si="118"/>
        <v>1142.2100052594819</v>
      </c>
    </row>
    <row r="7604" spans="2:11" x14ac:dyDescent="0.2">
      <c r="B7604" s="1">
        <v>162783566</v>
      </c>
      <c r="C7604" s="1">
        <v>2032</v>
      </c>
      <c r="D7604" s="1" t="s">
        <v>332</v>
      </c>
      <c r="E7604" s="1">
        <v>0</v>
      </c>
      <c r="F7604" s="329">
        <v>0</v>
      </c>
      <c r="G7604" s="1">
        <v>4.3625525798931308</v>
      </c>
      <c r="H7604" s="329">
        <v>200.28929977863569</v>
      </c>
      <c r="I7604" s="1">
        <v>4.3625525798931308</v>
      </c>
      <c r="J7604" s="329">
        <v>1142.2100052594819</v>
      </c>
      <c r="K7604" s="329">
        <f t="shared" si="118"/>
        <v>1342.4993050381177</v>
      </c>
    </row>
    <row r="7605" spans="2:11" x14ac:dyDescent="0.2">
      <c r="B7605" s="1">
        <v>162783566</v>
      </c>
      <c r="C7605" s="1">
        <v>2033</v>
      </c>
      <c r="D7605" s="1" t="s">
        <v>332</v>
      </c>
      <c r="E7605" s="1">
        <v>0</v>
      </c>
      <c r="F7605" s="329">
        <v>0</v>
      </c>
      <c r="G7605" s="1">
        <v>4.3625525798931308</v>
      </c>
      <c r="H7605" s="329">
        <v>200.28929977863569</v>
      </c>
      <c r="I7605" s="1">
        <v>4.3625525798931308</v>
      </c>
      <c r="J7605" s="329">
        <v>1142.2100052594819</v>
      </c>
      <c r="K7605" s="329">
        <f t="shared" si="118"/>
        <v>1342.4993050381177</v>
      </c>
    </row>
    <row r="7606" spans="2:11" x14ac:dyDescent="0.2">
      <c r="B7606" s="1">
        <v>162783566</v>
      </c>
      <c r="C7606" s="1">
        <v>2034</v>
      </c>
      <c r="D7606" s="1" t="s">
        <v>332</v>
      </c>
      <c r="E7606" s="1">
        <v>0</v>
      </c>
      <c r="F7606" s="329">
        <v>0</v>
      </c>
      <c r="G7606" s="1">
        <v>4.3625525798931308</v>
      </c>
      <c r="H7606" s="329">
        <v>200.28929977863569</v>
      </c>
      <c r="I7606" s="1">
        <v>4.3625525798931308</v>
      </c>
      <c r="J7606" s="329">
        <v>1142.2100052594819</v>
      </c>
      <c r="K7606" s="329">
        <f t="shared" si="118"/>
        <v>1342.4993050381177</v>
      </c>
    </row>
    <row r="7607" spans="2:11" x14ac:dyDescent="0.2">
      <c r="B7607" s="1">
        <v>171121713</v>
      </c>
      <c r="C7607" s="1">
        <v>2023</v>
      </c>
      <c r="D7607" s="1" t="s">
        <v>332</v>
      </c>
      <c r="E7607" s="1">
        <v>0</v>
      </c>
      <c r="F7607" s="329">
        <v>0</v>
      </c>
      <c r="G7607" s="1">
        <v>0</v>
      </c>
      <c r="H7607" s="329">
        <v>0</v>
      </c>
      <c r="I7607" s="1">
        <v>0</v>
      </c>
      <c r="J7607" s="329">
        <v>717.26334921272644</v>
      </c>
      <c r="K7607" s="329">
        <f t="shared" si="118"/>
        <v>717.26334921272644</v>
      </c>
    </row>
    <row r="7608" spans="2:11" x14ac:dyDescent="0.2">
      <c r="B7608" s="1">
        <v>171121713</v>
      </c>
      <c r="C7608" s="1">
        <v>2024</v>
      </c>
      <c r="D7608" s="1" t="s">
        <v>332</v>
      </c>
      <c r="E7608" s="1">
        <v>0</v>
      </c>
      <c r="F7608" s="329">
        <v>0</v>
      </c>
      <c r="G7608" s="1">
        <v>0</v>
      </c>
      <c r="H7608" s="329">
        <v>0</v>
      </c>
      <c r="I7608" s="1">
        <v>0</v>
      </c>
      <c r="J7608" s="329">
        <v>717.26334921272644</v>
      </c>
      <c r="K7608" s="329">
        <f t="shared" si="118"/>
        <v>717.26334921272644</v>
      </c>
    </row>
    <row r="7609" spans="2:11" x14ac:dyDescent="0.2">
      <c r="B7609" s="1">
        <v>171121713</v>
      </c>
      <c r="C7609" s="1">
        <v>2025</v>
      </c>
      <c r="D7609" s="1" t="s">
        <v>332</v>
      </c>
      <c r="E7609" s="1">
        <v>0</v>
      </c>
      <c r="F7609" s="329">
        <v>0</v>
      </c>
      <c r="G7609" s="1">
        <v>0</v>
      </c>
      <c r="H7609" s="329">
        <v>0</v>
      </c>
      <c r="I7609" s="1">
        <v>0</v>
      </c>
      <c r="J7609" s="329">
        <v>717.26334921272644</v>
      </c>
      <c r="K7609" s="329">
        <f t="shared" si="118"/>
        <v>717.26334921272644</v>
      </c>
    </row>
    <row r="7610" spans="2:11" x14ac:dyDescent="0.2">
      <c r="B7610" s="1">
        <v>171121713</v>
      </c>
      <c r="C7610" s="1">
        <v>2026</v>
      </c>
      <c r="D7610" s="1" t="s">
        <v>332</v>
      </c>
      <c r="E7610" s="1">
        <v>0</v>
      </c>
      <c r="F7610" s="329">
        <v>0</v>
      </c>
      <c r="G7610" s="1">
        <v>0</v>
      </c>
      <c r="H7610" s="329">
        <v>0</v>
      </c>
      <c r="I7610" s="1">
        <v>0</v>
      </c>
      <c r="J7610" s="329">
        <v>717.26334921272644</v>
      </c>
      <c r="K7610" s="329">
        <f t="shared" si="118"/>
        <v>717.26334921272644</v>
      </c>
    </row>
    <row r="7611" spans="2:11" x14ac:dyDescent="0.2">
      <c r="B7611" s="1">
        <v>171121713</v>
      </c>
      <c r="C7611" s="1">
        <v>2027</v>
      </c>
      <c r="D7611" s="1" t="s">
        <v>332</v>
      </c>
      <c r="E7611" s="1">
        <v>0</v>
      </c>
      <c r="F7611" s="329">
        <v>0</v>
      </c>
      <c r="G7611" s="1">
        <v>0</v>
      </c>
      <c r="H7611" s="329">
        <v>0</v>
      </c>
      <c r="I7611" s="1">
        <v>0</v>
      </c>
      <c r="J7611" s="329">
        <v>717.26334921272644</v>
      </c>
      <c r="K7611" s="329">
        <f t="shared" si="118"/>
        <v>717.26334921272644</v>
      </c>
    </row>
    <row r="7612" spans="2:11" x14ac:dyDescent="0.2">
      <c r="B7612" s="1">
        <v>171121713</v>
      </c>
      <c r="C7612" s="1">
        <v>2028</v>
      </c>
      <c r="D7612" s="1" t="s">
        <v>332</v>
      </c>
      <c r="E7612" s="1">
        <v>0</v>
      </c>
      <c r="F7612" s="329">
        <v>0</v>
      </c>
      <c r="G7612" s="1">
        <v>0</v>
      </c>
      <c r="H7612" s="329">
        <v>0</v>
      </c>
      <c r="I7612" s="1">
        <v>0</v>
      </c>
      <c r="J7612" s="329">
        <v>717.26334921272644</v>
      </c>
      <c r="K7612" s="329">
        <f t="shared" si="118"/>
        <v>717.26334921272644</v>
      </c>
    </row>
    <row r="7613" spans="2:11" x14ac:dyDescent="0.2">
      <c r="B7613" s="1">
        <v>171121713</v>
      </c>
      <c r="C7613" s="1">
        <v>2029</v>
      </c>
      <c r="D7613" s="1" t="s">
        <v>332</v>
      </c>
      <c r="E7613" s="1">
        <v>0</v>
      </c>
      <c r="F7613" s="329">
        <v>0</v>
      </c>
      <c r="G7613" s="1">
        <v>0</v>
      </c>
      <c r="H7613" s="329">
        <v>0</v>
      </c>
      <c r="I7613" s="1">
        <v>0</v>
      </c>
      <c r="J7613" s="329">
        <v>717.26334921272644</v>
      </c>
      <c r="K7613" s="329">
        <f t="shared" si="118"/>
        <v>717.26334921272644</v>
      </c>
    </row>
    <row r="7614" spans="2:11" x14ac:dyDescent="0.2">
      <c r="B7614" s="1">
        <v>171121713</v>
      </c>
      <c r="C7614" s="1">
        <v>2030</v>
      </c>
      <c r="D7614" s="1" t="s">
        <v>332</v>
      </c>
      <c r="E7614" s="1">
        <v>0</v>
      </c>
      <c r="F7614" s="329">
        <v>0</v>
      </c>
      <c r="G7614" s="1">
        <v>0</v>
      </c>
      <c r="H7614" s="329">
        <v>0</v>
      </c>
      <c r="I7614" s="1">
        <v>0</v>
      </c>
      <c r="J7614" s="329">
        <v>717.26334921272644</v>
      </c>
      <c r="K7614" s="329">
        <f t="shared" si="118"/>
        <v>717.26334921272644</v>
      </c>
    </row>
    <row r="7615" spans="2:11" x14ac:dyDescent="0.2">
      <c r="B7615" s="1">
        <v>171121713</v>
      </c>
      <c r="C7615" s="1">
        <v>2031</v>
      </c>
      <c r="D7615" s="1" t="s">
        <v>332</v>
      </c>
      <c r="E7615" s="1">
        <v>0</v>
      </c>
      <c r="F7615" s="329">
        <v>0</v>
      </c>
      <c r="G7615" s="1">
        <v>0</v>
      </c>
      <c r="H7615" s="329">
        <v>0</v>
      </c>
      <c r="I7615" s="1">
        <v>0</v>
      </c>
      <c r="J7615" s="329">
        <v>717.26334921272644</v>
      </c>
      <c r="K7615" s="329">
        <f t="shared" si="118"/>
        <v>717.26334921272644</v>
      </c>
    </row>
    <row r="7616" spans="2:11" x14ac:dyDescent="0.2">
      <c r="B7616" s="1">
        <v>171121713</v>
      </c>
      <c r="C7616" s="1">
        <v>2032</v>
      </c>
      <c r="D7616" s="1" t="s">
        <v>332</v>
      </c>
      <c r="E7616" s="1">
        <v>0</v>
      </c>
      <c r="F7616" s="329">
        <v>0</v>
      </c>
      <c r="G7616" s="1">
        <v>12.52594098489295</v>
      </c>
      <c r="H7616" s="329">
        <v>575.07890231415445</v>
      </c>
      <c r="I7616" s="1">
        <v>12.52594098489295</v>
      </c>
      <c r="J7616" s="329">
        <v>717.26334921272644</v>
      </c>
      <c r="K7616" s="329">
        <f t="shared" si="118"/>
        <v>1292.3422515268808</v>
      </c>
    </row>
    <row r="7617" spans="2:11" x14ac:dyDescent="0.2">
      <c r="B7617" s="1">
        <v>171121713</v>
      </c>
      <c r="C7617" s="1">
        <v>2033</v>
      </c>
      <c r="D7617" s="1" t="s">
        <v>332</v>
      </c>
      <c r="E7617" s="1">
        <v>0</v>
      </c>
      <c r="F7617" s="329">
        <v>0</v>
      </c>
      <c r="G7617" s="1">
        <v>12.52594098489295</v>
      </c>
      <c r="H7617" s="329">
        <v>575.07890231415445</v>
      </c>
      <c r="I7617" s="1">
        <v>12.52594098489295</v>
      </c>
      <c r="J7617" s="329">
        <v>717.26334921272644</v>
      </c>
      <c r="K7617" s="329">
        <f t="shared" si="118"/>
        <v>1292.3422515268808</v>
      </c>
    </row>
    <row r="7618" spans="2:11" x14ac:dyDescent="0.2">
      <c r="B7618" s="1">
        <v>171121713</v>
      </c>
      <c r="C7618" s="1">
        <v>2034</v>
      </c>
      <c r="D7618" s="1" t="s">
        <v>332</v>
      </c>
      <c r="E7618" s="1">
        <v>0</v>
      </c>
      <c r="F7618" s="329">
        <v>0</v>
      </c>
      <c r="G7618" s="1">
        <v>12.52594098489295</v>
      </c>
      <c r="H7618" s="329">
        <v>575.07890231415445</v>
      </c>
      <c r="I7618" s="1">
        <v>12.52594098489295</v>
      </c>
      <c r="J7618" s="329">
        <v>717.26334921272644</v>
      </c>
      <c r="K7618" s="329">
        <f t="shared" si="118"/>
        <v>1292.3422515268808</v>
      </c>
    </row>
    <row r="7619" spans="2:11" x14ac:dyDescent="0.2">
      <c r="B7619" s="1">
        <v>171744023</v>
      </c>
      <c r="C7619" s="1">
        <v>2023</v>
      </c>
      <c r="D7619" s="1" t="s">
        <v>332</v>
      </c>
      <c r="E7619" s="1">
        <v>375.01014919638601</v>
      </c>
      <c r="F7619" s="329">
        <v>0</v>
      </c>
      <c r="G7619" s="1">
        <v>0</v>
      </c>
      <c r="H7619" s="329">
        <v>0</v>
      </c>
      <c r="I7619" s="1">
        <v>375.01014919638601</v>
      </c>
      <c r="J7619" s="329">
        <v>1117.0354473534751</v>
      </c>
      <c r="K7619" s="329">
        <f t="shared" si="118"/>
        <v>1117.0354473534751</v>
      </c>
    </row>
    <row r="7620" spans="2:11" x14ac:dyDescent="0.2">
      <c r="B7620" s="1">
        <v>171744023</v>
      </c>
      <c r="C7620" s="1">
        <v>2024</v>
      </c>
      <c r="D7620" s="1" t="s">
        <v>332</v>
      </c>
      <c r="E7620" s="1">
        <v>379.30560638580062</v>
      </c>
      <c r="F7620" s="329">
        <v>5.1997694637827916</v>
      </c>
      <c r="G7620" s="1">
        <v>0</v>
      </c>
      <c r="H7620" s="329">
        <v>0</v>
      </c>
      <c r="I7620" s="1">
        <v>379.30560638580062</v>
      </c>
      <c r="J7620" s="329">
        <v>1117.0354473534751</v>
      </c>
      <c r="K7620" s="329">
        <f t="shared" si="118"/>
        <v>1122.2352168172579</v>
      </c>
    </row>
    <row r="7621" spans="2:11" x14ac:dyDescent="0.2">
      <c r="B7621" s="1">
        <v>171744023</v>
      </c>
      <c r="C7621" s="1">
        <v>2025</v>
      </c>
      <c r="D7621" s="1" t="s">
        <v>332</v>
      </c>
      <c r="E7621" s="1">
        <v>383.79057413268202</v>
      </c>
      <c r="F7621" s="329">
        <v>6.8291812091162338</v>
      </c>
      <c r="G7621" s="1">
        <v>0</v>
      </c>
      <c r="H7621" s="329">
        <v>0</v>
      </c>
      <c r="I7621" s="1">
        <v>383.79057413268202</v>
      </c>
      <c r="J7621" s="329">
        <v>1117.0354473534751</v>
      </c>
      <c r="K7621" s="329">
        <f t="shared" si="118"/>
        <v>1123.8646285625914</v>
      </c>
    </row>
    <row r="7622" spans="2:11" x14ac:dyDescent="0.2">
      <c r="B7622" s="1">
        <v>171744023</v>
      </c>
      <c r="C7622" s="1">
        <v>2026</v>
      </c>
      <c r="D7622" s="1" t="s">
        <v>332</v>
      </c>
      <c r="E7622" s="1">
        <v>391.39762341439013</v>
      </c>
      <c r="F7622" s="329">
        <v>4.1116588915323611</v>
      </c>
      <c r="G7622" s="1">
        <v>0</v>
      </c>
      <c r="H7622" s="329">
        <v>0</v>
      </c>
      <c r="I7622" s="1">
        <v>391.39762341439013</v>
      </c>
      <c r="J7622" s="329">
        <v>1117.0354473534751</v>
      </c>
      <c r="K7622" s="329">
        <f t="shared" si="118"/>
        <v>1121.1471062450075</v>
      </c>
    </row>
    <row r="7623" spans="2:11" x14ac:dyDescent="0.2">
      <c r="B7623" s="1">
        <v>171744023</v>
      </c>
      <c r="C7623" s="1">
        <v>2027</v>
      </c>
      <c r="D7623" s="1" t="s">
        <v>332</v>
      </c>
      <c r="E7623" s="1">
        <v>4005.1191928696312</v>
      </c>
      <c r="F7623" s="329">
        <v>27.452978871020669</v>
      </c>
      <c r="G7623" s="1">
        <v>0</v>
      </c>
      <c r="H7623" s="329">
        <v>0</v>
      </c>
      <c r="I7623" s="1">
        <v>4005.1191928696312</v>
      </c>
      <c r="J7623" s="329">
        <v>1117.0354473534751</v>
      </c>
      <c r="K7623" s="329">
        <f t="shared" ref="K7623:K7686" si="119">J7623+H7623+F7623</f>
        <v>1144.4884262244957</v>
      </c>
    </row>
    <row r="7624" spans="2:11" x14ac:dyDescent="0.2">
      <c r="B7624" s="1">
        <v>171744023</v>
      </c>
      <c r="C7624" s="1">
        <v>2028</v>
      </c>
      <c r="D7624" s="1" t="s">
        <v>332</v>
      </c>
      <c r="E7624" s="1">
        <v>4261.722555966513</v>
      </c>
      <c r="F7624" s="329">
        <v>37.631183614902817</v>
      </c>
      <c r="G7624" s="1">
        <v>0</v>
      </c>
      <c r="H7624" s="329">
        <v>0</v>
      </c>
      <c r="I7624" s="1">
        <v>4261.722555966513</v>
      </c>
      <c r="J7624" s="329">
        <v>1117.0354473534751</v>
      </c>
      <c r="K7624" s="329">
        <f t="shared" si="119"/>
        <v>1154.6666309683778</v>
      </c>
    </row>
    <row r="7625" spans="2:11" x14ac:dyDescent="0.2">
      <c r="B7625" s="1">
        <v>171744023</v>
      </c>
      <c r="C7625" s="1">
        <v>2029</v>
      </c>
      <c r="D7625" s="1" t="s">
        <v>332</v>
      </c>
      <c r="E7625" s="1">
        <v>4460.2284554561156</v>
      </c>
      <c r="F7625" s="329">
        <v>30.251059287300219</v>
      </c>
      <c r="G7625" s="1">
        <v>0</v>
      </c>
      <c r="H7625" s="329">
        <v>0</v>
      </c>
      <c r="I7625" s="1">
        <v>4460.2284554561156</v>
      </c>
      <c r="J7625" s="329">
        <v>1117.0354473534751</v>
      </c>
      <c r="K7625" s="329">
        <f t="shared" si="119"/>
        <v>1147.2865066407753</v>
      </c>
    </row>
    <row r="7626" spans="2:11" x14ac:dyDescent="0.2">
      <c r="B7626" s="1">
        <v>171744023</v>
      </c>
      <c r="C7626" s="1">
        <v>2030</v>
      </c>
      <c r="D7626" s="1" t="s">
        <v>332</v>
      </c>
      <c r="E7626" s="1">
        <v>4267.2288336749298</v>
      </c>
      <c r="F7626" s="329">
        <v>31.2945348629728</v>
      </c>
      <c r="G7626" s="1">
        <v>0</v>
      </c>
      <c r="H7626" s="329">
        <v>0</v>
      </c>
      <c r="I7626" s="1">
        <v>4267.2288336749298</v>
      </c>
      <c r="J7626" s="329">
        <v>1117.0354473534751</v>
      </c>
      <c r="K7626" s="329">
        <f t="shared" si="119"/>
        <v>1148.3299822164479</v>
      </c>
    </row>
    <row r="7627" spans="2:11" x14ac:dyDescent="0.2">
      <c r="B7627" s="1">
        <v>171744023</v>
      </c>
      <c r="C7627" s="1">
        <v>2031</v>
      </c>
      <c r="D7627" s="1" t="s">
        <v>332</v>
      </c>
      <c r="E7627" s="1">
        <v>3112.9478442263312</v>
      </c>
      <c r="F7627" s="329">
        <v>34.855417878800708</v>
      </c>
      <c r="G7627" s="1">
        <v>0</v>
      </c>
      <c r="H7627" s="329">
        <v>0</v>
      </c>
      <c r="I7627" s="1">
        <v>3112.9478442263312</v>
      </c>
      <c r="J7627" s="329">
        <v>1117.0354473534751</v>
      </c>
      <c r="K7627" s="329">
        <f t="shared" si="119"/>
        <v>1151.8908652322757</v>
      </c>
    </row>
    <row r="7628" spans="2:11" x14ac:dyDescent="0.2">
      <c r="B7628" s="1">
        <v>171744023</v>
      </c>
      <c r="C7628" s="1">
        <v>2032</v>
      </c>
      <c r="D7628" s="1" t="s">
        <v>332</v>
      </c>
      <c r="E7628" s="1">
        <v>3155.6869316985421</v>
      </c>
      <c r="F7628" s="329">
        <v>62.792310195989053</v>
      </c>
      <c r="G7628" s="1">
        <v>90.433834437320016</v>
      </c>
      <c r="H7628" s="329">
        <v>4151.9108466978314</v>
      </c>
      <c r="I7628" s="1">
        <v>3246.1207661358621</v>
      </c>
      <c r="J7628" s="329">
        <v>1117.0354473534751</v>
      </c>
      <c r="K7628" s="329">
        <f t="shared" si="119"/>
        <v>5331.7386042472954</v>
      </c>
    </row>
    <row r="7629" spans="2:11" x14ac:dyDescent="0.2">
      <c r="B7629" s="1">
        <v>171744023</v>
      </c>
      <c r="C7629" s="1">
        <v>2033</v>
      </c>
      <c r="D7629" s="1" t="s">
        <v>332</v>
      </c>
      <c r="E7629" s="1">
        <v>3155.6869316985421</v>
      </c>
      <c r="F7629" s="329">
        <v>62.792310195989053</v>
      </c>
      <c r="G7629" s="1">
        <v>90.433834437320016</v>
      </c>
      <c r="H7629" s="329">
        <v>4151.9108466978314</v>
      </c>
      <c r="I7629" s="1">
        <v>3246.1207661358621</v>
      </c>
      <c r="J7629" s="329">
        <v>1117.0354473534751</v>
      </c>
      <c r="K7629" s="329">
        <f t="shared" si="119"/>
        <v>5331.7386042472954</v>
      </c>
    </row>
    <row r="7630" spans="2:11" x14ac:dyDescent="0.2">
      <c r="B7630" s="1">
        <v>171744023</v>
      </c>
      <c r="C7630" s="1">
        <v>2034</v>
      </c>
      <c r="D7630" s="1" t="s">
        <v>332</v>
      </c>
      <c r="E7630" s="1">
        <v>3155.6869316985421</v>
      </c>
      <c r="F7630" s="329">
        <v>62.792310195989053</v>
      </c>
      <c r="G7630" s="1">
        <v>90.433834437320016</v>
      </c>
      <c r="H7630" s="329">
        <v>4151.9108466978314</v>
      </c>
      <c r="I7630" s="1">
        <v>3246.1207661358621</v>
      </c>
      <c r="J7630" s="329">
        <v>1117.0354473534751</v>
      </c>
      <c r="K7630" s="329">
        <f t="shared" si="119"/>
        <v>5331.7386042472954</v>
      </c>
    </row>
    <row r="7631" spans="2:11" x14ac:dyDescent="0.2">
      <c r="B7631" s="1">
        <v>175478803</v>
      </c>
      <c r="C7631" s="1">
        <v>2023</v>
      </c>
      <c r="D7631" s="1" t="s">
        <v>332</v>
      </c>
      <c r="E7631" s="1">
        <v>0</v>
      </c>
      <c r="F7631" s="329">
        <v>0</v>
      </c>
      <c r="G7631" s="1">
        <v>0</v>
      </c>
      <c r="H7631" s="329">
        <v>0</v>
      </c>
      <c r="I7631" s="1">
        <v>0</v>
      </c>
      <c r="J7631" s="329">
        <v>548.39724916560874</v>
      </c>
      <c r="K7631" s="329">
        <f t="shared" si="119"/>
        <v>548.39724916560874</v>
      </c>
    </row>
    <row r="7632" spans="2:11" x14ac:dyDescent="0.2">
      <c r="B7632" s="1">
        <v>175478803</v>
      </c>
      <c r="C7632" s="1">
        <v>2024</v>
      </c>
      <c r="D7632" s="1" t="s">
        <v>332</v>
      </c>
      <c r="E7632" s="1">
        <v>0</v>
      </c>
      <c r="F7632" s="329">
        <v>0</v>
      </c>
      <c r="G7632" s="1">
        <v>0</v>
      </c>
      <c r="H7632" s="329">
        <v>0</v>
      </c>
      <c r="I7632" s="1">
        <v>0</v>
      </c>
      <c r="J7632" s="329">
        <v>548.39724916560874</v>
      </c>
      <c r="K7632" s="329">
        <f t="shared" si="119"/>
        <v>548.39724916560874</v>
      </c>
    </row>
    <row r="7633" spans="2:11" x14ac:dyDescent="0.2">
      <c r="B7633" s="1">
        <v>175478803</v>
      </c>
      <c r="C7633" s="1">
        <v>2025</v>
      </c>
      <c r="D7633" s="1" t="s">
        <v>332</v>
      </c>
      <c r="E7633" s="1">
        <v>0</v>
      </c>
      <c r="F7633" s="329">
        <v>0</v>
      </c>
      <c r="G7633" s="1">
        <v>0</v>
      </c>
      <c r="H7633" s="329">
        <v>0</v>
      </c>
      <c r="I7633" s="1">
        <v>0</v>
      </c>
      <c r="J7633" s="329">
        <v>548.39724916560874</v>
      </c>
      <c r="K7633" s="329">
        <f t="shared" si="119"/>
        <v>548.39724916560874</v>
      </c>
    </row>
    <row r="7634" spans="2:11" x14ac:dyDescent="0.2">
      <c r="B7634" s="1">
        <v>175478803</v>
      </c>
      <c r="C7634" s="1">
        <v>2026</v>
      </c>
      <c r="D7634" s="1" t="s">
        <v>332</v>
      </c>
      <c r="E7634" s="1">
        <v>0</v>
      </c>
      <c r="F7634" s="329">
        <v>0</v>
      </c>
      <c r="G7634" s="1">
        <v>0</v>
      </c>
      <c r="H7634" s="329">
        <v>0</v>
      </c>
      <c r="I7634" s="1">
        <v>0</v>
      </c>
      <c r="J7634" s="329">
        <v>548.39724916560874</v>
      </c>
      <c r="K7634" s="329">
        <f t="shared" si="119"/>
        <v>548.39724916560874</v>
      </c>
    </row>
    <row r="7635" spans="2:11" x14ac:dyDescent="0.2">
      <c r="B7635" s="1">
        <v>175478803</v>
      </c>
      <c r="C7635" s="1">
        <v>2027</v>
      </c>
      <c r="D7635" s="1" t="s">
        <v>332</v>
      </c>
      <c r="E7635" s="1">
        <v>0</v>
      </c>
      <c r="F7635" s="329">
        <v>0</v>
      </c>
      <c r="G7635" s="1">
        <v>0</v>
      </c>
      <c r="H7635" s="329">
        <v>0</v>
      </c>
      <c r="I7635" s="1">
        <v>0</v>
      </c>
      <c r="J7635" s="329">
        <v>548.39724916560874</v>
      </c>
      <c r="K7635" s="329">
        <f t="shared" si="119"/>
        <v>548.39724916560874</v>
      </c>
    </row>
    <row r="7636" spans="2:11" x14ac:dyDescent="0.2">
      <c r="B7636" s="1">
        <v>175478803</v>
      </c>
      <c r="C7636" s="1">
        <v>2028</v>
      </c>
      <c r="D7636" s="1" t="s">
        <v>332</v>
      </c>
      <c r="E7636" s="1">
        <v>0</v>
      </c>
      <c r="F7636" s="329">
        <v>0</v>
      </c>
      <c r="G7636" s="1">
        <v>0</v>
      </c>
      <c r="H7636" s="329">
        <v>0</v>
      </c>
      <c r="I7636" s="1">
        <v>0</v>
      </c>
      <c r="J7636" s="329">
        <v>548.39724916560874</v>
      </c>
      <c r="K7636" s="329">
        <f t="shared" si="119"/>
        <v>548.39724916560874</v>
      </c>
    </row>
    <row r="7637" spans="2:11" x14ac:dyDescent="0.2">
      <c r="B7637" s="1">
        <v>175478803</v>
      </c>
      <c r="C7637" s="1">
        <v>2029</v>
      </c>
      <c r="D7637" s="1" t="s">
        <v>332</v>
      </c>
      <c r="E7637" s="1">
        <v>0</v>
      </c>
      <c r="F7637" s="329">
        <v>0</v>
      </c>
      <c r="G7637" s="1">
        <v>0</v>
      </c>
      <c r="H7637" s="329">
        <v>0</v>
      </c>
      <c r="I7637" s="1">
        <v>0</v>
      </c>
      <c r="J7637" s="329">
        <v>548.39724916560874</v>
      </c>
      <c r="K7637" s="329">
        <f t="shared" si="119"/>
        <v>548.39724916560874</v>
      </c>
    </row>
    <row r="7638" spans="2:11" x14ac:dyDescent="0.2">
      <c r="B7638" s="1">
        <v>175478803</v>
      </c>
      <c r="C7638" s="1">
        <v>2030</v>
      </c>
      <c r="D7638" s="1" t="s">
        <v>332</v>
      </c>
      <c r="E7638" s="1">
        <v>0</v>
      </c>
      <c r="F7638" s="329">
        <v>0</v>
      </c>
      <c r="G7638" s="1">
        <v>0</v>
      </c>
      <c r="H7638" s="329">
        <v>0</v>
      </c>
      <c r="I7638" s="1">
        <v>0</v>
      </c>
      <c r="J7638" s="329">
        <v>548.39724916560874</v>
      </c>
      <c r="K7638" s="329">
        <f t="shared" si="119"/>
        <v>548.39724916560874</v>
      </c>
    </row>
    <row r="7639" spans="2:11" x14ac:dyDescent="0.2">
      <c r="B7639" s="1">
        <v>175478803</v>
      </c>
      <c r="C7639" s="1">
        <v>2031</v>
      </c>
      <c r="D7639" s="1" t="s">
        <v>332</v>
      </c>
      <c r="E7639" s="1">
        <v>0</v>
      </c>
      <c r="F7639" s="329">
        <v>0</v>
      </c>
      <c r="G7639" s="1">
        <v>0</v>
      </c>
      <c r="H7639" s="329">
        <v>0</v>
      </c>
      <c r="I7639" s="1">
        <v>0</v>
      </c>
      <c r="J7639" s="329">
        <v>548.39724916560874</v>
      </c>
      <c r="K7639" s="329">
        <f t="shared" si="119"/>
        <v>548.39724916560874</v>
      </c>
    </row>
    <row r="7640" spans="2:11" x14ac:dyDescent="0.2">
      <c r="B7640" s="1">
        <v>175478803</v>
      </c>
      <c r="C7640" s="1">
        <v>2032</v>
      </c>
      <c r="D7640" s="1" t="s">
        <v>332</v>
      </c>
      <c r="E7640" s="1">
        <v>0</v>
      </c>
      <c r="F7640" s="329">
        <v>0</v>
      </c>
      <c r="G7640" s="1">
        <v>10.019211406140631</v>
      </c>
      <c r="H7640" s="329">
        <v>459.99235542031829</v>
      </c>
      <c r="I7640" s="1">
        <v>10.019211406140631</v>
      </c>
      <c r="J7640" s="329">
        <v>548.39724916560874</v>
      </c>
      <c r="K7640" s="329">
        <f t="shared" si="119"/>
        <v>1008.389604585927</v>
      </c>
    </row>
    <row r="7641" spans="2:11" x14ac:dyDescent="0.2">
      <c r="B7641" s="1">
        <v>175478803</v>
      </c>
      <c r="C7641" s="1">
        <v>2033</v>
      </c>
      <c r="D7641" s="1" t="s">
        <v>332</v>
      </c>
      <c r="E7641" s="1">
        <v>0</v>
      </c>
      <c r="F7641" s="329">
        <v>0</v>
      </c>
      <c r="G7641" s="1">
        <v>10.019211406140631</v>
      </c>
      <c r="H7641" s="329">
        <v>459.99235542031829</v>
      </c>
      <c r="I7641" s="1">
        <v>10.019211406140631</v>
      </c>
      <c r="J7641" s="329">
        <v>548.39724916560874</v>
      </c>
      <c r="K7641" s="329">
        <f t="shared" si="119"/>
        <v>1008.389604585927</v>
      </c>
    </row>
    <row r="7642" spans="2:11" x14ac:dyDescent="0.2">
      <c r="B7642" s="1">
        <v>175478803</v>
      </c>
      <c r="C7642" s="1">
        <v>2034</v>
      </c>
      <c r="D7642" s="1" t="s">
        <v>332</v>
      </c>
      <c r="E7642" s="1">
        <v>0</v>
      </c>
      <c r="F7642" s="329">
        <v>0</v>
      </c>
      <c r="G7642" s="1">
        <v>10.019211406140631</v>
      </c>
      <c r="H7642" s="329">
        <v>459.99235542031829</v>
      </c>
      <c r="I7642" s="1">
        <v>10.019211406140631</v>
      </c>
      <c r="J7642" s="329">
        <v>548.39724916560874</v>
      </c>
      <c r="K7642" s="329">
        <f t="shared" si="119"/>
        <v>1008.389604585927</v>
      </c>
    </row>
    <row r="7643" spans="2:11" x14ac:dyDescent="0.2">
      <c r="B7643" s="1">
        <v>186007897</v>
      </c>
      <c r="C7643" s="1">
        <v>2023</v>
      </c>
      <c r="D7643" s="1" t="s">
        <v>332</v>
      </c>
      <c r="E7643" s="1">
        <v>0</v>
      </c>
      <c r="F7643" s="329">
        <v>0</v>
      </c>
      <c r="G7643" s="1">
        <v>0</v>
      </c>
      <c r="H7643" s="329">
        <v>0</v>
      </c>
      <c r="I7643" s="1">
        <v>0</v>
      </c>
      <c r="J7643" s="329">
        <v>1162.6303756246771</v>
      </c>
      <c r="K7643" s="329">
        <f t="shared" si="119"/>
        <v>1162.6303756246771</v>
      </c>
    </row>
    <row r="7644" spans="2:11" x14ac:dyDescent="0.2">
      <c r="B7644" s="1">
        <v>186007897</v>
      </c>
      <c r="C7644" s="1">
        <v>2024</v>
      </c>
      <c r="D7644" s="1" t="s">
        <v>332</v>
      </c>
      <c r="E7644" s="1">
        <v>0</v>
      </c>
      <c r="F7644" s="329">
        <v>0</v>
      </c>
      <c r="G7644" s="1">
        <v>0</v>
      </c>
      <c r="H7644" s="329">
        <v>0</v>
      </c>
      <c r="I7644" s="1">
        <v>0</v>
      </c>
      <c r="J7644" s="329">
        <v>1162.6303756246771</v>
      </c>
      <c r="K7644" s="329">
        <f t="shared" si="119"/>
        <v>1162.6303756246771</v>
      </c>
    </row>
    <row r="7645" spans="2:11" x14ac:dyDescent="0.2">
      <c r="B7645" s="1">
        <v>186007897</v>
      </c>
      <c r="C7645" s="1">
        <v>2025</v>
      </c>
      <c r="D7645" s="1" t="s">
        <v>332</v>
      </c>
      <c r="E7645" s="1">
        <v>0</v>
      </c>
      <c r="F7645" s="329">
        <v>0</v>
      </c>
      <c r="G7645" s="1">
        <v>0</v>
      </c>
      <c r="H7645" s="329">
        <v>0</v>
      </c>
      <c r="I7645" s="1">
        <v>0</v>
      </c>
      <c r="J7645" s="329">
        <v>1162.6303756246771</v>
      </c>
      <c r="K7645" s="329">
        <f t="shared" si="119"/>
        <v>1162.6303756246771</v>
      </c>
    </row>
    <row r="7646" spans="2:11" x14ac:dyDescent="0.2">
      <c r="B7646" s="1">
        <v>186007897</v>
      </c>
      <c r="C7646" s="1">
        <v>2026</v>
      </c>
      <c r="D7646" s="1" t="s">
        <v>332</v>
      </c>
      <c r="E7646" s="1">
        <v>0</v>
      </c>
      <c r="F7646" s="329">
        <v>0</v>
      </c>
      <c r="G7646" s="1">
        <v>0</v>
      </c>
      <c r="H7646" s="329">
        <v>0</v>
      </c>
      <c r="I7646" s="1">
        <v>0</v>
      </c>
      <c r="J7646" s="329">
        <v>1162.6303756246771</v>
      </c>
      <c r="K7646" s="329">
        <f t="shared" si="119"/>
        <v>1162.6303756246771</v>
      </c>
    </row>
    <row r="7647" spans="2:11" x14ac:dyDescent="0.2">
      <c r="B7647" s="1">
        <v>186007897</v>
      </c>
      <c r="C7647" s="1">
        <v>2027</v>
      </c>
      <c r="D7647" s="1" t="s">
        <v>332</v>
      </c>
      <c r="E7647" s="1">
        <v>0</v>
      </c>
      <c r="F7647" s="329">
        <v>0</v>
      </c>
      <c r="G7647" s="1">
        <v>0</v>
      </c>
      <c r="H7647" s="329">
        <v>0</v>
      </c>
      <c r="I7647" s="1">
        <v>0</v>
      </c>
      <c r="J7647" s="329">
        <v>1162.6303756246771</v>
      </c>
      <c r="K7647" s="329">
        <f t="shared" si="119"/>
        <v>1162.6303756246771</v>
      </c>
    </row>
    <row r="7648" spans="2:11" x14ac:dyDescent="0.2">
      <c r="B7648" s="1">
        <v>186007897</v>
      </c>
      <c r="C7648" s="1">
        <v>2028</v>
      </c>
      <c r="D7648" s="1" t="s">
        <v>332</v>
      </c>
      <c r="E7648" s="1">
        <v>0</v>
      </c>
      <c r="F7648" s="329">
        <v>0</v>
      </c>
      <c r="G7648" s="1">
        <v>0</v>
      </c>
      <c r="H7648" s="329">
        <v>0</v>
      </c>
      <c r="I7648" s="1">
        <v>0</v>
      </c>
      <c r="J7648" s="329">
        <v>1162.6303756246771</v>
      </c>
      <c r="K7648" s="329">
        <f t="shared" si="119"/>
        <v>1162.6303756246771</v>
      </c>
    </row>
    <row r="7649" spans="2:11" x14ac:dyDescent="0.2">
      <c r="B7649" s="1">
        <v>186007897</v>
      </c>
      <c r="C7649" s="1">
        <v>2029</v>
      </c>
      <c r="D7649" s="1" t="s">
        <v>332</v>
      </c>
      <c r="E7649" s="1">
        <v>0</v>
      </c>
      <c r="F7649" s="329">
        <v>0</v>
      </c>
      <c r="G7649" s="1">
        <v>0</v>
      </c>
      <c r="H7649" s="329">
        <v>0</v>
      </c>
      <c r="I7649" s="1">
        <v>0</v>
      </c>
      <c r="J7649" s="329">
        <v>1162.6303756246771</v>
      </c>
      <c r="K7649" s="329">
        <f t="shared" si="119"/>
        <v>1162.6303756246771</v>
      </c>
    </row>
    <row r="7650" spans="2:11" x14ac:dyDescent="0.2">
      <c r="B7650" s="1">
        <v>186007897</v>
      </c>
      <c r="C7650" s="1">
        <v>2030</v>
      </c>
      <c r="D7650" s="1" t="s">
        <v>332</v>
      </c>
      <c r="E7650" s="1">
        <v>0</v>
      </c>
      <c r="F7650" s="329">
        <v>0</v>
      </c>
      <c r="G7650" s="1">
        <v>0</v>
      </c>
      <c r="H7650" s="329">
        <v>0</v>
      </c>
      <c r="I7650" s="1">
        <v>0</v>
      </c>
      <c r="J7650" s="329">
        <v>1162.6303756246771</v>
      </c>
      <c r="K7650" s="329">
        <f t="shared" si="119"/>
        <v>1162.6303756246771</v>
      </c>
    </row>
    <row r="7651" spans="2:11" x14ac:dyDescent="0.2">
      <c r="B7651" s="1">
        <v>186007897</v>
      </c>
      <c r="C7651" s="1">
        <v>2031</v>
      </c>
      <c r="D7651" s="1" t="s">
        <v>332</v>
      </c>
      <c r="E7651" s="1">
        <v>0</v>
      </c>
      <c r="F7651" s="329">
        <v>0</v>
      </c>
      <c r="G7651" s="1">
        <v>416.89889160536399</v>
      </c>
      <c r="H7651" s="329">
        <v>19140.259182887188</v>
      </c>
      <c r="I7651" s="1">
        <v>416.89889160536399</v>
      </c>
      <c r="J7651" s="329">
        <v>1162.6303756246771</v>
      </c>
      <c r="K7651" s="329">
        <f t="shared" si="119"/>
        <v>20302.889558511866</v>
      </c>
    </row>
    <row r="7652" spans="2:11" x14ac:dyDescent="0.2">
      <c r="B7652" s="1">
        <v>186007897</v>
      </c>
      <c r="C7652" s="1">
        <v>2032</v>
      </c>
      <c r="D7652" s="1" t="s">
        <v>332</v>
      </c>
      <c r="E7652" s="1">
        <v>0</v>
      </c>
      <c r="F7652" s="329">
        <v>0</v>
      </c>
      <c r="G7652" s="1">
        <v>416.89889160536399</v>
      </c>
      <c r="H7652" s="329">
        <v>19140.259182887188</v>
      </c>
      <c r="I7652" s="1">
        <v>416.89889160536399</v>
      </c>
      <c r="J7652" s="329">
        <v>1162.6303756246771</v>
      </c>
      <c r="K7652" s="329">
        <f t="shared" si="119"/>
        <v>20302.889558511866</v>
      </c>
    </row>
    <row r="7653" spans="2:11" x14ac:dyDescent="0.2">
      <c r="B7653" s="1">
        <v>186007897</v>
      </c>
      <c r="C7653" s="1">
        <v>2033</v>
      </c>
      <c r="D7653" s="1" t="s">
        <v>332</v>
      </c>
      <c r="E7653" s="1">
        <v>0</v>
      </c>
      <c r="F7653" s="329">
        <v>0</v>
      </c>
      <c r="G7653" s="1">
        <v>416.89889160536399</v>
      </c>
      <c r="H7653" s="329">
        <v>19140.259182887188</v>
      </c>
      <c r="I7653" s="1">
        <v>416.89889160536399</v>
      </c>
      <c r="J7653" s="329">
        <v>1162.6303756246771</v>
      </c>
      <c r="K7653" s="329">
        <f t="shared" si="119"/>
        <v>20302.889558511866</v>
      </c>
    </row>
    <row r="7654" spans="2:11" x14ac:dyDescent="0.2">
      <c r="B7654" s="1">
        <v>186007897</v>
      </c>
      <c r="C7654" s="1">
        <v>2034</v>
      </c>
      <c r="D7654" s="1" t="s">
        <v>332</v>
      </c>
      <c r="E7654" s="1">
        <v>0</v>
      </c>
      <c r="F7654" s="329">
        <v>0</v>
      </c>
      <c r="G7654" s="1">
        <v>416.89889160536399</v>
      </c>
      <c r="H7654" s="329">
        <v>19140.259182887188</v>
      </c>
      <c r="I7654" s="1">
        <v>416.89889160536399</v>
      </c>
      <c r="J7654" s="329">
        <v>1162.6303756246771</v>
      </c>
      <c r="K7654" s="329">
        <f t="shared" si="119"/>
        <v>20302.889558511866</v>
      </c>
    </row>
    <row r="7655" spans="2:11" x14ac:dyDescent="0.2">
      <c r="B7655" s="1">
        <v>19819814</v>
      </c>
      <c r="C7655" s="1">
        <v>2023</v>
      </c>
      <c r="D7655" s="1" t="s">
        <v>333</v>
      </c>
      <c r="E7655" s="1">
        <v>3.6696823874937321</v>
      </c>
      <c r="F7655" s="329">
        <v>0</v>
      </c>
      <c r="G7655" s="1">
        <v>0</v>
      </c>
      <c r="H7655" s="329">
        <v>0</v>
      </c>
      <c r="I7655" s="1">
        <v>3.6696823874937321</v>
      </c>
      <c r="J7655" s="329">
        <v>5730.8334214551187</v>
      </c>
      <c r="K7655" s="329">
        <f t="shared" si="119"/>
        <v>5730.8334214551187</v>
      </c>
    </row>
    <row r="7656" spans="2:11" x14ac:dyDescent="0.2">
      <c r="B7656" s="1">
        <v>19819814</v>
      </c>
      <c r="C7656" s="1">
        <v>2024</v>
      </c>
      <c r="D7656" s="1" t="s">
        <v>333</v>
      </c>
      <c r="E7656" s="1">
        <v>16.101939831875939</v>
      </c>
      <c r="F7656" s="329">
        <v>0.1119401212728265</v>
      </c>
      <c r="G7656" s="1">
        <v>0</v>
      </c>
      <c r="H7656" s="329">
        <v>0</v>
      </c>
      <c r="I7656" s="1">
        <v>16.101939831875939</v>
      </c>
      <c r="J7656" s="329">
        <v>5730.8334214551187</v>
      </c>
      <c r="K7656" s="329">
        <f t="shared" si="119"/>
        <v>5730.9453615763914</v>
      </c>
    </row>
    <row r="7657" spans="2:11" x14ac:dyDescent="0.2">
      <c r="B7657" s="1">
        <v>19819814</v>
      </c>
      <c r="C7657" s="1">
        <v>2025</v>
      </c>
      <c r="D7657" s="1" t="s">
        <v>333</v>
      </c>
      <c r="E7657" s="1">
        <v>118.04301347797831</v>
      </c>
      <c r="F7657" s="329">
        <v>1.138391096158293</v>
      </c>
      <c r="G7657" s="1">
        <v>0</v>
      </c>
      <c r="H7657" s="329">
        <v>0</v>
      </c>
      <c r="I7657" s="1">
        <v>118.04301347797831</v>
      </c>
      <c r="J7657" s="329">
        <v>5730.8334214551187</v>
      </c>
      <c r="K7657" s="329">
        <f t="shared" si="119"/>
        <v>5731.9718125512773</v>
      </c>
    </row>
    <row r="7658" spans="2:11" x14ac:dyDescent="0.2">
      <c r="B7658" s="1">
        <v>19819814</v>
      </c>
      <c r="C7658" s="1">
        <v>2026</v>
      </c>
      <c r="D7658" s="1" t="s">
        <v>333</v>
      </c>
      <c r="E7658" s="1">
        <v>809.45787774409803</v>
      </c>
      <c r="F7658" s="329">
        <v>1.5905983095852689</v>
      </c>
      <c r="G7658" s="1">
        <v>0</v>
      </c>
      <c r="H7658" s="329">
        <v>0</v>
      </c>
      <c r="I7658" s="1">
        <v>809.45787774409803</v>
      </c>
      <c r="J7658" s="329">
        <v>5730.8334214551187</v>
      </c>
      <c r="K7658" s="329">
        <f t="shared" si="119"/>
        <v>5732.4240197647041</v>
      </c>
    </row>
    <row r="7659" spans="2:11" x14ac:dyDescent="0.2">
      <c r="B7659" s="1">
        <v>19819814</v>
      </c>
      <c r="C7659" s="1">
        <v>2027</v>
      </c>
      <c r="D7659" s="1" t="s">
        <v>333</v>
      </c>
      <c r="E7659" s="1">
        <v>1505.8523469737611</v>
      </c>
      <c r="F7659" s="329">
        <v>2.9709941243326479</v>
      </c>
      <c r="G7659" s="1">
        <v>0</v>
      </c>
      <c r="H7659" s="329">
        <v>0</v>
      </c>
      <c r="I7659" s="1">
        <v>1505.8523469737611</v>
      </c>
      <c r="J7659" s="329">
        <v>5730.8334214551187</v>
      </c>
      <c r="K7659" s="329">
        <f t="shared" si="119"/>
        <v>5733.8044155794514</v>
      </c>
    </row>
    <row r="7660" spans="2:11" x14ac:dyDescent="0.2">
      <c r="B7660" s="1">
        <v>19819814</v>
      </c>
      <c r="C7660" s="1">
        <v>2028</v>
      </c>
      <c r="D7660" s="1" t="s">
        <v>333</v>
      </c>
      <c r="E7660" s="1">
        <v>3051.183699784006</v>
      </c>
      <c r="F7660" s="329">
        <v>9.9189950664732862</v>
      </c>
      <c r="G7660" s="1">
        <v>0</v>
      </c>
      <c r="H7660" s="329">
        <v>0</v>
      </c>
      <c r="I7660" s="1">
        <v>3051.183699784006</v>
      </c>
      <c r="J7660" s="329">
        <v>5730.8334214551187</v>
      </c>
      <c r="K7660" s="329">
        <f t="shared" si="119"/>
        <v>5740.7524165215918</v>
      </c>
    </row>
    <row r="7661" spans="2:11" x14ac:dyDescent="0.2">
      <c r="B7661" s="1">
        <v>19819814</v>
      </c>
      <c r="C7661" s="1">
        <v>2029</v>
      </c>
      <c r="D7661" s="1" t="s">
        <v>333</v>
      </c>
      <c r="E7661" s="1">
        <v>4885.9563862412406</v>
      </c>
      <c r="F7661" s="329">
        <v>13.282417709025079</v>
      </c>
      <c r="G7661" s="1">
        <v>0</v>
      </c>
      <c r="H7661" s="329">
        <v>0</v>
      </c>
      <c r="I7661" s="1">
        <v>4885.9563862412406</v>
      </c>
      <c r="J7661" s="329">
        <v>5730.8334214551187</v>
      </c>
      <c r="K7661" s="329">
        <f t="shared" si="119"/>
        <v>5744.1158391641438</v>
      </c>
    </row>
    <row r="7662" spans="2:11" x14ac:dyDescent="0.2">
      <c r="B7662" s="1">
        <v>19819814</v>
      </c>
      <c r="C7662" s="1">
        <v>2030</v>
      </c>
      <c r="D7662" s="1" t="s">
        <v>333</v>
      </c>
      <c r="E7662" s="1">
        <v>5457.6799733153421</v>
      </c>
      <c r="F7662" s="329">
        <v>15.915658443288599</v>
      </c>
      <c r="G7662" s="1">
        <v>0</v>
      </c>
      <c r="H7662" s="329">
        <v>0</v>
      </c>
      <c r="I7662" s="1">
        <v>5457.6799733153421</v>
      </c>
      <c r="J7662" s="329">
        <v>5730.8334214551187</v>
      </c>
      <c r="K7662" s="329">
        <f t="shared" si="119"/>
        <v>5746.7490798984072</v>
      </c>
    </row>
    <row r="7663" spans="2:11" x14ac:dyDescent="0.2">
      <c r="B7663" s="1">
        <v>19819814</v>
      </c>
      <c r="C7663" s="1">
        <v>2031</v>
      </c>
      <c r="D7663" s="1" t="s">
        <v>333</v>
      </c>
      <c r="E7663" s="1">
        <v>5457.6799733153421</v>
      </c>
      <c r="F7663" s="329">
        <v>15.915658443288599</v>
      </c>
      <c r="G7663" s="1">
        <v>0</v>
      </c>
      <c r="H7663" s="329">
        <v>0</v>
      </c>
      <c r="I7663" s="1">
        <v>5457.6799733153421</v>
      </c>
      <c r="J7663" s="329">
        <v>5730.8334214551187</v>
      </c>
      <c r="K7663" s="329">
        <f t="shared" si="119"/>
        <v>5746.7490798984072</v>
      </c>
    </row>
    <row r="7664" spans="2:11" x14ac:dyDescent="0.2">
      <c r="B7664" s="1">
        <v>19819814</v>
      </c>
      <c r="C7664" s="1">
        <v>2032</v>
      </c>
      <c r="D7664" s="1" t="s">
        <v>333</v>
      </c>
      <c r="E7664" s="1">
        <v>5457.6799733153421</v>
      </c>
      <c r="F7664" s="329">
        <v>15.915658443288599</v>
      </c>
      <c r="G7664" s="1">
        <v>0</v>
      </c>
      <c r="H7664" s="329">
        <v>0</v>
      </c>
      <c r="I7664" s="1">
        <v>5457.6799733153421</v>
      </c>
      <c r="J7664" s="329">
        <v>5730.8334214551187</v>
      </c>
      <c r="K7664" s="329">
        <f t="shared" si="119"/>
        <v>5746.7490798984072</v>
      </c>
    </row>
    <row r="7665" spans="2:11" x14ac:dyDescent="0.2">
      <c r="B7665" s="1">
        <v>19819814</v>
      </c>
      <c r="C7665" s="1">
        <v>2033</v>
      </c>
      <c r="D7665" s="1" t="s">
        <v>333</v>
      </c>
      <c r="E7665" s="1">
        <v>5457.6799733153421</v>
      </c>
      <c r="F7665" s="329">
        <v>15.915658443288599</v>
      </c>
      <c r="G7665" s="1">
        <v>0</v>
      </c>
      <c r="H7665" s="329">
        <v>0</v>
      </c>
      <c r="I7665" s="1">
        <v>5457.6799733153421</v>
      </c>
      <c r="J7665" s="329">
        <v>5730.8334214551187</v>
      </c>
      <c r="K7665" s="329">
        <f t="shared" si="119"/>
        <v>5746.7490798984072</v>
      </c>
    </row>
    <row r="7666" spans="2:11" x14ac:dyDescent="0.2">
      <c r="B7666" s="1">
        <v>19819814</v>
      </c>
      <c r="C7666" s="1">
        <v>2034</v>
      </c>
      <c r="D7666" s="1" t="s">
        <v>333</v>
      </c>
      <c r="E7666" s="1">
        <v>5457.6799733153421</v>
      </c>
      <c r="F7666" s="329">
        <v>15.915658443288599</v>
      </c>
      <c r="G7666" s="1">
        <v>0</v>
      </c>
      <c r="H7666" s="329">
        <v>0</v>
      </c>
      <c r="I7666" s="1">
        <v>5457.6799733153421</v>
      </c>
      <c r="J7666" s="329">
        <v>5730.8334214551187</v>
      </c>
      <c r="K7666" s="329">
        <f t="shared" si="119"/>
        <v>5746.7490798984072</v>
      </c>
    </row>
    <row r="7667" spans="2:11" x14ac:dyDescent="0.2">
      <c r="B7667" s="1">
        <v>20489497</v>
      </c>
      <c r="C7667" s="1">
        <v>2023</v>
      </c>
      <c r="D7667" s="1" t="s">
        <v>333</v>
      </c>
      <c r="E7667" s="1">
        <v>0</v>
      </c>
      <c r="F7667" s="329">
        <v>0</v>
      </c>
      <c r="G7667" s="1">
        <v>0</v>
      </c>
      <c r="H7667" s="329">
        <v>0</v>
      </c>
      <c r="I7667" s="1">
        <v>0</v>
      </c>
      <c r="J7667" s="329">
        <v>2633.524667868377</v>
      </c>
      <c r="K7667" s="329">
        <f t="shared" si="119"/>
        <v>2633.524667868377</v>
      </c>
    </row>
    <row r="7668" spans="2:11" x14ac:dyDescent="0.2">
      <c r="B7668" s="1">
        <v>20489497</v>
      </c>
      <c r="C7668" s="1">
        <v>2024</v>
      </c>
      <c r="D7668" s="1" t="s">
        <v>333</v>
      </c>
      <c r="E7668" s="1">
        <v>0</v>
      </c>
      <c r="F7668" s="329">
        <v>0</v>
      </c>
      <c r="G7668" s="1">
        <v>0</v>
      </c>
      <c r="H7668" s="329">
        <v>0</v>
      </c>
      <c r="I7668" s="1">
        <v>0</v>
      </c>
      <c r="J7668" s="329">
        <v>2633.524667868377</v>
      </c>
      <c r="K7668" s="329">
        <f t="shared" si="119"/>
        <v>2633.524667868377</v>
      </c>
    </row>
    <row r="7669" spans="2:11" x14ac:dyDescent="0.2">
      <c r="B7669" s="1">
        <v>20489497</v>
      </c>
      <c r="C7669" s="1">
        <v>2025</v>
      </c>
      <c r="D7669" s="1" t="s">
        <v>333</v>
      </c>
      <c r="E7669" s="1">
        <v>0</v>
      </c>
      <c r="F7669" s="329">
        <v>0</v>
      </c>
      <c r="G7669" s="1">
        <v>0</v>
      </c>
      <c r="H7669" s="329">
        <v>0</v>
      </c>
      <c r="I7669" s="1">
        <v>0</v>
      </c>
      <c r="J7669" s="329">
        <v>2633.524667868377</v>
      </c>
      <c r="K7669" s="329">
        <f t="shared" si="119"/>
        <v>2633.524667868377</v>
      </c>
    </row>
    <row r="7670" spans="2:11" x14ac:dyDescent="0.2">
      <c r="B7670" s="1">
        <v>20489497</v>
      </c>
      <c r="C7670" s="1">
        <v>2026</v>
      </c>
      <c r="D7670" s="1" t="s">
        <v>333</v>
      </c>
      <c r="E7670" s="1">
        <v>0</v>
      </c>
      <c r="F7670" s="329">
        <v>0</v>
      </c>
      <c r="G7670" s="1">
        <v>0</v>
      </c>
      <c r="H7670" s="329">
        <v>0</v>
      </c>
      <c r="I7670" s="1">
        <v>0</v>
      </c>
      <c r="J7670" s="329">
        <v>2633.524667868377</v>
      </c>
      <c r="K7670" s="329">
        <f t="shared" si="119"/>
        <v>2633.524667868377</v>
      </c>
    </row>
    <row r="7671" spans="2:11" x14ac:dyDescent="0.2">
      <c r="B7671" s="1">
        <v>20489497</v>
      </c>
      <c r="C7671" s="1">
        <v>2027</v>
      </c>
      <c r="D7671" s="1" t="s">
        <v>333</v>
      </c>
      <c r="E7671" s="1">
        <v>0</v>
      </c>
      <c r="F7671" s="329">
        <v>0</v>
      </c>
      <c r="G7671" s="1">
        <v>0</v>
      </c>
      <c r="H7671" s="329">
        <v>0</v>
      </c>
      <c r="I7671" s="1">
        <v>0</v>
      </c>
      <c r="J7671" s="329">
        <v>2633.524667868377</v>
      </c>
      <c r="K7671" s="329">
        <f t="shared" si="119"/>
        <v>2633.524667868377</v>
      </c>
    </row>
    <row r="7672" spans="2:11" x14ac:dyDescent="0.2">
      <c r="B7672" s="1">
        <v>20489497</v>
      </c>
      <c r="C7672" s="1">
        <v>2028</v>
      </c>
      <c r="D7672" s="1" t="s">
        <v>333</v>
      </c>
      <c r="E7672" s="1">
        <v>0</v>
      </c>
      <c r="F7672" s="329">
        <v>0</v>
      </c>
      <c r="G7672" s="1">
        <v>0</v>
      </c>
      <c r="H7672" s="329">
        <v>0</v>
      </c>
      <c r="I7672" s="1">
        <v>0</v>
      </c>
      <c r="J7672" s="329">
        <v>2633.524667868377</v>
      </c>
      <c r="K7672" s="329">
        <f t="shared" si="119"/>
        <v>2633.524667868377</v>
      </c>
    </row>
    <row r="7673" spans="2:11" x14ac:dyDescent="0.2">
      <c r="B7673" s="1">
        <v>20489497</v>
      </c>
      <c r="C7673" s="1">
        <v>2029</v>
      </c>
      <c r="D7673" s="1" t="s">
        <v>333</v>
      </c>
      <c r="E7673" s="1">
        <v>0</v>
      </c>
      <c r="F7673" s="329">
        <v>0</v>
      </c>
      <c r="G7673" s="1">
        <v>0</v>
      </c>
      <c r="H7673" s="329">
        <v>0</v>
      </c>
      <c r="I7673" s="1">
        <v>0</v>
      </c>
      <c r="J7673" s="329">
        <v>2633.524667868377</v>
      </c>
      <c r="K7673" s="329">
        <f t="shared" si="119"/>
        <v>2633.524667868377</v>
      </c>
    </row>
    <row r="7674" spans="2:11" x14ac:dyDescent="0.2">
      <c r="B7674" s="1">
        <v>20489497</v>
      </c>
      <c r="C7674" s="1">
        <v>2030</v>
      </c>
      <c r="D7674" s="1" t="s">
        <v>333</v>
      </c>
      <c r="E7674" s="1">
        <v>0</v>
      </c>
      <c r="F7674" s="329">
        <v>0</v>
      </c>
      <c r="G7674" s="1">
        <v>0</v>
      </c>
      <c r="H7674" s="329">
        <v>0</v>
      </c>
      <c r="I7674" s="1">
        <v>0</v>
      </c>
      <c r="J7674" s="329">
        <v>2633.524667868377</v>
      </c>
      <c r="K7674" s="329">
        <f t="shared" si="119"/>
        <v>2633.524667868377</v>
      </c>
    </row>
    <row r="7675" spans="2:11" x14ac:dyDescent="0.2">
      <c r="B7675" s="1">
        <v>20489497</v>
      </c>
      <c r="C7675" s="1">
        <v>2031</v>
      </c>
      <c r="D7675" s="1" t="s">
        <v>333</v>
      </c>
      <c r="E7675" s="1">
        <v>0</v>
      </c>
      <c r="F7675" s="329">
        <v>0</v>
      </c>
      <c r="G7675" s="1">
        <v>0</v>
      </c>
      <c r="H7675" s="329">
        <v>0</v>
      </c>
      <c r="I7675" s="1">
        <v>0</v>
      </c>
      <c r="J7675" s="329">
        <v>2633.524667868377</v>
      </c>
      <c r="K7675" s="329">
        <f t="shared" si="119"/>
        <v>2633.524667868377</v>
      </c>
    </row>
    <row r="7676" spans="2:11" x14ac:dyDescent="0.2">
      <c r="B7676" s="1">
        <v>20489497</v>
      </c>
      <c r="C7676" s="1">
        <v>2032</v>
      </c>
      <c r="D7676" s="1" t="s">
        <v>333</v>
      </c>
      <c r="E7676" s="1">
        <v>0</v>
      </c>
      <c r="F7676" s="329">
        <v>0</v>
      </c>
      <c r="G7676" s="1">
        <v>0</v>
      </c>
      <c r="H7676" s="329">
        <v>0</v>
      </c>
      <c r="I7676" s="1">
        <v>0</v>
      </c>
      <c r="J7676" s="329">
        <v>2633.524667868377</v>
      </c>
      <c r="K7676" s="329">
        <f t="shared" si="119"/>
        <v>2633.524667868377</v>
      </c>
    </row>
    <row r="7677" spans="2:11" x14ac:dyDescent="0.2">
      <c r="B7677" s="1">
        <v>20489497</v>
      </c>
      <c r="C7677" s="1">
        <v>2033</v>
      </c>
      <c r="D7677" s="1" t="s">
        <v>333</v>
      </c>
      <c r="E7677" s="1">
        <v>0</v>
      </c>
      <c r="F7677" s="329">
        <v>0</v>
      </c>
      <c r="G7677" s="1">
        <v>0</v>
      </c>
      <c r="H7677" s="329">
        <v>0</v>
      </c>
      <c r="I7677" s="1">
        <v>0</v>
      </c>
      <c r="J7677" s="329">
        <v>2633.524667868377</v>
      </c>
      <c r="K7677" s="329">
        <f t="shared" si="119"/>
        <v>2633.524667868377</v>
      </c>
    </row>
    <row r="7678" spans="2:11" x14ac:dyDescent="0.2">
      <c r="B7678" s="1">
        <v>20489497</v>
      </c>
      <c r="C7678" s="1">
        <v>2034</v>
      </c>
      <c r="D7678" s="1" t="s">
        <v>333</v>
      </c>
      <c r="E7678" s="1">
        <v>0</v>
      </c>
      <c r="F7678" s="329">
        <v>0</v>
      </c>
      <c r="G7678" s="1">
        <v>0</v>
      </c>
      <c r="H7678" s="329">
        <v>0</v>
      </c>
      <c r="I7678" s="1">
        <v>0</v>
      </c>
      <c r="J7678" s="329">
        <v>2633.524667868377</v>
      </c>
      <c r="K7678" s="329">
        <f t="shared" si="119"/>
        <v>2633.524667868377</v>
      </c>
    </row>
    <row r="7679" spans="2:11" x14ac:dyDescent="0.2">
      <c r="B7679" s="1">
        <v>20490150</v>
      </c>
      <c r="C7679" s="1">
        <v>2023</v>
      </c>
      <c r="D7679" s="1" t="s">
        <v>333</v>
      </c>
      <c r="E7679" s="1">
        <v>0</v>
      </c>
      <c r="F7679" s="329">
        <v>0</v>
      </c>
      <c r="G7679" s="1">
        <v>0</v>
      </c>
      <c r="H7679" s="329">
        <v>0</v>
      </c>
      <c r="I7679" s="1">
        <v>0</v>
      </c>
      <c r="J7679" s="329">
        <v>3499.7584156533758</v>
      </c>
      <c r="K7679" s="329">
        <f t="shared" si="119"/>
        <v>3499.7584156533758</v>
      </c>
    </row>
    <row r="7680" spans="2:11" x14ac:dyDescent="0.2">
      <c r="B7680" s="1">
        <v>20490150</v>
      </c>
      <c r="C7680" s="1">
        <v>2024</v>
      </c>
      <c r="D7680" s="1" t="s">
        <v>333</v>
      </c>
      <c r="E7680" s="1">
        <v>0</v>
      </c>
      <c r="F7680" s="329">
        <v>0</v>
      </c>
      <c r="G7680" s="1">
        <v>0</v>
      </c>
      <c r="H7680" s="329">
        <v>0</v>
      </c>
      <c r="I7680" s="1">
        <v>0</v>
      </c>
      <c r="J7680" s="329">
        <v>3499.7584156533758</v>
      </c>
      <c r="K7680" s="329">
        <f t="shared" si="119"/>
        <v>3499.7584156533758</v>
      </c>
    </row>
    <row r="7681" spans="2:11" x14ac:dyDescent="0.2">
      <c r="B7681" s="1">
        <v>20490150</v>
      </c>
      <c r="C7681" s="1">
        <v>2025</v>
      </c>
      <c r="D7681" s="1" t="s">
        <v>333</v>
      </c>
      <c r="E7681" s="1">
        <v>0</v>
      </c>
      <c r="F7681" s="329">
        <v>0</v>
      </c>
      <c r="G7681" s="1">
        <v>0</v>
      </c>
      <c r="H7681" s="329">
        <v>0</v>
      </c>
      <c r="I7681" s="1">
        <v>0</v>
      </c>
      <c r="J7681" s="329">
        <v>3499.7584156533758</v>
      </c>
      <c r="K7681" s="329">
        <f t="shared" si="119"/>
        <v>3499.7584156533758</v>
      </c>
    </row>
    <row r="7682" spans="2:11" x14ac:dyDescent="0.2">
      <c r="B7682" s="1">
        <v>20490150</v>
      </c>
      <c r="C7682" s="1">
        <v>2026</v>
      </c>
      <c r="D7682" s="1" t="s">
        <v>333</v>
      </c>
      <c r="E7682" s="1">
        <v>0</v>
      </c>
      <c r="F7682" s="329">
        <v>0</v>
      </c>
      <c r="G7682" s="1">
        <v>0</v>
      </c>
      <c r="H7682" s="329">
        <v>0</v>
      </c>
      <c r="I7682" s="1">
        <v>0</v>
      </c>
      <c r="J7682" s="329">
        <v>3499.7584156533758</v>
      </c>
      <c r="K7682" s="329">
        <f t="shared" si="119"/>
        <v>3499.7584156533758</v>
      </c>
    </row>
    <row r="7683" spans="2:11" x14ac:dyDescent="0.2">
      <c r="B7683" s="1">
        <v>20490150</v>
      </c>
      <c r="C7683" s="1">
        <v>2027</v>
      </c>
      <c r="D7683" s="1" t="s">
        <v>333</v>
      </c>
      <c r="E7683" s="1">
        <v>0</v>
      </c>
      <c r="F7683" s="329">
        <v>0</v>
      </c>
      <c r="G7683" s="1">
        <v>0</v>
      </c>
      <c r="H7683" s="329">
        <v>0</v>
      </c>
      <c r="I7683" s="1">
        <v>0</v>
      </c>
      <c r="J7683" s="329">
        <v>3499.7584156533758</v>
      </c>
      <c r="K7683" s="329">
        <f t="shared" si="119"/>
        <v>3499.7584156533758</v>
      </c>
    </row>
    <row r="7684" spans="2:11" x14ac:dyDescent="0.2">
      <c r="B7684" s="1">
        <v>20490150</v>
      </c>
      <c r="C7684" s="1">
        <v>2028</v>
      </c>
      <c r="D7684" s="1" t="s">
        <v>333</v>
      </c>
      <c r="E7684" s="1">
        <v>0</v>
      </c>
      <c r="F7684" s="329">
        <v>0</v>
      </c>
      <c r="G7684" s="1">
        <v>0</v>
      </c>
      <c r="H7684" s="329">
        <v>0</v>
      </c>
      <c r="I7684" s="1">
        <v>0</v>
      </c>
      <c r="J7684" s="329">
        <v>3499.7584156533758</v>
      </c>
      <c r="K7684" s="329">
        <f t="shared" si="119"/>
        <v>3499.7584156533758</v>
      </c>
    </row>
    <row r="7685" spans="2:11" x14ac:dyDescent="0.2">
      <c r="B7685" s="1">
        <v>20490150</v>
      </c>
      <c r="C7685" s="1">
        <v>2029</v>
      </c>
      <c r="D7685" s="1" t="s">
        <v>333</v>
      </c>
      <c r="E7685" s="1">
        <v>0</v>
      </c>
      <c r="F7685" s="329">
        <v>0</v>
      </c>
      <c r="G7685" s="1">
        <v>0</v>
      </c>
      <c r="H7685" s="329">
        <v>0</v>
      </c>
      <c r="I7685" s="1">
        <v>0</v>
      </c>
      <c r="J7685" s="329">
        <v>3499.7584156533758</v>
      </c>
      <c r="K7685" s="329">
        <f t="shared" si="119"/>
        <v>3499.7584156533758</v>
      </c>
    </row>
    <row r="7686" spans="2:11" x14ac:dyDescent="0.2">
      <c r="B7686" s="1">
        <v>20490150</v>
      </c>
      <c r="C7686" s="1">
        <v>2030</v>
      </c>
      <c r="D7686" s="1" t="s">
        <v>333</v>
      </c>
      <c r="E7686" s="1">
        <v>0</v>
      </c>
      <c r="F7686" s="329">
        <v>0</v>
      </c>
      <c r="G7686" s="1">
        <v>0</v>
      </c>
      <c r="H7686" s="329">
        <v>0</v>
      </c>
      <c r="I7686" s="1">
        <v>0</v>
      </c>
      <c r="J7686" s="329">
        <v>3499.7584156533758</v>
      </c>
      <c r="K7686" s="329">
        <f t="shared" si="119"/>
        <v>3499.7584156533758</v>
      </c>
    </row>
    <row r="7687" spans="2:11" x14ac:dyDescent="0.2">
      <c r="B7687" s="1">
        <v>20490150</v>
      </c>
      <c r="C7687" s="1">
        <v>2031</v>
      </c>
      <c r="D7687" s="1" t="s">
        <v>333</v>
      </c>
      <c r="E7687" s="1">
        <v>0</v>
      </c>
      <c r="F7687" s="329">
        <v>0</v>
      </c>
      <c r="G7687" s="1">
        <v>0</v>
      </c>
      <c r="H7687" s="329">
        <v>0</v>
      </c>
      <c r="I7687" s="1">
        <v>0</v>
      </c>
      <c r="J7687" s="329">
        <v>3499.7584156533758</v>
      </c>
      <c r="K7687" s="329">
        <f t="shared" ref="K7687:K7750" si="120">J7687+H7687+F7687</f>
        <v>3499.7584156533758</v>
      </c>
    </row>
    <row r="7688" spans="2:11" x14ac:dyDescent="0.2">
      <c r="B7688" s="1">
        <v>20490150</v>
      </c>
      <c r="C7688" s="1">
        <v>2032</v>
      </c>
      <c r="D7688" s="1" t="s">
        <v>333</v>
      </c>
      <c r="E7688" s="1">
        <v>0</v>
      </c>
      <c r="F7688" s="329">
        <v>0</v>
      </c>
      <c r="G7688" s="1">
        <v>0</v>
      </c>
      <c r="H7688" s="329">
        <v>0</v>
      </c>
      <c r="I7688" s="1">
        <v>0</v>
      </c>
      <c r="J7688" s="329">
        <v>3499.7584156533758</v>
      </c>
      <c r="K7688" s="329">
        <f t="shared" si="120"/>
        <v>3499.7584156533758</v>
      </c>
    </row>
    <row r="7689" spans="2:11" x14ac:dyDescent="0.2">
      <c r="B7689" s="1">
        <v>20490150</v>
      </c>
      <c r="C7689" s="1">
        <v>2033</v>
      </c>
      <c r="D7689" s="1" t="s">
        <v>333</v>
      </c>
      <c r="E7689" s="1">
        <v>0</v>
      </c>
      <c r="F7689" s="329">
        <v>0</v>
      </c>
      <c r="G7689" s="1">
        <v>0</v>
      </c>
      <c r="H7689" s="329">
        <v>0</v>
      </c>
      <c r="I7689" s="1">
        <v>0</v>
      </c>
      <c r="J7689" s="329">
        <v>3499.7584156533758</v>
      </c>
      <c r="K7689" s="329">
        <f t="shared" si="120"/>
        <v>3499.7584156533758</v>
      </c>
    </row>
    <row r="7690" spans="2:11" x14ac:dyDescent="0.2">
      <c r="B7690" s="1">
        <v>20490150</v>
      </c>
      <c r="C7690" s="1">
        <v>2034</v>
      </c>
      <c r="D7690" s="1" t="s">
        <v>333</v>
      </c>
      <c r="E7690" s="1">
        <v>0</v>
      </c>
      <c r="F7690" s="329">
        <v>0</v>
      </c>
      <c r="G7690" s="1">
        <v>0</v>
      </c>
      <c r="H7690" s="329">
        <v>0</v>
      </c>
      <c r="I7690" s="1">
        <v>0</v>
      </c>
      <c r="J7690" s="329">
        <v>3499.7584156533758</v>
      </c>
      <c r="K7690" s="329">
        <f t="shared" si="120"/>
        <v>3499.7584156533758</v>
      </c>
    </row>
    <row r="7691" spans="2:11" x14ac:dyDescent="0.2">
      <c r="B7691" s="1">
        <v>163879163</v>
      </c>
      <c r="C7691" s="1">
        <v>2023</v>
      </c>
      <c r="D7691" s="1" t="s">
        <v>333</v>
      </c>
      <c r="E7691" s="1">
        <v>0</v>
      </c>
      <c r="F7691" s="329">
        <v>0</v>
      </c>
      <c r="G7691" s="1">
        <v>0</v>
      </c>
      <c r="H7691" s="329">
        <v>0</v>
      </c>
      <c r="I7691" s="1">
        <v>0</v>
      </c>
      <c r="J7691" s="329">
        <v>5989.3274381515557</v>
      </c>
      <c r="K7691" s="329">
        <f t="shared" si="120"/>
        <v>5989.3274381515557</v>
      </c>
    </row>
    <row r="7692" spans="2:11" x14ac:dyDescent="0.2">
      <c r="B7692" s="1">
        <v>163879163</v>
      </c>
      <c r="C7692" s="1">
        <v>2024</v>
      </c>
      <c r="D7692" s="1" t="s">
        <v>333</v>
      </c>
      <c r="E7692" s="1">
        <v>0.50898407030271642</v>
      </c>
      <c r="F7692" s="329">
        <v>2.3359630492595998E-3</v>
      </c>
      <c r="G7692" s="1">
        <v>0</v>
      </c>
      <c r="H7692" s="329">
        <v>0</v>
      </c>
      <c r="I7692" s="1">
        <v>0.50898407030271642</v>
      </c>
      <c r="J7692" s="329">
        <v>5989.3274381515557</v>
      </c>
      <c r="K7692" s="329">
        <f t="shared" si="120"/>
        <v>5989.3297741146052</v>
      </c>
    </row>
    <row r="7693" spans="2:11" x14ac:dyDescent="0.2">
      <c r="B7693" s="1">
        <v>163879163</v>
      </c>
      <c r="C7693" s="1">
        <v>2025</v>
      </c>
      <c r="D7693" s="1" t="s">
        <v>333</v>
      </c>
      <c r="E7693" s="1">
        <v>0</v>
      </c>
      <c r="F7693" s="329">
        <v>0</v>
      </c>
      <c r="G7693" s="1">
        <v>0</v>
      </c>
      <c r="H7693" s="329">
        <v>0</v>
      </c>
      <c r="I7693" s="1">
        <v>0</v>
      </c>
      <c r="J7693" s="329">
        <v>5989.3274381515557</v>
      </c>
      <c r="K7693" s="329">
        <f t="shared" si="120"/>
        <v>5989.3274381515557</v>
      </c>
    </row>
    <row r="7694" spans="2:11" x14ac:dyDescent="0.2">
      <c r="B7694" s="1">
        <v>163879163</v>
      </c>
      <c r="C7694" s="1">
        <v>2026</v>
      </c>
      <c r="D7694" s="1" t="s">
        <v>333</v>
      </c>
      <c r="E7694" s="1">
        <v>7.3166492008533002</v>
      </c>
      <c r="F7694" s="329">
        <v>1.03696455081365E-2</v>
      </c>
      <c r="G7694" s="1">
        <v>0</v>
      </c>
      <c r="H7694" s="329">
        <v>0</v>
      </c>
      <c r="I7694" s="1">
        <v>7.3166492008533002</v>
      </c>
      <c r="J7694" s="329">
        <v>5989.3274381515557</v>
      </c>
      <c r="K7694" s="329">
        <f t="shared" si="120"/>
        <v>5989.3378077970638</v>
      </c>
    </row>
    <row r="7695" spans="2:11" x14ac:dyDescent="0.2">
      <c r="B7695" s="1">
        <v>163879163</v>
      </c>
      <c r="C7695" s="1">
        <v>2027</v>
      </c>
      <c r="D7695" s="1" t="s">
        <v>333</v>
      </c>
      <c r="E7695" s="1">
        <v>68.709948199745753</v>
      </c>
      <c r="F7695" s="329">
        <v>0.118441353599866</v>
      </c>
      <c r="G7695" s="1">
        <v>0</v>
      </c>
      <c r="H7695" s="329">
        <v>0</v>
      </c>
      <c r="I7695" s="1">
        <v>68.709948199745753</v>
      </c>
      <c r="J7695" s="329">
        <v>5989.3274381515557</v>
      </c>
      <c r="K7695" s="329">
        <f t="shared" si="120"/>
        <v>5989.445879505156</v>
      </c>
    </row>
    <row r="7696" spans="2:11" x14ac:dyDescent="0.2">
      <c r="B7696" s="1">
        <v>163879163</v>
      </c>
      <c r="C7696" s="1">
        <v>2028</v>
      </c>
      <c r="D7696" s="1" t="s">
        <v>333</v>
      </c>
      <c r="E7696" s="1">
        <v>2707.48484535125</v>
      </c>
      <c r="F7696" s="329">
        <v>8.4864547965099959</v>
      </c>
      <c r="G7696" s="1">
        <v>0</v>
      </c>
      <c r="H7696" s="329">
        <v>0</v>
      </c>
      <c r="I7696" s="1">
        <v>2707.48484535125</v>
      </c>
      <c r="J7696" s="329">
        <v>5989.3274381515557</v>
      </c>
      <c r="K7696" s="329">
        <f t="shared" si="120"/>
        <v>5997.8138929480656</v>
      </c>
    </row>
    <row r="7697" spans="2:11" x14ac:dyDescent="0.2">
      <c r="B7697" s="1">
        <v>163879163</v>
      </c>
      <c r="C7697" s="1">
        <v>2029</v>
      </c>
      <c r="D7697" s="1" t="s">
        <v>333</v>
      </c>
      <c r="E7697" s="1">
        <v>4121.2063684741006</v>
      </c>
      <c r="F7697" s="329">
        <v>11.1514920561997</v>
      </c>
      <c r="G7697" s="1">
        <v>0</v>
      </c>
      <c r="H7697" s="329">
        <v>0</v>
      </c>
      <c r="I7697" s="1">
        <v>4121.2063684741006</v>
      </c>
      <c r="J7697" s="329">
        <v>5989.3274381515557</v>
      </c>
      <c r="K7697" s="329">
        <f t="shared" si="120"/>
        <v>6000.4789302077552</v>
      </c>
    </row>
    <row r="7698" spans="2:11" x14ac:dyDescent="0.2">
      <c r="B7698" s="1">
        <v>163879163</v>
      </c>
      <c r="C7698" s="1">
        <v>2030</v>
      </c>
      <c r="D7698" s="1" t="s">
        <v>333</v>
      </c>
      <c r="E7698" s="1">
        <v>5748.3760748185468</v>
      </c>
      <c r="F7698" s="329">
        <v>19.335960955629169</v>
      </c>
      <c r="G7698" s="1">
        <v>0</v>
      </c>
      <c r="H7698" s="329">
        <v>0</v>
      </c>
      <c r="I7698" s="1">
        <v>5748.3760748185468</v>
      </c>
      <c r="J7698" s="329">
        <v>5989.3274381515557</v>
      </c>
      <c r="K7698" s="329">
        <f t="shared" si="120"/>
        <v>6008.6633991071849</v>
      </c>
    </row>
    <row r="7699" spans="2:11" x14ac:dyDescent="0.2">
      <c r="B7699" s="1">
        <v>163879163</v>
      </c>
      <c r="C7699" s="1">
        <v>2031</v>
      </c>
      <c r="D7699" s="1" t="s">
        <v>333</v>
      </c>
      <c r="E7699" s="1">
        <v>5748.3760748185468</v>
      </c>
      <c r="F7699" s="329">
        <v>19.335960955629169</v>
      </c>
      <c r="G7699" s="1">
        <v>0</v>
      </c>
      <c r="H7699" s="329">
        <v>0</v>
      </c>
      <c r="I7699" s="1">
        <v>5748.3760748185468</v>
      </c>
      <c r="J7699" s="329">
        <v>5989.3274381515557</v>
      </c>
      <c r="K7699" s="329">
        <f t="shared" si="120"/>
        <v>6008.6633991071849</v>
      </c>
    </row>
    <row r="7700" spans="2:11" x14ac:dyDescent="0.2">
      <c r="B7700" s="1">
        <v>163879163</v>
      </c>
      <c r="C7700" s="1">
        <v>2032</v>
      </c>
      <c r="D7700" s="1" t="s">
        <v>333</v>
      </c>
      <c r="E7700" s="1">
        <v>5748.3760748185468</v>
      </c>
      <c r="F7700" s="329">
        <v>19.335960955629169</v>
      </c>
      <c r="G7700" s="1">
        <v>0</v>
      </c>
      <c r="H7700" s="329">
        <v>0</v>
      </c>
      <c r="I7700" s="1">
        <v>5748.3760748185468</v>
      </c>
      <c r="J7700" s="329">
        <v>5989.3274381515557</v>
      </c>
      <c r="K7700" s="329">
        <f t="shared" si="120"/>
        <v>6008.6633991071849</v>
      </c>
    </row>
    <row r="7701" spans="2:11" x14ac:dyDescent="0.2">
      <c r="B7701" s="1">
        <v>163879163</v>
      </c>
      <c r="C7701" s="1">
        <v>2033</v>
      </c>
      <c r="D7701" s="1" t="s">
        <v>333</v>
      </c>
      <c r="E7701" s="1">
        <v>5748.3760748185468</v>
      </c>
      <c r="F7701" s="329">
        <v>19.335960955629169</v>
      </c>
      <c r="G7701" s="1">
        <v>0</v>
      </c>
      <c r="H7701" s="329">
        <v>0</v>
      </c>
      <c r="I7701" s="1">
        <v>5748.3760748185468</v>
      </c>
      <c r="J7701" s="329">
        <v>5989.3274381515557</v>
      </c>
      <c r="K7701" s="329">
        <f t="shared" si="120"/>
        <v>6008.6633991071849</v>
      </c>
    </row>
    <row r="7702" spans="2:11" x14ac:dyDescent="0.2">
      <c r="B7702" s="1">
        <v>163879163</v>
      </c>
      <c r="C7702" s="1">
        <v>2034</v>
      </c>
      <c r="D7702" s="1" t="s">
        <v>333</v>
      </c>
      <c r="E7702" s="1">
        <v>5748.3760748185468</v>
      </c>
      <c r="F7702" s="329">
        <v>19.335960955629169</v>
      </c>
      <c r="G7702" s="1">
        <v>0</v>
      </c>
      <c r="H7702" s="329">
        <v>0</v>
      </c>
      <c r="I7702" s="1">
        <v>5748.3760748185468</v>
      </c>
      <c r="J7702" s="329">
        <v>5989.3274381515557</v>
      </c>
      <c r="K7702" s="329">
        <f t="shared" si="120"/>
        <v>6008.6633991071849</v>
      </c>
    </row>
    <row r="7703" spans="2:11" x14ac:dyDescent="0.2">
      <c r="B7703" s="1">
        <v>20189098</v>
      </c>
      <c r="C7703" s="1">
        <v>2023</v>
      </c>
      <c r="D7703" s="1" t="s">
        <v>334</v>
      </c>
      <c r="E7703" s="1">
        <v>0</v>
      </c>
      <c r="F7703" s="329">
        <v>0</v>
      </c>
      <c r="G7703" s="1">
        <v>380.21259702759858</v>
      </c>
      <c r="H7703" s="329">
        <v>17455.953465560251</v>
      </c>
      <c r="I7703" s="1">
        <v>380.21259702759858</v>
      </c>
      <c r="J7703" s="329">
        <v>3477.0831314268371</v>
      </c>
      <c r="K7703" s="329">
        <f t="shared" si="120"/>
        <v>20933.036596987087</v>
      </c>
    </row>
    <row r="7704" spans="2:11" x14ac:dyDescent="0.2">
      <c r="B7704" s="1">
        <v>20189098</v>
      </c>
      <c r="C7704" s="1">
        <v>2024</v>
      </c>
      <c r="D7704" s="1" t="s">
        <v>334</v>
      </c>
      <c r="E7704" s="1">
        <v>0</v>
      </c>
      <c r="F7704" s="329">
        <v>0</v>
      </c>
      <c r="G7704" s="1">
        <v>464.12714569946729</v>
      </c>
      <c r="H7704" s="329">
        <v>21308.55716188993</v>
      </c>
      <c r="I7704" s="1">
        <v>464.12714569946729</v>
      </c>
      <c r="J7704" s="329">
        <v>3477.0831314268371</v>
      </c>
      <c r="K7704" s="329">
        <f t="shared" si="120"/>
        <v>24785.640293316766</v>
      </c>
    </row>
    <row r="7705" spans="2:11" x14ac:dyDescent="0.2">
      <c r="B7705" s="1">
        <v>20189098</v>
      </c>
      <c r="C7705" s="1">
        <v>2025</v>
      </c>
      <c r="D7705" s="1" t="s">
        <v>334</v>
      </c>
      <c r="E7705" s="1">
        <v>0</v>
      </c>
      <c r="F7705" s="329">
        <v>0</v>
      </c>
      <c r="G7705" s="1">
        <v>534.43643976429473</v>
      </c>
      <c r="H7705" s="329">
        <v>24536.529551513129</v>
      </c>
      <c r="I7705" s="1">
        <v>534.43643976429473</v>
      </c>
      <c r="J7705" s="329">
        <v>3477.0831314268371</v>
      </c>
      <c r="K7705" s="329">
        <f t="shared" si="120"/>
        <v>28013.612682939965</v>
      </c>
    </row>
    <row r="7706" spans="2:11" x14ac:dyDescent="0.2">
      <c r="B7706" s="1">
        <v>20189098</v>
      </c>
      <c r="C7706" s="1">
        <v>2026</v>
      </c>
      <c r="D7706" s="1" t="s">
        <v>334</v>
      </c>
      <c r="E7706" s="1">
        <v>0</v>
      </c>
      <c r="F7706" s="329">
        <v>0</v>
      </c>
      <c r="G7706" s="1">
        <v>581.23096628960002</v>
      </c>
      <c r="H7706" s="329">
        <v>26684.91464936237</v>
      </c>
      <c r="I7706" s="1">
        <v>581.23096628960002</v>
      </c>
      <c r="J7706" s="329">
        <v>3477.0831314268371</v>
      </c>
      <c r="K7706" s="329">
        <f t="shared" si="120"/>
        <v>30161.997780789206</v>
      </c>
    </row>
    <row r="7707" spans="2:11" x14ac:dyDescent="0.2">
      <c r="B7707" s="1">
        <v>20189098</v>
      </c>
      <c r="C7707" s="1">
        <v>2027</v>
      </c>
      <c r="D7707" s="1" t="s">
        <v>334</v>
      </c>
      <c r="E7707" s="1">
        <v>0</v>
      </c>
      <c r="F7707" s="329">
        <v>0</v>
      </c>
      <c r="G7707" s="1">
        <v>699.598888623471</v>
      </c>
      <c r="H7707" s="329">
        <v>32119.308354958401</v>
      </c>
      <c r="I7707" s="1">
        <v>699.598888623471</v>
      </c>
      <c r="J7707" s="329">
        <v>3477.0831314268371</v>
      </c>
      <c r="K7707" s="329">
        <f t="shared" si="120"/>
        <v>35596.391486385241</v>
      </c>
    </row>
    <row r="7708" spans="2:11" x14ac:dyDescent="0.2">
      <c r="B7708" s="1">
        <v>20189098</v>
      </c>
      <c r="C7708" s="1">
        <v>2028</v>
      </c>
      <c r="D7708" s="1" t="s">
        <v>334</v>
      </c>
      <c r="E7708" s="1">
        <v>0</v>
      </c>
      <c r="F7708" s="329">
        <v>0</v>
      </c>
      <c r="G7708" s="1">
        <v>967.32333835681857</v>
      </c>
      <c r="H7708" s="329">
        <v>44410.814666620172</v>
      </c>
      <c r="I7708" s="1">
        <v>967.32333835681857</v>
      </c>
      <c r="J7708" s="329">
        <v>3477.0831314268371</v>
      </c>
      <c r="K7708" s="329">
        <f t="shared" si="120"/>
        <v>47887.897798047008</v>
      </c>
    </row>
    <row r="7709" spans="2:11" x14ac:dyDescent="0.2">
      <c r="B7709" s="1">
        <v>20189098</v>
      </c>
      <c r="C7709" s="1">
        <v>2029</v>
      </c>
      <c r="D7709" s="1" t="s">
        <v>334</v>
      </c>
      <c r="E7709" s="1">
        <v>0</v>
      </c>
      <c r="F7709" s="329">
        <v>0</v>
      </c>
      <c r="G7709" s="1">
        <v>1169.158003330029</v>
      </c>
      <c r="H7709" s="329">
        <v>53677.252830565521</v>
      </c>
      <c r="I7709" s="1">
        <v>1169.158003330029</v>
      </c>
      <c r="J7709" s="329">
        <v>3477.0831314268371</v>
      </c>
      <c r="K7709" s="329">
        <f t="shared" si="120"/>
        <v>57154.335961992358</v>
      </c>
    </row>
    <row r="7710" spans="2:11" x14ac:dyDescent="0.2">
      <c r="B7710" s="1">
        <v>20189098</v>
      </c>
      <c r="C7710" s="1">
        <v>2030</v>
      </c>
      <c r="D7710" s="1" t="s">
        <v>334</v>
      </c>
      <c r="E7710" s="1">
        <v>0</v>
      </c>
      <c r="F7710" s="329">
        <v>0</v>
      </c>
      <c r="G7710" s="1">
        <v>1208.4466305170461</v>
      </c>
      <c r="H7710" s="329">
        <v>55481.034328769078</v>
      </c>
      <c r="I7710" s="1">
        <v>1208.4466305170461</v>
      </c>
      <c r="J7710" s="329">
        <v>3477.0831314268371</v>
      </c>
      <c r="K7710" s="329">
        <f t="shared" si="120"/>
        <v>58958.117460195914</v>
      </c>
    </row>
    <row r="7711" spans="2:11" x14ac:dyDescent="0.2">
      <c r="B7711" s="1">
        <v>20189098</v>
      </c>
      <c r="C7711" s="1">
        <v>2031</v>
      </c>
      <c r="D7711" s="1" t="s">
        <v>334</v>
      </c>
      <c r="E7711" s="1">
        <v>0</v>
      </c>
      <c r="F7711" s="329">
        <v>0</v>
      </c>
      <c r="G7711" s="1">
        <v>1270.18509128653</v>
      </c>
      <c r="H7711" s="329">
        <v>58315.510899647139</v>
      </c>
      <c r="I7711" s="1">
        <v>1270.18509128653</v>
      </c>
      <c r="J7711" s="329">
        <v>3477.0831314268371</v>
      </c>
      <c r="K7711" s="329">
        <f t="shared" si="120"/>
        <v>61792.594031073975</v>
      </c>
    </row>
    <row r="7712" spans="2:11" x14ac:dyDescent="0.2">
      <c r="B7712" s="1">
        <v>20189098</v>
      </c>
      <c r="C7712" s="1">
        <v>2032</v>
      </c>
      <c r="D7712" s="1" t="s">
        <v>334</v>
      </c>
      <c r="E7712" s="1">
        <v>0</v>
      </c>
      <c r="F7712" s="329">
        <v>0</v>
      </c>
      <c r="G7712" s="1">
        <v>1503.9966523539099</v>
      </c>
      <c r="H7712" s="329">
        <v>69050.041427066593</v>
      </c>
      <c r="I7712" s="1">
        <v>1503.9966523539099</v>
      </c>
      <c r="J7712" s="329">
        <v>3477.0831314268371</v>
      </c>
      <c r="K7712" s="329">
        <f t="shared" si="120"/>
        <v>72527.124558493437</v>
      </c>
    </row>
    <row r="7713" spans="2:11" x14ac:dyDescent="0.2">
      <c r="B7713" s="1">
        <v>20189098</v>
      </c>
      <c r="C7713" s="1">
        <v>2033</v>
      </c>
      <c r="D7713" s="1" t="s">
        <v>334</v>
      </c>
      <c r="E7713" s="1">
        <v>0</v>
      </c>
      <c r="F7713" s="329">
        <v>0</v>
      </c>
      <c r="G7713" s="1">
        <v>1941.008158336693</v>
      </c>
      <c r="H7713" s="329">
        <v>89113.691532263212</v>
      </c>
      <c r="I7713" s="1">
        <v>1941.008158336693</v>
      </c>
      <c r="J7713" s="329">
        <v>3477.0831314268371</v>
      </c>
      <c r="K7713" s="329">
        <f t="shared" si="120"/>
        <v>92590.774663690056</v>
      </c>
    </row>
    <row r="7714" spans="2:11" x14ac:dyDescent="0.2">
      <c r="B7714" s="1">
        <v>20189098</v>
      </c>
      <c r="C7714" s="1">
        <v>2034</v>
      </c>
      <c r="D7714" s="1" t="s">
        <v>334</v>
      </c>
      <c r="E7714" s="1">
        <v>0</v>
      </c>
      <c r="F7714" s="329">
        <v>0</v>
      </c>
      <c r="G7714" s="1">
        <v>1976.1964291677359</v>
      </c>
      <c r="H7714" s="329">
        <v>90729.221430436563</v>
      </c>
      <c r="I7714" s="1">
        <v>1976.1964291677359</v>
      </c>
      <c r="J7714" s="329">
        <v>3477.0831314268371</v>
      </c>
      <c r="K7714" s="329">
        <f t="shared" si="120"/>
        <v>94206.304561863406</v>
      </c>
    </row>
    <row r="7715" spans="2:11" x14ac:dyDescent="0.2">
      <c r="B7715" s="1">
        <v>20191033</v>
      </c>
      <c r="C7715" s="1">
        <v>2023</v>
      </c>
      <c r="D7715" s="1" t="s">
        <v>334</v>
      </c>
      <c r="E7715" s="1">
        <v>1231.9501002704139</v>
      </c>
      <c r="F7715" s="329">
        <v>0</v>
      </c>
      <c r="G7715" s="1">
        <v>0</v>
      </c>
      <c r="H7715" s="329">
        <v>0</v>
      </c>
      <c r="I7715" s="1">
        <v>1231.9501002704139</v>
      </c>
      <c r="J7715" s="329">
        <v>1421.487845220933</v>
      </c>
      <c r="K7715" s="329">
        <f t="shared" si="120"/>
        <v>1421.487845220933</v>
      </c>
    </row>
    <row r="7716" spans="2:11" x14ac:dyDescent="0.2">
      <c r="B7716" s="1">
        <v>20191033</v>
      </c>
      <c r="C7716" s="1">
        <v>2024</v>
      </c>
      <c r="D7716" s="1" t="s">
        <v>334</v>
      </c>
      <c r="E7716" s="1">
        <v>1273.2192130237611</v>
      </c>
      <c r="F7716" s="329">
        <v>34.747842242329298</v>
      </c>
      <c r="G7716" s="1">
        <v>0</v>
      </c>
      <c r="H7716" s="329">
        <v>0</v>
      </c>
      <c r="I7716" s="1">
        <v>1273.2192130237611</v>
      </c>
      <c r="J7716" s="329">
        <v>1421.487845220933</v>
      </c>
      <c r="K7716" s="329">
        <f t="shared" si="120"/>
        <v>1456.2356874632624</v>
      </c>
    </row>
    <row r="7717" spans="2:11" x14ac:dyDescent="0.2">
      <c r="B7717" s="1">
        <v>20191033</v>
      </c>
      <c r="C7717" s="1">
        <v>2025</v>
      </c>
      <c r="D7717" s="1" t="s">
        <v>334</v>
      </c>
      <c r="E7717" s="1">
        <v>1264.6310293048209</v>
      </c>
      <c r="F7717" s="329">
        <v>41.999426885224061</v>
      </c>
      <c r="G7717" s="1">
        <v>0</v>
      </c>
      <c r="H7717" s="329">
        <v>0</v>
      </c>
      <c r="I7717" s="1">
        <v>1264.6310293048209</v>
      </c>
      <c r="J7717" s="329">
        <v>1421.487845220933</v>
      </c>
      <c r="K7717" s="329">
        <f t="shared" si="120"/>
        <v>1463.487272106157</v>
      </c>
    </row>
    <row r="7718" spans="2:11" x14ac:dyDescent="0.2">
      <c r="B7718" s="1">
        <v>20191033</v>
      </c>
      <c r="C7718" s="1">
        <v>2026</v>
      </c>
      <c r="D7718" s="1" t="s">
        <v>334</v>
      </c>
      <c r="E7718" s="1">
        <v>1246.2078162014659</v>
      </c>
      <c r="F7718" s="329">
        <v>31.6110294795883</v>
      </c>
      <c r="G7718" s="1">
        <v>0</v>
      </c>
      <c r="H7718" s="329">
        <v>0</v>
      </c>
      <c r="I7718" s="1">
        <v>1246.2078162014659</v>
      </c>
      <c r="J7718" s="329">
        <v>1421.487845220933</v>
      </c>
      <c r="K7718" s="329">
        <f t="shared" si="120"/>
        <v>1453.0988747005213</v>
      </c>
    </row>
    <row r="7719" spans="2:11" x14ac:dyDescent="0.2">
      <c r="B7719" s="1">
        <v>20191033</v>
      </c>
      <c r="C7719" s="1">
        <v>2027</v>
      </c>
      <c r="D7719" s="1" t="s">
        <v>334</v>
      </c>
      <c r="E7719" s="1">
        <v>1212.926602850463</v>
      </c>
      <c r="F7719" s="329">
        <v>26.270196033781311</v>
      </c>
      <c r="G7719" s="1">
        <v>0</v>
      </c>
      <c r="H7719" s="329">
        <v>0</v>
      </c>
      <c r="I7719" s="1">
        <v>1212.926602850463</v>
      </c>
      <c r="J7719" s="329">
        <v>1421.487845220933</v>
      </c>
      <c r="K7719" s="329">
        <f t="shared" si="120"/>
        <v>1447.7580412547143</v>
      </c>
    </row>
    <row r="7720" spans="2:11" x14ac:dyDescent="0.2">
      <c r="B7720" s="1">
        <v>20191033</v>
      </c>
      <c r="C7720" s="1">
        <v>2028</v>
      </c>
      <c r="D7720" s="1" t="s">
        <v>334</v>
      </c>
      <c r="E7720" s="1">
        <v>1221.354472537279</v>
      </c>
      <c r="F7720" s="329">
        <v>29.657106382928841</v>
      </c>
      <c r="G7720" s="1">
        <v>0</v>
      </c>
      <c r="H7720" s="329">
        <v>0</v>
      </c>
      <c r="I7720" s="1">
        <v>1221.354472537279</v>
      </c>
      <c r="J7720" s="329">
        <v>1421.487845220933</v>
      </c>
      <c r="K7720" s="329">
        <f t="shared" si="120"/>
        <v>1451.1449516038617</v>
      </c>
    </row>
    <row r="7721" spans="2:11" x14ac:dyDescent="0.2">
      <c r="B7721" s="1">
        <v>20191033</v>
      </c>
      <c r="C7721" s="1">
        <v>2029</v>
      </c>
      <c r="D7721" s="1" t="s">
        <v>334</v>
      </c>
      <c r="E7721" s="1">
        <v>1234.9678789307709</v>
      </c>
      <c r="F7721" s="329">
        <v>24.26256556817259</v>
      </c>
      <c r="G7721" s="1">
        <v>0</v>
      </c>
      <c r="H7721" s="329">
        <v>0</v>
      </c>
      <c r="I7721" s="1">
        <v>1234.9678789307709</v>
      </c>
      <c r="J7721" s="329">
        <v>1421.487845220933</v>
      </c>
      <c r="K7721" s="329">
        <f t="shared" si="120"/>
        <v>1445.7504107891054</v>
      </c>
    </row>
    <row r="7722" spans="2:11" x14ac:dyDescent="0.2">
      <c r="B7722" s="1">
        <v>20191033</v>
      </c>
      <c r="C7722" s="1">
        <v>2030</v>
      </c>
      <c r="D7722" s="1" t="s">
        <v>334</v>
      </c>
      <c r="E7722" s="1">
        <v>2399.175733298629</v>
      </c>
      <c r="F7722" s="329">
        <v>47.426940246221577</v>
      </c>
      <c r="G7722" s="1">
        <v>0</v>
      </c>
      <c r="H7722" s="329">
        <v>0</v>
      </c>
      <c r="I7722" s="1">
        <v>2399.175733298629</v>
      </c>
      <c r="J7722" s="329">
        <v>1421.487845220933</v>
      </c>
      <c r="K7722" s="329">
        <f t="shared" si="120"/>
        <v>1468.9147854671546</v>
      </c>
    </row>
    <row r="7723" spans="2:11" x14ac:dyDescent="0.2">
      <c r="B7723" s="1">
        <v>20191033</v>
      </c>
      <c r="C7723" s="1">
        <v>2031</v>
      </c>
      <c r="D7723" s="1" t="s">
        <v>334</v>
      </c>
      <c r="E7723" s="1">
        <v>2440.7049377220378</v>
      </c>
      <c r="F7723" s="329">
        <v>54.973367449929412</v>
      </c>
      <c r="G7723" s="1">
        <v>0</v>
      </c>
      <c r="H7723" s="329">
        <v>0</v>
      </c>
      <c r="I7723" s="1">
        <v>2440.7049377220378</v>
      </c>
      <c r="J7723" s="329">
        <v>1421.487845220933</v>
      </c>
      <c r="K7723" s="329">
        <f t="shared" si="120"/>
        <v>1476.4612126708623</v>
      </c>
    </row>
    <row r="7724" spans="2:11" x14ac:dyDescent="0.2">
      <c r="B7724" s="1">
        <v>20191033</v>
      </c>
      <c r="C7724" s="1">
        <v>2032</v>
      </c>
      <c r="D7724" s="1" t="s">
        <v>334</v>
      </c>
      <c r="E7724" s="1">
        <v>2394.2675428746211</v>
      </c>
      <c r="F7724" s="329">
        <v>76.167873949432789</v>
      </c>
      <c r="G7724" s="1">
        <v>0</v>
      </c>
      <c r="H7724" s="329">
        <v>0</v>
      </c>
      <c r="I7724" s="1">
        <v>2394.2675428746211</v>
      </c>
      <c r="J7724" s="329">
        <v>1421.487845220933</v>
      </c>
      <c r="K7724" s="329">
        <f t="shared" si="120"/>
        <v>1497.6557191703657</v>
      </c>
    </row>
    <row r="7725" spans="2:11" x14ac:dyDescent="0.2">
      <c r="B7725" s="1">
        <v>20191033</v>
      </c>
      <c r="C7725" s="1">
        <v>2033</v>
      </c>
      <c r="D7725" s="1" t="s">
        <v>334</v>
      </c>
      <c r="E7725" s="1">
        <v>3453.033299783222</v>
      </c>
      <c r="F7725" s="329">
        <v>144.86108892462491</v>
      </c>
      <c r="G7725" s="1">
        <v>0</v>
      </c>
      <c r="H7725" s="329">
        <v>0</v>
      </c>
      <c r="I7725" s="1">
        <v>3453.033299783222</v>
      </c>
      <c r="J7725" s="329">
        <v>1421.487845220933</v>
      </c>
      <c r="K7725" s="329">
        <f t="shared" si="120"/>
        <v>1566.3489341455579</v>
      </c>
    </row>
    <row r="7726" spans="2:11" x14ac:dyDescent="0.2">
      <c r="B7726" s="1">
        <v>20191033</v>
      </c>
      <c r="C7726" s="1">
        <v>2034</v>
      </c>
      <c r="D7726" s="1" t="s">
        <v>334</v>
      </c>
      <c r="E7726" s="1">
        <v>3509.5496362992881</v>
      </c>
      <c r="F7726" s="329">
        <v>182.67289132482901</v>
      </c>
      <c r="G7726" s="1">
        <v>0</v>
      </c>
      <c r="H7726" s="329">
        <v>0</v>
      </c>
      <c r="I7726" s="1">
        <v>3509.5496362992881</v>
      </c>
      <c r="J7726" s="329">
        <v>1421.487845220933</v>
      </c>
      <c r="K7726" s="329">
        <f t="shared" si="120"/>
        <v>1604.1607365457619</v>
      </c>
    </row>
    <row r="7727" spans="2:11" x14ac:dyDescent="0.2">
      <c r="B7727" s="1">
        <v>20193057</v>
      </c>
      <c r="C7727" s="1">
        <v>2023</v>
      </c>
      <c r="D7727" s="1" t="s">
        <v>334</v>
      </c>
      <c r="E7727" s="1">
        <v>0</v>
      </c>
      <c r="F7727" s="329">
        <v>0</v>
      </c>
      <c r="G7727" s="1">
        <v>0</v>
      </c>
      <c r="H7727" s="329">
        <v>0</v>
      </c>
      <c r="I7727" s="1">
        <v>0</v>
      </c>
      <c r="J7727" s="329">
        <v>733.34888900252542</v>
      </c>
      <c r="K7727" s="329">
        <f t="shared" si="120"/>
        <v>733.34888900252542</v>
      </c>
    </row>
    <row r="7728" spans="2:11" x14ac:dyDescent="0.2">
      <c r="B7728" s="1">
        <v>20193057</v>
      </c>
      <c r="C7728" s="1">
        <v>2024</v>
      </c>
      <c r="D7728" s="1" t="s">
        <v>334</v>
      </c>
      <c r="E7728" s="1">
        <v>0</v>
      </c>
      <c r="F7728" s="329">
        <v>0</v>
      </c>
      <c r="G7728" s="1">
        <v>0</v>
      </c>
      <c r="H7728" s="329">
        <v>0</v>
      </c>
      <c r="I7728" s="1">
        <v>0</v>
      </c>
      <c r="J7728" s="329">
        <v>733.34888900252542</v>
      </c>
      <c r="K7728" s="329">
        <f t="shared" si="120"/>
        <v>733.34888900252542</v>
      </c>
    </row>
    <row r="7729" spans="2:11" x14ac:dyDescent="0.2">
      <c r="B7729" s="1">
        <v>20193057</v>
      </c>
      <c r="C7729" s="1">
        <v>2025</v>
      </c>
      <c r="D7729" s="1" t="s">
        <v>334</v>
      </c>
      <c r="E7729" s="1">
        <v>0</v>
      </c>
      <c r="F7729" s="329">
        <v>0</v>
      </c>
      <c r="G7729" s="1">
        <v>0</v>
      </c>
      <c r="H7729" s="329">
        <v>0</v>
      </c>
      <c r="I7729" s="1">
        <v>0</v>
      </c>
      <c r="J7729" s="329">
        <v>733.34888900252542</v>
      </c>
      <c r="K7729" s="329">
        <f t="shared" si="120"/>
        <v>733.34888900252542</v>
      </c>
    </row>
    <row r="7730" spans="2:11" x14ac:dyDescent="0.2">
      <c r="B7730" s="1">
        <v>20193057</v>
      </c>
      <c r="C7730" s="1">
        <v>2026</v>
      </c>
      <c r="D7730" s="1" t="s">
        <v>334</v>
      </c>
      <c r="E7730" s="1">
        <v>0</v>
      </c>
      <c r="F7730" s="329">
        <v>0</v>
      </c>
      <c r="G7730" s="1">
        <v>0</v>
      </c>
      <c r="H7730" s="329">
        <v>0</v>
      </c>
      <c r="I7730" s="1">
        <v>0</v>
      </c>
      <c r="J7730" s="329">
        <v>733.34888900252542</v>
      </c>
      <c r="K7730" s="329">
        <f t="shared" si="120"/>
        <v>733.34888900252542</v>
      </c>
    </row>
    <row r="7731" spans="2:11" x14ac:dyDescent="0.2">
      <c r="B7731" s="1">
        <v>20193057</v>
      </c>
      <c r="C7731" s="1">
        <v>2027</v>
      </c>
      <c r="D7731" s="1" t="s">
        <v>334</v>
      </c>
      <c r="E7731" s="1">
        <v>0</v>
      </c>
      <c r="F7731" s="329">
        <v>0</v>
      </c>
      <c r="G7731" s="1">
        <v>0</v>
      </c>
      <c r="H7731" s="329">
        <v>0</v>
      </c>
      <c r="I7731" s="1">
        <v>0</v>
      </c>
      <c r="J7731" s="329">
        <v>733.34888900252542</v>
      </c>
      <c r="K7731" s="329">
        <f t="shared" si="120"/>
        <v>733.34888900252542</v>
      </c>
    </row>
    <row r="7732" spans="2:11" x14ac:dyDescent="0.2">
      <c r="B7732" s="1">
        <v>20193057</v>
      </c>
      <c r="C7732" s="1">
        <v>2028</v>
      </c>
      <c r="D7732" s="1" t="s">
        <v>334</v>
      </c>
      <c r="E7732" s="1">
        <v>314.81221666072111</v>
      </c>
      <c r="F7732" s="329">
        <v>4.814819644140707</v>
      </c>
      <c r="G7732" s="1">
        <v>0</v>
      </c>
      <c r="H7732" s="329">
        <v>0</v>
      </c>
      <c r="I7732" s="1">
        <v>314.81221666072111</v>
      </c>
      <c r="J7732" s="329">
        <v>733.34888900252542</v>
      </c>
      <c r="K7732" s="329">
        <f t="shared" si="120"/>
        <v>738.16370864666612</v>
      </c>
    </row>
    <row r="7733" spans="2:11" x14ac:dyDescent="0.2">
      <c r="B7733" s="1">
        <v>20193057</v>
      </c>
      <c r="C7733" s="1">
        <v>2029</v>
      </c>
      <c r="D7733" s="1" t="s">
        <v>334</v>
      </c>
      <c r="E7733" s="1">
        <v>294.47519931462182</v>
      </c>
      <c r="F7733" s="329">
        <v>3.8817067171157582</v>
      </c>
      <c r="G7733" s="1">
        <v>0</v>
      </c>
      <c r="H7733" s="329">
        <v>0</v>
      </c>
      <c r="I7733" s="1">
        <v>294.47519931462182</v>
      </c>
      <c r="J7733" s="329">
        <v>733.34888900252542</v>
      </c>
      <c r="K7733" s="329">
        <f t="shared" si="120"/>
        <v>737.2305957196412</v>
      </c>
    </row>
    <row r="7734" spans="2:11" x14ac:dyDescent="0.2">
      <c r="B7734" s="1">
        <v>20193057</v>
      </c>
      <c r="C7734" s="1">
        <v>2030</v>
      </c>
      <c r="D7734" s="1" t="s">
        <v>334</v>
      </c>
      <c r="E7734" s="1">
        <v>309.58555899440597</v>
      </c>
      <c r="F7734" s="329">
        <v>4.5969417960293821</v>
      </c>
      <c r="G7734" s="1">
        <v>0</v>
      </c>
      <c r="H7734" s="329">
        <v>0</v>
      </c>
      <c r="I7734" s="1">
        <v>309.58555899440597</v>
      </c>
      <c r="J7734" s="329">
        <v>733.34888900252542</v>
      </c>
      <c r="K7734" s="329">
        <f t="shared" si="120"/>
        <v>737.94583079855477</v>
      </c>
    </row>
    <row r="7735" spans="2:11" x14ac:dyDescent="0.2">
      <c r="B7735" s="1">
        <v>20193057</v>
      </c>
      <c r="C7735" s="1">
        <v>2031</v>
      </c>
      <c r="D7735" s="1" t="s">
        <v>334</v>
      </c>
      <c r="E7735" s="1">
        <v>298.2176729693112</v>
      </c>
      <c r="F7735" s="329">
        <v>5.8159857871914538</v>
      </c>
      <c r="G7735" s="1">
        <v>0</v>
      </c>
      <c r="H7735" s="329">
        <v>0</v>
      </c>
      <c r="I7735" s="1">
        <v>298.2176729693112</v>
      </c>
      <c r="J7735" s="329">
        <v>733.34888900252542</v>
      </c>
      <c r="K7735" s="329">
        <f t="shared" si="120"/>
        <v>739.16487478971692</v>
      </c>
    </row>
    <row r="7736" spans="2:11" x14ac:dyDescent="0.2">
      <c r="B7736" s="1">
        <v>20193057</v>
      </c>
      <c r="C7736" s="1">
        <v>2032</v>
      </c>
      <c r="D7736" s="1" t="s">
        <v>334</v>
      </c>
      <c r="E7736" s="1">
        <v>676.7317059259758</v>
      </c>
      <c r="F7736" s="329">
        <v>22.52080187627109</v>
      </c>
      <c r="G7736" s="1">
        <v>0</v>
      </c>
      <c r="H7736" s="329">
        <v>0</v>
      </c>
      <c r="I7736" s="1">
        <v>676.7317059259758</v>
      </c>
      <c r="J7736" s="329">
        <v>733.34888900252542</v>
      </c>
      <c r="K7736" s="329">
        <f t="shared" si="120"/>
        <v>755.86969087879652</v>
      </c>
    </row>
    <row r="7737" spans="2:11" x14ac:dyDescent="0.2">
      <c r="B7737" s="1">
        <v>20193057</v>
      </c>
      <c r="C7737" s="1">
        <v>2033</v>
      </c>
      <c r="D7737" s="1" t="s">
        <v>334</v>
      </c>
      <c r="E7737" s="1">
        <v>763.06468337011324</v>
      </c>
      <c r="F7737" s="329">
        <v>28.565968491397179</v>
      </c>
      <c r="G7737" s="1">
        <v>0</v>
      </c>
      <c r="H7737" s="329">
        <v>0</v>
      </c>
      <c r="I7737" s="1">
        <v>763.06468337011324</v>
      </c>
      <c r="J7737" s="329">
        <v>733.34888900252542</v>
      </c>
      <c r="K7737" s="329">
        <f t="shared" si="120"/>
        <v>761.91485749392257</v>
      </c>
    </row>
    <row r="7738" spans="2:11" x14ac:dyDescent="0.2">
      <c r="B7738" s="1">
        <v>20193057</v>
      </c>
      <c r="C7738" s="1">
        <v>2034</v>
      </c>
      <c r="D7738" s="1" t="s">
        <v>334</v>
      </c>
      <c r="E7738" s="1">
        <v>763.61761070530883</v>
      </c>
      <c r="F7738" s="329">
        <v>36.946356300854248</v>
      </c>
      <c r="G7738" s="1">
        <v>0</v>
      </c>
      <c r="H7738" s="329">
        <v>0</v>
      </c>
      <c r="I7738" s="1">
        <v>763.61761070530883</v>
      </c>
      <c r="J7738" s="329">
        <v>733.34888900252542</v>
      </c>
      <c r="K7738" s="329">
        <f t="shared" si="120"/>
        <v>770.29524530337972</v>
      </c>
    </row>
    <row r="7739" spans="2:11" x14ac:dyDescent="0.2">
      <c r="B7739" s="1">
        <v>20196676</v>
      </c>
      <c r="C7739" s="1">
        <v>2023</v>
      </c>
      <c r="D7739" s="1" t="s">
        <v>334</v>
      </c>
      <c r="E7739" s="1">
        <v>197.80007538909359</v>
      </c>
      <c r="F7739" s="329">
        <v>0</v>
      </c>
      <c r="G7739" s="1">
        <v>0</v>
      </c>
      <c r="H7739" s="329">
        <v>0</v>
      </c>
      <c r="I7739" s="1">
        <v>197.80007538909359</v>
      </c>
      <c r="J7739" s="329">
        <v>1060.637705586895</v>
      </c>
      <c r="K7739" s="329">
        <f t="shared" si="120"/>
        <v>1060.637705586895</v>
      </c>
    </row>
    <row r="7740" spans="2:11" x14ac:dyDescent="0.2">
      <c r="B7740" s="1">
        <v>20196676</v>
      </c>
      <c r="C7740" s="1">
        <v>2024</v>
      </c>
      <c r="D7740" s="1" t="s">
        <v>334</v>
      </c>
      <c r="E7740" s="1">
        <v>195.73346866853291</v>
      </c>
      <c r="F7740" s="329">
        <v>3.7808899891062429</v>
      </c>
      <c r="G7740" s="1">
        <v>0</v>
      </c>
      <c r="H7740" s="329">
        <v>0</v>
      </c>
      <c r="I7740" s="1">
        <v>195.73346866853291</v>
      </c>
      <c r="J7740" s="329">
        <v>1060.637705586895</v>
      </c>
      <c r="K7740" s="329">
        <f t="shared" si="120"/>
        <v>1064.4185955760013</v>
      </c>
    </row>
    <row r="7741" spans="2:11" x14ac:dyDescent="0.2">
      <c r="B7741" s="1">
        <v>20196676</v>
      </c>
      <c r="C7741" s="1">
        <v>2025</v>
      </c>
      <c r="D7741" s="1" t="s">
        <v>334</v>
      </c>
      <c r="E7741" s="1">
        <v>186.79205313244381</v>
      </c>
      <c r="F7741" s="329">
        <v>4.0454855921061386</v>
      </c>
      <c r="G7741" s="1">
        <v>0</v>
      </c>
      <c r="H7741" s="329">
        <v>0</v>
      </c>
      <c r="I7741" s="1">
        <v>186.79205313244381</v>
      </c>
      <c r="J7741" s="329">
        <v>1060.637705586895</v>
      </c>
      <c r="K7741" s="329">
        <f t="shared" si="120"/>
        <v>1064.6831911790011</v>
      </c>
    </row>
    <row r="7742" spans="2:11" x14ac:dyDescent="0.2">
      <c r="B7742" s="1">
        <v>20196676</v>
      </c>
      <c r="C7742" s="1">
        <v>2026</v>
      </c>
      <c r="D7742" s="1" t="s">
        <v>334</v>
      </c>
      <c r="E7742" s="1">
        <v>183.1569591818845</v>
      </c>
      <c r="F7742" s="329">
        <v>2.622080947543675</v>
      </c>
      <c r="G7742" s="1">
        <v>0</v>
      </c>
      <c r="H7742" s="329">
        <v>0</v>
      </c>
      <c r="I7742" s="1">
        <v>183.1569591818845</v>
      </c>
      <c r="J7742" s="329">
        <v>1060.637705586895</v>
      </c>
      <c r="K7742" s="329">
        <f t="shared" si="120"/>
        <v>1063.2597865344387</v>
      </c>
    </row>
    <row r="7743" spans="2:11" x14ac:dyDescent="0.2">
      <c r="B7743" s="1">
        <v>20196676</v>
      </c>
      <c r="C7743" s="1">
        <v>2027</v>
      </c>
      <c r="D7743" s="1" t="s">
        <v>334</v>
      </c>
      <c r="E7743" s="1">
        <v>185.7163343087739</v>
      </c>
      <c r="F7743" s="329">
        <v>1.992662054369855</v>
      </c>
      <c r="G7743" s="1">
        <v>0</v>
      </c>
      <c r="H7743" s="329">
        <v>0</v>
      </c>
      <c r="I7743" s="1">
        <v>185.7163343087739</v>
      </c>
      <c r="J7743" s="329">
        <v>1060.637705586895</v>
      </c>
      <c r="K7743" s="329">
        <f t="shared" si="120"/>
        <v>1062.6303676412649</v>
      </c>
    </row>
    <row r="7744" spans="2:11" x14ac:dyDescent="0.2">
      <c r="B7744" s="1">
        <v>20196676</v>
      </c>
      <c r="C7744" s="1">
        <v>2028</v>
      </c>
      <c r="D7744" s="1" t="s">
        <v>334</v>
      </c>
      <c r="E7744" s="1">
        <v>173.58541148817221</v>
      </c>
      <c r="F7744" s="329">
        <v>1.8625231608442609</v>
      </c>
      <c r="G7744" s="1">
        <v>0</v>
      </c>
      <c r="H7744" s="329">
        <v>0</v>
      </c>
      <c r="I7744" s="1">
        <v>173.58541148817221</v>
      </c>
      <c r="J7744" s="329">
        <v>1060.637705586895</v>
      </c>
      <c r="K7744" s="329">
        <f t="shared" si="120"/>
        <v>1062.5002287477391</v>
      </c>
    </row>
    <row r="7745" spans="2:11" x14ac:dyDescent="0.2">
      <c r="B7745" s="1">
        <v>20196676</v>
      </c>
      <c r="C7745" s="1">
        <v>2029</v>
      </c>
      <c r="D7745" s="1" t="s">
        <v>334</v>
      </c>
      <c r="E7745" s="1">
        <v>181.87360200778011</v>
      </c>
      <c r="F7745" s="329">
        <v>1.742775413947423</v>
      </c>
      <c r="G7745" s="1">
        <v>0</v>
      </c>
      <c r="H7745" s="329">
        <v>0</v>
      </c>
      <c r="I7745" s="1">
        <v>181.87360200778011</v>
      </c>
      <c r="J7745" s="329">
        <v>1060.637705586895</v>
      </c>
      <c r="K7745" s="329">
        <f t="shared" si="120"/>
        <v>1062.3804810008423</v>
      </c>
    </row>
    <row r="7746" spans="2:11" x14ac:dyDescent="0.2">
      <c r="B7746" s="1">
        <v>20196676</v>
      </c>
      <c r="C7746" s="1">
        <v>2030</v>
      </c>
      <c r="D7746" s="1" t="s">
        <v>334</v>
      </c>
      <c r="E7746" s="1">
        <v>2303.798622723109</v>
      </c>
      <c r="F7746" s="329">
        <v>43.926010786689567</v>
      </c>
      <c r="G7746" s="1">
        <v>0</v>
      </c>
      <c r="H7746" s="329">
        <v>0</v>
      </c>
      <c r="I7746" s="1">
        <v>2303.798622723109</v>
      </c>
      <c r="J7746" s="329">
        <v>1060.637705586895</v>
      </c>
      <c r="K7746" s="329">
        <f t="shared" si="120"/>
        <v>1104.5637163735846</v>
      </c>
    </row>
    <row r="7747" spans="2:11" x14ac:dyDescent="0.2">
      <c r="B7747" s="1">
        <v>20196676</v>
      </c>
      <c r="C7747" s="1">
        <v>2031</v>
      </c>
      <c r="D7747" s="1" t="s">
        <v>334</v>
      </c>
      <c r="E7747" s="1">
        <v>2306.062033624582</v>
      </c>
      <c r="F7747" s="329">
        <v>49.155611083605223</v>
      </c>
      <c r="G7747" s="1">
        <v>0</v>
      </c>
      <c r="H7747" s="329">
        <v>0</v>
      </c>
      <c r="I7747" s="1">
        <v>2306.062033624582</v>
      </c>
      <c r="J7747" s="329">
        <v>1060.637705586895</v>
      </c>
      <c r="K7747" s="329">
        <f t="shared" si="120"/>
        <v>1109.7933166705002</v>
      </c>
    </row>
    <row r="7748" spans="2:11" x14ac:dyDescent="0.2">
      <c r="B7748" s="1">
        <v>20196676</v>
      </c>
      <c r="C7748" s="1">
        <v>2032</v>
      </c>
      <c r="D7748" s="1" t="s">
        <v>334</v>
      </c>
      <c r="E7748" s="1">
        <v>2256.6767629792862</v>
      </c>
      <c r="F7748" s="329">
        <v>68.527913910027493</v>
      </c>
      <c r="G7748" s="1">
        <v>0</v>
      </c>
      <c r="H7748" s="329">
        <v>0</v>
      </c>
      <c r="I7748" s="1">
        <v>2256.6767629792862</v>
      </c>
      <c r="J7748" s="329">
        <v>1060.637705586895</v>
      </c>
      <c r="K7748" s="329">
        <f t="shared" si="120"/>
        <v>1129.1656194969225</v>
      </c>
    </row>
    <row r="7749" spans="2:11" x14ac:dyDescent="0.2">
      <c r="B7749" s="1">
        <v>20196676</v>
      </c>
      <c r="C7749" s="1">
        <v>2033</v>
      </c>
      <c r="D7749" s="1" t="s">
        <v>334</v>
      </c>
      <c r="E7749" s="1">
        <v>2195.3863650874182</v>
      </c>
      <c r="F7749" s="329">
        <v>86.837369090477267</v>
      </c>
      <c r="G7749" s="1">
        <v>0</v>
      </c>
      <c r="H7749" s="329">
        <v>0</v>
      </c>
      <c r="I7749" s="1">
        <v>2195.3863650874182</v>
      </c>
      <c r="J7749" s="329">
        <v>1060.637705586895</v>
      </c>
      <c r="K7749" s="329">
        <f t="shared" si="120"/>
        <v>1147.4750746773723</v>
      </c>
    </row>
    <row r="7750" spans="2:11" x14ac:dyDescent="0.2">
      <c r="B7750" s="1">
        <v>20196676</v>
      </c>
      <c r="C7750" s="1">
        <v>2034</v>
      </c>
      <c r="D7750" s="1" t="s">
        <v>334</v>
      </c>
      <c r="E7750" s="1">
        <v>2178.3849271495901</v>
      </c>
      <c r="F7750" s="329">
        <v>108.96614018995579</v>
      </c>
      <c r="G7750" s="1">
        <v>0</v>
      </c>
      <c r="H7750" s="329">
        <v>0</v>
      </c>
      <c r="I7750" s="1">
        <v>2178.3849271495901</v>
      </c>
      <c r="J7750" s="329">
        <v>1060.637705586895</v>
      </c>
      <c r="K7750" s="329">
        <f t="shared" si="120"/>
        <v>1169.6038457768507</v>
      </c>
    </row>
    <row r="7751" spans="2:11" x14ac:dyDescent="0.2">
      <c r="B7751" s="1">
        <v>20526773</v>
      </c>
      <c r="C7751" s="1">
        <v>2023</v>
      </c>
      <c r="D7751" s="1" t="s">
        <v>334</v>
      </c>
      <c r="E7751" s="1">
        <v>0</v>
      </c>
      <c r="F7751" s="329">
        <v>0</v>
      </c>
      <c r="G7751" s="1">
        <v>0</v>
      </c>
      <c r="H7751" s="329">
        <v>0</v>
      </c>
      <c r="I7751" s="1">
        <v>0</v>
      </c>
      <c r="J7751" s="329">
        <v>173.2126561684307</v>
      </c>
      <c r="K7751" s="329">
        <f t="shared" ref="K7751:K7814" si="121">J7751+H7751+F7751</f>
        <v>173.2126561684307</v>
      </c>
    </row>
    <row r="7752" spans="2:11" x14ac:dyDescent="0.2">
      <c r="B7752" s="1">
        <v>20526773</v>
      </c>
      <c r="C7752" s="1">
        <v>2024</v>
      </c>
      <c r="D7752" s="1" t="s">
        <v>334</v>
      </c>
      <c r="E7752" s="1">
        <v>0</v>
      </c>
      <c r="F7752" s="329">
        <v>0</v>
      </c>
      <c r="G7752" s="1">
        <v>0</v>
      </c>
      <c r="H7752" s="329">
        <v>0</v>
      </c>
      <c r="I7752" s="1">
        <v>0</v>
      </c>
      <c r="J7752" s="329">
        <v>173.2126561684307</v>
      </c>
      <c r="K7752" s="329">
        <f t="shared" si="121"/>
        <v>173.2126561684307</v>
      </c>
    </row>
    <row r="7753" spans="2:11" x14ac:dyDescent="0.2">
      <c r="B7753" s="1">
        <v>20526773</v>
      </c>
      <c r="C7753" s="1">
        <v>2025</v>
      </c>
      <c r="D7753" s="1" t="s">
        <v>334</v>
      </c>
      <c r="E7753" s="1">
        <v>0</v>
      </c>
      <c r="F7753" s="329">
        <v>0</v>
      </c>
      <c r="G7753" s="1">
        <v>0</v>
      </c>
      <c r="H7753" s="329">
        <v>0</v>
      </c>
      <c r="I7753" s="1">
        <v>0</v>
      </c>
      <c r="J7753" s="329">
        <v>173.2126561684307</v>
      </c>
      <c r="K7753" s="329">
        <f t="shared" si="121"/>
        <v>173.2126561684307</v>
      </c>
    </row>
    <row r="7754" spans="2:11" x14ac:dyDescent="0.2">
      <c r="B7754" s="1">
        <v>20526773</v>
      </c>
      <c r="C7754" s="1">
        <v>2026</v>
      </c>
      <c r="D7754" s="1" t="s">
        <v>334</v>
      </c>
      <c r="E7754" s="1">
        <v>0</v>
      </c>
      <c r="F7754" s="329">
        <v>0</v>
      </c>
      <c r="G7754" s="1">
        <v>0</v>
      </c>
      <c r="H7754" s="329">
        <v>0</v>
      </c>
      <c r="I7754" s="1">
        <v>0</v>
      </c>
      <c r="J7754" s="329">
        <v>173.2126561684307</v>
      </c>
      <c r="K7754" s="329">
        <f t="shared" si="121"/>
        <v>173.2126561684307</v>
      </c>
    </row>
    <row r="7755" spans="2:11" x14ac:dyDescent="0.2">
      <c r="B7755" s="1">
        <v>20526773</v>
      </c>
      <c r="C7755" s="1">
        <v>2027</v>
      </c>
      <c r="D7755" s="1" t="s">
        <v>334</v>
      </c>
      <c r="E7755" s="1">
        <v>0</v>
      </c>
      <c r="F7755" s="329">
        <v>0</v>
      </c>
      <c r="G7755" s="1">
        <v>0</v>
      </c>
      <c r="H7755" s="329">
        <v>0</v>
      </c>
      <c r="I7755" s="1">
        <v>0</v>
      </c>
      <c r="J7755" s="329">
        <v>173.2126561684307</v>
      </c>
      <c r="K7755" s="329">
        <f t="shared" si="121"/>
        <v>173.2126561684307</v>
      </c>
    </row>
    <row r="7756" spans="2:11" x14ac:dyDescent="0.2">
      <c r="B7756" s="1">
        <v>20526773</v>
      </c>
      <c r="C7756" s="1">
        <v>2028</v>
      </c>
      <c r="D7756" s="1" t="s">
        <v>334</v>
      </c>
      <c r="E7756" s="1">
        <v>0</v>
      </c>
      <c r="F7756" s="329">
        <v>0</v>
      </c>
      <c r="G7756" s="1">
        <v>0</v>
      </c>
      <c r="H7756" s="329">
        <v>0</v>
      </c>
      <c r="I7756" s="1">
        <v>0</v>
      </c>
      <c r="J7756" s="329">
        <v>173.2126561684307</v>
      </c>
      <c r="K7756" s="329">
        <f t="shared" si="121"/>
        <v>173.2126561684307</v>
      </c>
    </row>
    <row r="7757" spans="2:11" x14ac:dyDescent="0.2">
      <c r="B7757" s="1">
        <v>20526773</v>
      </c>
      <c r="C7757" s="1">
        <v>2029</v>
      </c>
      <c r="D7757" s="1" t="s">
        <v>334</v>
      </c>
      <c r="E7757" s="1">
        <v>0</v>
      </c>
      <c r="F7757" s="329">
        <v>0</v>
      </c>
      <c r="G7757" s="1">
        <v>0</v>
      </c>
      <c r="H7757" s="329">
        <v>0</v>
      </c>
      <c r="I7757" s="1">
        <v>0</v>
      </c>
      <c r="J7757" s="329">
        <v>173.2126561684307</v>
      </c>
      <c r="K7757" s="329">
        <f t="shared" si="121"/>
        <v>173.2126561684307</v>
      </c>
    </row>
    <row r="7758" spans="2:11" x14ac:dyDescent="0.2">
      <c r="B7758" s="1">
        <v>20526773</v>
      </c>
      <c r="C7758" s="1">
        <v>2030</v>
      </c>
      <c r="D7758" s="1" t="s">
        <v>334</v>
      </c>
      <c r="E7758" s="1">
        <v>0</v>
      </c>
      <c r="F7758" s="329">
        <v>0</v>
      </c>
      <c r="G7758" s="1">
        <v>0</v>
      </c>
      <c r="H7758" s="329">
        <v>0</v>
      </c>
      <c r="I7758" s="1">
        <v>0</v>
      </c>
      <c r="J7758" s="329">
        <v>173.2126561684307</v>
      </c>
      <c r="K7758" s="329">
        <f t="shared" si="121"/>
        <v>173.2126561684307</v>
      </c>
    </row>
    <row r="7759" spans="2:11" x14ac:dyDescent="0.2">
      <c r="B7759" s="1">
        <v>20526773</v>
      </c>
      <c r="C7759" s="1">
        <v>2031</v>
      </c>
      <c r="D7759" s="1" t="s">
        <v>334</v>
      </c>
      <c r="E7759" s="1">
        <v>0</v>
      </c>
      <c r="F7759" s="329">
        <v>0</v>
      </c>
      <c r="G7759" s="1">
        <v>0</v>
      </c>
      <c r="H7759" s="329">
        <v>0</v>
      </c>
      <c r="I7759" s="1">
        <v>0</v>
      </c>
      <c r="J7759" s="329">
        <v>173.2126561684307</v>
      </c>
      <c r="K7759" s="329">
        <f t="shared" si="121"/>
        <v>173.2126561684307</v>
      </c>
    </row>
    <row r="7760" spans="2:11" x14ac:dyDescent="0.2">
      <c r="B7760" s="1">
        <v>20526773</v>
      </c>
      <c r="C7760" s="1">
        <v>2032</v>
      </c>
      <c r="D7760" s="1" t="s">
        <v>334</v>
      </c>
      <c r="E7760" s="1">
        <v>336.7636987669797</v>
      </c>
      <c r="F7760" s="329">
        <v>10.602783868411841</v>
      </c>
      <c r="G7760" s="1">
        <v>0</v>
      </c>
      <c r="H7760" s="329">
        <v>0</v>
      </c>
      <c r="I7760" s="1">
        <v>336.7636987669797</v>
      </c>
      <c r="J7760" s="329">
        <v>173.2126561684307</v>
      </c>
      <c r="K7760" s="329">
        <f t="shared" si="121"/>
        <v>183.81544003684255</v>
      </c>
    </row>
    <row r="7761" spans="2:11" x14ac:dyDescent="0.2">
      <c r="B7761" s="1">
        <v>20526773</v>
      </c>
      <c r="C7761" s="1">
        <v>2033</v>
      </c>
      <c r="D7761" s="1" t="s">
        <v>334</v>
      </c>
      <c r="E7761" s="1">
        <v>401.8468701076248</v>
      </c>
      <c r="F7761" s="329">
        <v>14.58579511488589</v>
      </c>
      <c r="G7761" s="1">
        <v>0</v>
      </c>
      <c r="H7761" s="329">
        <v>0</v>
      </c>
      <c r="I7761" s="1">
        <v>401.8468701076248</v>
      </c>
      <c r="J7761" s="329">
        <v>173.2126561684307</v>
      </c>
      <c r="K7761" s="329">
        <f t="shared" si="121"/>
        <v>187.79845128331658</v>
      </c>
    </row>
    <row r="7762" spans="2:11" x14ac:dyDescent="0.2">
      <c r="B7762" s="1">
        <v>20526773</v>
      </c>
      <c r="C7762" s="1">
        <v>2034</v>
      </c>
      <c r="D7762" s="1" t="s">
        <v>334</v>
      </c>
      <c r="E7762" s="1">
        <v>398.9894132632167</v>
      </c>
      <c r="F7762" s="329">
        <v>18.6294141996737</v>
      </c>
      <c r="G7762" s="1">
        <v>0</v>
      </c>
      <c r="H7762" s="329">
        <v>0</v>
      </c>
      <c r="I7762" s="1">
        <v>398.9894132632167</v>
      </c>
      <c r="J7762" s="329">
        <v>173.2126561684307</v>
      </c>
      <c r="K7762" s="329">
        <f t="shared" si="121"/>
        <v>191.8420703681044</v>
      </c>
    </row>
    <row r="7763" spans="2:11" x14ac:dyDescent="0.2">
      <c r="B7763" s="1">
        <v>52804885</v>
      </c>
      <c r="C7763" s="1">
        <v>2023</v>
      </c>
      <c r="D7763" s="1" t="s">
        <v>334</v>
      </c>
      <c r="E7763" s="1">
        <v>212.4304006301212</v>
      </c>
      <c r="F7763" s="329">
        <v>0</v>
      </c>
      <c r="G7763" s="1">
        <v>0</v>
      </c>
      <c r="H7763" s="329">
        <v>0</v>
      </c>
      <c r="I7763" s="1">
        <v>212.4304006301212</v>
      </c>
      <c r="J7763" s="329">
        <v>447.2051840892052</v>
      </c>
      <c r="K7763" s="329">
        <f t="shared" si="121"/>
        <v>447.2051840892052</v>
      </c>
    </row>
    <row r="7764" spans="2:11" x14ac:dyDescent="0.2">
      <c r="B7764" s="1">
        <v>52804885</v>
      </c>
      <c r="C7764" s="1">
        <v>2024</v>
      </c>
      <c r="D7764" s="1" t="s">
        <v>334</v>
      </c>
      <c r="E7764" s="1">
        <v>228.8412476681971</v>
      </c>
      <c r="F7764" s="329">
        <v>2.757224556954053</v>
      </c>
      <c r="G7764" s="1">
        <v>0</v>
      </c>
      <c r="H7764" s="329">
        <v>0</v>
      </c>
      <c r="I7764" s="1">
        <v>228.8412476681971</v>
      </c>
      <c r="J7764" s="329">
        <v>447.2051840892052</v>
      </c>
      <c r="K7764" s="329">
        <f t="shared" si="121"/>
        <v>449.96240864615925</v>
      </c>
    </row>
    <row r="7765" spans="2:11" x14ac:dyDescent="0.2">
      <c r="B7765" s="1">
        <v>52804885</v>
      </c>
      <c r="C7765" s="1">
        <v>2025</v>
      </c>
      <c r="D7765" s="1" t="s">
        <v>334</v>
      </c>
      <c r="E7765" s="1">
        <v>222.03933126634561</v>
      </c>
      <c r="F7765" s="329">
        <v>4.1294273450153778</v>
      </c>
      <c r="G7765" s="1">
        <v>0</v>
      </c>
      <c r="H7765" s="329">
        <v>0</v>
      </c>
      <c r="I7765" s="1">
        <v>222.03933126634561</v>
      </c>
      <c r="J7765" s="329">
        <v>447.2051840892052</v>
      </c>
      <c r="K7765" s="329">
        <f t="shared" si="121"/>
        <v>451.33461143422056</v>
      </c>
    </row>
    <row r="7766" spans="2:11" x14ac:dyDescent="0.2">
      <c r="B7766" s="1">
        <v>52804885</v>
      </c>
      <c r="C7766" s="1">
        <v>2026</v>
      </c>
      <c r="D7766" s="1" t="s">
        <v>334</v>
      </c>
      <c r="E7766" s="1">
        <v>220.56591375262269</v>
      </c>
      <c r="F7766" s="329">
        <v>2.805584651467798</v>
      </c>
      <c r="G7766" s="1">
        <v>0</v>
      </c>
      <c r="H7766" s="329">
        <v>0</v>
      </c>
      <c r="I7766" s="1">
        <v>220.56591375262269</v>
      </c>
      <c r="J7766" s="329">
        <v>447.2051840892052</v>
      </c>
      <c r="K7766" s="329">
        <f t="shared" si="121"/>
        <v>450.01076874067303</v>
      </c>
    </row>
    <row r="7767" spans="2:11" x14ac:dyDescent="0.2">
      <c r="B7767" s="1">
        <v>52804885</v>
      </c>
      <c r="C7767" s="1">
        <v>2027</v>
      </c>
      <c r="D7767" s="1" t="s">
        <v>334</v>
      </c>
      <c r="E7767" s="1">
        <v>219.39049339958319</v>
      </c>
      <c r="F7767" s="329">
        <v>1.5779716363228811</v>
      </c>
      <c r="G7767" s="1">
        <v>0</v>
      </c>
      <c r="H7767" s="329">
        <v>0</v>
      </c>
      <c r="I7767" s="1">
        <v>219.39049339958319</v>
      </c>
      <c r="J7767" s="329">
        <v>447.2051840892052</v>
      </c>
      <c r="K7767" s="329">
        <f t="shared" si="121"/>
        <v>448.7831557255281</v>
      </c>
    </row>
    <row r="7768" spans="2:11" x14ac:dyDescent="0.2">
      <c r="B7768" s="1">
        <v>52804885</v>
      </c>
      <c r="C7768" s="1">
        <v>2028</v>
      </c>
      <c r="D7768" s="1" t="s">
        <v>334</v>
      </c>
      <c r="E7768" s="1">
        <v>212.5724321710945</v>
      </c>
      <c r="F7768" s="329">
        <v>2.481398001275164</v>
      </c>
      <c r="G7768" s="1">
        <v>0</v>
      </c>
      <c r="H7768" s="329">
        <v>0</v>
      </c>
      <c r="I7768" s="1">
        <v>212.5724321710945</v>
      </c>
      <c r="J7768" s="329">
        <v>447.2051840892052</v>
      </c>
      <c r="K7768" s="329">
        <f t="shared" si="121"/>
        <v>449.68658209048039</v>
      </c>
    </row>
    <row r="7769" spans="2:11" x14ac:dyDescent="0.2">
      <c r="B7769" s="1">
        <v>52804885</v>
      </c>
      <c r="C7769" s="1">
        <v>2029</v>
      </c>
      <c r="D7769" s="1" t="s">
        <v>334</v>
      </c>
      <c r="E7769" s="1">
        <v>203.3332911995135</v>
      </c>
      <c r="F7769" s="329">
        <v>1.5207809626641611</v>
      </c>
      <c r="G7769" s="1">
        <v>0</v>
      </c>
      <c r="H7769" s="329">
        <v>0</v>
      </c>
      <c r="I7769" s="1">
        <v>203.3332911995135</v>
      </c>
      <c r="J7769" s="329">
        <v>447.2051840892052</v>
      </c>
      <c r="K7769" s="329">
        <f t="shared" si="121"/>
        <v>448.72596505186937</v>
      </c>
    </row>
    <row r="7770" spans="2:11" x14ac:dyDescent="0.2">
      <c r="B7770" s="1">
        <v>52804885</v>
      </c>
      <c r="C7770" s="1">
        <v>2030</v>
      </c>
      <c r="D7770" s="1" t="s">
        <v>334</v>
      </c>
      <c r="E7770" s="1">
        <v>196.2727171738988</v>
      </c>
      <c r="F7770" s="329">
        <v>1.742970719451473</v>
      </c>
      <c r="G7770" s="1">
        <v>0</v>
      </c>
      <c r="H7770" s="329">
        <v>0</v>
      </c>
      <c r="I7770" s="1">
        <v>196.2727171738988</v>
      </c>
      <c r="J7770" s="329">
        <v>447.2051840892052</v>
      </c>
      <c r="K7770" s="329">
        <f t="shared" si="121"/>
        <v>448.94815480865668</v>
      </c>
    </row>
    <row r="7771" spans="2:11" x14ac:dyDescent="0.2">
      <c r="B7771" s="1">
        <v>52804885</v>
      </c>
      <c r="C7771" s="1">
        <v>2031</v>
      </c>
      <c r="D7771" s="1" t="s">
        <v>334</v>
      </c>
      <c r="E7771" s="1">
        <v>196.03719705152969</v>
      </c>
      <c r="F7771" s="329">
        <v>2.358967183299471</v>
      </c>
      <c r="G7771" s="1">
        <v>0</v>
      </c>
      <c r="H7771" s="329">
        <v>0</v>
      </c>
      <c r="I7771" s="1">
        <v>196.03719705152969</v>
      </c>
      <c r="J7771" s="329">
        <v>447.2051840892052</v>
      </c>
      <c r="K7771" s="329">
        <f t="shared" si="121"/>
        <v>449.56415127250466</v>
      </c>
    </row>
    <row r="7772" spans="2:11" x14ac:dyDescent="0.2">
      <c r="B7772" s="1">
        <v>52804885</v>
      </c>
      <c r="C7772" s="1">
        <v>2032</v>
      </c>
      <c r="D7772" s="1" t="s">
        <v>334</v>
      </c>
      <c r="E7772" s="1">
        <v>194.76332709889201</v>
      </c>
      <c r="F7772" s="329">
        <v>4.4184006955678363</v>
      </c>
      <c r="G7772" s="1">
        <v>0</v>
      </c>
      <c r="H7772" s="329">
        <v>0</v>
      </c>
      <c r="I7772" s="1">
        <v>194.76332709889201</v>
      </c>
      <c r="J7772" s="329">
        <v>447.2051840892052</v>
      </c>
      <c r="K7772" s="329">
        <f t="shared" si="121"/>
        <v>451.62358478477302</v>
      </c>
    </row>
    <row r="7773" spans="2:11" x14ac:dyDescent="0.2">
      <c r="B7773" s="1">
        <v>52804885</v>
      </c>
      <c r="C7773" s="1">
        <v>2033</v>
      </c>
      <c r="D7773" s="1" t="s">
        <v>334</v>
      </c>
      <c r="E7773" s="1">
        <v>192.1315190866932</v>
      </c>
      <c r="F7773" s="329">
        <v>5.3494360440674598</v>
      </c>
      <c r="G7773" s="1">
        <v>0</v>
      </c>
      <c r="H7773" s="329">
        <v>0</v>
      </c>
      <c r="I7773" s="1">
        <v>192.1315190866932</v>
      </c>
      <c r="J7773" s="329">
        <v>447.2051840892052</v>
      </c>
      <c r="K7773" s="329">
        <f t="shared" si="121"/>
        <v>452.55462013327269</v>
      </c>
    </row>
    <row r="7774" spans="2:11" x14ac:dyDescent="0.2">
      <c r="B7774" s="1">
        <v>52804885</v>
      </c>
      <c r="C7774" s="1">
        <v>2034</v>
      </c>
      <c r="D7774" s="1" t="s">
        <v>334</v>
      </c>
      <c r="E7774" s="1">
        <v>188.08737422599961</v>
      </c>
      <c r="F7774" s="329">
        <v>6.9534804527818741</v>
      </c>
      <c r="G7774" s="1">
        <v>0</v>
      </c>
      <c r="H7774" s="329">
        <v>0</v>
      </c>
      <c r="I7774" s="1">
        <v>188.08737422599961</v>
      </c>
      <c r="J7774" s="329">
        <v>447.2051840892052</v>
      </c>
      <c r="K7774" s="329">
        <f t="shared" si="121"/>
        <v>454.15866454198709</v>
      </c>
    </row>
    <row r="7775" spans="2:11" x14ac:dyDescent="0.2">
      <c r="B7775" s="1">
        <v>117365596</v>
      </c>
      <c r="C7775" s="1">
        <v>2023</v>
      </c>
      <c r="D7775" s="1" t="s">
        <v>334</v>
      </c>
      <c r="E7775" s="1">
        <v>0</v>
      </c>
      <c r="F7775" s="329">
        <v>0</v>
      </c>
      <c r="G7775" s="1">
        <v>1.754428122123928</v>
      </c>
      <c r="H7775" s="329">
        <v>80.547609147843531</v>
      </c>
      <c r="I7775" s="1">
        <v>1.754428122123928</v>
      </c>
      <c r="J7775" s="329">
        <v>2015.415860655349</v>
      </c>
      <c r="K7775" s="329">
        <f t="shared" si="121"/>
        <v>2095.9634698031923</v>
      </c>
    </row>
    <row r="7776" spans="2:11" x14ac:dyDescent="0.2">
      <c r="B7776" s="1">
        <v>117365596</v>
      </c>
      <c r="C7776" s="1">
        <v>2024</v>
      </c>
      <c r="D7776" s="1" t="s">
        <v>334</v>
      </c>
      <c r="E7776" s="1">
        <v>0</v>
      </c>
      <c r="F7776" s="329">
        <v>0</v>
      </c>
      <c r="G7776" s="1">
        <v>2.371586463873105</v>
      </c>
      <c r="H7776" s="329">
        <v>108.881986753102</v>
      </c>
      <c r="I7776" s="1">
        <v>2.371586463873105</v>
      </c>
      <c r="J7776" s="329">
        <v>2015.415860655349</v>
      </c>
      <c r="K7776" s="329">
        <f t="shared" si="121"/>
        <v>2124.2978474084512</v>
      </c>
    </row>
    <row r="7777" spans="2:11" x14ac:dyDescent="0.2">
      <c r="B7777" s="1">
        <v>117365596</v>
      </c>
      <c r="C7777" s="1">
        <v>2025</v>
      </c>
      <c r="D7777" s="1" t="s">
        <v>334</v>
      </c>
      <c r="E7777" s="1">
        <v>0</v>
      </c>
      <c r="F7777" s="329">
        <v>0</v>
      </c>
      <c r="G7777" s="1">
        <v>3.6046057914476259</v>
      </c>
      <c r="H7777" s="329">
        <v>165.4911790117028</v>
      </c>
      <c r="I7777" s="1">
        <v>3.6046057914476259</v>
      </c>
      <c r="J7777" s="329">
        <v>2015.415860655349</v>
      </c>
      <c r="K7777" s="329">
        <f t="shared" si="121"/>
        <v>2180.9070396670518</v>
      </c>
    </row>
    <row r="7778" spans="2:11" x14ac:dyDescent="0.2">
      <c r="B7778" s="1">
        <v>117365596</v>
      </c>
      <c r="C7778" s="1">
        <v>2026</v>
      </c>
      <c r="D7778" s="1" t="s">
        <v>334</v>
      </c>
      <c r="E7778" s="1">
        <v>0</v>
      </c>
      <c r="F7778" s="329">
        <v>0</v>
      </c>
      <c r="G7778" s="1">
        <v>4.514844193459898</v>
      </c>
      <c r="H7778" s="329">
        <v>207.28116522549149</v>
      </c>
      <c r="I7778" s="1">
        <v>4.514844193459898</v>
      </c>
      <c r="J7778" s="329">
        <v>2015.415860655349</v>
      </c>
      <c r="K7778" s="329">
        <f t="shared" si="121"/>
        <v>2222.6970258808406</v>
      </c>
    </row>
    <row r="7779" spans="2:11" x14ac:dyDescent="0.2">
      <c r="B7779" s="1">
        <v>117365596</v>
      </c>
      <c r="C7779" s="1">
        <v>2027</v>
      </c>
      <c r="D7779" s="1" t="s">
        <v>334</v>
      </c>
      <c r="E7779" s="1">
        <v>0</v>
      </c>
      <c r="F7779" s="329">
        <v>0</v>
      </c>
      <c r="G7779" s="1">
        <v>7.4631263579516309</v>
      </c>
      <c r="H7779" s="329">
        <v>342.63984789158218</v>
      </c>
      <c r="I7779" s="1">
        <v>7.4631263579516309</v>
      </c>
      <c r="J7779" s="329">
        <v>2015.415860655349</v>
      </c>
      <c r="K7779" s="329">
        <f t="shared" si="121"/>
        <v>2358.0557085469313</v>
      </c>
    </row>
    <row r="7780" spans="2:11" x14ac:dyDescent="0.2">
      <c r="B7780" s="1">
        <v>117365596</v>
      </c>
      <c r="C7780" s="1">
        <v>2028</v>
      </c>
      <c r="D7780" s="1" t="s">
        <v>334</v>
      </c>
      <c r="E7780" s="1">
        <v>0</v>
      </c>
      <c r="F7780" s="329">
        <v>0</v>
      </c>
      <c r="G7780" s="1">
        <v>10.075299232047181</v>
      </c>
      <c r="H7780" s="329">
        <v>462.56740550193899</v>
      </c>
      <c r="I7780" s="1">
        <v>10.075299232047181</v>
      </c>
      <c r="J7780" s="329">
        <v>2015.415860655349</v>
      </c>
      <c r="K7780" s="329">
        <f t="shared" si="121"/>
        <v>2477.9832661572882</v>
      </c>
    </row>
    <row r="7781" spans="2:11" x14ac:dyDescent="0.2">
      <c r="B7781" s="1">
        <v>117365596</v>
      </c>
      <c r="C7781" s="1">
        <v>2029</v>
      </c>
      <c r="D7781" s="1" t="s">
        <v>334</v>
      </c>
      <c r="E7781" s="1">
        <v>0</v>
      </c>
      <c r="F7781" s="329">
        <v>0</v>
      </c>
      <c r="G7781" s="1">
        <v>13.829625833661311</v>
      </c>
      <c r="H7781" s="329">
        <v>634.93242171820668</v>
      </c>
      <c r="I7781" s="1">
        <v>13.829625833661311</v>
      </c>
      <c r="J7781" s="329">
        <v>2015.415860655349</v>
      </c>
      <c r="K7781" s="329">
        <f t="shared" si="121"/>
        <v>2650.3482823735558</v>
      </c>
    </row>
    <row r="7782" spans="2:11" x14ac:dyDescent="0.2">
      <c r="B7782" s="1">
        <v>117365596</v>
      </c>
      <c r="C7782" s="1">
        <v>2030</v>
      </c>
      <c r="D7782" s="1" t="s">
        <v>334</v>
      </c>
      <c r="E7782" s="1">
        <v>0</v>
      </c>
      <c r="F7782" s="329">
        <v>0</v>
      </c>
      <c r="G7782" s="1">
        <v>15.7997388567013</v>
      </c>
      <c r="H7782" s="329">
        <v>725.38234768313714</v>
      </c>
      <c r="I7782" s="1">
        <v>15.7997388567013</v>
      </c>
      <c r="J7782" s="329">
        <v>2015.415860655349</v>
      </c>
      <c r="K7782" s="329">
        <f t="shared" si="121"/>
        <v>2740.7982083384859</v>
      </c>
    </row>
    <row r="7783" spans="2:11" x14ac:dyDescent="0.2">
      <c r="B7783" s="1">
        <v>117365596</v>
      </c>
      <c r="C7783" s="1">
        <v>2031</v>
      </c>
      <c r="D7783" s="1" t="s">
        <v>334</v>
      </c>
      <c r="E7783" s="1">
        <v>0</v>
      </c>
      <c r="F7783" s="329">
        <v>0</v>
      </c>
      <c r="G7783" s="1">
        <v>17.792580792320969</v>
      </c>
      <c r="H7783" s="329">
        <v>816.87578152606932</v>
      </c>
      <c r="I7783" s="1">
        <v>17.792580792320969</v>
      </c>
      <c r="J7783" s="329">
        <v>2015.415860655349</v>
      </c>
      <c r="K7783" s="329">
        <f t="shared" si="121"/>
        <v>2832.2916421814184</v>
      </c>
    </row>
    <row r="7784" spans="2:11" x14ac:dyDescent="0.2">
      <c r="B7784" s="1">
        <v>117365596</v>
      </c>
      <c r="C7784" s="1">
        <v>2032</v>
      </c>
      <c r="D7784" s="1" t="s">
        <v>334</v>
      </c>
      <c r="E7784" s="1">
        <v>0</v>
      </c>
      <c r="F7784" s="329">
        <v>0</v>
      </c>
      <c r="G7784" s="1">
        <v>25.045180765118761</v>
      </c>
      <c r="H7784" s="329">
        <v>1149.8501453930619</v>
      </c>
      <c r="I7784" s="1">
        <v>25.045180765118761</v>
      </c>
      <c r="J7784" s="329">
        <v>2015.415860655349</v>
      </c>
      <c r="K7784" s="329">
        <f t="shared" si="121"/>
        <v>3165.2660060484109</v>
      </c>
    </row>
    <row r="7785" spans="2:11" x14ac:dyDescent="0.2">
      <c r="B7785" s="1">
        <v>117365596</v>
      </c>
      <c r="C7785" s="1">
        <v>2033</v>
      </c>
      <c r="D7785" s="1" t="s">
        <v>334</v>
      </c>
      <c r="E7785" s="1">
        <v>0</v>
      </c>
      <c r="F7785" s="329">
        <v>0</v>
      </c>
      <c r="G7785" s="1">
        <v>38.048420926888078</v>
      </c>
      <c r="H7785" s="329">
        <v>1746.842346440186</v>
      </c>
      <c r="I7785" s="1">
        <v>38.048420926888078</v>
      </c>
      <c r="J7785" s="329">
        <v>2015.415860655349</v>
      </c>
      <c r="K7785" s="329">
        <f t="shared" si="121"/>
        <v>3762.258207095535</v>
      </c>
    </row>
    <row r="7786" spans="2:11" x14ac:dyDescent="0.2">
      <c r="B7786" s="1">
        <v>117365596</v>
      </c>
      <c r="C7786" s="1">
        <v>2034</v>
      </c>
      <c r="D7786" s="1" t="s">
        <v>334</v>
      </c>
      <c r="E7786" s="1">
        <v>0</v>
      </c>
      <c r="F7786" s="329">
        <v>0</v>
      </c>
      <c r="G7786" s="1">
        <v>38.388605863203153</v>
      </c>
      <c r="H7786" s="329">
        <v>1762.4605886142331</v>
      </c>
      <c r="I7786" s="1">
        <v>38.388605863203153</v>
      </c>
      <c r="J7786" s="329">
        <v>2015.415860655349</v>
      </c>
      <c r="K7786" s="329">
        <f t="shared" si="121"/>
        <v>3777.8764492695818</v>
      </c>
    </row>
    <row r="7787" spans="2:11" x14ac:dyDescent="0.2">
      <c r="B7787" s="1">
        <v>158040795</v>
      </c>
      <c r="C7787" s="1">
        <v>2023</v>
      </c>
      <c r="D7787" s="1" t="s">
        <v>334</v>
      </c>
      <c r="E7787" s="1">
        <v>2596.5652870991871</v>
      </c>
      <c r="F7787" s="329">
        <v>0</v>
      </c>
      <c r="G7787" s="1">
        <v>0</v>
      </c>
      <c r="H7787" s="329">
        <v>0</v>
      </c>
      <c r="I7787" s="1">
        <v>2596.5652870991871</v>
      </c>
      <c r="J7787" s="329">
        <v>5605.1194097725274</v>
      </c>
      <c r="K7787" s="329">
        <f t="shared" si="121"/>
        <v>5605.1194097725274</v>
      </c>
    </row>
    <row r="7788" spans="2:11" x14ac:dyDescent="0.2">
      <c r="B7788" s="1">
        <v>158040795</v>
      </c>
      <c r="C7788" s="1">
        <v>2024</v>
      </c>
      <c r="D7788" s="1" t="s">
        <v>334</v>
      </c>
      <c r="E7788" s="1">
        <v>4229.2081548002116</v>
      </c>
      <c r="F7788" s="329">
        <v>97.948375044902576</v>
      </c>
      <c r="G7788" s="1">
        <v>0</v>
      </c>
      <c r="H7788" s="329">
        <v>0</v>
      </c>
      <c r="I7788" s="1">
        <v>4229.2081548002116</v>
      </c>
      <c r="J7788" s="329">
        <v>5605.1194097725274</v>
      </c>
      <c r="K7788" s="329">
        <f t="shared" si="121"/>
        <v>5703.06778481743</v>
      </c>
    </row>
    <row r="7789" spans="2:11" x14ac:dyDescent="0.2">
      <c r="B7789" s="1">
        <v>158040795</v>
      </c>
      <c r="C7789" s="1">
        <v>2025</v>
      </c>
      <c r="D7789" s="1" t="s">
        <v>334</v>
      </c>
      <c r="E7789" s="1">
        <v>4173.5723005183163</v>
      </c>
      <c r="F7789" s="329">
        <v>89.933130609386282</v>
      </c>
      <c r="G7789" s="1">
        <v>0</v>
      </c>
      <c r="H7789" s="329">
        <v>0</v>
      </c>
      <c r="I7789" s="1">
        <v>4173.5723005183163</v>
      </c>
      <c r="J7789" s="329">
        <v>5605.1194097725274</v>
      </c>
      <c r="K7789" s="329">
        <f t="shared" si="121"/>
        <v>5695.0525403819138</v>
      </c>
    </row>
    <row r="7790" spans="2:11" x14ac:dyDescent="0.2">
      <c r="B7790" s="1">
        <v>158040795</v>
      </c>
      <c r="C7790" s="1">
        <v>2026</v>
      </c>
      <c r="D7790" s="1" t="s">
        <v>334</v>
      </c>
      <c r="E7790" s="1">
        <v>4281.0374430039137</v>
      </c>
      <c r="F7790" s="329">
        <v>49.983997166627297</v>
      </c>
      <c r="G7790" s="1">
        <v>0</v>
      </c>
      <c r="H7790" s="329">
        <v>0</v>
      </c>
      <c r="I7790" s="1">
        <v>4281.0374430039137</v>
      </c>
      <c r="J7790" s="329">
        <v>5605.1194097725274</v>
      </c>
      <c r="K7790" s="329">
        <f t="shared" si="121"/>
        <v>5655.1034069391544</v>
      </c>
    </row>
    <row r="7791" spans="2:11" x14ac:dyDescent="0.2">
      <c r="B7791" s="1">
        <v>158040795</v>
      </c>
      <c r="C7791" s="1">
        <v>2027</v>
      </c>
      <c r="D7791" s="1" t="s">
        <v>334</v>
      </c>
      <c r="E7791" s="1">
        <v>4494.8961471811936</v>
      </c>
      <c r="F7791" s="329">
        <v>48.744344469415573</v>
      </c>
      <c r="G7791" s="1">
        <v>0</v>
      </c>
      <c r="H7791" s="329">
        <v>0</v>
      </c>
      <c r="I7791" s="1">
        <v>4494.8961471811936</v>
      </c>
      <c r="J7791" s="329">
        <v>5605.1194097725274</v>
      </c>
      <c r="K7791" s="329">
        <f t="shared" si="121"/>
        <v>5653.8637542419428</v>
      </c>
    </row>
    <row r="7792" spans="2:11" x14ac:dyDescent="0.2">
      <c r="B7792" s="1">
        <v>158040795</v>
      </c>
      <c r="C7792" s="1">
        <v>2028</v>
      </c>
      <c r="D7792" s="1" t="s">
        <v>334</v>
      </c>
      <c r="E7792" s="1">
        <v>6025.3888453972513</v>
      </c>
      <c r="F7792" s="329">
        <v>72.731594677875393</v>
      </c>
      <c r="G7792" s="1">
        <v>0</v>
      </c>
      <c r="H7792" s="329">
        <v>0</v>
      </c>
      <c r="I7792" s="1">
        <v>6025.3888453972513</v>
      </c>
      <c r="J7792" s="329">
        <v>5605.1194097725274</v>
      </c>
      <c r="K7792" s="329">
        <f t="shared" si="121"/>
        <v>5677.8510044504028</v>
      </c>
    </row>
    <row r="7793" spans="2:11" x14ac:dyDescent="0.2">
      <c r="B7793" s="1">
        <v>158040795</v>
      </c>
      <c r="C7793" s="1">
        <v>2029</v>
      </c>
      <c r="D7793" s="1" t="s">
        <v>334</v>
      </c>
      <c r="E7793" s="1">
        <v>6155.5908086340241</v>
      </c>
      <c r="F7793" s="329">
        <v>57.636215606943743</v>
      </c>
      <c r="G7793" s="1">
        <v>0</v>
      </c>
      <c r="H7793" s="329">
        <v>0</v>
      </c>
      <c r="I7793" s="1">
        <v>6155.5908086340241</v>
      </c>
      <c r="J7793" s="329">
        <v>5605.1194097725274</v>
      </c>
      <c r="K7793" s="329">
        <f t="shared" si="121"/>
        <v>5662.755625379471</v>
      </c>
    </row>
    <row r="7794" spans="2:11" x14ac:dyDescent="0.2">
      <c r="B7794" s="1">
        <v>158040795</v>
      </c>
      <c r="C7794" s="1">
        <v>2030</v>
      </c>
      <c r="D7794" s="1" t="s">
        <v>334</v>
      </c>
      <c r="E7794" s="1">
        <v>9937.1572649871068</v>
      </c>
      <c r="F7794" s="329">
        <v>106.976709486925</v>
      </c>
      <c r="G7794" s="1">
        <v>0</v>
      </c>
      <c r="H7794" s="329">
        <v>0</v>
      </c>
      <c r="I7794" s="1">
        <v>9937.1572649871068</v>
      </c>
      <c r="J7794" s="329">
        <v>5605.1194097725274</v>
      </c>
      <c r="K7794" s="329">
        <f t="shared" si="121"/>
        <v>5712.0961192594523</v>
      </c>
    </row>
    <row r="7795" spans="2:11" x14ac:dyDescent="0.2">
      <c r="B7795" s="1">
        <v>158040795</v>
      </c>
      <c r="C7795" s="1">
        <v>2031</v>
      </c>
      <c r="D7795" s="1" t="s">
        <v>334</v>
      </c>
      <c r="E7795" s="1">
        <v>12499.516908643651</v>
      </c>
      <c r="F7795" s="329">
        <v>175.9184956346794</v>
      </c>
      <c r="G7795" s="1">
        <v>0</v>
      </c>
      <c r="H7795" s="329">
        <v>0</v>
      </c>
      <c r="I7795" s="1">
        <v>12499.516908643651</v>
      </c>
      <c r="J7795" s="329">
        <v>5605.1194097725274</v>
      </c>
      <c r="K7795" s="329">
        <f t="shared" si="121"/>
        <v>5781.0379054072073</v>
      </c>
    </row>
    <row r="7796" spans="2:11" x14ac:dyDescent="0.2">
      <c r="B7796" s="1">
        <v>158040795</v>
      </c>
      <c r="C7796" s="1">
        <v>2032</v>
      </c>
      <c r="D7796" s="1" t="s">
        <v>334</v>
      </c>
      <c r="E7796" s="1">
        <v>12396.27191062053</v>
      </c>
      <c r="F7796" s="329">
        <v>259.81221411039479</v>
      </c>
      <c r="G7796" s="1">
        <v>0</v>
      </c>
      <c r="H7796" s="329">
        <v>0</v>
      </c>
      <c r="I7796" s="1">
        <v>12396.27191062053</v>
      </c>
      <c r="J7796" s="329">
        <v>5605.1194097725274</v>
      </c>
      <c r="K7796" s="329">
        <f t="shared" si="121"/>
        <v>5864.9316238829224</v>
      </c>
    </row>
    <row r="7797" spans="2:11" x14ac:dyDescent="0.2">
      <c r="B7797" s="1">
        <v>158040795</v>
      </c>
      <c r="C7797" s="1">
        <v>2033</v>
      </c>
      <c r="D7797" s="1" t="s">
        <v>334</v>
      </c>
      <c r="E7797" s="1">
        <v>14138.15808493765</v>
      </c>
      <c r="F7797" s="329">
        <v>479.17810218163271</v>
      </c>
      <c r="G7797" s="1">
        <v>0</v>
      </c>
      <c r="H7797" s="329">
        <v>0</v>
      </c>
      <c r="I7797" s="1">
        <v>14138.15808493765</v>
      </c>
      <c r="J7797" s="329">
        <v>5605.1194097725274</v>
      </c>
      <c r="K7797" s="329">
        <f t="shared" si="121"/>
        <v>6084.2975119541597</v>
      </c>
    </row>
    <row r="7798" spans="2:11" x14ac:dyDescent="0.2">
      <c r="B7798" s="1">
        <v>158040795</v>
      </c>
      <c r="C7798" s="1">
        <v>2034</v>
      </c>
      <c r="D7798" s="1" t="s">
        <v>334</v>
      </c>
      <c r="E7798" s="1">
        <v>15853.742501715489</v>
      </c>
      <c r="F7798" s="329">
        <v>650.37558442781699</v>
      </c>
      <c r="G7798" s="1">
        <v>0</v>
      </c>
      <c r="H7798" s="329">
        <v>0</v>
      </c>
      <c r="I7798" s="1">
        <v>15853.742501715489</v>
      </c>
      <c r="J7798" s="329">
        <v>5605.1194097725274</v>
      </c>
      <c r="K7798" s="329">
        <f t="shared" si="121"/>
        <v>6255.4949942003441</v>
      </c>
    </row>
    <row r="7799" spans="2:11" x14ac:dyDescent="0.2">
      <c r="B7799" s="1">
        <v>162940936</v>
      </c>
      <c r="C7799" s="1">
        <v>2023</v>
      </c>
      <c r="D7799" s="1" t="s">
        <v>334</v>
      </c>
      <c r="E7799" s="1">
        <v>0</v>
      </c>
      <c r="F7799" s="329">
        <v>0</v>
      </c>
      <c r="G7799" s="1">
        <v>7.8536354916157958</v>
      </c>
      <c r="H7799" s="329">
        <v>360.5685260006432</v>
      </c>
      <c r="I7799" s="1">
        <v>7.8536354916157958</v>
      </c>
      <c r="J7799" s="329">
        <v>1457.04394537497</v>
      </c>
      <c r="K7799" s="329">
        <f t="shared" si="121"/>
        <v>1817.6124713756133</v>
      </c>
    </row>
    <row r="7800" spans="2:11" x14ac:dyDescent="0.2">
      <c r="B7800" s="1">
        <v>162940936</v>
      </c>
      <c r="C7800" s="1">
        <v>2024</v>
      </c>
      <c r="D7800" s="1" t="s">
        <v>334</v>
      </c>
      <c r="E7800" s="1">
        <v>0</v>
      </c>
      <c r="F7800" s="329">
        <v>0</v>
      </c>
      <c r="G7800" s="1">
        <v>7.6113972300251769</v>
      </c>
      <c r="H7800" s="329">
        <v>349.44711693907777</v>
      </c>
      <c r="I7800" s="1">
        <v>7.6113972300251769</v>
      </c>
      <c r="J7800" s="329">
        <v>1457.04394537497</v>
      </c>
      <c r="K7800" s="329">
        <f t="shared" si="121"/>
        <v>1806.4910623140477</v>
      </c>
    </row>
    <row r="7801" spans="2:11" x14ac:dyDescent="0.2">
      <c r="B7801" s="1">
        <v>162940936</v>
      </c>
      <c r="C7801" s="1">
        <v>2025</v>
      </c>
      <c r="D7801" s="1" t="s">
        <v>334</v>
      </c>
      <c r="E7801" s="1">
        <v>0</v>
      </c>
      <c r="F7801" s="329">
        <v>0</v>
      </c>
      <c r="G7801" s="1">
        <v>8.1744561467043955</v>
      </c>
      <c r="H7801" s="329">
        <v>375.29773400110997</v>
      </c>
      <c r="I7801" s="1">
        <v>8.1744561467043955</v>
      </c>
      <c r="J7801" s="329">
        <v>1457.04394537497</v>
      </c>
      <c r="K7801" s="329">
        <f t="shared" si="121"/>
        <v>1832.34167937608</v>
      </c>
    </row>
    <row r="7802" spans="2:11" x14ac:dyDescent="0.2">
      <c r="B7802" s="1">
        <v>162940936</v>
      </c>
      <c r="C7802" s="1">
        <v>2026</v>
      </c>
      <c r="D7802" s="1" t="s">
        <v>334</v>
      </c>
      <c r="E7802" s="1">
        <v>0</v>
      </c>
      <c r="F7802" s="329">
        <v>0</v>
      </c>
      <c r="G7802" s="1">
        <v>8.1212782414517051</v>
      </c>
      <c r="H7802" s="329">
        <v>372.85628138553659</v>
      </c>
      <c r="I7802" s="1">
        <v>8.1212782414517051</v>
      </c>
      <c r="J7802" s="329">
        <v>1457.04394537497</v>
      </c>
      <c r="K7802" s="329">
        <f t="shared" si="121"/>
        <v>1829.9002267605065</v>
      </c>
    </row>
    <row r="7803" spans="2:11" x14ac:dyDescent="0.2">
      <c r="B7803" s="1">
        <v>162940936</v>
      </c>
      <c r="C7803" s="1">
        <v>2027</v>
      </c>
      <c r="D7803" s="1" t="s">
        <v>334</v>
      </c>
      <c r="E7803" s="1">
        <v>0</v>
      </c>
      <c r="F7803" s="329">
        <v>0</v>
      </c>
      <c r="G7803" s="1">
        <v>12.62572855675888</v>
      </c>
      <c r="H7803" s="329">
        <v>579.66025291787059</v>
      </c>
      <c r="I7803" s="1">
        <v>12.62572855675888</v>
      </c>
      <c r="J7803" s="329">
        <v>1457.04394537497</v>
      </c>
      <c r="K7803" s="329">
        <f t="shared" si="121"/>
        <v>2036.7041982928406</v>
      </c>
    </row>
    <row r="7804" spans="2:11" x14ac:dyDescent="0.2">
      <c r="B7804" s="1">
        <v>162940936</v>
      </c>
      <c r="C7804" s="1">
        <v>2028</v>
      </c>
      <c r="D7804" s="1" t="s">
        <v>334</v>
      </c>
      <c r="E7804" s="1">
        <v>0</v>
      </c>
      <c r="F7804" s="329">
        <v>0</v>
      </c>
      <c r="G7804" s="1">
        <v>17.484861302028289</v>
      </c>
      <c r="H7804" s="329">
        <v>802.7480615478562</v>
      </c>
      <c r="I7804" s="1">
        <v>17.484861302028289</v>
      </c>
      <c r="J7804" s="329">
        <v>1457.04394537497</v>
      </c>
      <c r="K7804" s="329">
        <f t="shared" si="121"/>
        <v>2259.7920069228262</v>
      </c>
    </row>
    <row r="7805" spans="2:11" x14ac:dyDescent="0.2">
      <c r="B7805" s="1">
        <v>162940936</v>
      </c>
      <c r="C7805" s="1">
        <v>2029</v>
      </c>
      <c r="D7805" s="1" t="s">
        <v>334</v>
      </c>
      <c r="E7805" s="1">
        <v>0</v>
      </c>
      <c r="F7805" s="329">
        <v>0</v>
      </c>
      <c r="G7805" s="1">
        <v>28.033219079790481</v>
      </c>
      <c r="H7805" s="329">
        <v>1287.0340740213769</v>
      </c>
      <c r="I7805" s="1">
        <v>28.033219079790481</v>
      </c>
      <c r="J7805" s="329">
        <v>1457.04394537497</v>
      </c>
      <c r="K7805" s="329">
        <f t="shared" si="121"/>
        <v>2744.0780193963469</v>
      </c>
    </row>
    <row r="7806" spans="2:11" x14ac:dyDescent="0.2">
      <c r="B7806" s="1">
        <v>162940936</v>
      </c>
      <c r="C7806" s="1">
        <v>2030</v>
      </c>
      <c r="D7806" s="1" t="s">
        <v>334</v>
      </c>
      <c r="E7806" s="1">
        <v>0</v>
      </c>
      <c r="F7806" s="329">
        <v>0</v>
      </c>
      <c r="G7806" s="1">
        <v>28.869371285618168</v>
      </c>
      <c r="H7806" s="329">
        <v>1325.422686363946</v>
      </c>
      <c r="I7806" s="1">
        <v>28.869371285618168</v>
      </c>
      <c r="J7806" s="329">
        <v>1457.04394537497</v>
      </c>
      <c r="K7806" s="329">
        <f t="shared" si="121"/>
        <v>2782.466631738916</v>
      </c>
    </row>
    <row r="7807" spans="2:11" x14ac:dyDescent="0.2">
      <c r="B7807" s="1">
        <v>162940936</v>
      </c>
      <c r="C7807" s="1">
        <v>2031</v>
      </c>
      <c r="D7807" s="1" t="s">
        <v>334</v>
      </c>
      <c r="E7807" s="1">
        <v>0</v>
      </c>
      <c r="F7807" s="329">
        <v>0</v>
      </c>
      <c r="G7807" s="1">
        <v>30.951439750183759</v>
      </c>
      <c r="H7807" s="329">
        <v>1421.0126024101239</v>
      </c>
      <c r="I7807" s="1">
        <v>30.951439750183759</v>
      </c>
      <c r="J7807" s="329">
        <v>1457.04394537497</v>
      </c>
      <c r="K7807" s="329">
        <f t="shared" si="121"/>
        <v>2878.0565477850942</v>
      </c>
    </row>
    <row r="7808" spans="2:11" x14ac:dyDescent="0.2">
      <c r="B7808" s="1">
        <v>162940936</v>
      </c>
      <c r="C7808" s="1">
        <v>2032</v>
      </c>
      <c r="D7808" s="1" t="s">
        <v>334</v>
      </c>
      <c r="E7808" s="1">
        <v>0</v>
      </c>
      <c r="F7808" s="329">
        <v>0</v>
      </c>
      <c r="G7808" s="1">
        <v>56.393840794691442</v>
      </c>
      <c r="H7808" s="329">
        <v>2589.0995415517268</v>
      </c>
      <c r="I7808" s="1">
        <v>56.393840794691442</v>
      </c>
      <c r="J7808" s="329">
        <v>1457.04394537497</v>
      </c>
      <c r="K7808" s="329">
        <f t="shared" si="121"/>
        <v>4046.1434869266968</v>
      </c>
    </row>
    <row r="7809" spans="2:11" x14ac:dyDescent="0.2">
      <c r="B7809" s="1">
        <v>162940936</v>
      </c>
      <c r="C7809" s="1">
        <v>2033</v>
      </c>
      <c r="D7809" s="1" t="s">
        <v>334</v>
      </c>
      <c r="E7809" s="1">
        <v>0</v>
      </c>
      <c r="F7809" s="329">
        <v>0</v>
      </c>
      <c r="G7809" s="1">
        <v>67.589898978998733</v>
      </c>
      <c r="H7809" s="329">
        <v>3103.1221494054771</v>
      </c>
      <c r="I7809" s="1">
        <v>67.589898978998733</v>
      </c>
      <c r="J7809" s="329">
        <v>1457.04394537497</v>
      </c>
      <c r="K7809" s="329">
        <f t="shared" si="121"/>
        <v>4560.1660947804467</v>
      </c>
    </row>
    <row r="7810" spans="2:11" x14ac:dyDescent="0.2">
      <c r="B7810" s="1">
        <v>162940936</v>
      </c>
      <c r="C7810" s="1">
        <v>2034</v>
      </c>
      <c r="D7810" s="1" t="s">
        <v>334</v>
      </c>
      <c r="E7810" s="1">
        <v>0</v>
      </c>
      <c r="F7810" s="329">
        <v>0</v>
      </c>
      <c r="G7810" s="1">
        <v>71.074006904135089</v>
      </c>
      <c r="H7810" s="329">
        <v>3263.08114678124</v>
      </c>
      <c r="I7810" s="1">
        <v>71.074006904135089</v>
      </c>
      <c r="J7810" s="329">
        <v>1457.04394537497</v>
      </c>
      <c r="K7810" s="329">
        <f t="shared" si="121"/>
        <v>4720.1250921562096</v>
      </c>
    </row>
    <row r="7811" spans="2:11" x14ac:dyDescent="0.2">
      <c r="B7811" s="1">
        <v>19821046</v>
      </c>
      <c r="C7811" s="1">
        <v>2023</v>
      </c>
      <c r="D7811" s="1" t="s">
        <v>335</v>
      </c>
      <c r="E7811" s="1">
        <v>0</v>
      </c>
      <c r="F7811" s="329">
        <v>0</v>
      </c>
      <c r="G7811" s="1">
        <v>0</v>
      </c>
      <c r="H7811" s="329">
        <v>0</v>
      </c>
      <c r="I7811" s="1">
        <v>0</v>
      </c>
      <c r="J7811" s="329">
        <v>144.76163192605159</v>
      </c>
      <c r="K7811" s="329">
        <f t="shared" si="121"/>
        <v>144.76163192605159</v>
      </c>
    </row>
    <row r="7812" spans="2:11" x14ac:dyDescent="0.2">
      <c r="B7812" s="1">
        <v>19821046</v>
      </c>
      <c r="C7812" s="1">
        <v>2024</v>
      </c>
      <c r="D7812" s="1" t="s">
        <v>335</v>
      </c>
      <c r="E7812" s="1">
        <v>0</v>
      </c>
      <c r="F7812" s="329">
        <v>0</v>
      </c>
      <c r="G7812" s="1">
        <v>0</v>
      </c>
      <c r="H7812" s="329">
        <v>0</v>
      </c>
      <c r="I7812" s="1">
        <v>0</v>
      </c>
      <c r="J7812" s="329">
        <v>144.76163192605159</v>
      </c>
      <c r="K7812" s="329">
        <f t="shared" si="121"/>
        <v>144.76163192605159</v>
      </c>
    </row>
    <row r="7813" spans="2:11" x14ac:dyDescent="0.2">
      <c r="B7813" s="1">
        <v>19821046</v>
      </c>
      <c r="C7813" s="1">
        <v>2025</v>
      </c>
      <c r="D7813" s="1" t="s">
        <v>335</v>
      </c>
      <c r="E7813" s="1">
        <v>0</v>
      </c>
      <c r="F7813" s="329">
        <v>0</v>
      </c>
      <c r="G7813" s="1">
        <v>0</v>
      </c>
      <c r="H7813" s="329">
        <v>0</v>
      </c>
      <c r="I7813" s="1">
        <v>0</v>
      </c>
      <c r="J7813" s="329">
        <v>144.76163192605159</v>
      </c>
      <c r="K7813" s="329">
        <f t="shared" si="121"/>
        <v>144.76163192605159</v>
      </c>
    </row>
    <row r="7814" spans="2:11" x14ac:dyDescent="0.2">
      <c r="B7814" s="1">
        <v>19821046</v>
      </c>
      <c r="C7814" s="1">
        <v>2026</v>
      </c>
      <c r="D7814" s="1" t="s">
        <v>335</v>
      </c>
      <c r="E7814" s="1">
        <v>0</v>
      </c>
      <c r="F7814" s="329">
        <v>0</v>
      </c>
      <c r="G7814" s="1">
        <v>0</v>
      </c>
      <c r="H7814" s="329">
        <v>0</v>
      </c>
      <c r="I7814" s="1">
        <v>0</v>
      </c>
      <c r="J7814" s="329">
        <v>144.76163192605159</v>
      </c>
      <c r="K7814" s="329">
        <f t="shared" si="121"/>
        <v>144.76163192605159</v>
      </c>
    </row>
    <row r="7815" spans="2:11" x14ac:dyDescent="0.2">
      <c r="B7815" s="1">
        <v>19821046</v>
      </c>
      <c r="C7815" s="1">
        <v>2027</v>
      </c>
      <c r="D7815" s="1" t="s">
        <v>335</v>
      </c>
      <c r="E7815" s="1">
        <v>0</v>
      </c>
      <c r="F7815" s="329">
        <v>0</v>
      </c>
      <c r="G7815" s="1">
        <v>0</v>
      </c>
      <c r="H7815" s="329">
        <v>0</v>
      </c>
      <c r="I7815" s="1">
        <v>0</v>
      </c>
      <c r="J7815" s="329">
        <v>144.76163192605159</v>
      </c>
      <c r="K7815" s="329">
        <f t="shared" ref="K7815:K7878" si="122">J7815+H7815+F7815</f>
        <v>144.76163192605159</v>
      </c>
    </row>
    <row r="7816" spans="2:11" x14ac:dyDescent="0.2">
      <c r="B7816" s="1">
        <v>19821046</v>
      </c>
      <c r="C7816" s="1">
        <v>2028</v>
      </c>
      <c r="D7816" s="1" t="s">
        <v>335</v>
      </c>
      <c r="E7816" s="1">
        <v>0</v>
      </c>
      <c r="F7816" s="329">
        <v>0</v>
      </c>
      <c r="G7816" s="1">
        <v>0</v>
      </c>
      <c r="H7816" s="329">
        <v>0</v>
      </c>
      <c r="I7816" s="1">
        <v>0</v>
      </c>
      <c r="J7816" s="329">
        <v>144.76163192605159</v>
      </c>
      <c r="K7816" s="329">
        <f t="shared" si="122"/>
        <v>144.76163192605159</v>
      </c>
    </row>
    <row r="7817" spans="2:11" x14ac:dyDescent="0.2">
      <c r="B7817" s="1">
        <v>19821046</v>
      </c>
      <c r="C7817" s="1">
        <v>2029</v>
      </c>
      <c r="D7817" s="1" t="s">
        <v>335</v>
      </c>
      <c r="E7817" s="1">
        <v>0</v>
      </c>
      <c r="F7817" s="329">
        <v>0</v>
      </c>
      <c r="G7817" s="1">
        <v>0</v>
      </c>
      <c r="H7817" s="329">
        <v>0</v>
      </c>
      <c r="I7817" s="1">
        <v>0</v>
      </c>
      <c r="J7817" s="329">
        <v>144.76163192605159</v>
      </c>
      <c r="K7817" s="329">
        <f t="shared" si="122"/>
        <v>144.76163192605159</v>
      </c>
    </row>
    <row r="7818" spans="2:11" x14ac:dyDescent="0.2">
      <c r="B7818" s="1">
        <v>19821046</v>
      </c>
      <c r="C7818" s="1">
        <v>2030</v>
      </c>
      <c r="D7818" s="1" t="s">
        <v>335</v>
      </c>
      <c r="E7818" s="1">
        <v>0</v>
      </c>
      <c r="F7818" s="329">
        <v>0</v>
      </c>
      <c r="G7818" s="1">
        <v>0</v>
      </c>
      <c r="H7818" s="329">
        <v>0</v>
      </c>
      <c r="I7818" s="1">
        <v>0</v>
      </c>
      <c r="J7818" s="329">
        <v>144.76163192605159</v>
      </c>
      <c r="K7818" s="329">
        <f t="shared" si="122"/>
        <v>144.76163192605159</v>
      </c>
    </row>
    <row r="7819" spans="2:11" x14ac:dyDescent="0.2">
      <c r="B7819" s="1">
        <v>19821046</v>
      </c>
      <c r="C7819" s="1">
        <v>2031</v>
      </c>
      <c r="D7819" s="1" t="s">
        <v>335</v>
      </c>
      <c r="E7819" s="1">
        <v>0</v>
      </c>
      <c r="F7819" s="329">
        <v>0</v>
      </c>
      <c r="G7819" s="1">
        <v>0</v>
      </c>
      <c r="H7819" s="329">
        <v>0</v>
      </c>
      <c r="I7819" s="1">
        <v>0</v>
      </c>
      <c r="J7819" s="329">
        <v>144.76163192605159</v>
      </c>
      <c r="K7819" s="329">
        <f t="shared" si="122"/>
        <v>144.76163192605159</v>
      </c>
    </row>
    <row r="7820" spans="2:11" x14ac:dyDescent="0.2">
      <c r="B7820" s="1">
        <v>19821046</v>
      </c>
      <c r="C7820" s="1">
        <v>2032</v>
      </c>
      <c r="D7820" s="1" t="s">
        <v>335</v>
      </c>
      <c r="E7820" s="1">
        <v>0</v>
      </c>
      <c r="F7820" s="329">
        <v>0</v>
      </c>
      <c r="G7820" s="1">
        <v>0</v>
      </c>
      <c r="H7820" s="329">
        <v>0</v>
      </c>
      <c r="I7820" s="1">
        <v>0</v>
      </c>
      <c r="J7820" s="329">
        <v>144.76163192605159</v>
      </c>
      <c r="K7820" s="329">
        <f t="shared" si="122"/>
        <v>144.76163192605159</v>
      </c>
    </row>
    <row r="7821" spans="2:11" x14ac:dyDescent="0.2">
      <c r="B7821" s="1">
        <v>19821046</v>
      </c>
      <c r="C7821" s="1">
        <v>2033</v>
      </c>
      <c r="D7821" s="1" t="s">
        <v>335</v>
      </c>
      <c r="E7821" s="1">
        <v>0</v>
      </c>
      <c r="F7821" s="329">
        <v>0</v>
      </c>
      <c r="G7821" s="1">
        <v>0</v>
      </c>
      <c r="H7821" s="329">
        <v>0</v>
      </c>
      <c r="I7821" s="1">
        <v>0</v>
      </c>
      <c r="J7821" s="329">
        <v>144.76163192605159</v>
      </c>
      <c r="K7821" s="329">
        <f t="shared" si="122"/>
        <v>144.76163192605159</v>
      </c>
    </row>
    <row r="7822" spans="2:11" x14ac:dyDescent="0.2">
      <c r="B7822" s="1">
        <v>19821046</v>
      </c>
      <c r="C7822" s="1">
        <v>2034</v>
      </c>
      <c r="D7822" s="1" t="s">
        <v>335</v>
      </c>
      <c r="E7822" s="1">
        <v>0</v>
      </c>
      <c r="F7822" s="329">
        <v>0</v>
      </c>
      <c r="G7822" s="1">
        <v>0</v>
      </c>
      <c r="H7822" s="329">
        <v>0</v>
      </c>
      <c r="I7822" s="1">
        <v>0</v>
      </c>
      <c r="J7822" s="329">
        <v>144.76163192605159</v>
      </c>
      <c r="K7822" s="329">
        <f t="shared" si="122"/>
        <v>144.76163192605159</v>
      </c>
    </row>
    <row r="7823" spans="2:11" x14ac:dyDescent="0.2">
      <c r="B7823" s="1">
        <v>20273841</v>
      </c>
      <c r="C7823" s="1">
        <v>2023</v>
      </c>
      <c r="D7823" s="1" t="s">
        <v>336</v>
      </c>
      <c r="E7823" s="1">
        <v>0</v>
      </c>
      <c r="F7823" s="329">
        <v>0</v>
      </c>
      <c r="G7823" s="1">
        <v>3497.4791340809202</v>
      </c>
      <c r="H7823" s="329">
        <v>127256.0325952421</v>
      </c>
      <c r="I7823" s="1">
        <v>3497.4791340809202</v>
      </c>
      <c r="J7823" s="329">
        <v>8897.9200427411342</v>
      </c>
      <c r="K7823" s="329">
        <f t="shared" si="122"/>
        <v>136153.95263798322</v>
      </c>
    </row>
    <row r="7824" spans="2:11" x14ac:dyDescent="0.2">
      <c r="B7824" s="1">
        <v>20273841</v>
      </c>
      <c r="C7824" s="1">
        <v>2024</v>
      </c>
      <c r="D7824" s="1" t="s">
        <v>336</v>
      </c>
      <c r="E7824" s="1">
        <v>0</v>
      </c>
      <c r="F7824" s="329">
        <v>0</v>
      </c>
      <c r="G7824" s="1">
        <v>6503.9408296984166</v>
      </c>
      <c r="H7824" s="329">
        <v>236646.35999011461</v>
      </c>
      <c r="I7824" s="1">
        <v>6503.9408296984166</v>
      </c>
      <c r="J7824" s="329">
        <v>8897.9200427411342</v>
      </c>
      <c r="K7824" s="329">
        <f t="shared" si="122"/>
        <v>245544.28003285575</v>
      </c>
    </row>
    <row r="7825" spans="2:11" x14ac:dyDescent="0.2">
      <c r="B7825" s="1">
        <v>20273841</v>
      </c>
      <c r="C7825" s="1">
        <v>2025</v>
      </c>
      <c r="D7825" s="1" t="s">
        <v>336</v>
      </c>
      <c r="E7825" s="1">
        <v>0</v>
      </c>
      <c r="F7825" s="329">
        <v>0</v>
      </c>
      <c r="G7825" s="1">
        <v>7313.0763212273232</v>
      </c>
      <c r="H7825" s="329">
        <v>266086.81368163548</v>
      </c>
      <c r="I7825" s="1">
        <v>7313.0763212273232</v>
      </c>
      <c r="J7825" s="329">
        <v>8897.9200427411342</v>
      </c>
      <c r="K7825" s="329">
        <f t="shared" si="122"/>
        <v>274984.73372437659</v>
      </c>
    </row>
    <row r="7826" spans="2:11" x14ac:dyDescent="0.2">
      <c r="B7826" s="1">
        <v>20273841</v>
      </c>
      <c r="C7826" s="1">
        <v>2026</v>
      </c>
      <c r="D7826" s="1" t="s">
        <v>336</v>
      </c>
      <c r="E7826" s="1">
        <v>0</v>
      </c>
      <c r="F7826" s="329">
        <v>0</v>
      </c>
      <c r="G7826" s="1">
        <v>7938.232306568857</v>
      </c>
      <c r="H7826" s="329">
        <v>288833.15966337878</v>
      </c>
      <c r="I7826" s="1">
        <v>7938.232306568857</v>
      </c>
      <c r="J7826" s="329">
        <v>8897.9200427411342</v>
      </c>
      <c r="K7826" s="329">
        <f t="shared" si="122"/>
        <v>297731.0797061199</v>
      </c>
    </row>
    <row r="7827" spans="2:11" x14ac:dyDescent="0.2">
      <c r="B7827" s="1">
        <v>20273841</v>
      </c>
      <c r="C7827" s="1">
        <v>2027</v>
      </c>
      <c r="D7827" s="1" t="s">
        <v>336</v>
      </c>
      <c r="E7827" s="1">
        <v>0</v>
      </c>
      <c r="F7827" s="329">
        <v>0</v>
      </c>
      <c r="G7827" s="1">
        <v>8292.7444842200603</v>
      </c>
      <c r="H7827" s="329">
        <v>301732.11102379841</v>
      </c>
      <c r="I7827" s="1">
        <v>8292.7444842200603</v>
      </c>
      <c r="J7827" s="329">
        <v>8897.9200427411342</v>
      </c>
      <c r="K7827" s="329">
        <f t="shared" si="122"/>
        <v>310630.03106653952</v>
      </c>
    </row>
    <row r="7828" spans="2:11" x14ac:dyDescent="0.2">
      <c r="B7828" s="1">
        <v>20273841</v>
      </c>
      <c r="C7828" s="1">
        <v>2028</v>
      </c>
      <c r="D7828" s="1" t="s">
        <v>336</v>
      </c>
      <c r="E7828" s="1">
        <v>93.999340543927062</v>
      </c>
      <c r="F7828" s="329">
        <v>0.2462668755006619</v>
      </c>
      <c r="G7828" s="1">
        <v>8490.7085271027499</v>
      </c>
      <c r="H7828" s="329">
        <v>308935.04711805063</v>
      </c>
      <c r="I7828" s="1">
        <v>8584.7078676466772</v>
      </c>
      <c r="J7828" s="329">
        <v>8897.9200427411342</v>
      </c>
      <c r="K7828" s="329">
        <f t="shared" si="122"/>
        <v>317833.21342766722</v>
      </c>
    </row>
    <row r="7829" spans="2:11" x14ac:dyDescent="0.2">
      <c r="B7829" s="1">
        <v>20273841</v>
      </c>
      <c r="C7829" s="1">
        <v>2029</v>
      </c>
      <c r="D7829" s="1" t="s">
        <v>336</v>
      </c>
      <c r="E7829" s="1">
        <v>467.13224027820729</v>
      </c>
      <c r="F7829" s="329">
        <v>1.192870550419975</v>
      </c>
      <c r="G7829" s="1">
        <v>10310.45660010008</v>
      </c>
      <c r="H7829" s="329">
        <v>375146.71306794102</v>
      </c>
      <c r="I7829" s="1">
        <v>10777.58884037829</v>
      </c>
      <c r="J7829" s="329">
        <v>8897.9200427411342</v>
      </c>
      <c r="K7829" s="329">
        <f t="shared" si="122"/>
        <v>384045.82598123257</v>
      </c>
    </row>
    <row r="7830" spans="2:11" x14ac:dyDescent="0.2">
      <c r="B7830" s="1">
        <v>20273841</v>
      </c>
      <c r="C7830" s="1">
        <v>2030</v>
      </c>
      <c r="D7830" s="1" t="s">
        <v>336</v>
      </c>
      <c r="E7830" s="1">
        <v>467.13224027820729</v>
      </c>
      <c r="F7830" s="329">
        <v>1.192870550419975</v>
      </c>
      <c r="G7830" s="1">
        <v>10310.45660010008</v>
      </c>
      <c r="H7830" s="329">
        <v>375146.71306794102</v>
      </c>
      <c r="I7830" s="1">
        <v>10777.58884037829</v>
      </c>
      <c r="J7830" s="329">
        <v>8897.9200427411342</v>
      </c>
      <c r="K7830" s="329">
        <f t="shared" si="122"/>
        <v>384045.82598123257</v>
      </c>
    </row>
    <row r="7831" spans="2:11" x14ac:dyDescent="0.2">
      <c r="B7831" s="1">
        <v>20273841</v>
      </c>
      <c r="C7831" s="1">
        <v>2031</v>
      </c>
      <c r="D7831" s="1" t="s">
        <v>336</v>
      </c>
      <c r="E7831" s="1">
        <v>467.13224027820729</v>
      </c>
      <c r="F7831" s="329">
        <v>1.192870550419975</v>
      </c>
      <c r="G7831" s="1">
        <v>10310.45660010008</v>
      </c>
      <c r="H7831" s="329">
        <v>375146.71306794102</v>
      </c>
      <c r="I7831" s="1">
        <v>10777.58884037829</v>
      </c>
      <c r="J7831" s="329">
        <v>8897.9200427411342</v>
      </c>
      <c r="K7831" s="329">
        <f t="shared" si="122"/>
        <v>384045.82598123257</v>
      </c>
    </row>
    <row r="7832" spans="2:11" x14ac:dyDescent="0.2">
      <c r="B7832" s="1">
        <v>20273841</v>
      </c>
      <c r="C7832" s="1">
        <v>2032</v>
      </c>
      <c r="D7832" s="1" t="s">
        <v>336</v>
      </c>
      <c r="E7832" s="1">
        <v>467.13224027820729</v>
      </c>
      <c r="F7832" s="329">
        <v>1.192870550419975</v>
      </c>
      <c r="G7832" s="1">
        <v>10310.45660010008</v>
      </c>
      <c r="H7832" s="329">
        <v>375146.71306794102</v>
      </c>
      <c r="I7832" s="1">
        <v>10777.58884037829</v>
      </c>
      <c r="J7832" s="329">
        <v>8897.9200427411342</v>
      </c>
      <c r="K7832" s="329">
        <f t="shared" si="122"/>
        <v>384045.82598123257</v>
      </c>
    </row>
    <row r="7833" spans="2:11" x14ac:dyDescent="0.2">
      <c r="B7833" s="1">
        <v>20273841</v>
      </c>
      <c r="C7833" s="1">
        <v>2033</v>
      </c>
      <c r="D7833" s="1" t="s">
        <v>336</v>
      </c>
      <c r="E7833" s="1">
        <v>467.13224027820729</v>
      </c>
      <c r="F7833" s="329">
        <v>1.192870550419975</v>
      </c>
      <c r="G7833" s="1">
        <v>10310.45660010008</v>
      </c>
      <c r="H7833" s="329">
        <v>375146.71306794102</v>
      </c>
      <c r="I7833" s="1">
        <v>10777.58884037829</v>
      </c>
      <c r="J7833" s="329">
        <v>8897.9200427411342</v>
      </c>
      <c r="K7833" s="329">
        <f t="shared" si="122"/>
        <v>384045.82598123257</v>
      </c>
    </row>
    <row r="7834" spans="2:11" x14ac:dyDescent="0.2">
      <c r="B7834" s="1">
        <v>20273841</v>
      </c>
      <c r="C7834" s="1">
        <v>2034</v>
      </c>
      <c r="D7834" s="1" t="s">
        <v>336</v>
      </c>
      <c r="E7834" s="1">
        <v>467.13224027820729</v>
      </c>
      <c r="F7834" s="329">
        <v>1.192870550419975</v>
      </c>
      <c r="G7834" s="1">
        <v>10310.45660010008</v>
      </c>
      <c r="H7834" s="329">
        <v>375146.71306794102</v>
      </c>
      <c r="I7834" s="1">
        <v>10777.58884037829</v>
      </c>
      <c r="J7834" s="329">
        <v>8897.9200427411342</v>
      </c>
      <c r="K7834" s="329">
        <f t="shared" si="122"/>
        <v>384045.82598123257</v>
      </c>
    </row>
    <row r="7835" spans="2:11" x14ac:dyDescent="0.2">
      <c r="B7835" s="1">
        <v>20365858</v>
      </c>
      <c r="C7835" s="1">
        <v>2023</v>
      </c>
      <c r="D7835" s="1" t="s">
        <v>336</v>
      </c>
      <c r="E7835" s="1">
        <v>0</v>
      </c>
      <c r="F7835" s="329">
        <v>0</v>
      </c>
      <c r="G7835" s="1">
        <v>0</v>
      </c>
      <c r="H7835" s="329">
        <v>0</v>
      </c>
      <c r="I7835" s="1">
        <v>0</v>
      </c>
      <c r="J7835" s="329">
        <v>6806.665837171673</v>
      </c>
      <c r="K7835" s="329">
        <f t="shared" si="122"/>
        <v>6806.665837171673</v>
      </c>
    </row>
    <row r="7836" spans="2:11" x14ac:dyDescent="0.2">
      <c r="B7836" s="1">
        <v>20365858</v>
      </c>
      <c r="C7836" s="1">
        <v>2024</v>
      </c>
      <c r="D7836" s="1" t="s">
        <v>336</v>
      </c>
      <c r="E7836" s="1">
        <v>0</v>
      </c>
      <c r="F7836" s="329">
        <v>0</v>
      </c>
      <c r="G7836" s="1">
        <v>0</v>
      </c>
      <c r="H7836" s="329">
        <v>0</v>
      </c>
      <c r="I7836" s="1">
        <v>0</v>
      </c>
      <c r="J7836" s="329">
        <v>6806.665837171673</v>
      </c>
      <c r="K7836" s="329">
        <f t="shared" si="122"/>
        <v>6806.665837171673</v>
      </c>
    </row>
    <row r="7837" spans="2:11" x14ac:dyDescent="0.2">
      <c r="B7837" s="1">
        <v>20365858</v>
      </c>
      <c r="C7837" s="1">
        <v>2025</v>
      </c>
      <c r="D7837" s="1" t="s">
        <v>336</v>
      </c>
      <c r="E7837" s="1">
        <v>0</v>
      </c>
      <c r="F7837" s="329">
        <v>0</v>
      </c>
      <c r="G7837" s="1">
        <v>0</v>
      </c>
      <c r="H7837" s="329">
        <v>0</v>
      </c>
      <c r="I7837" s="1">
        <v>0</v>
      </c>
      <c r="J7837" s="329">
        <v>6806.665837171673</v>
      </c>
      <c r="K7837" s="329">
        <f t="shared" si="122"/>
        <v>6806.665837171673</v>
      </c>
    </row>
    <row r="7838" spans="2:11" x14ac:dyDescent="0.2">
      <c r="B7838" s="1">
        <v>20365858</v>
      </c>
      <c r="C7838" s="1">
        <v>2026</v>
      </c>
      <c r="D7838" s="1" t="s">
        <v>336</v>
      </c>
      <c r="E7838" s="1">
        <v>0</v>
      </c>
      <c r="F7838" s="329">
        <v>0</v>
      </c>
      <c r="G7838" s="1">
        <v>0</v>
      </c>
      <c r="H7838" s="329">
        <v>0</v>
      </c>
      <c r="I7838" s="1">
        <v>0</v>
      </c>
      <c r="J7838" s="329">
        <v>6806.665837171673</v>
      </c>
      <c r="K7838" s="329">
        <f t="shared" si="122"/>
        <v>6806.665837171673</v>
      </c>
    </row>
    <row r="7839" spans="2:11" x14ac:dyDescent="0.2">
      <c r="B7839" s="1">
        <v>20365858</v>
      </c>
      <c r="C7839" s="1">
        <v>2027</v>
      </c>
      <c r="D7839" s="1" t="s">
        <v>336</v>
      </c>
      <c r="E7839" s="1">
        <v>0</v>
      </c>
      <c r="F7839" s="329">
        <v>0</v>
      </c>
      <c r="G7839" s="1">
        <v>0</v>
      </c>
      <c r="H7839" s="329">
        <v>0</v>
      </c>
      <c r="I7839" s="1">
        <v>0</v>
      </c>
      <c r="J7839" s="329">
        <v>6806.665837171673</v>
      </c>
      <c r="K7839" s="329">
        <f t="shared" si="122"/>
        <v>6806.665837171673</v>
      </c>
    </row>
    <row r="7840" spans="2:11" x14ac:dyDescent="0.2">
      <c r="B7840" s="1">
        <v>20365858</v>
      </c>
      <c r="C7840" s="1">
        <v>2028</v>
      </c>
      <c r="D7840" s="1" t="s">
        <v>336</v>
      </c>
      <c r="E7840" s="1">
        <v>0</v>
      </c>
      <c r="F7840" s="329">
        <v>0</v>
      </c>
      <c r="G7840" s="1">
        <v>0</v>
      </c>
      <c r="H7840" s="329">
        <v>0</v>
      </c>
      <c r="I7840" s="1">
        <v>0</v>
      </c>
      <c r="J7840" s="329">
        <v>6806.665837171673</v>
      </c>
      <c r="K7840" s="329">
        <f t="shared" si="122"/>
        <v>6806.665837171673</v>
      </c>
    </row>
    <row r="7841" spans="2:11" x14ac:dyDescent="0.2">
      <c r="B7841" s="1">
        <v>20365858</v>
      </c>
      <c r="C7841" s="1">
        <v>2029</v>
      </c>
      <c r="D7841" s="1" t="s">
        <v>336</v>
      </c>
      <c r="E7841" s="1">
        <v>0</v>
      </c>
      <c r="F7841" s="329">
        <v>0</v>
      </c>
      <c r="G7841" s="1">
        <v>0</v>
      </c>
      <c r="H7841" s="329">
        <v>0</v>
      </c>
      <c r="I7841" s="1">
        <v>0</v>
      </c>
      <c r="J7841" s="329">
        <v>6806.665837171673</v>
      </c>
      <c r="K7841" s="329">
        <f t="shared" si="122"/>
        <v>6806.665837171673</v>
      </c>
    </row>
    <row r="7842" spans="2:11" x14ac:dyDescent="0.2">
      <c r="B7842" s="1">
        <v>20365858</v>
      </c>
      <c r="C7842" s="1">
        <v>2030</v>
      </c>
      <c r="D7842" s="1" t="s">
        <v>336</v>
      </c>
      <c r="E7842" s="1">
        <v>0</v>
      </c>
      <c r="F7842" s="329">
        <v>0</v>
      </c>
      <c r="G7842" s="1">
        <v>0</v>
      </c>
      <c r="H7842" s="329">
        <v>0</v>
      </c>
      <c r="I7842" s="1">
        <v>0</v>
      </c>
      <c r="J7842" s="329">
        <v>6806.665837171673</v>
      </c>
      <c r="K7842" s="329">
        <f t="shared" si="122"/>
        <v>6806.665837171673</v>
      </c>
    </row>
    <row r="7843" spans="2:11" x14ac:dyDescent="0.2">
      <c r="B7843" s="1">
        <v>20365858</v>
      </c>
      <c r="C7843" s="1">
        <v>2031</v>
      </c>
      <c r="D7843" s="1" t="s">
        <v>336</v>
      </c>
      <c r="E7843" s="1">
        <v>0</v>
      </c>
      <c r="F7843" s="329">
        <v>0</v>
      </c>
      <c r="G7843" s="1">
        <v>0</v>
      </c>
      <c r="H7843" s="329">
        <v>0</v>
      </c>
      <c r="I7843" s="1">
        <v>0</v>
      </c>
      <c r="J7843" s="329">
        <v>6806.665837171673</v>
      </c>
      <c r="K7843" s="329">
        <f t="shared" si="122"/>
        <v>6806.665837171673</v>
      </c>
    </row>
    <row r="7844" spans="2:11" x14ac:dyDescent="0.2">
      <c r="B7844" s="1">
        <v>20365858</v>
      </c>
      <c r="C7844" s="1">
        <v>2032</v>
      </c>
      <c r="D7844" s="1" t="s">
        <v>336</v>
      </c>
      <c r="E7844" s="1">
        <v>0</v>
      </c>
      <c r="F7844" s="329">
        <v>0</v>
      </c>
      <c r="G7844" s="1">
        <v>0</v>
      </c>
      <c r="H7844" s="329">
        <v>0</v>
      </c>
      <c r="I7844" s="1">
        <v>0</v>
      </c>
      <c r="J7844" s="329">
        <v>6806.665837171673</v>
      </c>
      <c r="K7844" s="329">
        <f t="shared" si="122"/>
        <v>6806.665837171673</v>
      </c>
    </row>
    <row r="7845" spans="2:11" x14ac:dyDescent="0.2">
      <c r="B7845" s="1">
        <v>20365858</v>
      </c>
      <c r="C7845" s="1">
        <v>2033</v>
      </c>
      <c r="D7845" s="1" t="s">
        <v>336</v>
      </c>
      <c r="E7845" s="1">
        <v>0</v>
      </c>
      <c r="F7845" s="329">
        <v>0</v>
      </c>
      <c r="G7845" s="1">
        <v>0</v>
      </c>
      <c r="H7845" s="329">
        <v>0</v>
      </c>
      <c r="I7845" s="1">
        <v>0</v>
      </c>
      <c r="J7845" s="329">
        <v>6806.665837171673</v>
      </c>
      <c r="K7845" s="329">
        <f t="shared" si="122"/>
        <v>6806.665837171673</v>
      </c>
    </row>
    <row r="7846" spans="2:11" x14ac:dyDescent="0.2">
      <c r="B7846" s="1">
        <v>20365858</v>
      </c>
      <c r="C7846" s="1">
        <v>2034</v>
      </c>
      <c r="D7846" s="1" t="s">
        <v>336</v>
      </c>
      <c r="E7846" s="1">
        <v>0</v>
      </c>
      <c r="F7846" s="329">
        <v>0</v>
      </c>
      <c r="G7846" s="1">
        <v>0</v>
      </c>
      <c r="H7846" s="329">
        <v>0</v>
      </c>
      <c r="I7846" s="1">
        <v>0</v>
      </c>
      <c r="J7846" s="329">
        <v>6806.665837171673</v>
      </c>
      <c r="K7846" s="329">
        <f t="shared" si="122"/>
        <v>6806.665837171673</v>
      </c>
    </row>
    <row r="7847" spans="2:11" x14ac:dyDescent="0.2">
      <c r="B7847" s="1">
        <v>124930850</v>
      </c>
      <c r="C7847" s="1">
        <v>2023</v>
      </c>
      <c r="D7847" s="1" t="s">
        <v>336</v>
      </c>
      <c r="E7847" s="1">
        <v>0</v>
      </c>
      <c r="F7847" s="329">
        <v>0</v>
      </c>
      <c r="G7847" s="1">
        <v>0</v>
      </c>
      <c r="H7847" s="329">
        <v>0</v>
      </c>
      <c r="I7847" s="1">
        <v>0</v>
      </c>
      <c r="J7847" s="329">
        <v>9445.2194758534715</v>
      </c>
      <c r="K7847" s="329">
        <f t="shared" si="122"/>
        <v>9445.2194758534715</v>
      </c>
    </row>
    <row r="7848" spans="2:11" x14ac:dyDescent="0.2">
      <c r="B7848" s="1">
        <v>124930850</v>
      </c>
      <c r="C7848" s="1">
        <v>2024</v>
      </c>
      <c r="D7848" s="1" t="s">
        <v>336</v>
      </c>
      <c r="E7848" s="1">
        <v>0</v>
      </c>
      <c r="F7848" s="329">
        <v>0</v>
      </c>
      <c r="G7848" s="1">
        <v>7.908690973549E-4</v>
      </c>
      <c r="H7848" s="329">
        <v>2.8775829611350098E-2</v>
      </c>
      <c r="I7848" s="1">
        <v>7.908690973549E-4</v>
      </c>
      <c r="J7848" s="329">
        <v>9445.2194758534715</v>
      </c>
      <c r="K7848" s="329">
        <f t="shared" si="122"/>
        <v>9445.2482516830823</v>
      </c>
    </row>
    <row r="7849" spans="2:11" x14ac:dyDescent="0.2">
      <c r="B7849" s="1">
        <v>124930850</v>
      </c>
      <c r="C7849" s="1">
        <v>2025</v>
      </c>
      <c r="D7849" s="1" t="s">
        <v>336</v>
      </c>
      <c r="E7849" s="1">
        <v>0</v>
      </c>
      <c r="F7849" s="329">
        <v>0</v>
      </c>
      <c r="G7849" s="1">
        <v>2.2427428210620479</v>
      </c>
      <c r="H7849" s="329">
        <v>81.602360614173151</v>
      </c>
      <c r="I7849" s="1">
        <v>2.2427428210620479</v>
      </c>
      <c r="J7849" s="329">
        <v>9445.2194758534715</v>
      </c>
      <c r="K7849" s="329">
        <f t="shared" si="122"/>
        <v>9526.821836467645</v>
      </c>
    </row>
    <row r="7850" spans="2:11" x14ac:dyDescent="0.2">
      <c r="B7850" s="1">
        <v>124930850</v>
      </c>
      <c r="C7850" s="1">
        <v>2026</v>
      </c>
      <c r="D7850" s="1" t="s">
        <v>336</v>
      </c>
      <c r="E7850" s="1">
        <v>0</v>
      </c>
      <c r="F7850" s="329">
        <v>0</v>
      </c>
      <c r="G7850" s="1">
        <v>2.497537910640089</v>
      </c>
      <c r="H7850" s="329">
        <v>90.873098474621131</v>
      </c>
      <c r="I7850" s="1">
        <v>2.497537910640089</v>
      </c>
      <c r="J7850" s="329">
        <v>9445.2194758534715</v>
      </c>
      <c r="K7850" s="329">
        <f t="shared" si="122"/>
        <v>9536.0925743280932</v>
      </c>
    </row>
    <row r="7851" spans="2:11" x14ac:dyDescent="0.2">
      <c r="B7851" s="1">
        <v>124930850</v>
      </c>
      <c r="C7851" s="1">
        <v>2027</v>
      </c>
      <c r="D7851" s="1" t="s">
        <v>336</v>
      </c>
      <c r="E7851" s="1">
        <v>611.98051956382119</v>
      </c>
      <c r="F7851" s="329">
        <v>2.560973094395993</v>
      </c>
      <c r="G7851" s="1">
        <v>14.500305241749389</v>
      </c>
      <c r="H7851" s="329">
        <v>527.59466053824576</v>
      </c>
      <c r="I7851" s="1">
        <v>626.48082480557048</v>
      </c>
      <c r="J7851" s="329">
        <v>9445.2194758534715</v>
      </c>
      <c r="K7851" s="329">
        <f t="shared" si="122"/>
        <v>9975.3751094861127</v>
      </c>
    </row>
    <row r="7852" spans="2:11" x14ac:dyDescent="0.2">
      <c r="B7852" s="1">
        <v>124930850</v>
      </c>
      <c r="C7852" s="1">
        <v>2028</v>
      </c>
      <c r="D7852" s="1" t="s">
        <v>336</v>
      </c>
      <c r="E7852" s="1">
        <v>1209.258073126116</v>
      </c>
      <c r="F7852" s="329">
        <v>6.5040936591381513</v>
      </c>
      <c r="G7852" s="1">
        <v>18.135531837338188</v>
      </c>
      <c r="H7852" s="329">
        <v>659.86264453607021</v>
      </c>
      <c r="I7852" s="1">
        <v>1227.393604963454</v>
      </c>
      <c r="J7852" s="329">
        <v>9445.2194758534715</v>
      </c>
      <c r="K7852" s="329">
        <f t="shared" si="122"/>
        <v>10111.586214048679</v>
      </c>
    </row>
    <row r="7853" spans="2:11" x14ac:dyDescent="0.2">
      <c r="B7853" s="1">
        <v>124930850</v>
      </c>
      <c r="C7853" s="1">
        <v>2029</v>
      </c>
      <c r="D7853" s="1" t="s">
        <v>336</v>
      </c>
      <c r="E7853" s="1">
        <v>2492.4021826548242</v>
      </c>
      <c r="F7853" s="329">
        <v>14.93619060343562</v>
      </c>
      <c r="G7853" s="1">
        <v>79.483291193401556</v>
      </c>
      <c r="H7853" s="329">
        <v>2892.0053293020178</v>
      </c>
      <c r="I7853" s="1">
        <v>2571.885473848226</v>
      </c>
      <c r="J7853" s="329">
        <v>9445.2194758534715</v>
      </c>
      <c r="K7853" s="329">
        <f t="shared" si="122"/>
        <v>12352.160995758924</v>
      </c>
    </row>
    <row r="7854" spans="2:11" x14ac:dyDescent="0.2">
      <c r="B7854" s="1">
        <v>124930850</v>
      </c>
      <c r="C7854" s="1">
        <v>2030</v>
      </c>
      <c r="D7854" s="1" t="s">
        <v>336</v>
      </c>
      <c r="E7854" s="1">
        <v>2492.4021826548242</v>
      </c>
      <c r="F7854" s="329">
        <v>14.93619060343562</v>
      </c>
      <c r="G7854" s="1">
        <v>79.483291193401556</v>
      </c>
      <c r="H7854" s="329">
        <v>2892.0053293020178</v>
      </c>
      <c r="I7854" s="1">
        <v>2571.885473848226</v>
      </c>
      <c r="J7854" s="329">
        <v>9445.2194758534715</v>
      </c>
      <c r="K7854" s="329">
        <f t="shared" si="122"/>
        <v>12352.160995758924</v>
      </c>
    </row>
    <row r="7855" spans="2:11" x14ac:dyDescent="0.2">
      <c r="B7855" s="1">
        <v>124930850</v>
      </c>
      <c r="C7855" s="1">
        <v>2031</v>
      </c>
      <c r="D7855" s="1" t="s">
        <v>336</v>
      </c>
      <c r="E7855" s="1">
        <v>2492.4021826548242</v>
      </c>
      <c r="F7855" s="329">
        <v>14.93619060343562</v>
      </c>
      <c r="G7855" s="1">
        <v>79.483291193401556</v>
      </c>
      <c r="H7855" s="329">
        <v>2892.0053293020178</v>
      </c>
      <c r="I7855" s="1">
        <v>2571.885473848226</v>
      </c>
      <c r="J7855" s="329">
        <v>9445.2194758534715</v>
      </c>
      <c r="K7855" s="329">
        <f t="shared" si="122"/>
        <v>12352.160995758924</v>
      </c>
    </row>
    <row r="7856" spans="2:11" x14ac:dyDescent="0.2">
      <c r="B7856" s="1">
        <v>124930850</v>
      </c>
      <c r="C7856" s="1">
        <v>2032</v>
      </c>
      <c r="D7856" s="1" t="s">
        <v>336</v>
      </c>
      <c r="E7856" s="1">
        <v>2492.4021826548242</v>
      </c>
      <c r="F7856" s="329">
        <v>14.93619060343562</v>
      </c>
      <c r="G7856" s="1">
        <v>79.483291193401556</v>
      </c>
      <c r="H7856" s="329">
        <v>2892.0053293020178</v>
      </c>
      <c r="I7856" s="1">
        <v>2571.885473848226</v>
      </c>
      <c r="J7856" s="329">
        <v>9445.2194758534715</v>
      </c>
      <c r="K7856" s="329">
        <f t="shared" si="122"/>
        <v>12352.160995758924</v>
      </c>
    </row>
    <row r="7857" spans="2:11" x14ac:dyDescent="0.2">
      <c r="B7857" s="1">
        <v>124930850</v>
      </c>
      <c r="C7857" s="1">
        <v>2033</v>
      </c>
      <c r="D7857" s="1" t="s">
        <v>336</v>
      </c>
      <c r="E7857" s="1">
        <v>2492.4021826548242</v>
      </c>
      <c r="F7857" s="329">
        <v>14.93619060343562</v>
      </c>
      <c r="G7857" s="1">
        <v>79.483291193401556</v>
      </c>
      <c r="H7857" s="329">
        <v>2892.0053293020178</v>
      </c>
      <c r="I7857" s="1">
        <v>2571.885473848226</v>
      </c>
      <c r="J7857" s="329">
        <v>9445.2194758534715</v>
      </c>
      <c r="K7857" s="329">
        <f t="shared" si="122"/>
        <v>12352.160995758924</v>
      </c>
    </row>
    <row r="7858" spans="2:11" x14ac:dyDescent="0.2">
      <c r="B7858" s="1">
        <v>124930850</v>
      </c>
      <c r="C7858" s="1">
        <v>2034</v>
      </c>
      <c r="D7858" s="1" t="s">
        <v>336</v>
      </c>
      <c r="E7858" s="1">
        <v>2492.4021826548242</v>
      </c>
      <c r="F7858" s="329">
        <v>14.93619060343562</v>
      </c>
      <c r="G7858" s="1">
        <v>79.483291193401556</v>
      </c>
      <c r="H7858" s="329">
        <v>2892.0053293020178</v>
      </c>
      <c r="I7858" s="1">
        <v>2571.885473848226</v>
      </c>
      <c r="J7858" s="329">
        <v>9445.2194758534715</v>
      </c>
      <c r="K7858" s="329">
        <f t="shared" si="122"/>
        <v>12352.160995758924</v>
      </c>
    </row>
    <row r="7859" spans="2:11" x14ac:dyDescent="0.2">
      <c r="B7859" s="1">
        <v>177828198</v>
      </c>
      <c r="C7859" s="1">
        <v>2023</v>
      </c>
      <c r="D7859" s="1" t="s">
        <v>336</v>
      </c>
      <c r="E7859" s="1">
        <v>0</v>
      </c>
      <c r="F7859" s="329">
        <v>0</v>
      </c>
      <c r="G7859" s="1">
        <v>0</v>
      </c>
      <c r="H7859" s="329">
        <v>0</v>
      </c>
      <c r="I7859" s="1">
        <v>0</v>
      </c>
      <c r="J7859" s="329">
        <v>15136.854682822641</v>
      </c>
      <c r="K7859" s="329">
        <f t="shared" si="122"/>
        <v>15136.854682822641</v>
      </c>
    </row>
    <row r="7860" spans="2:11" x14ac:dyDescent="0.2">
      <c r="B7860" s="1">
        <v>177828198</v>
      </c>
      <c r="C7860" s="1">
        <v>2024</v>
      </c>
      <c r="D7860" s="1" t="s">
        <v>336</v>
      </c>
      <c r="E7860" s="1">
        <v>3.521099504524376</v>
      </c>
      <c r="F7860" s="329">
        <v>2.53312766921432E-2</v>
      </c>
      <c r="G7860" s="1">
        <v>1.3067227414195139</v>
      </c>
      <c r="H7860" s="329">
        <v>47.545201958359563</v>
      </c>
      <c r="I7860" s="1">
        <v>4.8278222459438904</v>
      </c>
      <c r="J7860" s="329">
        <v>15136.854682822641</v>
      </c>
      <c r="K7860" s="329">
        <f t="shared" si="122"/>
        <v>15184.425216057693</v>
      </c>
    </row>
    <row r="7861" spans="2:11" x14ac:dyDescent="0.2">
      <c r="B7861" s="1">
        <v>177828198</v>
      </c>
      <c r="C7861" s="1">
        <v>2025</v>
      </c>
      <c r="D7861" s="1" t="s">
        <v>336</v>
      </c>
      <c r="E7861" s="1">
        <v>114.4475684579505</v>
      </c>
      <c r="F7861" s="329">
        <v>1.528601758331992</v>
      </c>
      <c r="G7861" s="1">
        <v>1.662752479003454</v>
      </c>
      <c r="H7861" s="329">
        <v>60.499369847273407</v>
      </c>
      <c r="I7861" s="1">
        <v>116.110320936954</v>
      </c>
      <c r="J7861" s="329">
        <v>15136.854682822641</v>
      </c>
      <c r="K7861" s="329">
        <f t="shared" si="122"/>
        <v>15198.882654428246</v>
      </c>
    </row>
    <row r="7862" spans="2:11" x14ac:dyDescent="0.2">
      <c r="B7862" s="1">
        <v>177828198</v>
      </c>
      <c r="C7862" s="1">
        <v>2026</v>
      </c>
      <c r="D7862" s="1" t="s">
        <v>336</v>
      </c>
      <c r="E7862" s="1">
        <v>2179.3647559740598</v>
      </c>
      <c r="F7862" s="329">
        <v>16.64367027041666</v>
      </c>
      <c r="G7862" s="1">
        <v>2.083567363177659</v>
      </c>
      <c r="H7862" s="329">
        <v>75.810750005402085</v>
      </c>
      <c r="I7862" s="1">
        <v>2181.448323337238</v>
      </c>
      <c r="J7862" s="329">
        <v>15136.854682822641</v>
      </c>
      <c r="K7862" s="329">
        <f t="shared" si="122"/>
        <v>15229.30910309846</v>
      </c>
    </row>
    <row r="7863" spans="2:11" x14ac:dyDescent="0.2">
      <c r="B7863" s="1">
        <v>177828198</v>
      </c>
      <c r="C7863" s="1">
        <v>2027</v>
      </c>
      <c r="D7863" s="1" t="s">
        <v>336</v>
      </c>
      <c r="E7863" s="1">
        <v>5283.5816644910547</v>
      </c>
      <c r="F7863" s="329">
        <v>36.424584887808876</v>
      </c>
      <c r="G7863" s="1">
        <v>2.587413423689402</v>
      </c>
      <c r="H7863" s="329">
        <v>94.143225551768921</v>
      </c>
      <c r="I7863" s="1">
        <v>5286.1690779147448</v>
      </c>
      <c r="J7863" s="329">
        <v>15136.854682822641</v>
      </c>
      <c r="K7863" s="329">
        <f t="shared" si="122"/>
        <v>15267.422493262218</v>
      </c>
    </row>
    <row r="7864" spans="2:11" x14ac:dyDescent="0.2">
      <c r="B7864" s="1">
        <v>177828198</v>
      </c>
      <c r="C7864" s="1">
        <v>2028</v>
      </c>
      <c r="D7864" s="1" t="s">
        <v>336</v>
      </c>
      <c r="E7864" s="1">
        <v>8966.2290528856538</v>
      </c>
      <c r="F7864" s="329">
        <v>65.853002476920835</v>
      </c>
      <c r="G7864" s="1">
        <v>8.1831872982388916</v>
      </c>
      <c r="H7864" s="329">
        <v>297.74586484597052</v>
      </c>
      <c r="I7864" s="1">
        <v>8974.412240183894</v>
      </c>
      <c r="J7864" s="329">
        <v>15136.854682822641</v>
      </c>
      <c r="K7864" s="329">
        <f t="shared" si="122"/>
        <v>15500.453550145532</v>
      </c>
    </row>
    <row r="7865" spans="2:11" x14ac:dyDescent="0.2">
      <c r="B7865" s="1">
        <v>177828198</v>
      </c>
      <c r="C7865" s="1">
        <v>2029</v>
      </c>
      <c r="D7865" s="1" t="s">
        <v>336</v>
      </c>
      <c r="E7865" s="1">
        <v>12926.28658266278</v>
      </c>
      <c r="F7865" s="329">
        <v>81.180800458695884</v>
      </c>
      <c r="G7865" s="1">
        <v>12.97151375039252</v>
      </c>
      <c r="H7865" s="329">
        <v>471.96947096679679</v>
      </c>
      <c r="I7865" s="1">
        <v>12939.25809641317</v>
      </c>
      <c r="J7865" s="329">
        <v>15136.854682822641</v>
      </c>
      <c r="K7865" s="329">
        <f t="shared" si="122"/>
        <v>15690.004954248134</v>
      </c>
    </row>
    <row r="7866" spans="2:11" x14ac:dyDescent="0.2">
      <c r="B7866" s="1">
        <v>177828198</v>
      </c>
      <c r="C7866" s="1">
        <v>2030</v>
      </c>
      <c r="D7866" s="1" t="s">
        <v>336</v>
      </c>
      <c r="E7866" s="1">
        <v>12926.28658266278</v>
      </c>
      <c r="F7866" s="329">
        <v>81.180800458695884</v>
      </c>
      <c r="G7866" s="1">
        <v>12.97151375039252</v>
      </c>
      <c r="H7866" s="329">
        <v>471.96947096679679</v>
      </c>
      <c r="I7866" s="1">
        <v>12939.25809641317</v>
      </c>
      <c r="J7866" s="329">
        <v>15136.854682822641</v>
      </c>
      <c r="K7866" s="329">
        <f t="shared" si="122"/>
        <v>15690.004954248134</v>
      </c>
    </row>
    <row r="7867" spans="2:11" x14ac:dyDescent="0.2">
      <c r="B7867" s="1">
        <v>177828198</v>
      </c>
      <c r="C7867" s="1">
        <v>2031</v>
      </c>
      <c r="D7867" s="1" t="s">
        <v>336</v>
      </c>
      <c r="E7867" s="1">
        <v>12926.28658266278</v>
      </c>
      <c r="F7867" s="329">
        <v>81.180800458695884</v>
      </c>
      <c r="G7867" s="1">
        <v>12.97151375039252</v>
      </c>
      <c r="H7867" s="329">
        <v>471.96947096679679</v>
      </c>
      <c r="I7867" s="1">
        <v>12939.25809641317</v>
      </c>
      <c r="J7867" s="329">
        <v>15136.854682822641</v>
      </c>
      <c r="K7867" s="329">
        <f t="shared" si="122"/>
        <v>15690.004954248134</v>
      </c>
    </row>
    <row r="7868" spans="2:11" x14ac:dyDescent="0.2">
      <c r="B7868" s="1">
        <v>177828198</v>
      </c>
      <c r="C7868" s="1">
        <v>2032</v>
      </c>
      <c r="D7868" s="1" t="s">
        <v>336</v>
      </c>
      <c r="E7868" s="1">
        <v>12926.28658266278</v>
      </c>
      <c r="F7868" s="329">
        <v>81.180800458695884</v>
      </c>
      <c r="G7868" s="1">
        <v>12.97151375039252</v>
      </c>
      <c r="H7868" s="329">
        <v>471.96947096679679</v>
      </c>
      <c r="I7868" s="1">
        <v>12939.25809641317</v>
      </c>
      <c r="J7868" s="329">
        <v>15136.854682822641</v>
      </c>
      <c r="K7868" s="329">
        <f t="shared" si="122"/>
        <v>15690.004954248134</v>
      </c>
    </row>
    <row r="7869" spans="2:11" x14ac:dyDescent="0.2">
      <c r="B7869" s="1">
        <v>177828198</v>
      </c>
      <c r="C7869" s="1">
        <v>2033</v>
      </c>
      <c r="D7869" s="1" t="s">
        <v>336</v>
      </c>
      <c r="E7869" s="1">
        <v>12926.28658266278</v>
      </c>
      <c r="F7869" s="329">
        <v>81.180800458695884</v>
      </c>
      <c r="G7869" s="1">
        <v>12.97151375039252</v>
      </c>
      <c r="H7869" s="329">
        <v>471.96947096679679</v>
      </c>
      <c r="I7869" s="1">
        <v>12939.25809641317</v>
      </c>
      <c r="J7869" s="329">
        <v>15136.854682822641</v>
      </c>
      <c r="K7869" s="329">
        <f t="shared" si="122"/>
        <v>15690.004954248134</v>
      </c>
    </row>
    <row r="7870" spans="2:11" x14ac:dyDescent="0.2">
      <c r="B7870" s="1">
        <v>177828198</v>
      </c>
      <c r="C7870" s="1">
        <v>2034</v>
      </c>
      <c r="D7870" s="1" t="s">
        <v>336</v>
      </c>
      <c r="E7870" s="1">
        <v>12926.28658266278</v>
      </c>
      <c r="F7870" s="329">
        <v>81.180800458695884</v>
      </c>
      <c r="G7870" s="1">
        <v>12.97151375039252</v>
      </c>
      <c r="H7870" s="329">
        <v>471.96947096679679</v>
      </c>
      <c r="I7870" s="1">
        <v>12939.25809641317</v>
      </c>
      <c r="J7870" s="329">
        <v>15136.854682822641</v>
      </c>
      <c r="K7870" s="329">
        <f t="shared" si="122"/>
        <v>15690.004954248134</v>
      </c>
    </row>
    <row r="7871" spans="2:11" x14ac:dyDescent="0.2">
      <c r="B7871" s="1">
        <v>192850737</v>
      </c>
      <c r="C7871" s="1">
        <v>2023</v>
      </c>
      <c r="D7871" s="1" t="s">
        <v>336</v>
      </c>
      <c r="E7871" s="1">
        <v>0</v>
      </c>
      <c r="F7871" s="329">
        <v>0</v>
      </c>
      <c r="G7871" s="1">
        <v>71.708983052789023</v>
      </c>
      <c r="H7871" s="329">
        <v>2609.136562335887</v>
      </c>
      <c r="I7871" s="1">
        <v>71.708983052789023</v>
      </c>
      <c r="J7871" s="329">
        <v>5404.7597572723653</v>
      </c>
      <c r="K7871" s="329">
        <f t="shared" si="122"/>
        <v>8013.8963196082523</v>
      </c>
    </row>
    <row r="7872" spans="2:11" x14ac:dyDescent="0.2">
      <c r="B7872" s="1">
        <v>192850737</v>
      </c>
      <c r="C7872" s="1">
        <v>2024</v>
      </c>
      <c r="D7872" s="1" t="s">
        <v>336</v>
      </c>
      <c r="E7872" s="1">
        <v>0</v>
      </c>
      <c r="F7872" s="329">
        <v>0</v>
      </c>
      <c r="G7872" s="1">
        <v>162.46308990035811</v>
      </c>
      <c r="H7872" s="329">
        <v>5911.2313387157956</v>
      </c>
      <c r="I7872" s="1">
        <v>162.46308990035811</v>
      </c>
      <c r="J7872" s="329">
        <v>5404.7597572723653</v>
      </c>
      <c r="K7872" s="329">
        <f t="shared" si="122"/>
        <v>11315.99109598816</v>
      </c>
    </row>
    <row r="7873" spans="2:11" x14ac:dyDescent="0.2">
      <c r="B7873" s="1">
        <v>192850737</v>
      </c>
      <c r="C7873" s="1">
        <v>2025</v>
      </c>
      <c r="D7873" s="1" t="s">
        <v>336</v>
      </c>
      <c r="E7873" s="1">
        <v>0</v>
      </c>
      <c r="F7873" s="329">
        <v>0</v>
      </c>
      <c r="G7873" s="1">
        <v>191.40375500866989</v>
      </c>
      <c r="H7873" s="329">
        <v>6964.2395429574844</v>
      </c>
      <c r="I7873" s="1">
        <v>191.40375500866989</v>
      </c>
      <c r="J7873" s="329">
        <v>5404.7597572723653</v>
      </c>
      <c r="K7873" s="329">
        <f t="shared" si="122"/>
        <v>12368.999300229851</v>
      </c>
    </row>
    <row r="7874" spans="2:11" x14ac:dyDescent="0.2">
      <c r="B7874" s="1">
        <v>192850737</v>
      </c>
      <c r="C7874" s="1">
        <v>2026</v>
      </c>
      <c r="D7874" s="1" t="s">
        <v>336</v>
      </c>
      <c r="E7874" s="1">
        <v>0</v>
      </c>
      <c r="F7874" s="329">
        <v>0</v>
      </c>
      <c r="G7874" s="1">
        <v>206.7310150548594</v>
      </c>
      <c r="H7874" s="329">
        <v>7521.923014183164</v>
      </c>
      <c r="I7874" s="1">
        <v>206.7310150548594</v>
      </c>
      <c r="J7874" s="329">
        <v>5404.7597572723653</v>
      </c>
      <c r="K7874" s="329">
        <f t="shared" si="122"/>
        <v>12926.682771455529</v>
      </c>
    </row>
    <row r="7875" spans="2:11" x14ac:dyDescent="0.2">
      <c r="B7875" s="1">
        <v>192850737</v>
      </c>
      <c r="C7875" s="1">
        <v>2027</v>
      </c>
      <c r="D7875" s="1" t="s">
        <v>336</v>
      </c>
      <c r="E7875" s="1">
        <v>0</v>
      </c>
      <c r="F7875" s="329">
        <v>0</v>
      </c>
      <c r="G7875" s="1">
        <v>224.985574778195</v>
      </c>
      <c r="H7875" s="329">
        <v>8186.1164970057689</v>
      </c>
      <c r="I7875" s="1">
        <v>224.985574778195</v>
      </c>
      <c r="J7875" s="329">
        <v>5404.7597572723653</v>
      </c>
      <c r="K7875" s="329">
        <f t="shared" si="122"/>
        <v>13590.876254278133</v>
      </c>
    </row>
    <row r="7876" spans="2:11" x14ac:dyDescent="0.2">
      <c r="B7876" s="1">
        <v>192850737</v>
      </c>
      <c r="C7876" s="1">
        <v>2028</v>
      </c>
      <c r="D7876" s="1" t="s">
        <v>336</v>
      </c>
      <c r="E7876" s="1">
        <v>0</v>
      </c>
      <c r="F7876" s="329">
        <v>0</v>
      </c>
      <c r="G7876" s="1">
        <v>261.47861619068198</v>
      </c>
      <c r="H7876" s="329">
        <v>9513.9184622081484</v>
      </c>
      <c r="I7876" s="1">
        <v>261.47861619068198</v>
      </c>
      <c r="J7876" s="329">
        <v>5404.7597572723653</v>
      </c>
      <c r="K7876" s="329">
        <f t="shared" si="122"/>
        <v>14918.678219480513</v>
      </c>
    </row>
    <row r="7877" spans="2:11" x14ac:dyDescent="0.2">
      <c r="B7877" s="1">
        <v>192850737</v>
      </c>
      <c r="C7877" s="1">
        <v>2029</v>
      </c>
      <c r="D7877" s="1" t="s">
        <v>336</v>
      </c>
      <c r="E7877" s="1">
        <v>0</v>
      </c>
      <c r="F7877" s="329">
        <v>0</v>
      </c>
      <c r="G7877" s="1">
        <v>291.90936733864521</v>
      </c>
      <c r="H7877" s="329">
        <v>10621.143555346711</v>
      </c>
      <c r="I7877" s="1">
        <v>291.90936733864521</v>
      </c>
      <c r="J7877" s="329">
        <v>5404.7597572723653</v>
      </c>
      <c r="K7877" s="329">
        <f t="shared" si="122"/>
        <v>16025.903312619077</v>
      </c>
    </row>
    <row r="7878" spans="2:11" x14ac:dyDescent="0.2">
      <c r="B7878" s="1">
        <v>192850737</v>
      </c>
      <c r="C7878" s="1">
        <v>2030</v>
      </c>
      <c r="D7878" s="1" t="s">
        <v>336</v>
      </c>
      <c r="E7878" s="1">
        <v>0</v>
      </c>
      <c r="F7878" s="329">
        <v>0</v>
      </c>
      <c r="G7878" s="1">
        <v>291.90936733864521</v>
      </c>
      <c r="H7878" s="329">
        <v>10621.143555346711</v>
      </c>
      <c r="I7878" s="1">
        <v>291.90936733864521</v>
      </c>
      <c r="J7878" s="329">
        <v>5404.7597572723653</v>
      </c>
      <c r="K7878" s="329">
        <f t="shared" si="122"/>
        <v>16025.903312619077</v>
      </c>
    </row>
    <row r="7879" spans="2:11" x14ac:dyDescent="0.2">
      <c r="B7879" s="1">
        <v>192850737</v>
      </c>
      <c r="C7879" s="1">
        <v>2031</v>
      </c>
      <c r="D7879" s="1" t="s">
        <v>336</v>
      </c>
      <c r="E7879" s="1">
        <v>0</v>
      </c>
      <c r="F7879" s="329">
        <v>0</v>
      </c>
      <c r="G7879" s="1">
        <v>291.90936733864521</v>
      </c>
      <c r="H7879" s="329">
        <v>10621.143555346711</v>
      </c>
      <c r="I7879" s="1">
        <v>291.90936733864521</v>
      </c>
      <c r="J7879" s="329">
        <v>5404.7597572723653</v>
      </c>
      <c r="K7879" s="329">
        <f t="shared" ref="K7879:K7942" si="123">J7879+H7879+F7879</f>
        <v>16025.903312619077</v>
      </c>
    </row>
    <row r="7880" spans="2:11" x14ac:dyDescent="0.2">
      <c r="B7880" s="1">
        <v>192850737</v>
      </c>
      <c r="C7880" s="1">
        <v>2032</v>
      </c>
      <c r="D7880" s="1" t="s">
        <v>336</v>
      </c>
      <c r="E7880" s="1">
        <v>0</v>
      </c>
      <c r="F7880" s="329">
        <v>0</v>
      </c>
      <c r="G7880" s="1">
        <v>291.90936733864521</v>
      </c>
      <c r="H7880" s="329">
        <v>10621.143555346711</v>
      </c>
      <c r="I7880" s="1">
        <v>291.90936733864521</v>
      </c>
      <c r="J7880" s="329">
        <v>5404.7597572723653</v>
      </c>
      <c r="K7880" s="329">
        <f t="shared" si="123"/>
        <v>16025.903312619077</v>
      </c>
    </row>
    <row r="7881" spans="2:11" x14ac:dyDescent="0.2">
      <c r="B7881" s="1">
        <v>192850737</v>
      </c>
      <c r="C7881" s="1">
        <v>2033</v>
      </c>
      <c r="D7881" s="1" t="s">
        <v>336</v>
      </c>
      <c r="E7881" s="1">
        <v>0</v>
      </c>
      <c r="F7881" s="329">
        <v>0</v>
      </c>
      <c r="G7881" s="1">
        <v>291.90936733864521</v>
      </c>
      <c r="H7881" s="329">
        <v>10621.143555346711</v>
      </c>
      <c r="I7881" s="1">
        <v>291.90936733864521</v>
      </c>
      <c r="J7881" s="329">
        <v>5404.7597572723653</v>
      </c>
      <c r="K7881" s="329">
        <f t="shared" si="123"/>
        <v>16025.903312619077</v>
      </c>
    </row>
    <row r="7882" spans="2:11" x14ac:dyDescent="0.2">
      <c r="B7882" s="1">
        <v>192850737</v>
      </c>
      <c r="C7882" s="1">
        <v>2034</v>
      </c>
      <c r="D7882" s="1" t="s">
        <v>336</v>
      </c>
      <c r="E7882" s="1">
        <v>0</v>
      </c>
      <c r="F7882" s="329">
        <v>0</v>
      </c>
      <c r="G7882" s="1">
        <v>291.90936733864521</v>
      </c>
      <c r="H7882" s="329">
        <v>10621.143555346711</v>
      </c>
      <c r="I7882" s="1">
        <v>291.90936733864521</v>
      </c>
      <c r="J7882" s="329">
        <v>5404.7597572723653</v>
      </c>
      <c r="K7882" s="329">
        <f t="shared" si="123"/>
        <v>16025.903312619077</v>
      </c>
    </row>
    <row r="7883" spans="2:11" x14ac:dyDescent="0.2">
      <c r="B7883" s="1">
        <v>199934675</v>
      </c>
      <c r="C7883" s="1">
        <v>2023</v>
      </c>
      <c r="D7883" s="1" t="s">
        <v>336</v>
      </c>
      <c r="E7883" s="1">
        <v>0</v>
      </c>
      <c r="F7883" s="329">
        <v>0</v>
      </c>
      <c r="G7883" s="1">
        <v>2.68164799594637E-2</v>
      </c>
      <c r="H7883" s="329">
        <v>0.97571957315134461</v>
      </c>
      <c r="I7883" s="1">
        <v>2.68164799594637E-2</v>
      </c>
      <c r="J7883" s="329">
        <v>4603.8618155901167</v>
      </c>
      <c r="K7883" s="329">
        <f t="shared" si="123"/>
        <v>4604.8375351632685</v>
      </c>
    </row>
    <row r="7884" spans="2:11" x14ac:dyDescent="0.2">
      <c r="B7884" s="1">
        <v>199934675</v>
      </c>
      <c r="C7884" s="1">
        <v>2024</v>
      </c>
      <c r="D7884" s="1" t="s">
        <v>336</v>
      </c>
      <c r="E7884" s="1">
        <v>0</v>
      </c>
      <c r="F7884" s="329">
        <v>0</v>
      </c>
      <c r="G7884" s="1">
        <v>1.6863592034093859</v>
      </c>
      <c r="H7884" s="329">
        <v>61.358302231228208</v>
      </c>
      <c r="I7884" s="1">
        <v>1.6863592034093859</v>
      </c>
      <c r="J7884" s="329">
        <v>4603.8618155901167</v>
      </c>
      <c r="K7884" s="329">
        <f t="shared" si="123"/>
        <v>4665.2201178213454</v>
      </c>
    </row>
    <row r="7885" spans="2:11" x14ac:dyDescent="0.2">
      <c r="B7885" s="1">
        <v>199934675</v>
      </c>
      <c r="C7885" s="1">
        <v>2025</v>
      </c>
      <c r="D7885" s="1" t="s">
        <v>336</v>
      </c>
      <c r="E7885" s="1">
        <v>0</v>
      </c>
      <c r="F7885" s="329">
        <v>0</v>
      </c>
      <c r="G7885" s="1">
        <v>3.9714601662030971</v>
      </c>
      <c r="H7885" s="329">
        <v>144.5018669121684</v>
      </c>
      <c r="I7885" s="1">
        <v>3.9714601662030971</v>
      </c>
      <c r="J7885" s="329">
        <v>4603.8618155901167</v>
      </c>
      <c r="K7885" s="329">
        <f t="shared" si="123"/>
        <v>4748.363682502285</v>
      </c>
    </row>
    <row r="7886" spans="2:11" x14ac:dyDescent="0.2">
      <c r="B7886" s="1">
        <v>199934675</v>
      </c>
      <c r="C7886" s="1">
        <v>2026</v>
      </c>
      <c r="D7886" s="1" t="s">
        <v>336</v>
      </c>
      <c r="E7886" s="1">
        <v>0</v>
      </c>
      <c r="F7886" s="329">
        <v>0</v>
      </c>
      <c r="G7886" s="1">
        <v>6.1915683201978133</v>
      </c>
      <c r="H7886" s="329">
        <v>225.28066351933001</v>
      </c>
      <c r="I7886" s="1">
        <v>6.1915683201978133</v>
      </c>
      <c r="J7886" s="329">
        <v>4603.8618155901167</v>
      </c>
      <c r="K7886" s="329">
        <f t="shared" si="123"/>
        <v>4829.1424791094469</v>
      </c>
    </row>
    <row r="7887" spans="2:11" x14ac:dyDescent="0.2">
      <c r="B7887" s="1">
        <v>199934675</v>
      </c>
      <c r="C7887" s="1">
        <v>2027</v>
      </c>
      <c r="D7887" s="1" t="s">
        <v>336</v>
      </c>
      <c r="E7887" s="1">
        <v>0</v>
      </c>
      <c r="F7887" s="329">
        <v>0</v>
      </c>
      <c r="G7887" s="1">
        <v>8.5667766807582044</v>
      </c>
      <c r="H7887" s="329">
        <v>311.70279241971969</v>
      </c>
      <c r="I7887" s="1">
        <v>8.5667766807582044</v>
      </c>
      <c r="J7887" s="329">
        <v>4603.8618155901167</v>
      </c>
      <c r="K7887" s="329">
        <f t="shared" si="123"/>
        <v>4915.5646080098368</v>
      </c>
    </row>
    <row r="7888" spans="2:11" x14ac:dyDescent="0.2">
      <c r="B7888" s="1">
        <v>199934675</v>
      </c>
      <c r="C7888" s="1">
        <v>2028</v>
      </c>
      <c r="D7888" s="1" t="s">
        <v>336</v>
      </c>
      <c r="E7888" s="1">
        <v>0</v>
      </c>
      <c r="F7888" s="329">
        <v>0</v>
      </c>
      <c r="G7888" s="1">
        <v>15.749966455111551</v>
      </c>
      <c r="H7888" s="329">
        <v>573.06367464929497</v>
      </c>
      <c r="I7888" s="1">
        <v>15.749966455111551</v>
      </c>
      <c r="J7888" s="329">
        <v>4603.8618155901167</v>
      </c>
      <c r="K7888" s="329">
        <f t="shared" si="123"/>
        <v>5176.9254902394114</v>
      </c>
    </row>
    <row r="7889" spans="2:11" x14ac:dyDescent="0.2">
      <c r="B7889" s="1">
        <v>199934675</v>
      </c>
      <c r="C7889" s="1">
        <v>2029</v>
      </c>
      <c r="D7889" s="1" t="s">
        <v>336</v>
      </c>
      <c r="E7889" s="1">
        <v>0</v>
      </c>
      <c r="F7889" s="329">
        <v>0</v>
      </c>
      <c r="G7889" s="1">
        <v>26.370559962287832</v>
      </c>
      <c r="H7889" s="329">
        <v>959.49474163125751</v>
      </c>
      <c r="I7889" s="1">
        <v>26.370559962287832</v>
      </c>
      <c r="J7889" s="329">
        <v>4603.8618155901167</v>
      </c>
      <c r="K7889" s="329">
        <f t="shared" si="123"/>
        <v>5563.3565572213738</v>
      </c>
    </row>
    <row r="7890" spans="2:11" x14ac:dyDescent="0.2">
      <c r="B7890" s="1">
        <v>199934675</v>
      </c>
      <c r="C7890" s="1">
        <v>2030</v>
      </c>
      <c r="D7890" s="1" t="s">
        <v>336</v>
      </c>
      <c r="E7890" s="1">
        <v>0</v>
      </c>
      <c r="F7890" s="329">
        <v>0</v>
      </c>
      <c r="G7890" s="1">
        <v>26.370559962287832</v>
      </c>
      <c r="H7890" s="329">
        <v>959.49474163125751</v>
      </c>
      <c r="I7890" s="1">
        <v>26.370559962287832</v>
      </c>
      <c r="J7890" s="329">
        <v>4603.8618155901167</v>
      </c>
      <c r="K7890" s="329">
        <f t="shared" si="123"/>
        <v>5563.3565572213738</v>
      </c>
    </row>
    <row r="7891" spans="2:11" x14ac:dyDescent="0.2">
      <c r="B7891" s="1">
        <v>199934675</v>
      </c>
      <c r="C7891" s="1">
        <v>2031</v>
      </c>
      <c r="D7891" s="1" t="s">
        <v>336</v>
      </c>
      <c r="E7891" s="1">
        <v>0</v>
      </c>
      <c r="F7891" s="329">
        <v>0</v>
      </c>
      <c r="G7891" s="1">
        <v>26.370559962287832</v>
      </c>
      <c r="H7891" s="329">
        <v>959.49474163125751</v>
      </c>
      <c r="I7891" s="1">
        <v>26.370559962287832</v>
      </c>
      <c r="J7891" s="329">
        <v>4603.8618155901167</v>
      </c>
      <c r="K7891" s="329">
        <f t="shared" si="123"/>
        <v>5563.3565572213738</v>
      </c>
    </row>
    <row r="7892" spans="2:11" x14ac:dyDescent="0.2">
      <c r="B7892" s="1">
        <v>199934675</v>
      </c>
      <c r="C7892" s="1">
        <v>2032</v>
      </c>
      <c r="D7892" s="1" t="s">
        <v>336</v>
      </c>
      <c r="E7892" s="1">
        <v>0</v>
      </c>
      <c r="F7892" s="329">
        <v>0</v>
      </c>
      <c r="G7892" s="1">
        <v>26.370559962287832</v>
      </c>
      <c r="H7892" s="329">
        <v>959.49474163125751</v>
      </c>
      <c r="I7892" s="1">
        <v>26.370559962287832</v>
      </c>
      <c r="J7892" s="329">
        <v>4603.8618155901167</v>
      </c>
      <c r="K7892" s="329">
        <f t="shared" si="123"/>
        <v>5563.3565572213738</v>
      </c>
    </row>
    <row r="7893" spans="2:11" x14ac:dyDescent="0.2">
      <c r="B7893" s="1">
        <v>199934675</v>
      </c>
      <c r="C7893" s="1">
        <v>2033</v>
      </c>
      <c r="D7893" s="1" t="s">
        <v>336</v>
      </c>
      <c r="E7893" s="1">
        <v>0</v>
      </c>
      <c r="F7893" s="329">
        <v>0</v>
      </c>
      <c r="G7893" s="1">
        <v>26.370559962287832</v>
      </c>
      <c r="H7893" s="329">
        <v>959.49474163125751</v>
      </c>
      <c r="I7893" s="1">
        <v>26.370559962287832</v>
      </c>
      <c r="J7893" s="329">
        <v>4603.8618155901167</v>
      </c>
      <c r="K7893" s="329">
        <f t="shared" si="123"/>
        <v>5563.3565572213738</v>
      </c>
    </row>
    <row r="7894" spans="2:11" x14ac:dyDescent="0.2">
      <c r="B7894" s="1">
        <v>199934675</v>
      </c>
      <c r="C7894" s="1">
        <v>2034</v>
      </c>
      <c r="D7894" s="1" t="s">
        <v>336</v>
      </c>
      <c r="E7894" s="1">
        <v>0</v>
      </c>
      <c r="F7894" s="329">
        <v>0</v>
      </c>
      <c r="G7894" s="1">
        <v>26.370559962287832</v>
      </c>
      <c r="H7894" s="329">
        <v>959.49474163125751</v>
      </c>
      <c r="I7894" s="1">
        <v>26.370559962287832</v>
      </c>
      <c r="J7894" s="329">
        <v>4603.8618155901167</v>
      </c>
      <c r="K7894" s="329">
        <f t="shared" si="123"/>
        <v>5563.3565572213738</v>
      </c>
    </row>
    <row r="7895" spans="2:11" x14ac:dyDescent="0.2">
      <c r="B7895" s="1">
        <v>20477004</v>
      </c>
      <c r="C7895" s="1">
        <v>2023</v>
      </c>
      <c r="D7895" s="1" t="s">
        <v>337</v>
      </c>
      <c r="E7895" s="1">
        <v>0</v>
      </c>
      <c r="F7895" s="329">
        <v>0</v>
      </c>
      <c r="G7895" s="1">
        <v>0</v>
      </c>
      <c r="H7895" s="329">
        <v>0</v>
      </c>
      <c r="I7895" s="1">
        <v>0</v>
      </c>
      <c r="J7895" s="329">
        <v>0</v>
      </c>
      <c r="K7895" s="329">
        <f t="shared" si="123"/>
        <v>0</v>
      </c>
    </row>
    <row r="7896" spans="2:11" x14ac:dyDescent="0.2">
      <c r="B7896" s="1">
        <v>20477004</v>
      </c>
      <c r="C7896" s="1">
        <v>2024</v>
      </c>
      <c r="D7896" s="1" t="s">
        <v>337</v>
      </c>
      <c r="E7896" s="1">
        <v>0</v>
      </c>
      <c r="F7896" s="329">
        <v>0</v>
      </c>
      <c r="G7896" s="1">
        <v>0</v>
      </c>
      <c r="H7896" s="329">
        <v>0</v>
      </c>
      <c r="I7896" s="1">
        <v>0</v>
      </c>
      <c r="J7896" s="329">
        <v>0</v>
      </c>
      <c r="K7896" s="329">
        <f t="shared" si="123"/>
        <v>0</v>
      </c>
    </row>
    <row r="7897" spans="2:11" x14ac:dyDescent="0.2">
      <c r="B7897" s="1">
        <v>20477004</v>
      </c>
      <c r="C7897" s="1">
        <v>2025</v>
      </c>
      <c r="D7897" s="1" t="s">
        <v>337</v>
      </c>
      <c r="E7897" s="1">
        <v>0</v>
      </c>
      <c r="F7897" s="329">
        <v>0</v>
      </c>
      <c r="G7897" s="1">
        <v>0</v>
      </c>
      <c r="H7897" s="329">
        <v>0</v>
      </c>
      <c r="I7897" s="1">
        <v>0</v>
      </c>
      <c r="J7897" s="329">
        <v>0</v>
      </c>
      <c r="K7897" s="329">
        <f t="shared" si="123"/>
        <v>0</v>
      </c>
    </row>
    <row r="7898" spans="2:11" x14ac:dyDescent="0.2">
      <c r="B7898" s="1">
        <v>20477004</v>
      </c>
      <c r="C7898" s="1">
        <v>2026</v>
      </c>
      <c r="D7898" s="1" t="s">
        <v>337</v>
      </c>
      <c r="E7898" s="1">
        <v>174.798679646126</v>
      </c>
      <c r="F7898" s="329">
        <v>1.402216846836879</v>
      </c>
      <c r="G7898" s="1">
        <v>0</v>
      </c>
      <c r="H7898" s="329">
        <v>0</v>
      </c>
      <c r="I7898" s="1">
        <v>174.798679646126</v>
      </c>
      <c r="J7898" s="329">
        <v>0</v>
      </c>
      <c r="K7898" s="329">
        <f t="shared" si="123"/>
        <v>1.402216846836879</v>
      </c>
    </row>
    <row r="7899" spans="2:11" x14ac:dyDescent="0.2">
      <c r="B7899" s="1">
        <v>20477004</v>
      </c>
      <c r="C7899" s="1">
        <v>2027</v>
      </c>
      <c r="D7899" s="1" t="s">
        <v>337</v>
      </c>
      <c r="E7899" s="1">
        <v>655.29347294547767</v>
      </c>
      <c r="F7899" s="329">
        <v>4.2192502384317381</v>
      </c>
      <c r="G7899" s="1">
        <v>0</v>
      </c>
      <c r="H7899" s="329">
        <v>0</v>
      </c>
      <c r="I7899" s="1">
        <v>655.29347294547767</v>
      </c>
      <c r="J7899" s="329">
        <v>0</v>
      </c>
      <c r="K7899" s="329">
        <f t="shared" si="123"/>
        <v>4.2192502384317381</v>
      </c>
    </row>
    <row r="7900" spans="2:11" x14ac:dyDescent="0.2">
      <c r="B7900" s="1">
        <v>20477004</v>
      </c>
      <c r="C7900" s="1">
        <v>2028</v>
      </c>
      <c r="D7900" s="1" t="s">
        <v>337</v>
      </c>
      <c r="E7900" s="1">
        <v>779.70498210345204</v>
      </c>
      <c r="F7900" s="329">
        <v>6.0204421105634216</v>
      </c>
      <c r="G7900" s="1">
        <v>0</v>
      </c>
      <c r="H7900" s="329">
        <v>0</v>
      </c>
      <c r="I7900" s="1">
        <v>779.70498210345204</v>
      </c>
      <c r="J7900" s="329">
        <v>0</v>
      </c>
      <c r="K7900" s="329">
        <f t="shared" si="123"/>
        <v>6.0204421105634216</v>
      </c>
    </row>
    <row r="7901" spans="2:11" x14ac:dyDescent="0.2">
      <c r="B7901" s="1">
        <v>20477004</v>
      </c>
      <c r="C7901" s="1">
        <v>2029</v>
      </c>
      <c r="D7901" s="1" t="s">
        <v>337</v>
      </c>
      <c r="E7901" s="1">
        <v>896.79749910459532</v>
      </c>
      <c r="F7901" s="329">
        <v>5.6742792479510129</v>
      </c>
      <c r="G7901" s="1">
        <v>0</v>
      </c>
      <c r="H7901" s="329">
        <v>0</v>
      </c>
      <c r="I7901" s="1">
        <v>896.79749910459532</v>
      </c>
      <c r="J7901" s="329">
        <v>0</v>
      </c>
      <c r="K7901" s="329">
        <f t="shared" si="123"/>
        <v>5.6742792479510129</v>
      </c>
    </row>
    <row r="7902" spans="2:11" x14ac:dyDescent="0.2">
      <c r="B7902" s="1">
        <v>20477004</v>
      </c>
      <c r="C7902" s="1">
        <v>2030</v>
      </c>
      <c r="D7902" s="1" t="s">
        <v>337</v>
      </c>
      <c r="E7902" s="1">
        <v>1101.748595395899</v>
      </c>
      <c r="F7902" s="329">
        <v>7.9464141278389988</v>
      </c>
      <c r="G7902" s="1">
        <v>0</v>
      </c>
      <c r="H7902" s="329">
        <v>0</v>
      </c>
      <c r="I7902" s="1">
        <v>1101.748595395899</v>
      </c>
      <c r="J7902" s="329">
        <v>0</v>
      </c>
      <c r="K7902" s="329">
        <f t="shared" si="123"/>
        <v>7.9464141278389988</v>
      </c>
    </row>
    <row r="7903" spans="2:11" x14ac:dyDescent="0.2">
      <c r="B7903" s="1">
        <v>20477004</v>
      </c>
      <c r="C7903" s="1">
        <v>2031</v>
      </c>
      <c r="D7903" s="1" t="s">
        <v>337</v>
      </c>
      <c r="E7903" s="1">
        <v>1207.734822187992</v>
      </c>
      <c r="F7903" s="329">
        <v>13.05763475603826</v>
      </c>
      <c r="G7903" s="1">
        <v>0</v>
      </c>
      <c r="H7903" s="329">
        <v>0</v>
      </c>
      <c r="I7903" s="1">
        <v>1207.734822187992</v>
      </c>
      <c r="J7903" s="329">
        <v>0</v>
      </c>
      <c r="K7903" s="329">
        <f t="shared" si="123"/>
        <v>13.05763475603826</v>
      </c>
    </row>
    <row r="7904" spans="2:11" x14ac:dyDescent="0.2">
      <c r="B7904" s="1">
        <v>20477004</v>
      </c>
      <c r="C7904" s="1">
        <v>2032</v>
      </c>
      <c r="D7904" s="1" t="s">
        <v>337</v>
      </c>
      <c r="E7904" s="1">
        <v>1376.2397277181469</v>
      </c>
      <c r="F7904" s="329">
        <v>20.082827222380939</v>
      </c>
      <c r="G7904" s="1">
        <v>0</v>
      </c>
      <c r="H7904" s="329">
        <v>0</v>
      </c>
      <c r="I7904" s="1">
        <v>1376.2397277181469</v>
      </c>
      <c r="J7904" s="329">
        <v>0</v>
      </c>
      <c r="K7904" s="329">
        <f t="shared" si="123"/>
        <v>20.082827222380939</v>
      </c>
    </row>
    <row r="7905" spans="2:11" x14ac:dyDescent="0.2">
      <c r="B7905" s="1">
        <v>20477004</v>
      </c>
      <c r="C7905" s="1">
        <v>2033</v>
      </c>
      <c r="D7905" s="1" t="s">
        <v>337</v>
      </c>
      <c r="E7905" s="1">
        <v>1605.574552260447</v>
      </c>
      <c r="F7905" s="329">
        <v>45.671372503862628</v>
      </c>
      <c r="G7905" s="1">
        <v>0</v>
      </c>
      <c r="H7905" s="329">
        <v>0</v>
      </c>
      <c r="I7905" s="1">
        <v>1605.574552260447</v>
      </c>
      <c r="J7905" s="329">
        <v>0</v>
      </c>
      <c r="K7905" s="329">
        <f t="shared" si="123"/>
        <v>45.671372503862628</v>
      </c>
    </row>
    <row r="7906" spans="2:11" x14ac:dyDescent="0.2">
      <c r="B7906" s="1">
        <v>20477004</v>
      </c>
      <c r="C7906" s="1">
        <v>2034</v>
      </c>
      <c r="D7906" s="1" t="s">
        <v>337</v>
      </c>
      <c r="E7906" s="1">
        <v>1688.029090400833</v>
      </c>
      <c r="F7906" s="329">
        <v>59.000991886035813</v>
      </c>
      <c r="G7906" s="1">
        <v>0</v>
      </c>
      <c r="H7906" s="329">
        <v>0</v>
      </c>
      <c r="I7906" s="1">
        <v>1688.029090400833</v>
      </c>
      <c r="J7906" s="329">
        <v>0</v>
      </c>
      <c r="K7906" s="329">
        <f t="shared" si="123"/>
        <v>59.000991886035813</v>
      </c>
    </row>
    <row r="7907" spans="2:11" x14ac:dyDescent="0.2">
      <c r="B7907" s="1">
        <v>122831306</v>
      </c>
      <c r="C7907" s="1">
        <v>2023</v>
      </c>
      <c r="D7907" s="1" t="s">
        <v>337</v>
      </c>
      <c r="E7907" s="1">
        <v>3550.079131327162</v>
      </c>
      <c r="F7907" s="329">
        <v>0</v>
      </c>
      <c r="G7907" s="1">
        <v>0</v>
      </c>
      <c r="H7907" s="329">
        <v>0</v>
      </c>
      <c r="I7907" s="1">
        <v>3550.079131327162</v>
      </c>
      <c r="J7907" s="329">
        <v>36.734493676387373</v>
      </c>
      <c r="K7907" s="329">
        <f t="shared" si="123"/>
        <v>36.734493676387373</v>
      </c>
    </row>
    <row r="7908" spans="2:11" x14ac:dyDescent="0.2">
      <c r="B7908" s="1">
        <v>122831306</v>
      </c>
      <c r="C7908" s="1">
        <v>2024</v>
      </c>
      <c r="D7908" s="1" t="s">
        <v>337</v>
      </c>
      <c r="E7908" s="1">
        <v>4069.590295447983</v>
      </c>
      <c r="F7908" s="329">
        <v>75.818917951655436</v>
      </c>
      <c r="G7908" s="1">
        <v>0</v>
      </c>
      <c r="H7908" s="329">
        <v>0</v>
      </c>
      <c r="I7908" s="1">
        <v>4069.590295447983</v>
      </c>
      <c r="J7908" s="329">
        <v>36.734493676387373</v>
      </c>
      <c r="K7908" s="329">
        <f t="shared" si="123"/>
        <v>112.55341162804281</v>
      </c>
    </row>
    <row r="7909" spans="2:11" x14ac:dyDescent="0.2">
      <c r="B7909" s="1">
        <v>122831306</v>
      </c>
      <c r="C7909" s="1">
        <v>2025</v>
      </c>
      <c r="D7909" s="1" t="s">
        <v>337</v>
      </c>
      <c r="E7909" s="1">
        <v>4079.6191669316581</v>
      </c>
      <c r="F7909" s="329">
        <v>72.232289505001972</v>
      </c>
      <c r="G7909" s="1">
        <v>0</v>
      </c>
      <c r="H7909" s="329">
        <v>0</v>
      </c>
      <c r="I7909" s="1">
        <v>4079.6191669316581</v>
      </c>
      <c r="J7909" s="329">
        <v>36.734493676387373</v>
      </c>
      <c r="K7909" s="329">
        <f t="shared" si="123"/>
        <v>108.96678318138935</v>
      </c>
    </row>
    <row r="7910" spans="2:11" x14ac:dyDescent="0.2">
      <c r="B7910" s="1">
        <v>122831306</v>
      </c>
      <c r="C7910" s="1">
        <v>2026</v>
      </c>
      <c r="D7910" s="1" t="s">
        <v>337</v>
      </c>
      <c r="E7910" s="1">
        <v>4977.7525753706777</v>
      </c>
      <c r="F7910" s="329">
        <v>48.006983523489978</v>
      </c>
      <c r="G7910" s="1">
        <v>0</v>
      </c>
      <c r="H7910" s="329">
        <v>0</v>
      </c>
      <c r="I7910" s="1">
        <v>4977.7525753706777</v>
      </c>
      <c r="J7910" s="329">
        <v>36.734493676387373</v>
      </c>
      <c r="K7910" s="329">
        <f t="shared" si="123"/>
        <v>84.741477199877352</v>
      </c>
    </row>
    <row r="7911" spans="2:11" x14ac:dyDescent="0.2">
      <c r="B7911" s="1">
        <v>122831306</v>
      </c>
      <c r="C7911" s="1">
        <v>2027</v>
      </c>
      <c r="D7911" s="1" t="s">
        <v>337</v>
      </c>
      <c r="E7911" s="1">
        <v>8701.6968379751961</v>
      </c>
      <c r="F7911" s="329">
        <v>66.226142499314633</v>
      </c>
      <c r="G7911" s="1">
        <v>0</v>
      </c>
      <c r="H7911" s="329">
        <v>0</v>
      </c>
      <c r="I7911" s="1">
        <v>8701.6968379751961</v>
      </c>
      <c r="J7911" s="329">
        <v>36.734493676387373</v>
      </c>
      <c r="K7911" s="329">
        <f t="shared" si="123"/>
        <v>102.96063617570201</v>
      </c>
    </row>
    <row r="7912" spans="2:11" x14ac:dyDescent="0.2">
      <c r="B7912" s="1">
        <v>122831306</v>
      </c>
      <c r="C7912" s="1">
        <v>2028</v>
      </c>
      <c r="D7912" s="1" t="s">
        <v>337</v>
      </c>
      <c r="E7912" s="1">
        <v>10090.99197098165</v>
      </c>
      <c r="F7912" s="329">
        <v>82.737082117016314</v>
      </c>
      <c r="G7912" s="1">
        <v>0</v>
      </c>
      <c r="H7912" s="329">
        <v>0</v>
      </c>
      <c r="I7912" s="1">
        <v>10090.99197098165</v>
      </c>
      <c r="J7912" s="329">
        <v>36.734493676387373</v>
      </c>
      <c r="K7912" s="329">
        <f t="shared" si="123"/>
        <v>119.47157579340369</v>
      </c>
    </row>
    <row r="7913" spans="2:11" x14ac:dyDescent="0.2">
      <c r="B7913" s="1">
        <v>122831306</v>
      </c>
      <c r="C7913" s="1">
        <v>2029</v>
      </c>
      <c r="D7913" s="1" t="s">
        <v>337</v>
      </c>
      <c r="E7913" s="1">
        <v>10828.53430224624</v>
      </c>
      <c r="F7913" s="329">
        <v>73.395260536538729</v>
      </c>
      <c r="G7913" s="1">
        <v>0</v>
      </c>
      <c r="H7913" s="329">
        <v>0</v>
      </c>
      <c r="I7913" s="1">
        <v>10828.53430224624</v>
      </c>
      <c r="J7913" s="329">
        <v>36.734493676387373</v>
      </c>
      <c r="K7913" s="329">
        <f t="shared" si="123"/>
        <v>110.1297542129261</v>
      </c>
    </row>
    <row r="7914" spans="2:11" x14ac:dyDescent="0.2">
      <c r="B7914" s="1">
        <v>122831306</v>
      </c>
      <c r="C7914" s="1">
        <v>2030</v>
      </c>
      <c r="D7914" s="1" t="s">
        <v>337</v>
      </c>
      <c r="E7914" s="1">
        <v>12024.641396922039</v>
      </c>
      <c r="F7914" s="329">
        <v>88.422385002398357</v>
      </c>
      <c r="G7914" s="1">
        <v>0</v>
      </c>
      <c r="H7914" s="329">
        <v>0</v>
      </c>
      <c r="I7914" s="1">
        <v>12024.641396922039</v>
      </c>
      <c r="J7914" s="329">
        <v>36.734493676387373</v>
      </c>
      <c r="K7914" s="329">
        <f t="shared" si="123"/>
        <v>125.15687867878573</v>
      </c>
    </row>
    <row r="7915" spans="2:11" x14ac:dyDescent="0.2">
      <c r="B7915" s="1">
        <v>122831306</v>
      </c>
      <c r="C7915" s="1">
        <v>2031</v>
      </c>
      <c r="D7915" s="1" t="s">
        <v>337</v>
      </c>
      <c r="E7915" s="1">
        <v>15321.749040645011</v>
      </c>
      <c r="F7915" s="329">
        <v>172.0954776527764</v>
      </c>
      <c r="G7915" s="1">
        <v>0</v>
      </c>
      <c r="H7915" s="329">
        <v>0</v>
      </c>
      <c r="I7915" s="1">
        <v>15321.749040645011</v>
      </c>
      <c r="J7915" s="329">
        <v>36.734493676387373</v>
      </c>
      <c r="K7915" s="329">
        <f t="shared" si="123"/>
        <v>208.82997132916375</v>
      </c>
    </row>
    <row r="7916" spans="2:11" x14ac:dyDescent="0.2">
      <c r="B7916" s="1">
        <v>122831306</v>
      </c>
      <c r="C7916" s="1">
        <v>2032</v>
      </c>
      <c r="D7916" s="1" t="s">
        <v>337</v>
      </c>
      <c r="E7916" s="1">
        <v>19054.27597509895</v>
      </c>
      <c r="F7916" s="329">
        <v>310.45243254171112</v>
      </c>
      <c r="G7916" s="1">
        <v>0</v>
      </c>
      <c r="H7916" s="329">
        <v>0</v>
      </c>
      <c r="I7916" s="1">
        <v>19054.27597509895</v>
      </c>
      <c r="J7916" s="329">
        <v>36.734493676387373</v>
      </c>
      <c r="K7916" s="329">
        <f t="shared" si="123"/>
        <v>347.18692621809851</v>
      </c>
    </row>
    <row r="7917" spans="2:11" x14ac:dyDescent="0.2">
      <c r="B7917" s="1">
        <v>122831306</v>
      </c>
      <c r="C7917" s="1">
        <v>2033</v>
      </c>
      <c r="D7917" s="1" t="s">
        <v>337</v>
      </c>
      <c r="E7917" s="1">
        <v>21008.453443359678</v>
      </c>
      <c r="F7917" s="329">
        <v>620.9271335483038</v>
      </c>
      <c r="G7917" s="1">
        <v>0</v>
      </c>
      <c r="H7917" s="329">
        <v>0</v>
      </c>
      <c r="I7917" s="1">
        <v>21008.453443359678</v>
      </c>
      <c r="J7917" s="329">
        <v>36.734493676387373</v>
      </c>
      <c r="K7917" s="329">
        <f t="shared" si="123"/>
        <v>657.66162722469119</v>
      </c>
    </row>
    <row r="7918" spans="2:11" x14ac:dyDescent="0.2">
      <c r="B7918" s="1">
        <v>122831306</v>
      </c>
      <c r="C7918" s="1">
        <v>2034</v>
      </c>
      <c r="D7918" s="1" t="s">
        <v>337</v>
      </c>
      <c r="E7918" s="1">
        <v>21807.225866213488</v>
      </c>
      <c r="F7918" s="329">
        <v>777.145795198016</v>
      </c>
      <c r="G7918" s="1">
        <v>0</v>
      </c>
      <c r="H7918" s="329">
        <v>0</v>
      </c>
      <c r="I7918" s="1">
        <v>21807.225866213488</v>
      </c>
      <c r="J7918" s="329">
        <v>36.734493676387373</v>
      </c>
      <c r="K7918" s="329">
        <f t="shared" si="123"/>
        <v>813.88028887440339</v>
      </c>
    </row>
    <row r="7919" spans="2:11" x14ac:dyDescent="0.2">
      <c r="B7919" s="1">
        <v>131057147</v>
      </c>
      <c r="C7919" s="1">
        <v>2023</v>
      </c>
      <c r="D7919" s="1" t="s">
        <v>337</v>
      </c>
      <c r="E7919" s="1">
        <v>0</v>
      </c>
      <c r="F7919" s="329">
        <v>0</v>
      </c>
      <c r="G7919" s="1">
        <v>0</v>
      </c>
      <c r="H7919" s="329">
        <v>0</v>
      </c>
      <c r="I7919" s="1">
        <v>0</v>
      </c>
      <c r="J7919" s="329">
        <v>25.20537584819526</v>
      </c>
      <c r="K7919" s="329">
        <f t="shared" si="123"/>
        <v>25.20537584819526</v>
      </c>
    </row>
    <row r="7920" spans="2:11" x14ac:dyDescent="0.2">
      <c r="B7920" s="1">
        <v>131057147</v>
      </c>
      <c r="C7920" s="1">
        <v>2024</v>
      </c>
      <c r="D7920" s="1" t="s">
        <v>337</v>
      </c>
      <c r="E7920" s="1">
        <v>0</v>
      </c>
      <c r="F7920" s="329">
        <v>0</v>
      </c>
      <c r="G7920" s="1">
        <v>0</v>
      </c>
      <c r="H7920" s="329">
        <v>0</v>
      </c>
      <c r="I7920" s="1">
        <v>0</v>
      </c>
      <c r="J7920" s="329">
        <v>25.20537584819526</v>
      </c>
      <c r="K7920" s="329">
        <f t="shared" si="123"/>
        <v>25.20537584819526</v>
      </c>
    </row>
    <row r="7921" spans="2:11" x14ac:dyDescent="0.2">
      <c r="B7921" s="1">
        <v>131057147</v>
      </c>
      <c r="C7921" s="1">
        <v>2025</v>
      </c>
      <c r="D7921" s="1" t="s">
        <v>337</v>
      </c>
      <c r="E7921" s="1">
        <v>0</v>
      </c>
      <c r="F7921" s="329">
        <v>0</v>
      </c>
      <c r="G7921" s="1">
        <v>0</v>
      </c>
      <c r="H7921" s="329">
        <v>0</v>
      </c>
      <c r="I7921" s="1">
        <v>0</v>
      </c>
      <c r="J7921" s="329">
        <v>25.20537584819526</v>
      </c>
      <c r="K7921" s="329">
        <f t="shared" si="123"/>
        <v>25.20537584819526</v>
      </c>
    </row>
    <row r="7922" spans="2:11" x14ac:dyDescent="0.2">
      <c r="B7922" s="1">
        <v>131057147</v>
      </c>
      <c r="C7922" s="1">
        <v>2026</v>
      </c>
      <c r="D7922" s="1" t="s">
        <v>337</v>
      </c>
      <c r="E7922" s="1">
        <v>0</v>
      </c>
      <c r="F7922" s="329">
        <v>0</v>
      </c>
      <c r="G7922" s="1">
        <v>0</v>
      </c>
      <c r="H7922" s="329">
        <v>0</v>
      </c>
      <c r="I7922" s="1">
        <v>0</v>
      </c>
      <c r="J7922" s="329">
        <v>25.20537584819526</v>
      </c>
      <c r="K7922" s="329">
        <f t="shared" si="123"/>
        <v>25.20537584819526</v>
      </c>
    </row>
    <row r="7923" spans="2:11" x14ac:dyDescent="0.2">
      <c r="B7923" s="1">
        <v>131057147</v>
      </c>
      <c r="C7923" s="1">
        <v>2027</v>
      </c>
      <c r="D7923" s="1" t="s">
        <v>337</v>
      </c>
      <c r="E7923" s="1">
        <v>0</v>
      </c>
      <c r="F7923" s="329">
        <v>0</v>
      </c>
      <c r="G7923" s="1">
        <v>0</v>
      </c>
      <c r="H7923" s="329">
        <v>0</v>
      </c>
      <c r="I7923" s="1">
        <v>0</v>
      </c>
      <c r="J7923" s="329">
        <v>25.20537584819526</v>
      </c>
      <c r="K7923" s="329">
        <f t="shared" si="123"/>
        <v>25.20537584819526</v>
      </c>
    </row>
    <row r="7924" spans="2:11" x14ac:dyDescent="0.2">
      <c r="B7924" s="1">
        <v>131057147</v>
      </c>
      <c r="C7924" s="1">
        <v>2028</v>
      </c>
      <c r="D7924" s="1" t="s">
        <v>337</v>
      </c>
      <c r="E7924" s="1">
        <v>0</v>
      </c>
      <c r="F7924" s="329">
        <v>0</v>
      </c>
      <c r="G7924" s="1">
        <v>0</v>
      </c>
      <c r="H7924" s="329">
        <v>0</v>
      </c>
      <c r="I7924" s="1">
        <v>0</v>
      </c>
      <c r="J7924" s="329">
        <v>25.20537584819526</v>
      </c>
      <c r="K7924" s="329">
        <f t="shared" si="123"/>
        <v>25.20537584819526</v>
      </c>
    </row>
    <row r="7925" spans="2:11" x14ac:dyDescent="0.2">
      <c r="B7925" s="1">
        <v>131057147</v>
      </c>
      <c r="C7925" s="1">
        <v>2029</v>
      </c>
      <c r="D7925" s="1" t="s">
        <v>337</v>
      </c>
      <c r="E7925" s="1">
        <v>0</v>
      </c>
      <c r="F7925" s="329">
        <v>0</v>
      </c>
      <c r="G7925" s="1">
        <v>0</v>
      </c>
      <c r="H7925" s="329">
        <v>0</v>
      </c>
      <c r="I7925" s="1">
        <v>0</v>
      </c>
      <c r="J7925" s="329">
        <v>25.20537584819526</v>
      </c>
      <c r="K7925" s="329">
        <f t="shared" si="123"/>
        <v>25.20537584819526</v>
      </c>
    </row>
    <row r="7926" spans="2:11" x14ac:dyDescent="0.2">
      <c r="B7926" s="1">
        <v>131057147</v>
      </c>
      <c r="C7926" s="1">
        <v>2030</v>
      </c>
      <c r="D7926" s="1" t="s">
        <v>337</v>
      </c>
      <c r="E7926" s="1">
        <v>0</v>
      </c>
      <c r="F7926" s="329">
        <v>0</v>
      </c>
      <c r="G7926" s="1">
        <v>0</v>
      </c>
      <c r="H7926" s="329">
        <v>0</v>
      </c>
      <c r="I7926" s="1">
        <v>0</v>
      </c>
      <c r="J7926" s="329">
        <v>25.20537584819526</v>
      </c>
      <c r="K7926" s="329">
        <f t="shared" si="123"/>
        <v>25.20537584819526</v>
      </c>
    </row>
    <row r="7927" spans="2:11" x14ac:dyDescent="0.2">
      <c r="B7927" s="1">
        <v>131057147</v>
      </c>
      <c r="C7927" s="1">
        <v>2031</v>
      </c>
      <c r="D7927" s="1" t="s">
        <v>337</v>
      </c>
      <c r="E7927" s="1">
        <v>0</v>
      </c>
      <c r="F7927" s="329">
        <v>0</v>
      </c>
      <c r="G7927" s="1">
        <v>0</v>
      </c>
      <c r="H7927" s="329">
        <v>0</v>
      </c>
      <c r="I7927" s="1">
        <v>0</v>
      </c>
      <c r="J7927" s="329">
        <v>25.20537584819526</v>
      </c>
      <c r="K7927" s="329">
        <f t="shared" si="123"/>
        <v>25.20537584819526</v>
      </c>
    </row>
    <row r="7928" spans="2:11" x14ac:dyDescent="0.2">
      <c r="B7928" s="1">
        <v>131057147</v>
      </c>
      <c r="C7928" s="1">
        <v>2032</v>
      </c>
      <c r="D7928" s="1" t="s">
        <v>337</v>
      </c>
      <c r="E7928" s="1">
        <v>0</v>
      </c>
      <c r="F7928" s="329">
        <v>0</v>
      </c>
      <c r="G7928" s="1">
        <v>0</v>
      </c>
      <c r="H7928" s="329">
        <v>0</v>
      </c>
      <c r="I7928" s="1">
        <v>0</v>
      </c>
      <c r="J7928" s="329">
        <v>25.20537584819526</v>
      </c>
      <c r="K7928" s="329">
        <f t="shared" si="123"/>
        <v>25.20537584819526</v>
      </c>
    </row>
    <row r="7929" spans="2:11" x14ac:dyDescent="0.2">
      <c r="B7929" s="1">
        <v>131057147</v>
      </c>
      <c r="C7929" s="1">
        <v>2033</v>
      </c>
      <c r="D7929" s="1" t="s">
        <v>337</v>
      </c>
      <c r="E7929" s="1">
        <v>0</v>
      </c>
      <c r="F7929" s="329">
        <v>0</v>
      </c>
      <c r="G7929" s="1">
        <v>0</v>
      </c>
      <c r="H7929" s="329">
        <v>0</v>
      </c>
      <c r="I7929" s="1">
        <v>0</v>
      </c>
      <c r="J7929" s="329">
        <v>25.20537584819526</v>
      </c>
      <c r="K7929" s="329">
        <f t="shared" si="123"/>
        <v>25.20537584819526</v>
      </c>
    </row>
    <row r="7930" spans="2:11" x14ac:dyDescent="0.2">
      <c r="B7930" s="1">
        <v>131057147</v>
      </c>
      <c r="C7930" s="1">
        <v>2034</v>
      </c>
      <c r="D7930" s="1" t="s">
        <v>337</v>
      </c>
      <c r="E7930" s="1">
        <v>0</v>
      </c>
      <c r="F7930" s="329">
        <v>0</v>
      </c>
      <c r="G7930" s="1">
        <v>0</v>
      </c>
      <c r="H7930" s="329">
        <v>0</v>
      </c>
      <c r="I7930" s="1">
        <v>0</v>
      </c>
      <c r="J7930" s="329">
        <v>25.20537584819526</v>
      </c>
      <c r="K7930" s="329">
        <f t="shared" si="123"/>
        <v>25.20537584819526</v>
      </c>
    </row>
    <row r="7931" spans="2:11" x14ac:dyDescent="0.2">
      <c r="B7931" s="1">
        <v>183129040</v>
      </c>
      <c r="C7931" s="1">
        <v>2023</v>
      </c>
      <c r="D7931" s="1" t="s">
        <v>337</v>
      </c>
      <c r="E7931" s="1">
        <v>0</v>
      </c>
      <c r="F7931" s="329">
        <v>0</v>
      </c>
      <c r="G7931" s="1">
        <v>0</v>
      </c>
      <c r="H7931" s="329">
        <v>0</v>
      </c>
      <c r="I7931" s="1">
        <v>0</v>
      </c>
      <c r="J7931" s="329">
        <v>2233.7616746518352</v>
      </c>
      <c r="K7931" s="329">
        <f t="shared" si="123"/>
        <v>2233.7616746518352</v>
      </c>
    </row>
    <row r="7932" spans="2:11" x14ac:dyDescent="0.2">
      <c r="B7932" s="1">
        <v>183129040</v>
      </c>
      <c r="C7932" s="1">
        <v>2024</v>
      </c>
      <c r="D7932" s="1" t="s">
        <v>337</v>
      </c>
      <c r="E7932" s="1">
        <v>0</v>
      </c>
      <c r="F7932" s="329">
        <v>0</v>
      </c>
      <c r="G7932" s="1">
        <v>0</v>
      </c>
      <c r="H7932" s="329">
        <v>0</v>
      </c>
      <c r="I7932" s="1">
        <v>0</v>
      </c>
      <c r="J7932" s="329">
        <v>2233.7616746518352</v>
      </c>
      <c r="K7932" s="329">
        <f t="shared" si="123"/>
        <v>2233.7616746518352</v>
      </c>
    </row>
    <row r="7933" spans="2:11" x14ac:dyDescent="0.2">
      <c r="B7933" s="1">
        <v>183129040</v>
      </c>
      <c r="C7933" s="1">
        <v>2025</v>
      </c>
      <c r="D7933" s="1" t="s">
        <v>337</v>
      </c>
      <c r="E7933" s="1">
        <v>0</v>
      </c>
      <c r="F7933" s="329">
        <v>0</v>
      </c>
      <c r="G7933" s="1">
        <v>0</v>
      </c>
      <c r="H7933" s="329">
        <v>0</v>
      </c>
      <c r="I7933" s="1">
        <v>0</v>
      </c>
      <c r="J7933" s="329">
        <v>2233.7616746518352</v>
      </c>
      <c r="K7933" s="329">
        <f t="shared" si="123"/>
        <v>2233.7616746518352</v>
      </c>
    </row>
    <row r="7934" spans="2:11" x14ac:dyDescent="0.2">
      <c r="B7934" s="1">
        <v>183129040</v>
      </c>
      <c r="C7934" s="1">
        <v>2026</v>
      </c>
      <c r="D7934" s="1" t="s">
        <v>337</v>
      </c>
      <c r="E7934" s="1">
        <v>0</v>
      </c>
      <c r="F7934" s="329">
        <v>0</v>
      </c>
      <c r="G7934" s="1">
        <v>0</v>
      </c>
      <c r="H7934" s="329">
        <v>0</v>
      </c>
      <c r="I7934" s="1">
        <v>0</v>
      </c>
      <c r="J7934" s="329">
        <v>2233.7616746518352</v>
      </c>
      <c r="K7934" s="329">
        <f t="shared" si="123"/>
        <v>2233.7616746518352</v>
      </c>
    </row>
    <row r="7935" spans="2:11" x14ac:dyDescent="0.2">
      <c r="B7935" s="1">
        <v>183129040</v>
      </c>
      <c r="C7935" s="1">
        <v>2027</v>
      </c>
      <c r="D7935" s="1" t="s">
        <v>337</v>
      </c>
      <c r="E7935" s="1">
        <v>0</v>
      </c>
      <c r="F7935" s="329">
        <v>0</v>
      </c>
      <c r="G7935" s="1">
        <v>0</v>
      </c>
      <c r="H7935" s="329">
        <v>0</v>
      </c>
      <c r="I7935" s="1">
        <v>0</v>
      </c>
      <c r="J7935" s="329">
        <v>2233.7616746518352</v>
      </c>
      <c r="K7935" s="329">
        <f t="shared" si="123"/>
        <v>2233.7616746518352</v>
      </c>
    </row>
    <row r="7936" spans="2:11" x14ac:dyDescent="0.2">
      <c r="B7936" s="1">
        <v>183129040</v>
      </c>
      <c r="C7936" s="1">
        <v>2028</v>
      </c>
      <c r="D7936" s="1" t="s">
        <v>337</v>
      </c>
      <c r="E7936" s="1">
        <v>0</v>
      </c>
      <c r="F7936" s="329">
        <v>0</v>
      </c>
      <c r="G7936" s="1">
        <v>0</v>
      </c>
      <c r="H7936" s="329">
        <v>0</v>
      </c>
      <c r="I7936" s="1">
        <v>0</v>
      </c>
      <c r="J7936" s="329">
        <v>2233.7616746518352</v>
      </c>
      <c r="K7936" s="329">
        <f t="shared" si="123"/>
        <v>2233.7616746518352</v>
      </c>
    </row>
    <row r="7937" spans="2:11" x14ac:dyDescent="0.2">
      <c r="B7937" s="1">
        <v>183129040</v>
      </c>
      <c r="C7937" s="1">
        <v>2029</v>
      </c>
      <c r="D7937" s="1" t="s">
        <v>337</v>
      </c>
      <c r="E7937" s="1">
        <v>0</v>
      </c>
      <c r="F7937" s="329">
        <v>0</v>
      </c>
      <c r="G7937" s="1">
        <v>0</v>
      </c>
      <c r="H7937" s="329">
        <v>0</v>
      </c>
      <c r="I7937" s="1">
        <v>0</v>
      </c>
      <c r="J7937" s="329">
        <v>2233.7616746518352</v>
      </c>
      <c r="K7937" s="329">
        <f t="shared" si="123"/>
        <v>2233.7616746518352</v>
      </c>
    </row>
    <row r="7938" spans="2:11" x14ac:dyDescent="0.2">
      <c r="B7938" s="1">
        <v>183129040</v>
      </c>
      <c r="C7938" s="1">
        <v>2030</v>
      </c>
      <c r="D7938" s="1" t="s">
        <v>337</v>
      </c>
      <c r="E7938" s="1">
        <v>0</v>
      </c>
      <c r="F7938" s="329">
        <v>0</v>
      </c>
      <c r="G7938" s="1">
        <v>0</v>
      </c>
      <c r="H7938" s="329">
        <v>0</v>
      </c>
      <c r="I7938" s="1">
        <v>0</v>
      </c>
      <c r="J7938" s="329">
        <v>2233.7616746518352</v>
      </c>
      <c r="K7938" s="329">
        <f t="shared" si="123"/>
        <v>2233.7616746518352</v>
      </c>
    </row>
    <row r="7939" spans="2:11" x14ac:dyDescent="0.2">
      <c r="B7939" s="1">
        <v>183129040</v>
      </c>
      <c r="C7939" s="1">
        <v>2031</v>
      </c>
      <c r="D7939" s="1" t="s">
        <v>337</v>
      </c>
      <c r="E7939" s="1">
        <v>0</v>
      </c>
      <c r="F7939" s="329">
        <v>0</v>
      </c>
      <c r="G7939" s="1">
        <v>0</v>
      </c>
      <c r="H7939" s="329">
        <v>0</v>
      </c>
      <c r="I7939" s="1">
        <v>0</v>
      </c>
      <c r="J7939" s="329">
        <v>2233.7616746518352</v>
      </c>
      <c r="K7939" s="329">
        <f t="shared" si="123"/>
        <v>2233.7616746518352</v>
      </c>
    </row>
    <row r="7940" spans="2:11" x14ac:dyDescent="0.2">
      <c r="B7940" s="1">
        <v>183129040</v>
      </c>
      <c r="C7940" s="1">
        <v>2032</v>
      </c>
      <c r="D7940" s="1" t="s">
        <v>337</v>
      </c>
      <c r="E7940" s="1">
        <v>0</v>
      </c>
      <c r="F7940" s="329">
        <v>0</v>
      </c>
      <c r="G7940" s="1">
        <v>0</v>
      </c>
      <c r="H7940" s="329">
        <v>0</v>
      </c>
      <c r="I7940" s="1">
        <v>0</v>
      </c>
      <c r="J7940" s="329">
        <v>2233.7616746518352</v>
      </c>
      <c r="K7940" s="329">
        <f t="shared" si="123"/>
        <v>2233.7616746518352</v>
      </c>
    </row>
    <row r="7941" spans="2:11" x14ac:dyDescent="0.2">
      <c r="B7941" s="1">
        <v>183129040</v>
      </c>
      <c r="C7941" s="1">
        <v>2033</v>
      </c>
      <c r="D7941" s="1" t="s">
        <v>337</v>
      </c>
      <c r="E7941" s="1">
        <v>0</v>
      </c>
      <c r="F7941" s="329">
        <v>0</v>
      </c>
      <c r="G7941" s="1">
        <v>0</v>
      </c>
      <c r="H7941" s="329">
        <v>0</v>
      </c>
      <c r="I7941" s="1">
        <v>0</v>
      </c>
      <c r="J7941" s="329">
        <v>2233.7616746518352</v>
      </c>
      <c r="K7941" s="329">
        <f t="shared" si="123"/>
        <v>2233.7616746518352</v>
      </c>
    </row>
    <row r="7942" spans="2:11" x14ac:dyDescent="0.2">
      <c r="B7942" s="1">
        <v>183129040</v>
      </c>
      <c r="C7942" s="1">
        <v>2034</v>
      </c>
      <c r="D7942" s="1" t="s">
        <v>337</v>
      </c>
      <c r="E7942" s="1">
        <v>0</v>
      </c>
      <c r="F7942" s="329">
        <v>0</v>
      </c>
      <c r="G7942" s="1">
        <v>0</v>
      </c>
      <c r="H7942" s="329">
        <v>0</v>
      </c>
      <c r="I7942" s="1">
        <v>0</v>
      </c>
      <c r="J7942" s="329">
        <v>2233.7616746518352</v>
      </c>
      <c r="K7942" s="329">
        <f t="shared" si="123"/>
        <v>2233.7616746518352</v>
      </c>
    </row>
    <row r="7943" spans="2:11" x14ac:dyDescent="0.2">
      <c r="B7943" s="1">
        <v>185848916</v>
      </c>
      <c r="C7943" s="1">
        <v>2023</v>
      </c>
      <c r="D7943" s="1" t="s">
        <v>337</v>
      </c>
      <c r="E7943" s="1">
        <v>0</v>
      </c>
      <c r="F7943" s="329">
        <v>0</v>
      </c>
      <c r="G7943" s="1">
        <v>754.58646520551122</v>
      </c>
      <c r="H7943" s="329">
        <v>27455.68340248441</v>
      </c>
      <c r="I7943" s="1">
        <v>754.58646520551122</v>
      </c>
      <c r="J7943" s="329">
        <v>2885.2995407393769</v>
      </c>
      <c r="K7943" s="329">
        <f t="shared" ref="K7943:K8006" si="124">J7943+H7943+F7943</f>
        <v>30340.982943223786</v>
      </c>
    </row>
    <row r="7944" spans="2:11" x14ac:dyDescent="0.2">
      <c r="B7944" s="1">
        <v>185848916</v>
      </c>
      <c r="C7944" s="1">
        <v>2024</v>
      </c>
      <c r="D7944" s="1" t="s">
        <v>337</v>
      </c>
      <c r="E7944" s="1">
        <v>0</v>
      </c>
      <c r="F7944" s="329">
        <v>0</v>
      </c>
      <c r="G7944" s="1">
        <v>780.55067935919294</v>
      </c>
      <c r="H7944" s="329">
        <v>28400.393222324139</v>
      </c>
      <c r="I7944" s="1">
        <v>780.55067935919294</v>
      </c>
      <c r="J7944" s="329">
        <v>2885.2995407393769</v>
      </c>
      <c r="K7944" s="329">
        <f t="shared" si="124"/>
        <v>31285.692763063515</v>
      </c>
    </row>
    <row r="7945" spans="2:11" x14ac:dyDescent="0.2">
      <c r="B7945" s="1">
        <v>185848916</v>
      </c>
      <c r="C7945" s="1">
        <v>2025</v>
      </c>
      <c r="D7945" s="1" t="s">
        <v>337</v>
      </c>
      <c r="E7945" s="1">
        <v>0</v>
      </c>
      <c r="F7945" s="329">
        <v>0</v>
      </c>
      <c r="G7945" s="1">
        <v>862.27705927685872</v>
      </c>
      <c r="H7945" s="329">
        <v>31374.013497953489</v>
      </c>
      <c r="I7945" s="1">
        <v>862.27705927685872</v>
      </c>
      <c r="J7945" s="329">
        <v>2885.2995407393769</v>
      </c>
      <c r="K7945" s="329">
        <f t="shared" si="124"/>
        <v>34259.313038692868</v>
      </c>
    </row>
    <row r="7946" spans="2:11" x14ac:dyDescent="0.2">
      <c r="B7946" s="1">
        <v>185848916</v>
      </c>
      <c r="C7946" s="1">
        <v>2026</v>
      </c>
      <c r="D7946" s="1" t="s">
        <v>337</v>
      </c>
      <c r="E7946" s="1">
        <v>0</v>
      </c>
      <c r="F7946" s="329">
        <v>0</v>
      </c>
      <c r="G7946" s="1">
        <v>937.8219308688125</v>
      </c>
      <c r="H7946" s="329">
        <v>34122.719143694339</v>
      </c>
      <c r="I7946" s="1">
        <v>937.8219308688125</v>
      </c>
      <c r="J7946" s="329">
        <v>2885.2995407393769</v>
      </c>
      <c r="K7946" s="329">
        <f t="shared" si="124"/>
        <v>37008.018684433715</v>
      </c>
    </row>
    <row r="7947" spans="2:11" x14ac:dyDescent="0.2">
      <c r="B7947" s="1">
        <v>185848916</v>
      </c>
      <c r="C7947" s="1">
        <v>2027</v>
      </c>
      <c r="D7947" s="1" t="s">
        <v>337</v>
      </c>
      <c r="E7947" s="1">
        <v>0</v>
      </c>
      <c r="F7947" s="329">
        <v>0</v>
      </c>
      <c r="G7947" s="1">
        <v>991.06729703617737</v>
      </c>
      <c r="H7947" s="329">
        <v>36060.055663164487</v>
      </c>
      <c r="I7947" s="1">
        <v>991.06729703617737</v>
      </c>
      <c r="J7947" s="329">
        <v>2885.2995407393769</v>
      </c>
      <c r="K7947" s="329">
        <f t="shared" si="124"/>
        <v>38945.355203903862</v>
      </c>
    </row>
    <row r="7948" spans="2:11" x14ac:dyDescent="0.2">
      <c r="B7948" s="1">
        <v>185848916</v>
      </c>
      <c r="C7948" s="1">
        <v>2028</v>
      </c>
      <c r="D7948" s="1" t="s">
        <v>337</v>
      </c>
      <c r="E7948" s="1">
        <v>0</v>
      </c>
      <c r="F7948" s="329">
        <v>0</v>
      </c>
      <c r="G7948" s="1">
        <v>1082.974647545173</v>
      </c>
      <c r="H7948" s="329">
        <v>39404.111294017734</v>
      </c>
      <c r="I7948" s="1">
        <v>1082.974647545173</v>
      </c>
      <c r="J7948" s="329">
        <v>2885.2995407393769</v>
      </c>
      <c r="K7948" s="329">
        <f t="shared" si="124"/>
        <v>42289.410834757109</v>
      </c>
    </row>
    <row r="7949" spans="2:11" x14ac:dyDescent="0.2">
      <c r="B7949" s="1">
        <v>185848916</v>
      </c>
      <c r="C7949" s="1">
        <v>2029</v>
      </c>
      <c r="D7949" s="1" t="s">
        <v>337</v>
      </c>
      <c r="E7949" s="1">
        <v>0</v>
      </c>
      <c r="F7949" s="329">
        <v>0</v>
      </c>
      <c r="G7949" s="1">
        <v>1144.998327174671</v>
      </c>
      <c r="H7949" s="329">
        <v>41660.847387078771</v>
      </c>
      <c r="I7949" s="1">
        <v>1144.998327174671</v>
      </c>
      <c r="J7949" s="329">
        <v>2885.2995407393769</v>
      </c>
      <c r="K7949" s="329">
        <f t="shared" si="124"/>
        <v>44546.146927818147</v>
      </c>
    </row>
    <row r="7950" spans="2:11" x14ac:dyDescent="0.2">
      <c r="B7950" s="1">
        <v>185848916</v>
      </c>
      <c r="C7950" s="1">
        <v>2030</v>
      </c>
      <c r="D7950" s="1" t="s">
        <v>337</v>
      </c>
      <c r="E7950" s="1">
        <v>0</v>
      </c>
      <c r="F7950" s="329">
        <v>0</v>
      </c>
      <c r="G7950" s="1">
        <v>1239.008893630888</v>
      </c>
      <c r="H7950" s="329">
        <v>45081.428683096543</v>
      </c>
      <c r="I7950" s="1">
        <v>1239.008893630888</v>
      </c>
      <c r="J7950" s="329">
        <v>2885.2995407393769</v>
      </c>
      <c r="K7950" s="329">
        <f t="shared" si="124"/>
        <v>47966.728223835918</v>
      </c>
    </row>
    <row r="7951" spans="2:11" x14ac:dyDescent="0.2">
      <c r="B7951" s="1">
        <v>185848916</v>
      </c>
      <c r="C7951" s="1">
        <v>2031</v>
      </c>
      <c r="D7951" s="1" t="s">
        <v>337</v>
      </c>
      <c r="E7951" s="1">
        <v>0</v>
      </c>
      <c r="F7951" s="329">
        <v>0</v>
      </c>
      <c r="G7951" s="1">
        <v>1315.2503365387561</v>
      </c>
      <c r="H7951" s="329">
        <v>47855.479126814622</v>
      </c>
      <c r="I7951" s="1">
        <v>1315.2503365387561</v>
      </c>
      <c r="J7951" s="329">
        <v>2885.2995407393769</v>
      </c>
      <c r="K7951" s="329">
        <f t="shared" si="124"/>
        <v>50740.778667553997</v>
      </c>
    </row>
    <row r="7952" spans="2:11" x14ac:dyDescent="0.2">
      <c r="B7952" s="1">
        <v>185848916</v>
      </c>
      <c r="C7952" s="1">
        <v>2032</v>
      </c>
      <c r="D7952" s="1" t="s">
        <v>337</v>
      </c>
      <c r="E7952" s="1">
        <v>0</v>
      </c>
      <c r="F7952" s="329">
        <v>0</v>
      </c>
      <c r="G7952" s="1">
        <v>1486.9611698437841</v>
      </c>
      <c r="H7952" s="329">
        <v>54103.190281712741</v>
      </c>
      <c r="I7952" s="1">
        <v>1486.9611698437841</v>
      </c>
      <c r="J7952" s="329">
        <v>2885.2995407393769</v>
      </c>
      <c r="K7952" s="329">
        <f t="shared" si="124"/>
        <v>56988.489822452117</v>
      </c>
    </row>
    <row r="7953" spans="2:11" x14ac:dyDescent="0.2">
      <c r="B7953" s="1">
        <v>185848916</v>
      </c>
      <c r="C7953" s="1">
        <v>2033</v>
      </c>
      <c r="D7953" s="1" t="s">
        <v>337</v>
      </c>
      <c r="E7953" s="1">
        <v>0</v>
      </c>
      <c r="F7953" s="329">
        <v>0</v>
      </c>
      <c r="G7953" s="1">
        <v>1723.605099591826</v>
      </c>
      <c r="H7953" s="329">
        <v>62713.496871975382</v>
      </c>
      <c r="I7953" s="1">
        <v>1723.605099591826</v>
      </c>
      <c r="J7953" s="329">
        <v>2885.2995407393769</v>
      </c>
      <c r="K7953" s="329">
        <f t="shared" si="124"/>
        <v>65598.796412714757</v>
      </c>
    </row>
    <row r="7954" spans="2:11" x14ac:dyDescent="0.2">
      <c r="B7954" s="1">
        <v>185848916</v>
      </c>
      <c r="C7954" s="1">
        <v>2034</v>
      </c>
      <c r="D7954" s="1" t="s">
        <v>337</v>
      </c>
      <c r="E7954" s="1">
        <v>0</v>
      </c>
      <c r="F7954" s="329">
        <v>0</v>
      </c>
      <c r="G7954" s="1">
        <v>1894.409753549098</v>
      </c>
      <c r="H7954" s="329">
        <v>68928.236625417136</v>
      </c>
      <c r="I7954" s="1">
        <v>1894.409753549098</v>
      </c>
      <c r="J7954" s="329">
        <v>2885.2995407393769</v>
      </c>
      <c r="K7954" s="329">
        <f t="shared" si="124"/>
        <v>71813.536166156511</v>
      </c>
    </row>
    <row r="7955" spans="2:11" x14ac:dyDescent="0.2">
      <c r="B7955" s="1">
        <v>20284653</v>
      </c>
      <c r="C7955" s="1">
        <v>2023</v>
      </c>
      <c r="D7955" s="1" t="s">
        <v>338</v>
      </c>
      <c r="E7955" s="1">
        <v>422.01523601135472</v>
      </c>
      <c r="F7955" s="329">
        <v>0</v>
      </c>
      <c r="G7955" s="1">
        <v>12.272162450368439</v>
      </c>
      <c r="H7955" s="329">
        <v>446.52352306558771</v>
      </c>
      <c r="I7955" s="1">
        <v>434.28739846172323</v>
      </c>
      <c r="J7955" s="329">
        <v>10177.360009303549</v>
      </c>
      <c r="K7955" s="329">
        <f t="shared" si="124"/>
        <v>10623.883532369136</v>
      </c>
    </row>
    <row r="7956" spans="2:11" x14ac:dyDescent="0.2">
      <c r="B7956" s="1">
        <v>20284653</v>
      </c>
      <c r="C7956" s="1">
        <v>2024</v>
      </c>
      <c r="D7956" s="1" t="s">
        <v>338</v>
      </c>
      <c r="E7956" s="1">
        <v>739.19631838710484</v>
      </c>
      <c r="F7956" s="329">
        <v>12.183274272855099</v>
      </c>
      <c r="G7956" s="1">
        <v>15.293371671916301</v>
      </c>
      <c r="H7956" s="329">
        <v>556.45044026372875</v>
      </c>
      <c r="I7956" s="1">
        <v>754.4896900590212</v>
      </c>
      <c r="J7956" s="329">
        <v>10177.360009303549</v>
      </c>
      <c r="K7956" s="329">
        <f t="shared" si="124"/>
        <v>10745.993723840133</v>
      </c>
    </row>
    <row r="7957" spans="2:11" x14ac:dyDescent="0.2">
      <c r="B7957" s="1">
        <v>20284653</v>
      </c>
      <c r="C7957" s="1">
        <v>2025</v>
      </c>
      <c r="D7957" s="1" t="s">
        <v>338</v>
      </c>
      <c r="E7957" s="1">
        <v>1671.7609370125749</v>
      </c>
      <c r="F7957" s="329">
        <v>26.219792613201989</v>
      </c>
      <c r="G7957" s="1">
        <v>22.77775247022781</v>
      </c>
      <c r="H7957" s="329">
        <v>828.77017979962125</v>
      </c>
      <c r="I7957" s="1">
        <v>1694.538689482803</v>
      </c>
      <c r="J7957" s="329">
        <v>10177.360009303549</v>
      </c>
      <c r="K7957" s="329">
        <f t="shared" si="124"/>
        <v>11032.349981716372</v>
      </c>
    </row>
    <row r="7958" spans="2:11" x14ac:dyDescent="0.2">
      <c r="B7958" s="1">
        <v>20284653</v>
      </c>
      <c r="C7958" s="1">
        <v>2026</v>
      </c>
      <c r="D7958" s="1" t="s">
        <v>338</v>
      </c>
      <c r="E7958" s="1">
        <v>4828.3290236462617</v>
      </c>
      <c r="F7958" s="329">
        <v>36.935004839356523</v>
      </c>
      <c r="G7958" s="1">
        <v>28.629951542881791</v>
      </c>
      <c r="H7958" s="329">
        <v>1041.7028685715311</v>
      </c>
      <c r="I7958" s="1">
        <v>4856.9589751891426</v>
      </c>
      <c r="J7958" s="329">
        <v>10177.360009303549</v>
      </c>
      <c r="K7958" s="329">
        <f t="shared" si="124"/>
        <v>11255.997882714437</v>
      </c>
    </row>
    <row r="7959" spans="2:11" x14ac:dyDescent="0.2">
      <c r="B7959" s="1">
        <v>20284653</v>
      </c>
      <c r="C7959" s="1">
        <v>2027</v>
      </c>
      <c r="D7959" s="1" t="s">
        <v>338</v>
      </c>
      <c r="E7959" s="1">
        <v>9767.6744531580844</v>
      </c>
      <c r="F7959" s="329">
        <v>70.837928581568761</v>
      </c>
      <c r="G7959" s="1">
        <v>42.014295990318232</v>
      </c>
      <c r="H7959" s="329">
        <v>1528.693214467191</v>
      </c>
      <c r="I7959" s="1">
        <v>9809.6887491484031</v>
      </c>
      <c r="J7959" s="329">
        <v>10177.360009303549</v>
      </c>
      <c r="K7959" s="329">
        <f t="shared" si="124"/>
        <v>11776.891152352309</v>
      </c>
    </row>
    <row r="7960" spans="2:11" x14ac:dyDescent="0.2">
      <c r="B7960" s="1">
        <v>20284653</v>
      </c>
      <c r="C7960" s="1">
        <v>2028</v>
      </c>
      <c r="D7960" s="1" t="s">
        <v>338</v>
      </c>
      <c r="E7960" s="1">
        <v>30854.326679280941</v>
      </c>
      <c r="F7960" s="329">
        <v>296.08564683403267</v>
      </c>
      <c r="G7960" s="1">
        <v>49.158097400884181</v>
      </c>
      <c r="H7960" s="329">
        <v>1788.6209482164329</v>
      </c>
      <c r="I7960" s="1">
        <v>30903.48477668182</v>
      </c>
      <c r="J7960" s="329">
        <v>10177.360009303549</v>
      </c>
      <c r="K7960" s="329">
        <f t="shared" si="124"/>
        <v>12262.066604354015</v>
      </c>
    </row>
    <row r="7961" spans="2:11" x14ac:dyDescent="0.2">
      <c r="B7961" s="1">
        <v>20284653</v>
      </c>
      <c r="C7961" s="1">
        <v>2029</v>
      </c>
      <c r="D7961" s="1" t="s">
        <v>338</v>
      </c>
      <c r="E7961" s="1">
        <v>33483.534512817118</v>
      </c>
      <c r="F7961" s="329">
        <v>247.12473795991099</v>
      </c>
      <c r="G7961" s="1">
        <v>153.93349912225179</v>
      </c>
      <c r="H7961" s="329">
        <v>5600.8815580678547</v>
      </c>
      <c r="I7961" s="1">
        <v>33637.468011939367</v>
      </c>
      <c r="J7961" s="329">
        <v>10177.360009303549</v>
      </c>
      <c r="K7961" s="329">
        <f t="shared" si="124"/>
        <v>16025.366305331316</v>
      </c>
    </row>
    <row r="7962" spans="2:11" x14ac:dyDescent="0.2">
      <c r="B7962" s="1">
        <v>20284653</v>
      </c>
      <c r="C7962" s="1">
        <v>2030</v>
      </c>
      <c r="D7962" s="1" t="s">
        <v>338</v>
      </c>
      <c r="E7962" s="1">
        <v>48876.617034507493</v>
      </c>
      <c r="F7962" s="329">
        <v>427.24595953304669</v>
      </c>
      <c r="G7962" s="1">
        <v>277.80017471421837</v>
      </c>
      <c r="H7962" s="329">
        <v>10107.779555827539</v>
      </c>
      <c r="I7962" s="1">
        <v>49154.417209221712</v>
      </c>
      <c r="J7962" s="329">
        <v>10177.360009303549</v>
      </c>
      <c r="K7962" s="329">
        <f t="shared" si="124"/>
        <v>20712.385524664136</v>
      </c>
    </row>
    <row r="7963" spans="2:11" x14ac:dyDescent="0.2">
      <c r="B7963" s="1">
        <v>20284653</v>
      </c>
      <c r="C7963" s="1">
        <v>2031</v>
      </c>
      <c r="D7963" s="1" t="s">
        <v>338</v>
      </c>
      <c r="E7963" s="1">
        <v>53694.045882141727</v>
      </c>
      <c r="F7963" s="329">
        <v>632.71140014798891</v>
      </c>
      <c r="G7963" s="1">
        <v>396.19508167356122</v>
      </c>
      <c r="H7963" s="329">
        <v>14415.586854036919</v>
      </c>
      <c r="I7963" s="1">
        <v>54090.240963815297</v>
      </c>
      <c r="J7963" s="329">
        <v>10177.360009303549</v>
      </c>
      <c r="K7963" s="329">
        <f t="shared" si="124"/>
        <v>25225.658263488458</v>
      </c>
    </row>
    <row r="7964" spans="2:11" x14ac:dyDescent="0.2">
      <c r="B7964" s="1">
        <v>20284653</v>
      </c>
      <c r="C7964" s="1">
        <v>2032</v>
      </c>
      <c r="D7964" s="1" t="s">
        <v>338</v>
      </c>
      <c r="E7964" s="1">
        <v>54315.375870353353</v>
      </c>
      <c r="F7964" s="329">
        <v>945.52057433442462</v>
      </c>
      <c r="G7964" s="1">
        <v>505.81048864333758</v>
      </c>
      <c r="H7964" s="329">
        <v>18403.951406768469</v>
      </c>
      <c r="I7964" s="1">
        <v>54821.186358996682</v>
      </c>
      <c r="J7964" s="329">
        <v>10177.360009303549</v>
      </c>
      <c r="K7964" s="329">
        <f t="shared" si="124"/>
        <v>29526.831990406441</v>
      </c>
    </row>
    <row r="7965" spans="2:11" x14ac:dyDescent="0.2">
      <c r="B7965" s="1">
        <v>20284653</v>
      </c>
      <c r="C7965" s="1">
        <v>2033</v>
      </c>
      <c r="D7965" s="1" t="s">
        <v>338</v>
      </c>
      <c r="E7965" s="1">
        <v>64923.055040667183</v>
      </c>
      <c r="F7965" s="329">
        <v>2038.0618511674991</v>
      </c>
      <c r="G7965" s="1">
        <v>574.84190425960105</v>
      </c>
      <c r="H7965" s="329">
        <v>20915.664483240442</v>
      </c>
      <c r="I7965" s="1">
        <v>65497.896944926782</v>
      </c>
      <c r="J7965" s="329">
        <v>10177.360009303549</v>
      </c>
      <c r="K7965" s="329">
        <f t="shared" si="124"/>
        <v>33131.086343711489</v>
      </c>
    </row>
    <row r="7966" spans="2:11" x14ac:dyDescent="0.2">
      <c r="B7966" s="1">
        <v>20284653</v>
      </c>
      <c r="C7966" s="1">
        <v>2034</v>
      </c>
      <c r="D7966" s="1" t="s">
        <v>338</v>
      </c>
      <c r="E7966" s="1">
        <v>81612.982967801043</v>
      </c>
      <c r="F7966" s="329">
        <v>3133.5317907256381</v>
      </c>
      <c r="G7966" s="1">
        <v>649.7812138554624</v>
      </c>
      <c r="H7966" s="329">
        <v>23642.336711723059</v>
      </c>
      <c r="I7966" s="1">
        <v>82262.764181656501</v>
      </c>
      <c r="J7966" s="329">
        <v>10177.360009303549</v>
      </c>
      <c r="K7966" s="329">
        <f t="shared" si="124"/>
        <v>36953.228511752248</v>
      </c>
    </row>
    <row r="7967" spans="2:11" x14ac:dyDescent="0.2">
      <c r="B7967" s="1">
        <v>20284737</v>
      </c>
      <c r="C7967" s="1">
        <v>2023</v>
      </c>
      <c r="D7967" s="1" t="s">
        <v>338</v>
      </c>
      <c r="E7967" s="1">
        <v>0</v>
      </c>
      <c r="F7967" s="329">
        <v>0</v>
      </c>
      <c r="G7967" s="1">
        <v>4.8933243192939413</v>
      </c>
      <c r="H7967" s="329">
        <v>178.04396115112129</v>
      </c>
      <c r="I7967" s="1">
        <v>4.8933243192939413</v>
      </c>
      <c r="J7967" s="329">
        <v>5882.7608162680208</v>
      </c>
      <c r="K7967" s="329">
        <f t="shared" si="124"/>
        <v>6060.8047774191418</v>
      </c>
    </row>
    <row r="7968" spans="2:11" x14ac:dyDescent="0.2">
      <c r="B7968" s="1">
        <v>20284737</v>
      </c>
      <c r="C7968" s="1">
        <v>2024</v>
      </c>
      <c r="D7968" s="1" t="s">
        <v>338</v>
      </c>
      <c r="E7968" s="1">
        <v>0</v>
      </c>
      <c r="F7968" s="329">
        <v>0</v>
      </c>
      <c r="G7968" s="1">
        <v>9.1623510456641544</v>
      </c>
      <c r="H7968" s="329">
        <v>333.37280899103479</v>
      </c>
      <c r="I7968" s="1">
        <v>9.1623510456641544</v>
      </c>
      <c r="J7968" s="329">
        <v>5882.7608162680208</v>
      </c>
      <c r="K7968" s="329">
        <f t="shared" si="124"/>
        <v>6216.1336252590554</v>
      </c>
    </row>
    <row r="7969" spans="2:11" x14ac:dyDescent="0.2">
      <c r="B7969" s="1">
        <v>20284737</v>
      </c>
      <c r="C7969" s="1">
        <v>2025</v>
      </c>
      <c r="D7969" s="1" t="s">
        <v>338</v>
      </c>
      <c r="E7969" s="1">
        <v>0</v>
      </c>
      <c r="F7969" s="329">
        <v>0</v>
      </c>
      <c r="G7969" s="1">
        <v>17.712210998748919</v>
      </c>
      <c r="H7969" s="329">
        <v>644.46008504434121</v>
      </c>
      <c r="I7969" s="1">
        <v>17.712210998748919</v>
      </c>
      <c r="J7969" s="329">
        <v>5882.7608162680208</v>
      </c>
      <c r="K7969" s="329">
        <f t="shared" si="124"/>
        <v>6527.220901312362</v>
      </c>
    </row>
    <row r="7970" spans="2:11" x14ac:dyDescent="0.2">
      <c r="B7970" s="1">
        <v>20284737</v>
      </c>
      <c r="C7970" s="1">
        <v>2026</v>
      </c>
      <c r="D7970" s="1" t="s">
        <v>338</v>
      </c>
      <c r="E7970" s="1">
        <v>0</v>
      </c>
      <c r="F7970" s="329">
        <v>0</v>
      </c>
      <c r="G7970" s="1">
        <v>25.762740890054751</v>
      </c>
      <c r="H7970" s="329">
        <v>937.37920049353215</v>
      </c>
      <c r="I7970" s="1">
        <v>25.762740890054751</v>
      </c>
      <c r="J7970" s="329">
        <v>5882.7608162680208</v>
      </c>
      <c r="K7970" s="329">
        <f t="shared" si="124"/>
        <v>6820.1400167615529</v>
      </c>
    </row>
    <row r="7971" spans="2:11" x14ac:dyDescent="0.2">
      <c r="B7971" s="1">
        <v>20284737</v>
      </c>
      <c r="C7971" s="1">
        <v>2027</v>
      </c>
      <c r="D7971" s="1" t="s">
        <v>338</v>
      </c>
      <c r="E7971" s="1">
        <v>0</v>
      </c>
      <c r="F7971" s="329">
        <v>0</v>
      </c>
      <c r="G7971" s="1">
        <v>36.312870991600363</v>
      </c>
      <c r="H7971" s="329">
        <v>1321.246451338229</v>
      </c>
      <c r="I7971" s="1">
        <v>36.312870991600363</v>
      </c>
      <c r="J7971" s="329">
        <v>5882.7608162680208</v>
      </c>
      <c r="K7971" s="329">
        <f t="shared" si="124"/>
        <v>7204.00726760625</v>
      </c>
    </row>
    <row r="7972" spans="2:11" x14ac:dyDescent="0.2">
      <c r="B7972" s="1">
        <v>20284737</v>
      </c>
      <c r="C7972" s="1">
        <v>2028</v>
      </c>
      <c r="D7972" s="1" t="s">
        <v>338</v>
      </c>
      <c r="E7972" s="1">
        <v>0</v>
      </c>
      <c r="F7972" s="329">
        <v>0</v>
      </c>
      <c r="G7972" s="1">
        <v>58.039088626866608</v>
      </c>
      <c r="H7972" s="329">
        <v>2111.7564597106762</v>
      </c>
      <c r="I7972" s="1">
        <v>58.039088626866608</v>
      </c>
      <c r="J7972" s="329">
        <v>5882.7608162680208</v>
      </c>
      <c r="K7972" s="329">
        <f t="shared" si="124"/>
        <v>7994.5172759786965</v>
      </c>
    </row>
    <row r="7973" spans="2:11" x14ac:dyDescent="0.2">
      <c r="B7973" s="1">
        <v>20284737</v>
      </c>
      <c r="C7973" s="1">
        <v>2029</v>
      </c>
      <c r="D7973" s="1" t="s">
        <v>338</v>
      </c>
      <c r="E7973" s="1">
        <v>404.97532351433767</v>
      </c>
      <c r="F7973" s="329">
        <v>2.334333048703082</v>
      </c>
      <c r="G7973" s="1">
        <v>84.813874195268099</v>
      </c>
      <c r="H7973" s="329">
        <v>3085.9589794116232</v>
      </c>
      <c r="I7973" s="1">
        <v>489.78919770960579</v>
      </c>
      <c r="J7973" s="329">
        <v>5882.7608162680208</v>
      </c>
      <c r="K7973" s="329">
        <f t="shared" si="124"/>
        <v>8971.0541287283468</v>
      </c>
    </row>
    <row r="7974" spans="2:11" x14ac:dyDescent="0.2">
      <c r="B7974" s="1">
        <v>20284737</v>
      </c>
      <c r="C7974" s="1">
        <v>2030</v>
      </c>
      <c r="D7974" s="1" t="s">
        <v>338</v>
      </c>
      <c r="E7974" s="1">
        <v>546.61422872888704</v>
      </c>
      <c r="F7974" s="329">
        <v>2.790332581531112</v>
      </c>
      <c r="G7974" s="1">
        <v>132.87032101352469</v>
      </c>
      <c r="H7974" s="329">
        <v>4834.4962910781387</v>
      </c>
      <c r="I7974" s="1">
        <v>679.48454974241179</v>
      </c>
      <c r="J7974" s="329">
        <v>5882.7608162680208</v>
      </c>
      <c r="K7974" s="329">
        <f t="shared" si="124"/>
        <v>10720.04743992769</v>
      </c>
    </row>
    <row r="7975" spans="2:11" x14ac:dyDescent="0.2">
      <c r="B7975" s="1">
        <v>20284737</v>
      </c>
      <c r="C7975" s="1">
        <v>2031</v>
      </c>
      <c r="D7975" s="1" t="s">
        <v>338</v>
      </c>
      <c r="E7975" s="1">
        <v>1293.3206929926339</v>
      </c>
      <c r="F7975" s="329">
        <v>10.43075176595412</v>
      </c>
      <c r="G7975" s="1">
        <v>146.4610620866523</v>
      </c>
      <c r="H7975" s="329">
        <v>5328.9963932066694</v>
      </c>
      <c r="I7975" s="1">
        <v>1439.7817550792861</v>
      </c>
      <c r="J7975" s="329">
        <v>5882.7608162680208</v>
      </c>
      <c r="K7975" s="329">
        <f t="shared" si="124"/>
        <v>11222.187961240645</v>
      </c>
    </row>
    <row r="7976" spans="2:11" x14ac:dyDescent="0.2">
      <c r="B7976" s="1">
        <v>20284737</v>
      </c>
      <c r="C7976" s="1">
        <v>2032</v>
      </c>
      <c r="D7976" s="1" t="s">
        <v>338</v>
      </c>
      <c r="E7976" s="1">
        <v>1450.8649882713009</v>
      </c>
      <c r="F7976" s="329">
        <v>17.125679814311429</v>
      </c>
      <c r="G7976" s="1">
        <v>282.2592813752205</v>
      </c>
      <c r="H7976" s="329">
        <v>10270.02447590975</v>
      </c>
      <c r="I7976" s="1">
        <v>1733.124269646522</v>
      </c>
      <c r="J7976" s="329">
        <v>5882.7608162680208</v>
      </c>
      <c r="K7976" s="329">
        <f t="shared" si="124"/>
        <v>16169.910971992082</v>
      </c>
    </row>
    <row r="7977" spans="2:11" x14ac:dyDescent="0.2">
      <c r="B7977" s="1">
        <v>20284737</v>
      </c>
      <c r="C7977" s="1">
        <v>2033</v>
      </c>
      <c r="D7977" s="1" t="s">
        <v>338</v>
      </c>
      <c r="E7977" s="1">
        <v>2638.759232795926</v>
      </c>
      <c r="F7977" s="329">
        <v>64.750041050901245</v>
      </c>
      <c r="G7977" s="1">
        <v>479.58898424166313</v>
      </c>
      <c r="H7977" s="329">
        <v>17449.88006254796</v>
      </c>
      <c r="I7977" s="1">
        <v>3118.3482170375901</v>
      </c>
      <c r="J7977" s="329">
        <v>5882.7608162680208</v>
      </c>
      <c r="K7977" s="329">
        <f t="shared" si="124"/>
        <v>23397.390919866884</v>
      </c>
    </row>
    <row r="7978" spans="2:11" x14ac:dyDescent="0.2">
      <c r="B7978" s="1">
        <v>20284737</v>
      </c>
      <c r="C7978" s="1">
        <v>2034</v>
      </c>
      <c r="D7978" s="1" t="s">
        <v>338</v>
      </c>
      <c r="E7978" s="1">
        <v>3231.484316551172</v>
      </c>
      <c r="F7978" s="329">
        <v>103.161565901183</v>
      </c>
      <c r="G7978" s="1">
        <v>641.8423533828319</v>
      </c>
      <c r="H7978" s="329">
        <v>23353.480696191851</v>
      </c>
      <c r="I7978" s="1">
        <v>3873.3266699340038</v>
      </c>
      <c r="J7978" s="329">
        <v>5882.7608162680208</v>
      </c>
      <c r="K7978" s="329">
        <f t="shared" si="124"/>
        <v>29339.403078361054</v>
      </c>
    </row>
    <row r="7979" spans="2:11" x14ac:dyDescent="0.2">
      <c r="B7979" s="1">
        <v>20326226</v>
      </c>
      <c r="C7979" s="1">
        <v>2023</v>
      </c>
      <c r="D7979" s="1" t="s">
        <v>338</v>
      </c>
      <c r="E7979" s="1">
        <v>0</v>
      </c>
      <c r="F7979" s="329">
        <v>0</v>
      </c>
      <c r="G7979" s="1">
        <v>0</v>
      </c>
      <c r="H7979" s="329">
        <v>0</v>
      </c>
      <c r="I7979" s="1">
        <v>0</v>
      </c>
      <c r="J7979" s="329">
        <v>94.584766267314279</v>
      </c>
      <c r="K7979" s="329">
        <f t="shared" si="124"/>
        <v>94.584766267314279</v>
      </c>
    </row>
    <row r="7980" spans="2:11" x14ac:dyDescent="0.2">
      <c r="B7980" s="1">
        <v>20326226</v>
      </c>
      <c r="C7980" s="1">
        <v>2024</v>
      </c>
      <c r="D7980" s="1" t="s">
        <v>338</v>
      </c>
      <c r="E7980" s="1">
        <v>0</v>
      </c>
      <c r="F7980" s="329">
        <v>0</v>
      </c>
      <c r="G7980" s="1">
        <v>0</v>
      </c>
      <c r="H7980" s="329">
        <v>0</v>
      </c>
      <c r="I7980" s="1">
        <v>0</v>
      </c>
      <c r="J7980" s="329">
        <v>94.584766267314279</v>
      </c>
      <c r="K7980" s="329">
        <f t="shared" si="124"/>
        <v>94.584766267314279</v>
      </c>
    </row>
    <row r="7981" spans="2:11" x14ac:dyDescent="0.2">
      <c r="B7981" s="1">
        <v>20326226</v>
      </c>
      <c r="C7981" s="1">
        <v>2025</v>
      </c>
      <c r="D7981" s="1" t="s">
        <v>338</v>
      </c>
      <c r="E7981" s="1">
        <v>0</v>
      </c>
      <c r="F7981" s="329">
        <v>0</v>
      </c>
      <c r="G7981" s="1">
        <v>0</v>
      </c>
      <c r="H7981" s="329">
        <v>0</v>
      </c>
      <c r="I7981" s="1">
        <v>0</v>
      </c>
      <c r="J7981" s="329">
        <v>94.584766267314279</v>
      </c>
      <c r="K7981" s="329">
        <f t="shared" si="124"/>
        <v>94.584766267314279</v>
      </c>
    </row>
    <row r="7982" spans="2:11" x14ac:dyDescent="0.2">
      <c r="B7982" s="1">
        <v>20326226</v>
      </c>
      <c r="C7982" s="1">
        <v>2026</v>
      </c>
      <c r="D7982" s="1" t="s">
        <v>338</v>
      </c>
      <c r="E7982" s="1">
        <v>0</v>
      </c>
      <c r="F7982" s="329">
        <v>0</v>
      </c>
      <c r="G7982" s="1">
        <v>0</v>
      </c>
      <c r="H7982" s="329">
        <v>0</v>
      </c>
      <c r="I7982" s="1">
        <v>0</v>
      </c>
      <c r="J7982" s="329">
        <v>94.584766267314279</v>
      </c>
      <c r="K7982" s="329">
        <f t="shared" si="124"/>
        <v>94.584766267314279</v>
      </c>
    </row>
    <row r="7983" spans="2:11" x14ac:dyDescent="0.2">
      <c r="B7983" s="1">
        <v>20326226</v>
      </c>
      <c r="C7983" s="1">
        <v>2027</v>
      </c>
      <c r="D7983" s="1" t="s">
        <v>338</v>
      </c>
      <c r="E7983" s="1">
        <v>0</v>
      </c>
      <c r="F7983" s="329">
        <v>0</v>
      </c>
      <c r="G7983" s="1">
        <v>0</v>
      </c>
      <c r="H7983" s="329">
        <v>0</v>
      </c>
      <c r="I7983" s="1">
        <v>0</v>
      </c>
      <c r="J7983" s="329">
        <v>94.584766267314279</v>
      </c>
      <c r="K7983" s="329">
        <f t="shared" si="124"/>
        <v>94.584766267314279</v>
      </c>
    </row>
    <row r="7984" spans="2:11" x14ac:dyDescent="0.2">
      <c r="B7984" s="1">
        <v>20326226</v>
      </c>
      <c r="C7984" s="1">
        <v>2028</v>
      </c>
      <c r="D7984" s="1" t="s">
        <v>338</v>
      </c>
      <c r="E7984" s="1">
        <v>0</v>
      </c>
      <c r="F7984" s="329">
        <v>0</v>
      </c>
      <c r="G7984" s="1">
        <v>0</v>
      </c>
      <c r="H7984" s="329">
        <v>0</v>
      </c>
      <c r="I7984" s="1">
        <v>0</v>
      </c>
      <c r="J7984" s="329">
        <v>94.584766267314279</v>
      </c>
      <c r="K7984" s="329">
        <f t="shared" si="124"/>
        <v>94.584766267314279</v>
      </c>
    </row>
    <row r="7985" spans="2:11" x14ac:dyDescent="0.2">
      <c r="B7985" s="1">
        <v>20326226</v>
      </c>
      <c r="C7985" s="1">
        <v>2029</v>
      </c>
      <c r="D7985" s="1" t="s">
        <v>338</v>
      </c>
      <c r="E7985" s="1">
        <v>0</v>
      </c>
      <c r="F7985" s="329">
        <v>0</v>
      </c>
      <c r="G7985" s="1">
        <v>0</v>
      </c>
      <c r="H7985" s="329">
        <v>0</v>
      </c>
      <c r="I7985" s="1">
        <v>0</v>
      </c>
      <c r="J7985" s="329">
        <v>94.584766267314279</v>
      </c>
      <c r="K7985" s="329">
        <f t="shared" si="124"/>
        <v>94.584766267314279</v>
      </c>
    </row>
    <row r="7986" spans="2:11" x14ac:dyDescent="0.2">
      <c r="B7986" s="1">
        <v>20326226</v>
      </c>
      <c r="C7986" s="1">
        <v>2030</v>
      </c>
      <c r="D7986" s="1" t="s">
        <v>338</v>
      </c>
      <c r="E7986" s="1">
        <v>0</v>
      </c>
      <c r="F7986" s="329">
        <v>0</v>
      </c>
      <c r="G7986" s="1">
        <v>0</v>
      </c>
      <c r="H7986" s="329">
        <v>0</v>
      </c>
      <c r="I7986" s="1">
        <v>0</v>
      </c>
      <c r="J7986" s="329">
        <v>94.584766267314279</v>
      </c>
      <c r="K7986" s="329">
        <f t="shared" si="124"/>
        <v>94.584766267314279</v>
      </c>
    </row>
    <row r="7987" spans="2:11" x14ac:dyDescent="0.2">
      <c r="B7987" s="1">
        <v>20326226</v>
      </c>
      <c r="C7987" s="1">
        <v>2031</v>
      </c>
      <c r="D7987" s="1" t="s">
        <v>338</v>
      </c>
      <c r="E7987" s="1">
        <v>0</v>
      </c>
      <c r="F7987" s="329">
        <v>0</v>
      </c>
      <c r="G7987" s="1">
        <v>0</v>
      </c>
      <c r="H7987" s="329">
        <v>0</v>
      </c>
      <c r="I7987" s="1">
        <v>0</v>
      </c>
      <c r="J7987" s="329">
        <v>94.584766267314279</v>
      </c>
      <c r="K7987" s="329">
        <f t="shared" si="124"/>
        <v>94.584766267314279</v>
      </c>
    </row>
    <row r="7988" spans="2:11" x14ac:dyDescent="0.2">
      <c r="B7988" s="1">
        <v>20326226</v>
      </c>
      <c r="C7988" s="1">
        <v>2032</v>
      </c>
      <c r="D7988" s="1" t="s">
        <v>338</v>
      </c>
      <c r="E7988" s="1">
        <v>0</v>
      </c>
      <c r="F7988" s="329">
        <v>0</v>
      </c>
      <c r="G7988" s="1">
        <v>0</v>
      </c>
      <c r="H7988" s="329">
        <v>0</v>
      </c>
      <c r="I7988" s="1">
        <v>0</v>
      </c>
      <c r="J7988" s="329">
        <v>94.584766267314279</v>
      </c>
      <c r="K7988" s="329">
        <f t="shared" si="124"/>
        <v>94.584766267314279</v>
      </c>
    </row>
    <row r="7989" spans="2:11" x14ac:dyDescent="0.2">
      <c r="B7989" s="1">
        <v>20326226</v>
      </c>
      <c r="C7989" s="1">
        <v>2033</v>
      </c>
      <c r="D7989" s="1" t="s">
        <v>338</v>
      </c>
      <c r="E7989" s="1">
        <v>0</v>
      </c>
      <c r="F7989" s="329">
        <v>0</v>
      </c>
      <c r="G7989" s="1">
        <v>0</v>
      </c>
      <c r="H7989" s="329">
        <v>0</v>
      </c>
      <c r="I7989" s="1">
        <v>0</v>
      </c>
      <c r="J7989" s="329">
        <v>94.584766267314279</v>
      </c>
      <c r="K7989" s="329">
        <f t="shared" si="124"/>
        <v>94.584766267314279</v>
      </c>
    </row>
    <row r="7990" spans="2:11" x14ac:dyDescent="0.2">
      <c r="B7990" s="1">
        <v>20326226</v>
      </c>
      <c r="C7990" s="1">
        <v>2034</v>
      </c>
      <c r="D7990" s="1" t="s">
        <v>338</v>
      </c>
      <c r="E7990" s="1">
        <v>23.78934260594195</v>
      </c>
      <c r="F7990" s="329">
        <v>1.0971176484205789</v>
      </c>
      <c r="G7990" s="1">
        <v>0</v>
      </c>
      <c r="H7990" s="329">
        <v>0</v>
      </c>
      <c r="I7990" s="1">
        <v>23.78934260594195</v>
      </c>
      <c r="J7990" s="329">
        <v>94.584766267314279</v>
      </c>
      <c r="K7990" s="329">
        <f t="shared" si="124"/>
        <v>95.681883915734858</v>
      </c>
    </row>
    <row r="7991" spans="2:11" x14ac:dyDescent="0.2">
      <c r="B7991" s="1">
        <v>154876579</v>
      </c>
      <c r="C7991" s="1">
        <v>2023</v>
      </c>
      <c r="D7991" s="1" t="s">
        <v>338</v>
      </c>
      <c r="E7991" s="1">
        <v>0</v>
      </c>
      <c r="F7991" s="329">
        <v>0</v>
      </c>
      <c r="G7991" s="1">
        <v>4.6409909258450117</v>
      </c>
      <c r="H7991" s="329">
        <v>168.862792283321</v>
      </c>
      <c r="I7991" s="1">
        <v>4.6409909258450117</v>
      </c>
      <c r="J7991" s="329">
        <v>2454.8226934608042</v>
      </c>
      <c r="K7991" s="329">
        <f t="shared" si="124"/>
        <v>2623.6854857441253</v>
      </c>
    </row>
    <row r="7992" spans="2:11" x14ac:dyDescent="0.2">
      <c r="B7992" s="1">
        <v>154876579</v>
      </c>
      <c r="C7992" s="1">
        <v>2024</v>
      </c>
      <c r="D7992" s="1" t="s">
        <v>338</v>
      </c>
      <c r="E7992" s="1">
        <v>0</v>
      </c>
      <c r="F7992" s="329">
        <v>0</v>
      </c>
      <c r="G7992" s="1">
        <v>7.8997709376977383</v>
      </c>
      <c r="H7992" s="329">
        <v>287.43373996047711</v>
      </c>
      <c r="I7992" s="1">
        <v>7.8997709376977383</v>
      </c>
      <c r="J7992" s="329">
        <v>2454.8226934608042</v>
      </c>
      <c r="K7992" s="329">
        <f t="shared" si="124"/>
        <v>2742.2564334212811</v>
      </c>
    </row>
    <row r="7993" spans="2:11" x14ac:dyDescent="0.2">
      <c r="B7993" s="1">
        <v>154876579</v>
      </c>
      <c r="C7993" s="1">
        <v>2025</v>
      </c>
      <c r="D7993" s="1" t="s">
        <v>338</v>
      </c>
      <c r="E7993" s="1">
        <v>0</v>
      </c>
      <c r="F7993" s="329">
        <v>0</v>
      </c>
      <c r="G7993" s="1">
        <v>14.169380874575539</v>
      </c>
      <c r="H7993" s="329">
        <v>515.55395337711468</v>
      </c>
      <c r="I7993" s="1">
        <v>14.169380874575539</v>
      </c>
      <c r="J7993" s="329">
        <v>2454.8226934608042</v>
      </c>
      <c r="K7993" s="329">
        <f t="shared" si="124"/>
        <v>2970.376646837919</v>
      </c>
    </row>
    <row r="7994" spans="2:11" x14ac:dyDescent="0.2">
      <c r="B7994" s="1">
        <v>154876579</v>
      </c>
      <c r="C7994" s="1">
        <v>2026</v>
      </c>
      <c r="D7994" s="1" t="s">
        <v>338</v>
      </c>
      <c r="E7994" s="1">
        <v>726.89523034389163</v>
      </c>
      <c r="F7994" s="329">
        <v>4.8017751886613906</v>
      </c>
      <c r="G7994" s="1">
        <v>21.24421949590894</v>
      </c>
      <c r="H7994" s="329">
        <v>772.97247102584663</v>
      </c>
      <c r="I7994" s="1">
        <v>748.13944983980059</v>
      </c>
      <c r="J7994" s="329">
        <v>2454.8226934608042</v>
      </c>
      <c r="K7994" s="329">
        <f t="shared" si="124"/>
        <v>3232.5969396753121</v>
      </c>
    </row>
    <row r="7995" spans="2:11" x14ac:dyDescent="0.2">
      <c r="B7995" s="1">
        <v>154876579</v>
      </c>
      <c r="C7995" s="1">
        <v>2027</v>
      </c>
      <c r="D7995" s="1" t="s">
        <v>338</v>
      </c>
      <c r="E7995" s="1">
        <v>1045.2729679487991</v>
      </c>
      <c r="F7995" s="329">
        <v>6.838604210893334</v>
      </c>
      <c r="G7995" s="1">
        <v>36.389786252395432</v>
      </c>
      <c r="H7995" s="329">
        <v>1324.045018694766</v>
      </c>
      <c r="I7995" s="1">
        <v>1081.662754201194</v>
      </c>
      <c r="J7995" s="329">
        <v>2454.8226934608042</v>
      </c>
      <c r="K7995" s="329">
        <f t="shared" si="124"/>
        <v>3785.7063163664634</v>
      </c>
    </row>
    <row r="7996" spans="2:11" x14ac:dyDescent="0.2">
      <c r="B7996" s="1">
        <v>154876579</v>
      </c>
      <c r="C7996" s="1">
        <v>2028</v>
      </c>
      <c r="D7996" s="1" t="s">
        <v>338</v>
      </c>
      <c r="E7996" s="1">
        <v>2818.907603688303</v>
      </c>
      <c r="F7996" s="329">
        <v>20.454177528102161</v>
      </c>
      <c r="G7996" s="1">
        <v>57.612975551745002</v>
      </c>
      <c r="H7996" s="329">
        <v>2096.2523044896939</v>
      </c>
      <c r="I7996" s="1">
        <v>2876.5205792400479</v>
      </c>
      <c r="J7996" s="329">
        <v>2454.8226934608042</v>
      </c>
      <c r="K7996" s="329">
        <f t="shared" si="124"/>
        <v>4571.5291754786003</v>
      </c>
    </row>
    <row r="7997" spans="2:11" x14ac:dyDescent="0.2">
      <c r="B7997" s="1">
        <v>154876579</v>
      </c>
      <c r="C7997" s="1">
        <v>2029</v>
      </c>
      <c r="D7997" s="1" t="s">
        <v>338</v>
      </c>
      <c r="E7997" s="1">
        <v>4590.664136672016</v>
      </c>
      <c r="F7997" s="329">
        <v>29.28806900803945</v>
      </c>
      <c r="G7997" s="1">
        <v>76.205069573663437</v>
      </c>
      <c r="H7997" s="329">
        <v>2772.726997308353</v>
      </c>
      <c r="I7997" s="1">
        <v>4666.8692062456794</v>
      </c>
      <c r="J7997" s="329">
        <v>2454.8226934608042</v>
      </c>
      <c r="K7997" s="329">
        <f t="shared" si="124"/>
        <v>5256.8377597771969</v>
      </c>
    </row>
    <row r="7998" spans="2:11" x14ac:dyDescent="0.2">
      <c r="B7998" s="1">
        <v>154876579</v>
      </c>
      <c r="C7998" s="1">
        <v>2030</v>
      </c>
      <c r="D7998" s="1" t="s">
        <v>338</v>
      </c>
      <c r="E7998" s="1">
        <v>3809.4189964726179</v>
      </c>
      <c r="F7998" s="329">
        <v>23.092635141892501</v>
      </c>
      <c r="G7998" s="1">
        <v>119.2602046203655</v>
      </c>
      <c r="H7998" s="329">
        <v>4339.2912165214784</v>
      </c>
      <c r="I7998" s="1">
        <v>3928.6792010929839</v>
      </c>
      <c r="J7998" s="329">
        <v>2454.8226934608042</v>
      </c>
      <c r="K7998" s="329">
        <f t="shared" si="124"/>
        <v>6817.2065451241751</v>
      </c>
    </row>
    <row r="7999" spans="2:11" x14ac:dyDescent="0.2">
      <c r="B7999" s="1">
        <v>154876579</v>
      </c>
      <c r="C7999" s="1">
        <v>2031</v>
      </c>
      <c r="D7999" s="1" t="s">
        <v>338</v>
      </c>
      <c r="E7999" s="1">
        <v>4963.9794796265833</v>
      </c>
      <c r="F7999" s="329">
        <v>44.118074725835427</v>
      </c>
      <c r="G7999" s="1">
        <v>148.340394591712</v>
      </c>
      <c r="H7999" s="329">
        <v>5397.3760430495331</v>
      </c>
      <c r="I7999" s="1">
        <v>5112.3198742182949</v>
      </c>
      <c r="J7999" s="329">
        <v>2454.8226934608042</v>
      </c>
      <c r="K7999" s="329">
        <f t="shared" si="124"/>
        <v>7896.3168112361736</v>
      </c>
    </row>
    <row r="8000" spans="2:11" x14ac:dyDescent="0.2">
      <c r="B8000" s="1">
        <v>154876579</v>
      </c>
      <c r="C8000" s="1">
        <v>2032</v>
      </c>
      <c r="D8000" s="1" t="s">
        <v>338</v>
      </c>
      <c r="E8000" s="1">
        <v>8200.8678325205183</v>
      </c>
      <c r="F8000" s="329">
        <v>109.8805562912047</v>
      </c>
      <c r="G8000" s="1">
        <v>213.61447667484501</v>
      </c>
      <c r="H8000" s="329">
        <v>7772.3782657228348</v>
      </c>
      <c r="I8000" s="1">
        <v>8414.482309195364</v>
      </c>
      <c r="J8000" s="329">
        <v>2454.8226934608042</v>
      </c>
      <c r="K8000" s="329">
        <f t="shared" si="124"/>
        <v>10337.081515474843</v>
      </c>
    </row>
    <row r="8001" spans="2:11" x14ac:dyDescent="0.2">
      <c r="B8001" s="1">
        <v>154876579</v>
      </c>
      <c r="C8001" s="1">
        <v>2033</v>
      </c>
      <c r="D8001" s="1" t="s">
        <v>338</v>
      </c>
      <c r="E8001" s="1">
        <v>9934.018113598142</v>
      </c>
      <c r="F8001" s="329">
        <v>270.3294189989619</v>
      </c>
      <c r="G8001" s="1">
        <v>365.70744325105198</v>
      </c>
      <c r="H8001" s="329">
        <v>13306.29191327773</v>
      </c>
      <c r="I8001" s="1">
        <v>10299.725556849189</v>
      </c>
      <c r="J8001" s="329">
        <v>2454.8226934608042</v>
      </c>
      <c r="K8001" s="329">
        <f t="shared" si="124"/>
        <v>16031.444025737495</v>
      </c>
    </row>
    <row r="8002" spans="2:11" x14ac:dyDescent="0.2">
      <c r="B8002" s="1">
        <v>154876579</v>
      </c>
      <c r="C8002" s="1">
        <v>2034</v>
      </c>
      <c r="D8002" s="1" t="s">
        <v>338</v>
      </c>
      <c r="E8002" s="1">
        <v>13407.31985666489</v>
      </c>
      <c r="F8002" s="329">
        <v>457.70385132062438</v>
      </c>
      <c r="G8002" s="1">
        <v>431.82966624519071</v>
      </c>
      <c r="H8002" s="329">
        <v>15712.153804666301</v>
      </c>
      <c r="I8002" s="1">
        <v>13839.14952291008</v>
      </c>
      <c r="J8002" s="329">
        <v>2454.8226934608042</v>
      </c>
      <c r="K8002" s="329">
        <f t="shared" si="124"/>
        <v>18624.680349447728</v>
      </c>
    </row>
    <row r="8003" spans="2:11" x14ac:dyDescent="0.2">
      <c r="B8003" s="1">
        <v>20692956</v>
      </c>
      <c r="C8003" s="1">
        <v>2023</v>
      </c>
      <c r="D8003" s="1" t="s">
        <v>339</v>
      </c>
      <c r="E8003" s="1">
        <v>0</v>
      </c>
      <c r="F8003" s="329">
        <v>0</v>
      </c>
      <c r="G8003" s="1">
        <v>0</v>
      </c>
      <c r="H8003" s="329">
        <v>0</v>
      </c>
      <c r="I8003" s="1">
        <v>0</v>
      </c>
      <c r="J8003" s="329">
        <v>453.49186632126072</v>
      </c>
      <c r="K8003" s="329">
        <f t="shared" si="124"/>
        <v>453.49186632126072</v>
      </c>
    </row>
    <row r="8004" spans="2:11" x14ac:dyDescent="0.2">
      <c r="B8004" s="1">
        <v>20692956</v>
      </c>
      <c r="C8004" s="1">
        <v>2024</v>
      </c>
      <c r="D8004" s="1" t="s">
        <v>339</v>
      </c>
      <c r="E8004" s="1">
        <v>0</v>
      </c>
      <c r="F8004" s="329">
        <v>0</v>
      </c>
      <c r="G8004" s="1">
        <v>0</v>
      </c>
      <c r="H8004" s="329">
        <v>0</v>
      </c>
      <c r="I8004" s="1">
        <v>0</v>
      </c>
      <c r="J8004" s="329">
        <v>453.49186632126072</v>
      </c>
      <c r="K8004" s="329">
        <f t="shared" si="124"/>
        <v>453.49186632126072</v>
      </c>
    </row>
    <row r="8005" spans="2:11" x14ac:dyDescent="0.2">
      <c r="B8005" s="1">
        <v>20692956</v>
      </c>
      <c r="C8005" s="1">
        <v>2025</v>
      </c>
      <c r="D8005" s="1" t="s">
        <v>339</v>
      </c>
      <c r="E8005" s="1">
        <v>0</v>
      </c>
      <c r="F8005" s="329">
        <v>0</v>
      </c>
      <c r="G8005" s="1">
        <v>0</v>
      </c>
      <c r="H8005" s="329">
        <v>0</v>
      </c>
      <c r="I8005" s="1">
        <v>0</v>
      </c>
      <c r="J8005" s="329">
        <v>453.49186632126072</v>
      </c>
      <c r="K8005" s="329">
        <f t="shared" si="124"/>
        <v>453.49186632126072</v>
      </c>
    </row>
    <row r="8006" spans="2:11" x14ac:dyDescent="0.2">
      <c r="B8006" s="1">
        <v>20692956</v>
      </c>
      <c r="C8006" s="1">
        <v>2026</v>
      </c>
      <c r="D8006" s="1" t="s">
        <v>339</v>
      </c>
      <c r="E8006" s="1">
        <v>0</v>
      </c>
      <c r="F8006" s="329">
        <v>0</v>
      </c>
      <c r="G8006" s="1">
        <v>0</v>
      </c>
      <c r="H8006" s="329">
        <v>0</v>
      </c>
      <c r="I8006" s="1">
        <v>0</v>
      </c>
      <c r="J8006" s="329">
        <v>453.49186632126072</v>
      </c>
      <c r="K8006" s="329">
        <f t="shared" si="124"/>
        <v>453.49186632126072</v>
      </c>
    </row>
    <row r="8007" spans="2:11" x14ac:dyDescent="0.2">
      <c r="B8007" s="1">
        <v>20692956</v>
      </c>
      <c r="C8007" s="1">
        <v>2027</v>
      </c>
      <c r="D8007" s="1" t="s">
        <v>339</v>
      </c>
      <c r="E8007" s="1">
        <v>0</v>
      </c>
      <c r="F8007" s="329">
        <v>0</v>
      </c>
      <c r="G8007" s="1">
        <v>0</v>
      </c>
      <c r="H8007" s="329">
        <v>0</v>
      </c>
      <c r="I8007" s="1">
        <v>0</v>
      </c>
      <c r="J8007" s="329">
        <v>453.49186632126072</v>
      </c>
      <c r="K8007" s="329">
        <f t="shared" ref="K8007:K8070" si="125">J8007+H8007+F8007</f>
        <v>453.49186632126072</v>
      </c>
    </row>
    <row r="8008" spans="2:11" x14ac:dyDescent="0.2">
      <c r="B8008" s="1">
        <v>20692956</v>
      </c>
      <c r="C8008" s="1">
        <v>2028</v>
      </c>
      <c r="D8008" s="1" t="s">
        <v>339</v>
      </c>
      <c r="E8008" s="1">
        <v>0</v>
      </c>
      <c r="F8008" s="329">
        <v>0</v>
      </c>
      <c r="G8008" s="1">
        <v>0</v>
      </c>
      <c r="H8008" s="329">
        <v>0</v>
      </c>
      <c r="I8008" s="1">
        <v>0</v>
      </c>
      <c r="J8008" s="329">
        <v>453.49186632126072</v>
      </c>
      <c r="K8008" s="329">
        <f t="shared" si="125"/>
        <v>453.49186632126072</v>
      </c>
    </row>
    <row r="8009" spans="2:11" x14ac:dyDescent="0.2">
      <c r="B8009" s="1">
        <v>20692956</v>
      </c>
      <c r="C8009" s="1">
        <v>2029</v>
      </c>
      <c r="D8009" s="1" t="s">
        <v>339</v>
      </c>
      <c r="E8009" s="1">
        <v>0</v>
      </c>
      <c r="F8009" s="329">
        <v>0</v>
      </c>
      <c r="G8009" s="1">
        <v>0</v>
      </c>
      <c r="H8009" s="329">
        <v>0</v>
      </c>
      <c r="I8009" s="1">
        <v>0</v>
      </c>
      <c r="J8009" s="329">
        <v>453.49186632126072</v>
      </c>
      <c r="K8009" s="329">
        <f t="shared" si="125"/>
        <v>453.49186632126072</v>
      </c>
    </row>
    <row r="8010" spans="2:11" x14ac:dyDescent="0.2">
      <c r="B8010" s="1">
        <v>20692956</v>
      </c>
      <c r="C8010" s="1">
        <v>2030</v>
      </c>
      <c r="D8010" s="1" t="s">
        <v>339</v>
      </c>
      <c r="E8010" s="1">
        <v>0</v>
      </c>
      <c r="F8010" s="329">
        <v>0</v>
      </c>
      <c r="G8010" s="1">
        <v>0</v>
      </c>
      <c r="H8010" s="329">
        <v>0</v>
      </c>
      <c r="I8010" s="1">
        <v>0</v>
      </c>
      <c r="J8010" s="329">
        <v>453.49186632126072</v>
      </c>
      <c r="K8010" s="329">
        <f t="shared" si="125"/>
        <v>453.49186632126072</v>
      </c>
    </row>
    <row r="8011" spans="2:11" x14ac:dyDescent="0.2">
      <c r="B8011" s="1">
        <v>20692956</v>
      </c>
      <c r="C8011" s="1">
        <v>2031</v>
      </c>
      <c r="D8011" s="1" t="s">
        <v>339</v>
      </c>
      <c r="E8011" s="1">
        <v>0</v>
      </c>
      <c r="F8011" s="329">
        <v>0</v>
      </c>
      <c r="G8011" s="1">
        <v>0</v>
      </c>
      <c r="H8011" s="329">
        <v>0</v>
      </c>
      <c r="I8011" s="1">
        <v>0</v>
      </c>
      <c r="J8011" s="329">
        <v>453.49186632126072</v>
      </c>
      <c r="K8011" s="329">
        <f t="shared" si="125"/>
        <v>453.49186632126072</v>
      </c>
    </row>
    <row r="8012" spans="2:11" x14ac:dyDescent="0.2">
      <c r="B8012" s="1">
        <v>20692956</v>
      </c>
      <c r="C8012" s="1">
        <v>2032</v>
      </c>
      <c r="D8012" s="1" t="s">
        <v>339</v>
      </c>
      <c r="E8012" s="1">
        <v>0</v>
      </c>
      <c r="F8012" s="329">
        <v>0</v>
      </c>
      <c r="G8012" s="1">
        <v>0</v>
      </c>
      <c r="H8012" s="329">
        <v>0</v>
      </c>
      <c r="I8012" s="1">
        <v>0</v>
      </c>
      <c r="J8012" s="329">
        <v>453.49186632126072</v>
      </c>
      <c r="K8012" s="329">
        <f t="shared" si="125"/>
        <v>453.49186632126072</v>
      </c>
    </row>
    <row r="8013" spans="2:11" x14ac:dyDescent="0.2">
      <c r="B8013" s="1">
        <v>20692956</v>
      </c>
      <c r="C8013" s="1">
        <v>2033</v>
      </c>
      <c r="D8013" s="1" t="s">
        <v>339</v>
      </c>
      <c r="E8013" s="1">
        <v>0</v>
      </c>
      <c r="F8013" s="329">
        <v>0</v>
      </c>
      <c r="G8013" s="1">
        <v>0</v>
      </c>
      <c r="H8013" s="329">
        <v>0</v>
      </c>
      <c r="I8013" s="1">
        <v>0</v>
      </c>
      <c r="J8013" s="329">
        <v>453.49186632126072</v>
      </c>
      <c r="K8013" s="329">
        <f t="shared" si="125"/>
        <v>453.49186632126072</v>
      </c>
    </row>
    <row r="8014" spans="2:11" x14ac:dyDescent="0.2">
      <c r="B8014" s="1">
        <v>20692956</v>
      </c>
      <c r="C8014" s="1">
        <v>2034</v>
      </c>
      <c r="D8014" s="1" t="s">
        <v>339</v>
      </c>
      <c r="E8014" s="1">
        <v>0</v>
      </c>
      <c r="F8014" s="329">
        <v>0</v>
      </c>
      <c r="G8014" s="1">
        <v>0</v>
      </c>
      <c r="H8014" s="329">
        <v>0</v>
      </c>
      <c r="I8014" s="1">
        <v>0</v>
      </c>
      <c r="J8014" s="329">
        <v>453.49186632126072</v>
      </c>
      <c r="K8014" s="329">
        <f t="shared" si="125"/>
        <v>453.49186632126072</v>
      </c>
    </row>
    <row r="8015" spans="2:11" x14ac:dyDescent="0.2">
      <c r="B8015" s="1">
        <v>20451231</v>
      </c>
      <c r="C8015" s="1">
        <v>2023</v>
      </c>
      <c r="D8015" s="1" t="s">
        <v>340</v>
      </c>
      <c r="E8015" s="1">
        <v>149.64679293034311</v>
      </c>
      <c r="F8015" s="329">
        <v>0</v>
      </c>
      <c r="G8015" s="1">
        <v>0</v>
      </c>
      <c r="H8015" s="329">
        <v>0</v>
      </c>
      <c r="I8015" s="1">
        <v>149.64679293034311</v>
      </c>
      <c r="J8015" s="329">
        <v>6235.3268365070517</v>
      </c>
      <c r="K8015" s="329">
        <f t="shared" si="125"/>
        <v>6235.3268365070517</v>
      </c>
    </row>
    <row r="8016" spans="2:11" x14ac:dyDescent="0.2">
      <c r="B8016" s="1">
        <v>20451231</v>
      </c>
      <c r="C8016" s="1">
        <v>2024</v>
      </c>
      <c r="D8016" s="1" t="s">
        <v>340</v>
      </c>
      <c r="E8016" s="1">
        <v>1255.8883625035669</v>
      </c>
      <c r="F8016" s="329">
        <v>19.95557588902021</v>
      </c>
      <c r="G8016" s="1">
        <v>0</v>
      </c>
      <c r="H8016" s="329">
        <v>0</v>
      </c>
      <c r="I8016" s="1">
        <v>1255.8883625035669</v>
      </c>
      <c r="J8016" s="329">
        <v>6235.3268365070517</v>
      </c>
      <c r="K8016" s="329">
        <f t="shared" si="125"/>
        <v>6255.2824123960718</v>
      </c>
    </row>
    <row r="8017" spans="2:11" x14ac:dyDescent="0.2">
      <c r="B8017" s="1">
        <v>20451231</v>
      </c>
      <c r="C8017" s="1">
        <v>2025</v>
      </c>
      <c r="D8017" s="1" t="s">
        <v>340</v>
      </c>
      <c r="E8017" s="1">
        <v>3643.4787884456382</v>
      </c>
      <c r="F8017" s="329">
        <v>50.791392637160101</v>
      </c>
      <c r="G8017" s="1">
        <v>0</v>
      </c>
      <c r="H8017" s="329">
        <v>0</v>
      </c>
      <c r="I8017" s="1">
        <v>3643.4787884456382</v>
      </c>
      <c r="J8017" s="329">
        <v>6235.3268365070517</v>
      </c>
      <c r="K8017" s="329">
        <f t="shared" si="125"/>
        <v>6286.1182291442119</v>
      </c>
    </row>
    <row r="8018" spans="2:11" x14ac:dyDescent="0.2">
      <c r="B8018" s="1">
        <v>20451231</v>
      </c>
      <c r="C8018" s="1">
        <v>2026</v>
      </c>
      <c r="D8018" s="1" t="s">
        <v>340</v>
      </c>
      <c r="E8018" s="1">
        <v>5386.4134598168039</v>
      </c>
      <c r="F8018" s="329">
        <v>31.093535999956629</v>
      </c>
      <c r="G8018" s="1">
        <v>0</v>
      </c>
      <c r="H8018" s="329">
        <v>0</v>
      </c>
      <c r="I8018" s="1">
        <v>5386.4134598168039</v>
      </c>
      <c r="J8018" s="329">
        <v>6235.3268365070517</v>
      </c>
      <c r="K8018" s="329">
        <f t="shared" si="125"/>
        <v>6266.4203725070083</v>
      </c>
    </row>
    <row r="8019" spans="2:11" x14ac:dyDescent="0.2">
      <c r="B8019" s="1">
        <v>20451231</v>
      </c>
      <c r="C8019" s="1">
        <v>2027</v>
      </c>
      <c r="D8019" s="1" t="s">
        <v>340</v>
      </c>
      <c r="E8019" s="1">
        <v>11389.07017379766</v>
      </c>
      <c r="F8019" s="329">
        <v>64.740611576092221</v>
      </c>
      <c r="G8019" s="1">
        <v>0</v>
      </c>
      <c r="H8019" s="329">
        <v>0</v>
      </c>
      <c r="I8019" s="1">
        <v>11389.07017379766</v>
      </c>
      <c r="J8019" s="329">
        <v>6235.3268365070517</v>
      </c>
      <c r="K8019" s="329">
        <f t="shared" si="125"/>
        <v>6300.067448083144</v>
      </c>
    </row>
    <row r="8020" spans="2:11" x14ac:dyDescent="0.2">
      <c r="B8020" s="1">
        <v>20451231</v>
      </c>
      <c r="C8020" s="1">
        <v>2028</v>
      </c>
      <c r="D8020" s="1" t="s">
        <v>340</v>
      </c>
      <c r="E8020" s="1">
        <v>22482.0870882495</v>
      </c>
      <c r="F8020" s="329">
        <v>145.84884727576329</v>
      </c>
      <c r="G8020" s="1">
        <v>0</v>
      </c>
      <c r="H8020" s="329">
        <v>0</v>
      </c>
      <c r="I8020" s="1">
        <v>22482.0870882495</v>
      </c>
      <c r="J8020" s="329">
        <v>6235.3268365070517</v>
      </c>
      <c r="K8020" s="329">
        <f t="shared" si="125"/>
        <v>6381.1756837828152</v>
      </c>
    </row>
    <row r="8021" spans="2:11" x14ac:dyDescent="0.2">
      <c r="B8021" s="1">
        <v>20451231</v>
      </c>
      <c r="C8021" s="1">
        <v>2029</v>
      </c>
      <c r="D8021" s="1" t="s">
        <v>340</v>
      </c>
      <c r="E8021" s="1">
        <v>28229.66724679558</v>
      </c>
      <c r="F8021" s="329">
        <v>153.53471604295669</v>
      </c>
      <c r="G8021" s="1">
        <v>0</v>
      </c>
      <c r="H8021" s="329">
        <v>0</v>
      </c>
      <c r="I8021" s="1">
        <v>28229.66724679558</v>
      </c>
      <c r="J8021" s="329">
        <v>6235.3268365070517</v>
      </c>
      <c r="K8021" s="329">
        <f t="shared" si="125"/>
        <v>6388.8615525500081</v>
      </c>
    </row>
    <row r="8022" spans="2:11" x14ac:dyDescent="0.2">
      <c r="B8022" s="1">
        <v>20451231</v>
      </c>
      <c r="C8022" s="1">
        <v>2030</v>
      </c>
      <c r="D8022" s="1" t="s">
        <v>340</v>
      </c>
      <c r="E8022" s="1">
        <v>28903.455533875851</v>
      </c>
      <c r="F8022" s="329">
        <v>163.59132784028321</v>
      </c>
      <c r="G8022" s="1">
        <v>0</v>
      </c>
      <c r="H8022" s="329">
        <v>0</v>
      </c>
      <c r="I8022" s="1">
        <v>28903.455533875851</v>
      </c>
      <c r="J8022" s="329">
        <v>6235.3268365070517</v>
      </c>
      <c r="K8022" s="329">
        <f t="shared" si="125"/>
        <v>6398.9181643473348</v>
      </c>
    </row>
    <row r="8023" spans="2:11" x14ac:dyDescent="0.2">
      <c r="B8023" s="1">
        <v>20451231</v>
      </c>
      <c r="C8023" s="1">
        <v>2031</v>
      </c>
      <c r="D8023" s="1" t="s">
        <v>340</v>
      </c>
      <c r="E8023" s="1">
        <v>28416.003566144431</v>
      </c>
      <c r="F8023" s="329">
        <v>274.07279701095348</v>
      </c>
      <c r="G8023" s="1">
        <v>0</v>
      </c>
      <c r="H8023" s="329">
        <v>0</v>
      </c>
      <c r="I8023" s="1">
        <v>28416.003566144431</v>
      </c>
      <c r="J8023" s="329">
        <v>6235.3268365070517</v>
      </c>
      <c r="K8023" s="329">
        <f t="shared" si="125"/>
        <v>6509.3996335180054</v>
      </c>
    </row>
    <row r="8024" spans="2:11" x14ac:dyDescent="0.2">
      <c r="B8024" s="1">
        <v>20451231</v>
      </c>
      <c r="C8024" s="1">
        <v>2032</v>
      </c>
      <c r="D8024" s="1" t="s">
        <v>340</v>
      </c>
      <c r="E8024" s="1">
        <v>29252.997921198501</v>
      </c>
      <c r="F8024" s="329">
        <v>396.09585425688329</v>
      </c>
      <c r="G8024" s="1">
        <v>0</v>
      </c>
      <c r="H8024" s="329">
        <v>0</v>
      </c>
      <c r="I8024" s="1">
        <v>29252.997921198501</v>
      </c>
      <c r="J8024" s="329">
        <v>6235.3268365070517</v>
      </c>
      <c r="K8024" s="329">
        <f t="shared" si="125"/>
        <v>6631.422690763935</v>
      </c>
    </row>
    <row r="8025" spans="2:11" x14ac:dyDescent="0.2">
      <c r="B8025" s="1">
        <v>20451231</v>
      </c>
      <c r="C8025" s="1">
        <v>2033</v>
      </c>
      <c r="D8025" s="1" t="s">
        <v>340</v>
      </c>
      <c r="E8025" s="1">
        <v>27996.998024986278</v>
      </c>
      <c r="F8025" s="329">
        <v>794.50888868500465</v>
      </c>
      <c r="G8025" s="1">
        <v>0</v>
      </c>
      <c r="H8025" s="329">
        <v>0</v>
      </c>
      <c r="I8025" s="1">
        <v>27996.998024986278</v>
      </c>
      <c r="J8025" s="329">
        <v>6235.3268365070517</v>
      </c>
      <c r="K8025" s="329">
        <f t="shared" si="125"/>
        <v>7029.8357251920561</v>
      </c>
    </row>
    <row r="8026" spans="2:11" x14ac:dyDescent="0.2">
      <c r="B8026" s="1">
        <v>20451231</v>
      </c>
      <c r="C8026" s="1">
        <v>2034</v>
      </c>
      <c r="D8026" s="1" t="s">
        <v>340</v>
      </c>
      <c r="E8026" s="1">
        <v>31473.79162733689</v>
      </c>
      <c r="F8026" s="329">
        <v>1079.256282326093</v>
      </c>
      <c r="G8026" s="1">
        <v>0</v>
      </c>
      <c r="H8026" s="329">
        <v>0</v>
      </c>
      <c r="I8026" s="1">
        <v>31473.79162733689</v>
      </c>
      <c r="J8026" s="329">
        <v>6235.3268365070517</v>
      </c>
      <c r="K8026" s="329">
        <f t="shared" si="125"/>
        <v>7314.5831188331449</v>
      </c>
    </row>
    <row r="8027" spans="2:11" x14ac:dyDescent="0.2">
      <c r="B8027" s="1">
        <v>83121218</v>
      </c>
      <c r="C8027" s="1">
        <v>2023</v>
      </c>
      <c r="D8027" s="1" t="s">
        <v>340</v>
      </c>
      <c r="E8027" s="1">
        <v>0</v>
      </c>
      <c r="F8027" s="329">
        <v>0</v>
      </c>
      <c r="G8027" s="1">
        <v>0</v>
      </c>
      <c r="H8027" s="329">
        <v>0</v>
      </c>
      <c r="I8027" s="1">
        <v>0</v>
      </c>
      <c r="J8027" s="329">
        <v>88.020425991081879</v>
      </c>
      <c r="K8027" s="329">
        <f t="shared" si="125"/>
        <v>88.020425991081879</v>
      </c>
    </row>
    <row r="8028" spans="2:11" x14ac:dyDescent="0.2">
      <c r="B8028" s="1">
        <v>83121218</v>
      </c>
      <c r="C8028" s="1">
        <v>2024</v>
      </c>
      <c r="D8028" s="1" t="s">
        <v>340</v>
      </c>
      <c r="E8028" s="1">
        <v>0</v>
      </c>
      <c r="F8028" s="329">
        <v>0</v>
      </c>
      <c r="G8028" s="1">
        <v>0</v>
      </c>
      <c r="H8028" s="329">
        <v>0</v>
      </c>
      <c r="I8028" s="1">
        <v>0</v>
      </c>
      <c r="J8028" s="329">
        <v>88.020425991081879</v>
      </c>
      <c r="K8028" s="329">
        <f t="shared" si="125"/>
        <v>88.020425991081879</v>
      </c>
    </row>
    <row r="8029" spans="2:11" x14ac:dyDescent="0.2">
      <c r="B8029" s="1">
        <v>83121218</v>
      </c>
      <c r="C8029" s="1">
        <v>2025</v>
      </c>
      <c r="D8029" s="1" t="s">
        <v>340</v>
      </c>
      <c r="E8029" s="1">
        <v>0</v>
      </c>
      <c r="F8029" s="329">
        <v>0</v>
      </c>
      <c r="G8029" s="1">
        <v>0</v>
      </c>
      <c r="H8029" s="329">
        <v>0</v>
      </c>
      <c r="I8029" s="1">
        <v>0</v>
      </c>
      <c r="J8029" s="329">
        <v>88.020425991081879</v>
      </c>
      <c r="K8029" s="329">
        <f t="shared" si="125"/>
        <v>88.020425991081879</v>
      </c>
    </row>
    <row r="8030" spans="2:11" x14ac:dyDescent="0.2">
      <c r="B8030" s="1">
        <v>83121218</v>
      </c>
      <c r="C8030" s="1">
        <v>2026</v>
      </c>
      <c r="D8030" s="1" t="s">
        <v>340</v>
      </c>
      <c r="E8030" s="1">
        <v>0</v>
      </c>
      <c r="F8030" s="329">
        <v>0</v>
      </c>
      <c r="G8030" s="1">
        <v>0</v>
      </c>
      <c r="H8030" s="329">
        <v>0</v>
      </c>
      <c r="I8030" s="1">
        <v>0</v>
      </c>
      <c r="J8030" s="329">
        <v>88.020425991081879</v>
      </c>
      <c r="K8030" s="329">
        <f t="shared" si="125"/>
        <v>88.020425991081879</v>
      </c>
    </row>
    <row r="8031" spans="2:11" x14ac:dyDescent="0.2">
      <c r="B8031" s="1">
        <v>83121218</v>
      </c>
      <c r="C8031" s="1">
        <v>2027</v>
      </c>
      <c r="D8031" s="1" t="s">
        <v>340</v>
      </c>
      <c r="E8031" s="1">
        <v>0</v>
      </c>
      <c r="F8031" s="329">
        <v>0</v>
      </c>
      <c r="G8031" s="1">
        <v>0</v>
      </c>
      <c r="H8031" s="329">
        <v>0</v>
      </c>
      <c r="I8031" s="1">
        <v>0</v>
      </c>
      <c r="J8031" s="329">
        <v>88.020425991081879</v>
      </c>
      <c r="K8031" s="329">
        <f t="shared" si="125"/>
        <v>88.020425991081879</v>
      </c>
    </row>
    <row r="8032" spans="2:11" x14ac:dyDescent="0.2">
      <c r="B8032" s="1">
        <v>83121218</v>
      </c>
      <c r="C8032" s="1">
        <v>2028</v>
      </c>
      <c r="D8032" s="1" t="s">
        <v>340</v>
      </c>
      <c r="E8032" s="1">
        <v>0</v>
      </c>
      <c r="F8032" s="329">
        <v>0</v>
      </c>
      <c r="G8032" s="1">
        <v>0</v>
      </c>
      <c r="H8032" s="329">
        <v>0</v>
      </c>
      <c r="I8032" s="1">
        <v>0</v>
      </c>
      <c r="J8032" s="329">
        <v>88.020425991081879</v>
      </c>
      <c r="K8032" s="329">
        <f t="shared" si="125"/>
        <v>88.020425991081879</v>
      </c>
    </row>
    <row r="8033" spans="2:11" x14ac:dyDescent="0.2">
      <c r="B8033" s="1">
        <v>83121218</v>
      </c>
      <c r="C8033" s="1">
        <v>2029</v>
      </c>
      <c r="D8033" s="1" t="s">
        <v>340</v>
      </c>
      <c r="E8033" s="1">
        <v>3.183161394265333</v>
      </c>
      <c r="F8033" s="329">
        <v>7.0251522067342996E-3</v>
      </c>
      <c r="G8033" s="1">
        <v>0</v>
      </c>
      <c r="H8033" s="329">
        <v>0</v>
      </c>
      <c r="I8033" s="1">
        <v>3.183161394265333</v>
      </c>
      <c r="J8033" s="329">
        <v>88.020425991081879</v>
      </c>
      <c r="K8033" s="329">
        <f t="shared" si="125"/>
        <v>88.027451143288616</v>
      </c>
    </row>
    <row r="8034" spans="2:11" x14ac:dyDescent="0.2">
      <c r="B8034" s="1">
        <v>83121218</v>
      </c>
      <c r="C8034" s="1">
        <v>2030</v>
      </c>
      <c r="D8034" s="1" t="s">
        <v>340</v>
      </c>
      <c r="E8034" s="1">
        <v>221.4589138260545</v>
      </c>
      <c r="F8034" s="329">
        <v>0.85385780132085198</v>
      </c>
      <c r="G8034" s="1">
        <v>0</v>
      </c>
      <c r="H8034" s="329">
        <v>0</v>
      </c>
      <c r="I8034" s="1">
        <v>221.4589138260545</v>
      </c>
      <c r="J8034" s="329">
        <v>88.020425991081879</v>
      </c>
      <c r="K8034" s="329">
        <f t="shared" si="125"/>
        <v>88.874283792402736</v>
      </c>
    </row>
    <row r="8035" spans="2:11" x14ac:dyDescent="0.2">
      <c r="B8035" s="1">
        <v>83121218</v>
      </c>
      <c r="C8035" s="1">
        <v>2031</v>
      </c>
      <c r="D8035" s="1" t="s">
        <v>340</v>
      </c>
      <c r="E8035" s="1">
        <v>536.30107989223416</v>
      </c>
      <c r="F8035" s="329">
        <v>5.8977622389917954</v>
      </c>
      <c r="G8035" s="1">
        <v>0</v>
      </c>
      <c r="H8035" s="329">
        <v>0</v>
      </c>
      <c r="I8035" s="1">
        <v>536.30107989223416</v>
      </c>
      <c r="J8035" s="329">
        <v>88.020425991081879</v>
      </c>
      <c r="K8035" s="329">
        <f t="shared" si="125"/>
        <v>93.918188230073667</v>
      </c>
    </row>
    <row r="8036" spans="2:11" x14ac:dyDescent="0.2">
      <c r="B8036" s="1">
        <v>83121218</v>
      </c>
      <c r="C8036" s="1">
        <v>2032</v>
      </c>
      <c r="D8036" s="1" t="s">
        <v>340</v>
      </c>
      <c r="E8036" s="1">
        <v>734.67044496129733</v>
      </c>
      <c r="F8036" s="329">
        <v>9.7895697211447583</v>
      </c>
      <c r="G8036" s="1">
        <v>0</v>
      </c>
      <c r="H8036" s="329">
        <v>0</v>
      </c>
      <c r="I8036" s="1">
        <v>734.67044496129733</v>
      </c>
      <c r="J8036" s="329">
        <v>88.020425991081879</v>
      </c>
      <c r="K8036" s="329">
        <f t="shared" si="125"/>
        <v>97.809995712226637</v>
      </c>
    </row>
    <row r="8037" spans="2:11" x14ac:dyDescent="0.2">
      <c r="B8037" s="1">
        <v>83121218</v>
      </c>
      <c r="C8037" s="1">
        <v>2033</v>
      </c>
      <c r="D8037" s="1" t="s">
        <v>340</v>
      </c>
      <c r="E8037" s="1">
        <v>1972.7940774963879</v>
      </c>
      <c r="F8037" s="329">
        <v>51.715996430270224</v>
      </c>
      <c r="G8037" s="1">
        <v>0</v>
      </c>
      <c r="H8037" s="329">
        <v>0</v>
      </c>
      <c r="I8037" s="1">
        <v>1972.7940774963879</v>
      </c>
      <c r="J8037" s="329">
        <v>88.020425991081879</v>
      </c>
      <c r="K8037" s="329">
        <f t="shared" si="125"/>
        <v>139.7364224213521</v>
      </c>
    </row>
    <row r="8038" spans="2:11" x14ac:dyDescent="0.2">
      <c r="B8038" s="1">
        <v>83121218</v>
      </c>
      <c r="C8038" s="1">
        <v>2034</v>
      </c>
      <c r="D8038" s="1" t="s">
        <v>340</v>
      </c>
      <c r="E8038" s="1">
        <v>2203.8042961626252</v>
      </c>
      <c r="F8038" s="329">
        <v>63.30820688346855</v>
      </c>
      <c r="G8038" s="1">
        <v>0</v>
      </c>
      <c r="H8038" s="329">
        <v>0</v>
      </c>
      <c r="I8038" s="1">
        <v>2203.8042961626252</v>
      </c>
      <c r="J8038" s="329">
        <v>88.020425991081879</v>
      </c>
      <c r="K8038" s="329">
        <f t="shared" si="125"/>
        <v>151.32863287455044</v>
      </c>
    </row>
    <row r="8039" spans="2:11" x14ac:dyDescent="0.2">
      <c r="B8039" s="1">
        <v>20381097</v>
      </c>
      <c r="C8039" s="1">
        <v>2023</v>
      </c>
      <c r="D8039" s="1" t="s">
        <v>341</v>
      </c>
      <c r="E8039" s="1">
        <v>0</v>
      </c>
      <c r="F8039" s="329">
        <v>0</v>
      </c>
      <c r="G8039" s="1">
        <v>1513.453562886486</v>
      </c>
      <c r="H8039" s="329">
        <v>51607.188582879047</v>
      </c>
      <c r="I8039" s="1">
        <v>1513.453562886486</v>
      </c>
      <c r="J8039" s="329">
        <v>4447.4018139043656</v>
      </c>
      <c r="K8039" s="329">
        <f t="shared" si="125"/>
        <v>56054.590396783417</v>
      </c>
    </row>
    <row r="8040" spans="2:11" x14ac:dyDescent="0.2">
      <c r="B8040" s="1">
        <v>20381097</v>
      </c>
      <c r="C8040" s="1">
        <v>2024</v>
      </c>
      <c r="D8040" s="1" t="s">
        <v>341</v>
      </c>
      <c r="E8040" s="1">
        <v>0</v>
      </c>
      <c r="F8040" s="329">
        <v>0</v>
      </c>
      <c r="G8040" s="1">
        <v>2471.6315993228718</v>
      </c>
      <c r="H8040" s="329">
        <v>84280.060638520808</v>
      </c>
      <c r="I8040" s="1">
        <v>2471.6315993228718</v>
      </c>
      <c r="J8040" s="329">
        <v>4447.4018139043656</v>
      </c>
      <c r="K8040" s="329">
        <f t="shared" si="125"/>
        <v>88727.46245242517</v>
      </c>
    </row>
    <row r="8041" spans="2:11" x14ac:dyDescent="0.2">
      <c r="B8041" s="1">
        <v>20381097</v>
      </c>
      <c r="C8041" s="1">
        <v>2025</v>
      </c>
      <c r="D8041" s="1" t="s">
        <v>341</v>
      </c>
      <c r="E8041" s="1">
        <v>0</v>
      </c>
      <c r="F8041" s="329">
        <v>0</v>
      </c>
      <c r="G8041" s="1">
        <v>2471.6315993228718</v>
      </c>
      <c r="H8041" s="329">
        <v>84280.060638520808</v>
      </c>
      <c r="I8041" s="1">
        <v>2471.6315993228718</v>
      </c>
      <c r="J8041" s="329">
        <v>4447.4018139043656</v>
      </c>
      <c r="K8041" s="329">
        <f t="shared" si="125"/>
        <v>88727.46245242517</v>
      </c>
    </row>
    <row r="8042" spans="2:11" x14ac:dyDescent="0.2">
      <c r="B8042" s="1">
        <v>20381097</v>
      </c>
      <c r="C8042" s="1">
        <v>2026</v>
      </c>
      <c r="D8042" s="1" t="s">
        <v>341</v>
      </c>
      <c r="E8042" s="1">
        <v>0</v>
      </c>
      <c r="F8042" s="329">
        <v>0</v>
      </c>
      <c r="G8042" s="1">
        <v>2471.6315993228718</v>
      </c>
      <c r="H8042" s="329">
        <v>84280.060638520808</v>
      </c>
      <c r="I8042" s="1">
        <v>2471.6315993228718</v>
      </c>
      <c r="J8042" s="329">
        <v>4447.4018139043656</v>
      </c>
      <c r="K8042" s="329">
        <f t="shared" si="125"/>
        <v>88727.46245242517</v>
      </c>
    </row>
    <row r="8043" spans="2:11" x14ac:dyDescent="0.2">
      <c r="B8043" s="1">
        <v>20381097</v>
      </c>
      <c r="C8043" s="1">
        <v>2027</v>
      </c>
      <c r="D8043" s="1" t="s">
        <v>341</v>
      </c>
      <c r="E8043" s="1">
        <v>0</v>
      </c>
      <c r="F8043" s="329">
        <v>0</v>
      </c>
      <c r="G8043" s="1">
        <v>2471.6315993228718</v>
      </c>
      <c r="H8043" s="329">
        <v>84280.060638520808</v>
      </c>
      <c r="I8043" s="1">
        <v>2471.6315993228718</v>
      </c>
      <c r="J8043" s="329">
        <v>4447.4018139043656</v>
      </c>
      <c r="K8043" s="329">
        <f t="shared" si="125"/>
        <v>88727.46245242517</v>
      </c>
    </row>
    <row r="8044" spans="2:11" x14ac:dyDescent="0.2">
      <c r="B8044" s="1">
        <v>20381097</v>
      </c>
      <c r="C8044" s="1">
        <v>2028</v>
      </c>
      <c r="D8044" s="1" t="s">
        <v>341</v>
      </c>
      <c r="E8044" s="1">
        <v>0</v>
      </c>
      <c r="F8044" s="329">
        <v>0</v>
      </c>
      <c r="G8044" s="1">
        <v>2471.6315993228718</v>
      </c>
      <c r="H8044" s="329">
        <v>84280.060638520808</v>
      </c>
      <c r="I8044" s="1">
        <v>2471.6315993228718</v>
      </c>
      <c r="J8044" s="329">
        <v>4447.4018139043656</v>
      </c>
      <c r="K8044" s="329">
        <f t="shared" si="125"/>
        <v>88727.46245242517</v>
      </c>
    </row>
    <row r="8045" spans="2:11" x14ac:dyDescent="0.2">
      <c r="B8045" s="1">
        <v>20381097</v>
      </c>
      <c r="C8045" s="1">
        <v>2029</v>
      </c>
      <c r="D8045" s="1" t="s">
        <v>341</v>
      </c>
      <c r="E8045" s="1">
        <v>0</v>
      </c>
      <c r="F8045" s="329">
        <v>0</v>
      </c>
      <c r="G8045" s="1">
        <v>2471.6315993228718</v>
      </c>
      <c r="H8045" s="329">
        <v>84280.060638520808</v>
      </c>
      <c r="I8045" s="1">
        <v>2471.6315993228718</v>
      </c>
      <c r="J8045" s="329">
        <v>4447.4018139043656</v>
      </c>
      <c r="K8045" s="329">
        <f t="shared" si="125"/>
        <v>88727.46245242517</v>
      </c>
    </row>
    <row r="8046" spans="2:11" x14ac:dyDescent="0.2">
      <c r="B8046" s="1">
        <v>20381097</v>
      </c>
      <c r="C8046" s="1">
        <v>2030</v>
      </c>
      <c r="D8046" s="1" t="s">
        <v>341</v>
      </c>
      <c r="E8046" s="1">
        <v>0</v>
      </c>
      <c r="F8046" s="329">
        <v>0</v>
      </c>
      <c r="G8046" s="1">
        <v>2471.6315993228718</v>
      </c>
      <c r="H8046" s="329">
        <v>84280.060638520808</v>
      </c>
      <c r="I8046" s="1">
        <v>2471.6315993228718</v>
      </c>
      <c r="J8046" s="329">
        <v>4447.4018139043656</v>
      </c>
      <c r="K8046" s="329">
        <f t="shared" si="125"/>
        <v>88727.46245242517</v>
      </c>
    </row>
    <row r="8047" spans="2:11" x14ac:dyDescent="0.2">
      <c r="B8047" s="1">
        <v>20381097</v>
      </c>
      <c r="C8047" s="1">
        <v>2031</v>
      </c>
      <c r="D8047" s="1" t="s">
        <v>341</v>
      </c>
      <c r="E8047" s="1">
        <v>0</v>
      </c>
      <c r="F8047" s="329">
        <v>0</v>
      </c>
      <c r="G8047" s="1">
        <v>2471.6315993228718</v>
      </c>
      <c r="H8047" s="329">
        <v>84280.060638520808</v>
      </c>
      <c r="I8047" s="1">
        <v>2471.6315993228718</v>
      </c>
      <c r="J8047" s="329">
        <v>4447.4018139043656</v>
      </c>
      <c r="K8047" s="329">
        <f t="shared" si="125"/>
        <v>88727.46245242517</v>
      </c>
    </row>
    <row r="8048" spans="2:11" x14ac:dyDescent="0.2">
      <c r="B8048" s="1">
        <v>20381097</v>
      </c>
      <c r="C8048" s="1">
        <v>2032</v>
      </c>
      <c r="D8048" s="1" t="s">
        <v>341</v>
      </c>
      <c r="E8048" s="1">
        <v>0</v>
      </c>
      <c r="F8048" s="329">
        <v>0</v>
      </c>
      <c r="G8048" s="1">
        <v>2471.6315993228718</v>
      </c>
      <c r="H8048" s="329">
        <v>84280.060638520808</v>
      </c>
      <c r="I8048" s="1">
        <v>2471.6315993228718</v>
      </c>
      <c r="J8048" s="329">
        <v>4447.4018139043656</v>
      </c>
      <c r="K8048" s="329">
        <f t="shared" si="125"/>
        <v>88727.46245242517</v>
      </c>
    </row>
    <row r="8049" spans="2:11" x14ac:dyDescent="0.2">
      <c r="B8049" s="1">
        <v>20381097</v>
      </c>
      <c r="C8049" s="1">
        <v>2033</v>
      </c>
      <c r="D8049" s="1" t="s">
        <v>341</v>
      </c>
      <c r="E8049" s="1">
        <v>0</v>
      </c>
      <c r="F8049" s="329">
        <v>0</v>
      </c>
      <c r="G8049" s="1">
        <v>2471.6315993228718</v>
      </c>
      <c r="H8049" s="329">
        <v>84280.060638520808</v>
      </c>
      <c r="I8049" s="1">
        <v>2471.6315993228718</v>
      </c>
      <c r="J8049" s="329">
        <v>4447.4018139043656</v>
      </c>
      <c r="K8049" s="329">
        <f t="shared" si="125"/>
        <v>88727.46245242517</v>
      </c>
    </row>
    <row r="8050" spans="2:11" x14ac:dyDescent="0.2">
      <c r="B8050" s="1">
        <v>20381097</v>
      </c>
      <c r="C8050" s="1">
        <v>2034</v>
      </c>
      <c r="D8050" s="1" t="s">
        <v>341</v>
      </c>
      <c r="E8050" s="1">
        <v>0</v>
      </c>
      <c r="F8050" s="329">
        <v>0</v>
      </c>
      <c r="G8050" s="1">
        <v>2471.6315993228718</v>
      </c>
      <c r="H8050" s="329">
        <v>84280.060638520808</v>
      </c>
      <c r="I8050" s="1">
        <v>2471.6315993228718</v>
      </c>
      <c r="J8050" s="329">
        <v>4447.4018139043656</v>
      </c>
      <c r="K8050" s="329">
        <f t="shared" si="125"/>
        <v>88727.46245242517</v>
      </c>
    </row>
    <row r="8051" spans="2:11" x14ac:dyDescent="0.2">
      <c r="B8051" s="1">
        <v>20385551</v>
      </c>
      <c r="C8051" s="1">
        <v>2023</v>
      </c>
      <c r="D8051" s="1" t="s">
        <v>341</v>
      </c>
      <c r="E8051" s="1">
        <v>0</v>
      </c>
      <c r="F8051" s="329">
        <v>0</v>
      </c>
      <c r="G8051" s="1">
        <v>0</v>
      </c>
      <c r="H8051" s="329">
        <v>0</v>
      </c>
      <c r="I8051" s="1">
        <v>0</v>
      </c>
      <c r="J8051" s="329">
        <v>751.59908035625176</v>
      </c>
      <c r="K8051" s="329">
        <f t="shared" si="125"/>
        <v>751.59908035625176</v>
      </c>
    </row>
    <row r="8052" spans="2:11" x14ac:dyDescent="0.2">
      <c r="B8052" s="1">
        <v>20385551</v>
      </c>
      <c r="C8052" s="1">
        <v>2024</v>
      </c>
      <c r="D8052" s="1" t="s">
        <v>341</v>
      </c>
      <c r="E8052" s="1">
        <v>0</v>
      </c>
      <c r="F8052" s="329">
        <v>0</v>
      </c>
      <c r="G8052" s="1">
        <v>0</v>
      </c>
      <c r="H8052" s="329">
        <v>0</v>
      </c>
      <c r="I8052" s="1">
        <v>0</v>
      </c>
      <c r="J8052" s="329">
        <v>751.59908035625176</v>
      </c>
      <c r="K8052" s="329">
        <f t="shared" si="125"/>
        <v>751.59908035625176</v>
      </c>
    </row>
    <row r="8053" spans="2:11" x14ac:dyDescent="0.2">
      <c r="B8053" s="1">
        <v>20385551</v>
      </c>
      <c r="C8053" s="1">
        <v>2025</v>
      </c>
      <c r="D8053" s="1" t="s">
        <v>341</v>
      </c>
      <c r="E8053" s="1">
        <v>0</v>
      </c>
      <c r="F8053" s="329">
        <v>0</v>
      </c>
      <c r="G8053" s="1">
        <v>0</v>
      </c>
      <c r="H8053" s="329">
        <v>0</v>
      </c>
      <c r="I8053" s="1">
        <v>0</v>
      </c>
      <c r="J8053" s="329">
        <v>751.59908035625176</v>
      </c>
      <c r="K8053" s="329">
        <f t="shared" si="125"/>
        <v>751.59908035625176</v>
      </c>
    </row>
    <row r="8054" spans="2:11" x14ac:dyDescent="0.2">
      <c r="B8054" s="1">
        <v>20385551</v>
      </c>
      <c r="C8054" s="1">
        <v>2026</v>
      </c>
      <c r="D8054" s="1" t="s">
        <v>341</v>
      </c>
      <c r="E8054" s="1">
        <v>0</v>
      </c>
      <c r="F8054" s="329">
        <v>0</v>
      </c>
      <c r="G8054" s="1">
        <v>0</v>
      </c>
      <c r="H8054" s="329">
        <v>0</v>
      </c>
      <c r="I8054" s="1">
        <v>0</v>
      </c>
      <c r="J8054" s="329">
        <v>751.59908035625176</v>
      </c>
      <c r="K8054" s="329">
        <f t="shared" si="125"/>
        <v>751.59908035625176</v>
      </c>
    </row>
    <row r="8055" spans="2:11" x14ac:dyDescent="0.2">
      <c r="B8055" s="1">
        <v>20385551</v>
      </c>
      <c r="C8055" s="1">
        <v>2027</v>
      </c>
      <c r="D8055" s="1" t="s">
        <v>341</v>
      </c>
      <c r="E8055" s="1">
        <v>0</v>
      </c>
      <c r="F8055" s="329">
        <v>0</v>
      </c>
      <c r="G8055" s="1">
        <v>0</v>
      </c>
      <c r="H8055" s="329">
        <v>0</v>
      </c>
      <c r="I8055" s="1">
        <v>0</v>
      </c>
      <c r="J8055" s="329">
        <v>751.59908035625176</v>
      </c>
      <c r="K8055" s="329">
        <f t="shared" si="125"/>
        <v>751.59908035625176</v>
      </c>
    </row>
    <row r="8056" spans="2:11" x14ac:dyDescent="0.2">
      <c r="B8056" s="1">
        <v>20385551</v>
      </c>
      <c r="C8056" s="1">
        <v>2028</v>
      </c>
      <c r="D8056" s="1" t="s">
        <v>341</v>
      </c>
      <c r="E8056" s="1">
        <v>0</v>
      </c>
      <c r="F8056" s="329">
        <v>0</v>
      </c>
      <c r="G8056" s="1">
        <v>0</v>
      </c>
      <c r="H8056" s="329">
        <v>0</v>
      </c>
      <c r="I8056" s="1">
        <v>0</v>
      </c>
      <c r="J8056" s="329">
        <v>751.59908035625176</v>
      </c>
      <c r="K8056" s="329">
        <f t="shared" si="125"/>
        <v>751.59908035625176</v>
      </c>
    </row>
    <row r="8057" spans="2:11" x14ac:dyDescent="0.2">
      <c r="B8057" s="1">
        <v>20385551</v>
      </c>
      <c r="C8057" s="1">
        <v>2029</v>
      </c>
      <c r="D8057" s="1" t="s">
        <v>341</v>
      </c>
      <c r="E8057" s="1">
        <v>0</v>
      </c>
      <c r="F8057" s="329">
        <v>0</v>
      </c>
      <c r="G8057" s="1">
        <v>0</v>
      </c>
      <c r="H8057" s="329">
        <v>0</v>
      </c>
      <c r="I8057" s="1">
        <v>0</v>
      </c>
      <c r="J8057" s="329">
        <v>751.59908035625176</v>
      </c>
      <c r="K8057" s="329">
        <f t="shared" si="125"/>
        <v>751.59908035625176</v>
      </c>
    </row>
    <row r="8058" spans="2:11" x14ac:dyDescent="0.2">
      <c r="B8058" s="1">
        <v>20385551</v>
      </c>
      <c r="C8058" s="1">
        <v>2030</v>
      </c>
      <c r="D8058" s="1" t="s">
        <v>341</v>
      </c>
      <c r="E8058" s="1">
        <v>0</v>
      </c>
      <c r="F8058" s="329">
        <v>0</v>
      </c>
      <c r="G8058" s="1">
        <v>0</v>
      </c>
      <c r="H8058" s="329">
        <v>0</v>
      </c>
      <c r="I8058" s="1">
        <v>0</v>
      </c>
      <c r="J8058" s="329">
        <v>751.59908035625176</v>
      </c>
      <c r="K8058" s="329">
        <f t="shared" si="125"/>
        <v>751.59908035625176</v>
      </c>
    </row>
    <row r="8059" spans="2:11" x14ac:dyDescent="0.2">
      <c r="B8059" s="1">
        <v>20385551</v>
      </c>
      <c r="C8059" s="1">
        <v>2031</v>
      </c>
      <c r="D8059" s="1" t="s">
        <v>341</v>
      </c>
      <c r="E8059" s="1">
        <v>0</v>
      </c>
      <c r="F8059" s="329">
        <v>0</v>
      </c>
      <c r="G8059" s="1">
        <v>0</v>
      </c>
      <c r="H8059" s="329">
        <v>0</v>
      </c>
      <c r="I8059" s="1">
        <v>0</v>
      </c>
      <c r="J8059" s="329">
        <v>751.59908035625176</v>
      </c>
      <c r="K8059" s="329">
        <f t="shared" si="125"/>
        <v>751.59908035625176</v>
      </c>
    </row>
    <row r="8060" spans="2:11" x14ac:dyDescent="0.2">
      <c r="B8060" s="1">
        <v>20385551</v>
      </c>
      <c r="C8060" s="1">
        <v>2032</v>
      </c>
      <c r="D8060" s="1" t="s">
        <v>341</v>
      </c>
      <c r="E8060" s="1">
        <v>0</v>
      </c>
      <c r="F8060" s="329">
        <v>0</v>
      </c>
      <c r="G8060" s="1">
        <v>0</v>
      </c>
      <c r="H8060" s="329">
        <v>0</v>
      </c>
      <c r="I8060" s="1">
        <v>0</v>
      </c>
      <c r="J8060" s="329">
        <v>751.59908035625176</v>
      </c>
      <c r="K8060" s="329">
        <f t="shared" si="125"/>
        <v>751.59908035625176</v>
      </c>
    </row>
    <row r="8061" spans="2:11" x14ac:dyDescent="0.2">
      <c r="B8061" s="1">
        <v>20385551</v>
      </c>
      <c r="C8061" s="1">
        <v>2033</v>
      </c>
      <c r="D8061" s="1" t="s">
        <v>341</v>
      </c>
      <c r="E8061" s="1">
        <v>0</v>
      </c>
      <c r="F8061" s="329">
        <v>0</v>
      </c>
      <c r="G8061" s="1">
        <v>0</v>
      </c>
      <c r="H8061" s="329">
        <v>0</v>
      </c>
      <c r="I8061" s="1">
        <v>0</v>
      </c>
      <c r="J8061" s="329">
        <v>751.59908035625176</v>
      </c>
      <c r="K8061" s="329">
        <f t="shared" si="125"/>
        <v>751.59908035625176</v>
      </c>
    </row>
    <row r="8062" spans="2:11" x14ac:dyDescent="0.2">
      <c r="B8062" s="1">
        <v>20385551</v>
      </c>
      <c r="C8062" s="1">
        <v>2034</v>
      </c>
      <c r="D8062" s="1" t="s">
        <v>341</v>
      </c>
      <c r="E8062" s="1">
        <v>0</v>
      </c>
      <c r="F8062" s="329">
        <v>0</v>
      </c>
      <c r="G8062" s="1">
        <v>0</v>
      </c>
      <c r="H8062" s="329">
        <v>0</v>
      </c>
      <c r="I8062" s="1">
        <v>0</v>
      </c>
      <c r="J8062" s="329">
        <v>751.59908035625176</v>
      </c>
      <c r="K8062" s="329">
        <f t="shared" si="125"/>
        <v>751.59908035625176</v>
      </c>
    </row>
    <row r="8063" spans="2:11" x14ac:dyDescent="0.2">
      <c r="B8063" s="1">
        <v>20521531</v>
      </c>
      <c r="C8063" s="1">
        <v>2023</v>
      </c>
      <c r="D8063" s="1" t="s">
        <v>341</v>
      </c>
      <c r="E8063" s="1">
        <v>0</v>
      </c>
      <c r="F8063" s="329">
        <v>0</v>
      </c>
      <c r="G8063" s="1">
        <v>13569.6015562213</v>
      </c>
      <c r="H8063" s="329">
        <v>462709.26553625992</v>
      </c>
      <c r="I8063" s="1">
        <v>13569.6015562213</v>
      </c>
      <c r="J8063" s="329">
        <v>5409.0960226742718</v>
      </c>
      <c r="K8063" s="329">
        <f t="shared" si="125"/>
        <v>468118.36155893421</v>
      </c>
    </row>
    <row r="8064" spans="2:11" x14ac:dyDescent="0.2">
      <c r="B8064" s="1">
        <v>20521531</v>
      </c>
      <c r="C8064" s="1">
        <v>2024</v>
      </c>
      <c r="D8064" s="1" t="s">
        <v>341</v>
      </c>
      <c r="E8064" s="1">
        <v>3.655450984425721</v>
      </c>
      <c r="F8064" s="329">
        <v>4.800772672617E-2</v>
      </c>
      <c r="G8064" s="1">
        <v>15866.567570494641</v>
      </c>
      <c r="H8064" s="329">
        <v>541033.41182918381</v>
      </c>
      <c r="I8064" s="1">
        <v>15870.223021479071</v>
      </c>
      <c r="J8064" s="329">
        <v>5409.0960226742718</v>
      </c>
      <c r="K8064" s="329">
        <f t="shared" si="125"/>
        <v>546442.55585958471</v>
      </c>
    </row>
    <row r="8065" spans="2:11" x14ac:dyDescent="0.2">
      <c r="B8065" s="1">
        <v>20521531</v>
      </c>
      <c r="C8065" s="1">
        <v>2025</v>
      </c>
      <c r="D8065" s="1" t="s">
        <v>341</v>
      </c>
      <c r="E8065" s="1">
        <v>3.655450984425721</v>
      </c>
      <c r="F8065" s="329">
        <v>4.800772672617E-2</v>
      </c>
      <c r="G8065" s="1">
        <v>15866.567570494641</v>
      </c>
      <c r="H8065" s="329">
        <v>541033.41182918381</v>
      </c>
      <c r="I8065" s="1">
        <v>15870.223021479071</v>
      </c>
      <c r="J8065" s="329">
        <v>5409.0960226742718</v>
      </c>
      <c r="K8065" s="329">
        <f t="shared" si="125"/>
        <v>546442.55585958471</v>
      </c>
    </row>
    <row r="8066" spans="2:11" x14ac:dyDescent="0.2">
      <c r="B8066" s="1">
        <v>20521531</v>
      </c>
      <c r="C8066" s="1">
        <v>2026</v>
      </c>
      <c r="D8066" s="1" t="s">
        <v>341</v>
      </c>
      <c r="E8066" s="1">
        <v>3.655450984425721</v>
      </c>
      <c r="F8066" s="329">
        <v>4.800772672617E-2</v>
      </c>
      <c r="G8066" s="1">
        <v>15866.567570494641</v>
      </c>
      <c r="H8066" s="329">
        <v>541033.41182918381</v>
      </c>
      <c r="I8066" s="1">
        <v>15870.223021479071</v>
      </c>
      <c r="J8066" s="329">
        <v>5409.0960226742718</v>
      </c>
      <c r="K8066" s="329">
        <f t="shared" si="125"/>
        <v>546442.55585958471</v>
      </c>
    </row>
    <row r="8067" spans="2:11" x14ac:dyDescent="0.2">
      <c r="B8067" s="1">
        <v>20521531</v>
      </c>
      <c r="C8067" s="1">
        <v>2027</v>
      </c>
      <c r="D8067" s="1" t="s">
        <v>341</v>
      </c>
      <c r="E8067" s="1">
        <v>3.655450984425721</v>
      </c>
      <c r="F8067" s="329">
        <v>4.800772672617E-2</v>
      </c>
      <c r="G8067" s="1">
        <v>15866.567570494641</v>
      </c>
      <c r="H8067" s="329">
        <v>541033.41182918381</v>
      </c>
      <c r="I8067" s="1">
        <v>15870.223021479071</v>
      </c>
      <c r="J8067" s="329">
        <v>5409.0960226742718</v>
      </c>
      <c r="K8067" s="329">
        <f t="shared" si="125"/>
        <v>546442.55585958471</v>
      </c>
    </row>
    <row r="8068" spans="2:11" x14ac:dyDescent="0.2">
      <c r="B8068" s="1">
        <v>20521531</v>
      </c>
      <c r="C8068" s="1">
        <v>2028</v>
      </c>
      <c r="D8068" s="1" t="s">
        <v>341</v>
      </c>
      <c r="E8068" s="1">
        <v>3.655450984425721</v>
      </c>
      <c r="F8068" s="329">
        <v>4.800772672617E-2</v>
      </c>
      <c r="G8068" s="1">
        <v>15866.567570494641</v>
      </c>
      <c r="H8068" s="329">
        <v>541033.41182918381</v>
      </c>
      <c r="I8068" s="1">
        <v>15870.223021479071</v>
      </c>
      <c r="J8068" s="329">
        <v>5409.0960226742718</v>
      </c>
      <c r="K8068" s="329">
        <f t="shared" si="125"/>
        <v>546442.55585958471</v>
      </c>
    </row>
    <row r="8069" spans="2:11" x14ac:dyDescent="0.2">
      <c r="B8069" s="1">
        <v>20521531</v>
      </c>
      <c r="C8069" s="1">
        <v>2029</v>
      </c>
      <c r="D8069" s="1" t="s">
        <v>341</v>
      </c>
      <c r="E8069" s="1">
        <v>3.655450984425721</v>
      </c>
      <c r="F8069" s="329">
        <v>4.800772672617E-2</v>
      </c>
      <c r="G8069" s="1">
        <v>15866.567570494641</v>
      </c>
      <c r="H8069" s="329">
        <v>541033.41182918381</v>
      </c>
      <c r="I8069" s="1">
        <v>15870.223021479071</v>
      </c>
      <c r="J8069" s="329">
        <v>5409.0960226742718</v>
      </c>
      <c r="K8069" s="329">
        <f t="shared" si="125"/>
        <v>546442.55585958471</v>
      </c>
    </row>
    <row r="8070" spans="2:11" x14ac:dyDescent="0.2">
      <c r="B8070" s="1">
        <v>20521531</v>
      </c>
      <c r="C8070" s="1">
        <v>2030</v>
      </c>
      <c r="D8070" s="1" t="s">
        <v>341</v>
      </c>
      <c r="E8070" s="1">
        <v>3.655450984425721</v>
      </c>
      <c r="F8070" s="329">
        <v>4.800772672617E-2</v>
      </c>
      <c r="G8070" s="1">
        <v>15866.567570494641</v>
      </c>
      <c r="H8070" s="329">
        <v>541033.41182918381</v>
      </c>
      <c r="I8070" s="1">
        <v>15870.223021479071</v>
      </c>
      <c r="J8070" s="329">
        <v>5409.0960226742718</v>
      </c>
      <c r="K8070" s="329">
        <f t="shared" si="125"/>
        <v>546442.55585958471</v>
      </c>
    </row>
    <row r="8071" spans="2:11" x14ac:dyDescent="0.2">
      <c r="B8071" s="1">
        <v>20521531</v>
      </c>
      <c r="C8071" s="1">
        <v>2031</v>
      </c>
      <c r="D8071" s="1" t="s">
        <v>341</v>
      </c>
      <c r="E8071" s="1">
        <v>3.655450984425721</v>
      </c>
      <c r="F8071" s="329">
        <v>4.800772672617E-2</v>
      </c>
      <c r="G8071" s="1">
        <v>15866.567570494641</v>
      </c>
      <c r="H8071" s="329">
        <v>541033.41182918381</v>
      </c>
      <c r="I8071" s="1">
        <v>15870.223021479071</v>
      </c>
      <c r="J8071" s="329">
        <v>5409.0960226742718</v>
      </c>
      <c r="K8071" s="329">
        <f t="shared" ref="K8071:K8134" si="126">J8071+H8071+F8071</f>
        <v>546442.55585958471</v>
      </c>
    </row>
    <row r="8072" spans="2:11" x14ac:dyDescent="0.2">
      <c r="B8072" s="1">
        <v>20521531</v>
      </c>
      <c r="C8072" s="1">
        <v>2032</v>
      </c>
      <c r="D8072" s="1" t="s">
        <v>341</v>
      </c>
      <c r="E8072" s="1">
        <v>3.655450984425721</v>
      </c>
      <c r="F8072" s="329">
        <v>4.800772672617E-2</v>
      </c>
      <c r="G8072" s="1">
        <v>15866.567570494641</v>
      </c>
      <c r="H8072" s="329">
        <v>541033.41182918381</v>
      </c>
      <c r="I8072" s="1">
        <v>15870.223021479071</v>
      </c>
      <c r="J8072" s="329">
        <v>5409.0960226742718</v>
      </c>
      <c r="K8072" s="329">
        <f t="shared" si="126"/>
        <v>546442.55585958471</v>
      </c>
    </row>
    <row r="8073" spans="2:11" x14ac:dyDescent="0.2">
      <c r="B8073" s="1">
        <v>20521531</v>
      </c>
      <c r="C8073" s="1">
        <v>2033</v>
      </c>
      <c r="D8073" s="1" t="s">
        <v>341</v>
      </c>
      <c r="E8073" s="1">
        <v>3.655450984425721</v>
      </c>
      <c r="F8073" s="329">
        <v>4.800772672617E-2</v>
      </c>
      <c r="G8073" s="1">
        <v>15866.567570494641</v>
      </c>
      <c r="H8073" s="329">
        <v>541033.41182918381</v>
      </c>
      <c r="I8073" s="1">
        <v>15870.223021479071</v>
      </c>
      <c r="J8073" s="329">
        <v>5409.0960226742718</v>
      </c>
      <c r="K8073" s="329">
        <f t="shared" si="126"/>
        <v>546442.55585958471</v>
      </c>
    </row>
    <row r="8074" spans="2:11" x14ac:dyDescent="0.2">
      <c r="B8074" s="1">
        <v>20521531</v>
      </c>
      <c r="C8074" s="1">
        <v>2034</v>
      </c>
      <c r="D8074" s="1" t="s">
        <v>341</v>
      </c>
      <c r="E8074" s="1">
        <v>3.655450984425721</v>
      </c>
      <c r="F8074" s="329">
        <v>4.800772672617E-2</v>
      </c>
      <c r="G8074" s="1">
        <v>15866.567570494641</v>
      </c>
      <c r="H8074" s="329">
        <v>541033.41182918381</v>
      </c>
      <c r="I8074" s="1">
        <v>15870.223021479071</v>
      </c>
      <c r="J8074" s="329">
        <v>5409.0960226742718</v>
      </c>
      <c r="K8074" s="329">
        <f t="shared" si="126"/>
        <v>546442.55585958471</v>
      </c>
    </row>
    <row r="8075" spans="2:11" x14ac:dyDescent="0.2">
      <c r="B8075" s="1">
        <v>20545427</v>
      </c>
      <c r="C8075" s="1">
        <v>2023</v>
      </c>
      <c r="D8075" s="1" t="s">
        <v>341</v>
      </c>
      <c r="E8075" s="1">
        <v>15095.937594479419</v>
      </c>
      <c r="F8075" s="329">
        <v>0</v>
      </c>
      <c r="G8075" s="1">
        <v>0</v>
      </c>
      <c r="H8075" s="329">
        <v>0</v>
      </c>
      <c r="I8075" s="1">
        <v>15095.937594479419</v>
      </c>
      <c r="J8075" s="329">
        <v>2458.5623850735228</v>
      </c>
      <c r="K8075" s="329">
        <f t="shared" si="126"/>
        <v>2458.5623850735228</v>
      </c>
    </row>
    <row r="8076" spans="2:11" x14ac:dyDescent="0.2">
      <c r="B8076" s="1">
        <v>20545427</v>
      </c>
      <c r="C8076" s="1">
        <v>2024</v>
      </c>
      <c r="D8076" s="1" t="s">
        <v>341</v>
      </c>
      <c r="E8076" s="1">
        <v>15865.46664857924</v>
      </c>
      <c r="F8076" s="329">
        <v>353.30233100767532</v>
      </c>
      <c r="G8076" s="1">
        <v>0</v>
      </c>
      <c r="H8076" s="329">
        <v>0</v>
      </c>
      <c r="I8076" s="1">
        <v>15865.46664857924</v>
      </c>
      <c r="J8076" s="329">
        <v>2458.5623850735228</v>
      </c>
      <c r="K8076" s="329">
        <f t="shared" si="126"/>
        <v>2811.8647160811979</v>
      </c>
    </row>
    <row r="8077" spans="2:11" x14ac:dyDescent="0.2">
      <c r="B8077" s="1">
        <v>20545427</v>
      </c>
      <c r="C8077" s="1">
        <v>2025</v>
      </c>
      <c r="D8077" s="1" t="s">
        <v>341</v>
      </c>
      <c r="E8077" s="1">
        <v>15865.46664857924</v>
      </c>
      <c r="F8077" s="329">
        <v>353.30233100767532</v>
      </c>
      <c r="G8077" s="1">
        <v>0</v>
      </c>
      <c r="H8077" s="329">
        <v>0</v>
      </c>
      <c r="I8077" s="1">
        <v>15865.46664857924</v>
      </c>
      <c r="J8077" s="329">
        <v>2458.5623850735228</v>
      </c>
      <c r="K8077" s="329">
        <f t="shared" si="126"/>
        <v>2811.8647160811979</v>
      </c>
    </row>
    <row r="8078" spans="2:11" x14ac:dyDescent="0.2">
      <c r="B8078" s="1">
        <v>20545427</v>
      </c>
      <c r="C8078" s="1">
        <v>2026</v>
      </c>
      <c r="D8078" s="1" t="s">
        <v>341</v>
      </c>
      <c r="E8078" s="1">
        <v>15865.46664857924</v>
      </c>
      <c r="F8078" s="329">
        <v>353.30233100767532</v>
      </c>
      <c r="G8078" s="1">
        <v>0</v>
      </c>
      <c r="H8078" s="329">
        <v>0</v>
      </c>
      <c r="I8078" s="1">
        <v>15865.46664857924</v>
      </c>
      <c r="J8078" s="329">
        <v>2458.5623850735228</v>
      </c>
      <c r="K8078" s="329">
        <f t="shared" si="126"/>
        <v>2811.8647160811979</v>
      </c>
    </row>
    <row r="8079" spans="2:11" x14ac:dyDescent="0.2">
      <c r="B8079" s="1">
        <v>20545427</v>
      </c>
      <c r="C8079" s="1">
        <v>2027</v>
      </c>
      <c r="D8079" s="1" t="s">
        <v>341</v>
      </c>
      <c r="E8079" s="1">
        <v>15865.46664857924</v>
      </c>
      <c r="F8079" s="329">
        <v>353.30233100767532</v>
      </c>
      <c r="G8079" s="1">
        <v>0</v>
      </c>
      <c r="H8079" s="329">
        <v>0</v>
      </c>
      <c r="I8079" s="1">
        <v>15865.46664857924</v>
      </c>
      <c r="J8079" s="329">
        <v>2458.5623850735228</v>
      </c>
      <c r="K8079" s="329">
        <f t="shared" si="126"/>
        <v>2811.8647160811979</v>
      </c>
    </row>
    <row r="8080" spans="2:11" x14ac:dyDescent="0.2">
      <c r="B8080" s="1">
        <v>20545427</v>
      </c>
      <c r="C8080" s="1">
        <v>2028</v>
      </c>
      <c r="D8080" s="1" t="s">
        <v>341</v>
      </c>
      <c r="E8080" s="1">
        <v>15865.46664857924</v>
      </c>
      <c r="F8080" s="329">
        <v>353.30233100767532</v>
      </c>
      <c r="G8080" s="1">
        <v>0</v>
      </c>
      <c r="H8080" s="329">
        <v>0</v>
      </c>
      <c r="I8080" s="1">
        <v>15865.46664857924</v>
      </c>
      <c r="J8080" s="329">
        <v>2458.5623850735228</v>
      </c>
      <c r="K8080" s="329">
        <f t="shared" si="126"/>
        <v>2811.8647160811979</v>
      </c>
    </row>
    <row r="8081" spans="2:11" x14ac:dyDescent="0.2">
      <c r="B8081" s="1">
        <v>20545427</v>
      </c>
      <c r="C8081" s="1">
        <v>2029</v>
      </c>
      <c r="D8081" s="1" t="s">
        <v>341</v>
      </c>
      <c r="E8081" s="1">
        <v>15865.46664857924</v>
      </c>
      <c r="F8081" s="329">
        <v>353.30233100767532</v>
      </c>
      <c r="G8081" s="1">
        <v>0</v>
      </c>
      <c r="H8081" s="329">
        <v>0</v>
      </c>
      <c r="I8081" s="1">
        <v>15865.46664857924</v>
      </c>
      <c r="J8081" s="329">
        <v>2458.5623850735228</v>
      </c>
      <c r="K8081" s="329">
        <f t="shared" si="126"/>
        <v>2811.8647160811979</v>
      </c>
    </row>
    <row r="8082" spans="2:11" x14ac:dyDescent="0.2">
      <c r="B8082" s="1">
        <v>20545427</v>
      </c>
      <c r="C8082" s="1">
        <v>2030</v>
      </c>
      <c r="D8082" s="1" t="s">
        <v>341</v>
      </c>
      <c r="E8082" s="1">
        <v>15865.46664857924</v>
      </c>
      <c r="F8082" s="329">
        <v>353.30233100767532</v>
      </c>
      <c r="G8082" s="1">
        <v>0</v>
      </c>
      <c r="H8082" s="329">
        <v>0</v>
      </c>
      <c r="I8082" s="1">
        <v>15865.46664857924</v>
      </c>
      <c r="J8082" s="329">
        <v>2458.5623850735228</v>
      </c>
      <c r="K8082" s="329">
        <f t="shared" si="126"/>
        <v>2811.8647160811979</v>
      </c>
    </row>
    <row r="8083" spans="2:11" x14ac:dyDescent="0.2">
      <c r="B8083" s="1">
        <v>20545427</v>
      </c>
      <c r="C8083" s="1">
        <v>2031</v>
      </c>
      <c r="D8083" s="1" t="s">
        <v>341</v>
      </c>
      <c r="E8083" s="1">
        <v>15865.46664857924</v>
      </c>
      <c r="F8083" s="329">
        <v>353.30233100767532</v>
      </c>
      <c r="G8083" s="1">
        <v>0</v>
      </c>
      <c r="H8083" s="329">
        <v>0</v>
      </c>
      <c r="I8083" s="1">
        <v>15865.46664857924</v>
      </c>
      <c r="J8083" s="329">
        <v>2458.5623850735228</v>
      </c>
      <c r="K8083" s="329">
        <f t="shared" si="126"/>
        <v>2811.8647160811979</v>
      </c>
    </row>
    <row r="8084" spans="2:11" x14ac:dyDescent="0.2">
      <c r="B8084" s="1">
        <v>20545427</v>
      </c>
      <c r="C8084" s="1">
        <v>2032</v>
      </c>
      <c r="D8084" s="1" t="s">
        <v>341</v>
      </c>
      <c r="E8084" s="1">
        <v>15865.46664857924</v>
      </c>
      <c r="F8084" s="329">
        <v>353.30233100767532</v>
      </c>
      <c r="G8084" s="1">
        <v>0</v>
      </c>
      <c r="H8084" s="329">
        <v>0</v>
      </c>
      <c r="I8084" s="1">
        <v>15865.46664857924</v>
      </c>
      <c r="J8084" s="329">
        <v>2458.5623850735228</v>
      </c>
      <c r="K8084" s="329">
        <f t="shared" si="126"/>
        <v>2811.8647160811979</v>
      </c>
    </row>
    <row r="8085" spans="2:11" x14ac:dyDescent="0.2">
      <c r="B8085" s="1">
        <v>20545427</v>
      </c>
      <c r="C8085" s="1">
        <v>2033</v>
      </c>
      <c r="D8085" s="1" t="s">
        <v>341</v>
      </c>
      <c r="E8085" s="1">
        <v>15865.46664857924</v>
      </c>
      <c r="F8085" s="329">
        <v>353.30233100767532</v>
      </c>
      <c r="G8085" s="1">
        <v>0</v>
      </c>
      <c r="H8085" s="329">
        <v>0</v>
      </c>
      <c r="I8085" s="1">
        <v>15865.46664857924</v>
      </c>
      <c r="J8085" s="329">
        <v>2458.5623850735228</v>
      </c>
      <c r="K8085" s="329">
        <f t="shared" si="126"/>
        <v>2811.8647160811979</v>
      </c>
    </row>
    <row r="8086" spans="2:11" x14ac:dyDescent="0.2">
      <c r="B8086" s="1">
        <v>20545427</v>
      </c>
      <c r="C8086" s="1">
        <v>2034</v>
      </c>
      <c r="D8086" s="1" t="s">
        <v>341</v>
      </c>
      <c r="E8086" s="1">
        <v>15865.46664857924</v>
      </c>
      <c r="F8086" s="329">
        <v>353.30233100767532</v>
      </c>
      <c r="G8086" s="1">
        <v>0</v>
      </c>
      <c r="H8086" s="329">
        <v>0</v>
      </c>
      <c r="I8086" s="1">
        <v>15865.46664857924</v>
      </c>
      <c r="J8086" s="329">
        <v>2458.5623850735228</v>
      </c>
      <c r="K8086" s="329">
        <f t="shared" si="126"/>
        <v>2811.8647160811979</v>
      </c>
    </row>
    <row r="8087" spans="2:11" x14ac:dyDescent="0.2">
      <c r="B8087" s="1">
        <v>20546543</v>
      </c>
      <c r="C8087" s="1">
        <v>2023</v>
      </c>
      <c r="D8087" s="1" t="s">
        <v>341</v>
      </c>
      <c r="E8087" s="1">
        <v>0</v>
      </c>
      <c r="F8087" s="329">
        <v>0</v>
      </c>
      <c r="G8087" s="1">
        <v>0</v>
      </c>
      <c r="H8087" s="329">
        <v>0</v>
      </c>
      <c r="I8087" s="1">
        <v>0</v>
      </c>
      <c r="J8087" s="329">
        <v>1245.195042948882</v>
      </c>
      <c r="K8087" s="329">
        <f t="shared" si="126"/>
        <v>1245.195042948882</v>
      </c>
    </row>
    <row r="8088" spans="2:11" x14ac:dyDescent="0.2">
      <c r="B8088" s="1">
        <v>20546543</v>
      </c>
      <c r="C8088" s="1">
        <v>2024</v>
      </c>
      <c r="D8088" s="1" t="s">
        <v>341</v>
      </c>
      <c r="E8088" s="1">
        <v>929.10444438214085</v>
      </c>
      <c r="F8088" s="329">
        <v>16.918528555181581</v>
      </c>
      <c r="G8088" s="1">
        <v>0</v>
      </c>
      <c r="H8088" s="329">
        <v>0</v>
      </c>
      <c r="I8088" s="1">
        <v>929.10444438214085</v>
      </c>
      <c r="J8088" s="329">
        <v>1245.195042948882</v>
      </c>
      <c r="K8088" s="329">
        <f t="shared" si="126"/>
        <v>1262.1135715040637</v>
      </c>
    </row>
    <row r="8089" spans="2:11" x14ac:dyDescent="0.2">
      <c r="B8089" s="1">
        <v>20546543</v>
      </c>
      <c r="C8089" s="1">
        <v>2025</v>
      </c>
      <c r="D8089" s="1" t="s">
        <v>341</v>
      </c>
      <c r="E8089" s="1">
        <v>929.10444438214085</v>
      </c>
      <c r="F8089" s="329">
        <v>16.918528555181581</v>
      </c>
      <c r="G8089" s="1">
        <v>0</v>
      </c>
      <c r="H8089" s="329">
        <v>0</v>
      </c>
      <c r="I8089" s="1">
        <v>929.10444438214085</v>
      </c>
      <c r="J8089" s="329">
        <v>1245.195042948882</v>
      </c>
      <c r="K8089" s="329">
        <f t="shared" si="126"/>
        <v>1262.1135715040637</v>
      </c>
    </row>
    <row r="8090" spans="2:11" x14ac:dyDescent="0.2">
      <c r="B8090" s="1">
        <v>20546543</v>
      </c>
      <c r="C8090" s="1">
        <v>2026</v>
      </c>
      <c r="D8090" s="1" t="s">
        <v>341</v>
      </c>
      <c r="E8090" s="1">
        <v>929.10444438214085</v>
      </c>
      <c r="F8090" s="329">
        <v>16.918528555181581</v>
      </c>
      <c r="G8090" s="1">
        <v>0</v>
      </c>
      <c r="H8090" s="329">
        <v>0</v>
      </c>
      <c r="I8090" s="1">
        <v>929.10444438214085</v>
      </c>
      <c r="J8090" s="329">
        <v>1245.195042948882</v>
      </c>
      <c r="K8090" s="329">
        <f t="shared" si="126"/>
        <v>1262.1135715040637</v>
      </c>
    </row>
    <row r="8091" spans="2:11" x14ac:dyDescent="0.2">
      <c r="B8091" s="1">
        <v>20546543</v>
      </c>
      <c r="C8091" s="1">
        <v>2027</v>
      </c>
      <c r="D8091" s="1" t="s">
        <v>341</v>
      </c>
      <c r="E8091" s="1">
        <v>929.10444438214085</v>
      </c>
      <c r="F8091" s="329">
        <v>16.918528555181581</v>
      </c>
      <c r="G8091" s="1">
        <v>0</v>
      </c>
      <c r="H8091" s="329">
        <v>0</v>
      </c>
      <c r="I8091" s="1">
        <v>929.10444438214085</v>
      </c>
      <c r="J8091" s="329">
        <v>1245.195042948882</v>
      </c>
      <c r="K8091" s="329">
        <f t="shared" si="126"/>
        <v>1262.1135715040637</v>
      </c>
    </row>
    <row r="8092" spans="2:11" x14ac:dyDescent="0.2">
      <c r="B8092" s="1">
        <v>20546543</v>
      </c>
      <c r="C8092" s="1">
        <v>2028</v>
      </c>
      <c r="D8092" s="1" t="s">
        <v>341</v>
      </c>
      <c r="E8092" s="1">
        <v>929.10444438214085</v>
      </c>
      <c r="F8092" s="329">
        <v>16.918528555181581</v>
      </c>
      <c r="G8092" s="1">
        <v>0</v>
      </c>
      <c r="H8092" s="329">
        <v>0</v>
      </c>
      <c r="I8092" s="1">
        <v>929.10444438214085</v>
      </c>
      <c r="J8092" s="329">
        <v>1245.195042948882</v>
      </c>
      <c r="K8092" s="329">
        <f t="shared" si="126"/>
        <v>1262.1135715040637</v>
      </c>
    </row>
    <row r="8093" spans="2:11" x14ac:dyDescent="0.2">
      <c r="B8093" s="1">
        <v>20546543</v>
      </c>
      <c r="C8093" s="1">
        <v>2029</v>
      </c>
      <c r="D8093" s="1" t="s">
        <v>341</v>
      </c>
      <c r="E8093" s="1">
        <v>929.10444438214085</v>
      </c>
      <c r="F8093" s="329">
        <v>16.918528555181581</v>
      </c>
      <c r="G8093" s="1">
        <v>0</v>
      </c>
      <c r="H8093" s="329">
        <v>0</v>
      </c>
      <c r="I8093" s="1">
        <v>929.10444438214085</v>
      </c>
      <c r="J8093" s="329">
        <v>1245.195042948882</v>
      </c>
      <c r="K8093" s="329">
        <f t="shared" si="126"/>
        <v>1262.1135715040637</v>
      </c>
    </row>
    <row r="8094" spans="2:11" x14ac:dyDescent="0.2">
      <c r="B8094" s="1">
        <v>20546543</v>
      </c>
      <c r="C8094" s="1">
        <v>2030</v>
      </c>
      <c r="D8094" s="1" t="s">
        <v>341</v>
      </c>
      <c r="E8094" s="1">
        <v>929.10444438214085</v>
      </c>
      <c r="F8094" s="329">
        <v>16.918528555181581</v>
      </c>
      <c r="G8094" s="1">
        <v>0</v>
      </c>
      <c r="H8094" s="329">
        <v>0</v>
      </c>
      <c r="I8094" s="1">
        <v>929.10444438214085</v>
      </c>
      <c r="J8094" s="329">
        <v>1245.195042948882</v>
      </c>
      <c r="K8094" s="329">
        <f t="shared" si="126"/>
        <v>1262.1135715040637</v>
      </c>
    </row>
    <row r="8095" spans="2:11" x14ac:dyDescent="0.2">
      <c r="B8095" s="1">
        <v>20546543</v>
      </c>
      <c r="C8095" s="1">
        <v>2031</v>
      </c>
      <c r="D8095" s="1" t="s">
        <v>341</v>
      </c>
      <c r="E8095" s="1">
        <v>929.10444438214085</v>
      </c>
      <c r="F8095" s="329">
        <v>16.918528555181581</v>
      </c>
      <c r="G8095" s="1">
        <v>0</v>
      </c>
      <c r="H8095" s="329">
        <v>0</v>
      </c>
      <c r="I8095" s="1">
        <v>929.10444438214085</v>
      </c>
      <c r="J8095" s="329">
        <v>1245.195042948882</v>
      </c>
      <c r="K8095" s="329">
        <f t="shared" si="126"/>
        <v>1262.1135715040637</v>
      </c>
    </row>
    <row r="8096" spans="2:11" x14ac:dyDescent="0.2">
      <c r="B8096" s="1">
        <v>20546543</v>
      </c>
      <c r="C8096" s="1">
        <v>2032</v>
      </c>
      <c r="D8096" s="1" t="s">
        <v>341</v>
      </c>
      <c r="E8096" s="1">
        <v>929.10444438214085</v>
      </c>
      <c r="F8096" s="329">
        <v>16.918528555181581</v>
      </c>
      <c r="G8096" s="1">
        <v>0</v>
      </c>
      <c r="H8096" s="329">
        <v>0</v>
      </c>
      <c r="I8096" s="1">
        <v>929.10444438214085</v>
      </c>
      <c r="J8096" s="329">
        <v>1245.195042948882</v>
      </c>
      <c r="K8096" s="329">
        <f t="shared" si="126"/>
        <v>1262.1135715040637</v>
      </c>
    </row>
    <row r="8097" spans="2:11" x14ac:dyDescent="0.2">
      <c r="B8097" s="1">
        <v>20546543</v>
      </c>
      <c r="C8097" s="1">
        <v>2033</v>
      </c>
      <c r="D8097" s="1" t="s">
        <v>341</v>
      </c>
      <c r="E8097" s="1">
        <v>929.10444438214085</v>
      </c>
      <c r="F8097" s="329">
        <v>16.918528555181581</v>
      </c>
      <c r="G8097" s="1">
        <v>0</v>
      </c>
      <c r="H8097" s="329">
        <v>0</v>
      </c>
      <c r="I8097" s="1">
        <v>929.10444438214085</v>
      </c>
      <c r="J8097" s="329">
        <v>1245.195042948882</v>
      </c>
      <c r="K8097" s="329">
        <f t="shared" si="126"/>
        <v>1262.1135715040637</v>
      </c>
    </row>
    <row r="8098" spans="2:11" x14ac:dyDescent="0.2">
      <c r="B8098" s="1">
        <v>20546543</v>
      </c>
      <c r="C8098" s="1">
        <v>2034</v>
      </c>
      <c r="D8098" s="1" t="s">
        <v>341</v>
      </c>
      <c r="E8098" s="1">
        <v>929.10444438214085</v>
      </c>
      <c r="F8098" s="329">
        <v>16.918528555181581</v>
      </c>
      <c r="G8098" s="1">
        <v>0</v>
      </c>
      <c r="H8098" s="329">
        <v>0</v>
      </c>
      <c r="I8098" s="1">
        <v>929.10444438214085</v>
      </c>
      <c r="J8098" s="329">
        <v>1245.195042948882</v>
      </c>
      <c r="K8098" s="329">
        <f t="shared" si="126"/>
        <v>1262.1135715040637</v>
      </c>
    </row>
    <row r="8099" spans="2:11" x14ac:dyDescent="0.2">
      <c r="B8099" s="1">
        <v>20559409</v>
      </c>
      <c r="C8099" s="1">
        <v>2023</v>
      </c>
      <c r="D8099" s="1" t="s">
        <v>341</v>
      </c>
      <c r="E8099" s="1">
        <v>0</v>
      </c>
      <c r="F8099" s="329">
        <v>0</v>
      </c>
      <c r="G8099" s="1">
        <v>0</v>
      </c>
      <c r="H8099" s="329">
        <v>0</v>
      </c>
      <c r="I8099" s="1">
        <v>0</v>
      </c>
      <c r="J8099" s="329">
        <v>4957.9177194347467</v>
      </c>
      <c r="K8099" s="329">
        <f t="shared" si="126"/>
        <v>4957.9177194347467</v>
      </c>
    </row>
    <row r="8100" spans="2:11" x14ac:dyDescent="0.2">
      <c r="B8100" s="1">
        <v>20559409</v>
      </c>
      <c r="C8100" s="1">
        <v>2024</v>
      </c>
      <c r="D8100" s="1" t="s">
        <v>341</v>
      </c>
      <c r="E8100" s="1">
        <v>0</v>
      </c>
      <c r="F8100" s="329">
        <v>0</v>
      </c>
      <c r="G8100" s="1">
        <v>0</v>
      </c>
      <c r="H8100" s="329">
        <v>0</v>
      </c>
      <c r="I8100" s="1">
        <v>0</v>
      </c>
      <c r="J8100" s="329">
        <v>4957.9177194347467</v>
      </c>
      <c r="K8100" s="329">
        <f t="shared" si="126"/>
        <v>4957.9177194347467</v>
      </c>
    </row>
    <row r="8101" spans="2:11" x14ac:dyDescent="0.2">
      <c r="B8101" s="1">
        <v>20559409</v>
      </c>
      <c r="C8101" s="1">
        <v>2025</v>
      </c>
      <c r="D8101" s="1" t="s">
        <v>341</v>
      </c>
      <c r="E8101" s="1">
        <v>0</v>
      </c>
      <c r="F8101" s="329">
        <v>0</v>
      </c>
      <c r="G8101" s="1">
        <v>0</v>
      </c>
      <c r="H8101" s="329">
        <v>0</v>
      </c>
      <c r="I8101" s="1">
        <v>0</v>
      </c>
      <c r="J8101" s="329">
        <v>4957.9177194347467</v>
      </c>
      <c r="K8101" s="329">
        <f t="shared" si="126"/>
        <v>4957.9177194347467</v>
      </c>
    </row>
    <row r="8102" spans="2:11" x14ac:dyDescent="0.2">
      <c r="B8102" s="1">
        <v>20559409</v>
      </c>
      <c r="C8102" s="1">
        <v>2026</v>
      </c>
      <c r="D8102" s="1" t="s">
        <v>341</v>
      </c>
      <c r="E8102" s="1">
        <v>0</v>
      </c>
      <c r="F8102" s="329">
        <v>0</v>
      </c>
      <c r="G8102" s="1">
        <v>0</v>
      </c>
      <c r="H8102" s="329">
        <v>0</v>
      </c>
      <c r="I8102" s="1">
        <v>0</v>
      </c>
      <c r="J8102" s="329">
        <v>4957.9177194347467</v>
      </c>
      <c r="K8102" s="329">
        <f t="shared" si="126"/>
        <v>4957.9177194347467</v>
      </c>
    </row>
    <row r="8103" spans="2:11" x14ac:dyDescent="0.2">
      <c r="B8103" s="1">
        <v>20559409</v>
      </c>
      <c r="C8103" s="1">
        <v>2027</v>
      </c>
      <c r="D8103" s="1" t="s">
        <v>341</v>
      </c>
      <c r="E8103" s="1">
        <v>0</v>
      </c>
      <c r="F8103" s="329">
        <v>0</v>
      </c>
      <c r="G8103" s="1">
        <v>0</v>
      </c>
      <c r="H8103" s="329">
        <v>0</v>
      </c>
      <c r="I8103" s="1">
        <v>0</v>
      </c>
      <c r="J8103" s="329">
        <v>4957.9177194347467</v>
      </c>
      <c r="K8103" s="329">
        <f t="shared" si="126"/>
        <v>4957.9177194347467</v>
      </c>
    </row>
    <row r="8104" spans="2:11" x14ac:dyDescent="0.2">
      <c r="B8104" s="1">
        <v>20559409</v>
      </c>
      <c r="C8104" s="1">
        <v>2028</v>
      </c>
      <c r="D8104" s="1" t="s">
        <v>341</v>
      </c>
      <c r="E8104" s="1">
        <v>0</v>
      </c>
      <c r="F8104" s="329">
        <v>0</v>
      </c>
      <c r="G8104" s="1">
        <v>0</v>
      </c>
      <c r="H8104" s="329">
        <v>0</v>
      </c>
      <c r="I8104" s="1">
        <v>0</v>
      </c>
      <c r="J8104" s="329">
        <v>4957.9177194347467</v>
      </c>
      <c r="K8104" s="329">
        <f t="shared" si="126"/>
        <v>4957.9177194347467</v>
      </c>
    </row>
    <row r="8105" spans="2:11" x14ac:dyDescent="0.2">
      <c r="B8105" s="1">
        <v>20559409</v>
      </c>
      <c r="C8105" s="1">
        <v>2029</v>
      </c>
      <c r="D8105" s="1" t="s">
        <v>341</v>
      </c>
      <c r="E8105" s="1">
        <v>0</v>
      </c>
      <c r="F8105" s="329">
        <v>0</v>
      </c>
      <c r="G8105" s="1">
        <v>0</v>
      </c>
      <c r="H8105" s="329">
        <v>0</v>
      </c>
      <c r="I8105" s="1">
        <v>0</v>
      </c>
      <c r="J8105" s="329">
        <v>4957.9177194347467</v>
      </c>
      <c r="K8105" s="329">
        <f t="shared" si="126"/>
        <v>4957.9177194347467</v>
      </c>
    </row>
    <row r="8106" spans="2:11" x14ac:dyDescent="0.2">
      <c r="B8106" s="1">
        <v>20559409</v>
      </c>
      <c r="C8106" s="1">
        <v>2030</v>
      </c>
      <c r="D8106" s="1" t="s">
        <v>341</v>
      </c>
      <c r="E8106" s="1">
        <v>0</v>
      </c>
      <c r="F8106" s="329">
        <v>0</v>
      </c>
      <c r="G8106" s="1">
        <v>0</v>
      </c>
      <c r="H8106" s="329">
        <v>0</v>
      </c>
      <c r="I8106" s="1">
        <v>0</v>
      </c>
      <c r="J8106" s="329">
        <v>4957.9177194347467</v>
      </c>
      <c r="K8106" s="329">
        <f t="shared" si="126"/>
        <v>4957.9177194347467</v>
      </c>
    </row>
    <row r="8107" spans="2:11" x14ac:dyDescent="0.2">
      <c r="B8107" s="1">
        <v>20559409</v>
      </c>
      <c r="C8107" s="1">
        <v>2031</v>
      </c>
      <c r="D8107" s="1" t="s">
        <v>341</v>
      </c>
      <c r="E8107" s="1">
        <v>0</v>
      </c>
      <c r="F8107" s="329">
        <v>0</v>
      </c>
      <c r="G8107" s="1">
        <v>0</v>
      </c>
      <c r="H8107" s="329">
        <v>0</v>
      </c>
      <c r="I8107" s="1">
        <v>0</v>
      </c>
      <c r="J8107" s="329">
        <v>4957.9177194347467</v>
      </c>
      <c r="K8107" s="329">
        <f t="shared" si="126"/>
        <v>4957.9177194347467</v>
      </c>
    </row>
    <row r="8108" spans="2:11" x14ac:dyDescent="0.2">
      <c r="B8108" s="1">
        <v>20559409</v>
      </c>
      <c r="C8108" s="1">
        <v>2032</v>
      </c>
      <c r="D8108" s="1" t="s">
        <v>341</v>
      </c>
      <c r="E8108" s="1">
        <v>0</v>
      </c>
      <c r="F8108" s="329">
        <v>0</v>
      </c>
      <c r="G8108" s="1">
        <v>0</v>
      </c>
      <c r="H8108" s="329">
        <v>0</v>
      </c>
      <c r="I8108" s="1">
        <v>0</v>
      </c>
      <c r="J8108" s="329">
        <v>4957.9177194347467</v>
      </c>
      <c r="K8108" s="329">
        <f t="shared" si="126"/>
        <v>4957.9177194347467</v>
      </c>
    </row>
    <row r="8109" spans="2:11" x14ac:dyDescent="0.2">
      <c r="B8109" s="1">
        <v>20559409</v>
      </c>
      <c r="C8109" s="1">
        <v>2033</v>
      </c>
      <c r="D8109" s="1" t="s">
        <v>341</v>
      </c>
      <c r="E8109" s="1">
        <v>0</v>
      </c>
      <c r="F8109" s="329">
        <v>0</v>
      </c>
      <c r="G8109" s="1">
        <v>0</v>
      </c>
      <c r="H8109" s="329">
        <v>0</v>
      </c>
      <c r="I8109" s="1">
        <v>0</v>
      </c>
      <c r="J8109" s="329">
        <v>4957.9177194347467</v>
      </c>
      <c r="K8109" s="329">
        <f t="shared" si="126"/>
        <v>4957.9177194347467</v>
      </c>
    </row>
    <row r="8110" spans="2:11" x14ac:dyDescent="0.2">
      <c r="B8110" s="1">
        <v>20559409</v>
      </c>
      <c r="C8110" s="1">
        <v>2034</v>
      </c>
      <c r="D8110" s="1" t="s">
        <v>341</v>
      </c>
      <c r="E8110" s="1">
        <v>0</v>
      </c>
      <c r="F8110" s="329">
        <v>0</v>
      </c>
      <c r="G8110" s="1">
        <v>0</v>
      </c>
      <c r="H8110" s="329">
        <v>0</v>
      </c>
      <c r="I8110" s="1">
        <v>0</v>
      </c>
      <c r="J8110" s="329">
        <v>4957.9177194347467</v>
      </c>
      <c r="K8110" s="329">
        <f t="shared" si="126"/>
        <v>4957.9177194347467</v>
      </c>
    </row>
    <row r="8111" spans="2:11" x14ac:dyDescent="0.2">
      <c r="B8111" s="1">
        <v>20592222</v>
      </c>
      <c r="C8111" s="1">
        <v>2023</v>
      </c>
      <c r="D8111" s="1" t="s">
        <v>341</v>
      </c>
      <c r="E8111" s="1">
        <v>0</v>
      </c>
      <c r="F8111" s="329">
        <v>0</v>
      </c>
      <c r="G8111" s="1">
        <v>4541.1600816767204</v>
      </c>
      <c r="H8111" s="329">
        <v>154848.8242170866</v>
      </c>
      <c r="I8111" s="1">
        <v>4541.1600816767204</v>
      </c>
      <c r="J8111" s="329">
        <v>4935.5131389227836</v>
      </c>
      <c r="K8111" s="329">
        <f t="shared" si="126"/>
        <v>159784.33735600938</v>
      </c>
    </row>
    <row r="8112" spans="2:11" x14ac:dyDescent="0.2">
      <c r="B8112" s="1">
        <v>20592222</v>
      </c>
      <c r="C8112" s="1">
        <v>2024</v>
      </c>
      <c r="D8112" s="1" t="s">
        <v>341</v>
      </c>
      <c r="E8112" s="1">
        <v>0</v>
      </c>
      <c r="F8112" s="329">
        <v>0</v>
      </c>
      <c r="G8112" s="1">
        <v>5444.6374890653478</v>
      </c>
      <c r="H8112" s="329">
        <v>185656.46185252859</v>
      </c>
      <c r="I8112" s="1">
        <v>5444.6374890653478</v>
      </c>
      <c r="J8112" s="329">
        <v>4935.5131389227836</v>
      </c>
      <c r="K8112" s="329">
        <f t="shared" si="126"/>
        <v>190591.97499145137</v>
      </c>
    </row>
    <row r="8113" spans="2:11" x14ac:dyDescent="0.2">
      <c r="B8113" s="1">
        <v>20592222</v>
      </c>
      <c r="C8113" s="1">
        <v>2025</v>
      </c>
      <c r="D8113" s="1" t="s">
        <v>341</v>
      </c>
      <c r="E8113" s="1">
        <v>0</v>
      </c>
      <c r="F8113" s="329">
        <v>0</v>
      </c>
      <c r="G8113" s="1">
        <v>5444.6374890653478</v>
      </c>
      <c r="H8113" s="329">
        <v>185656.46185252859</v>
      </c>
      <c r="I8113" s="1">
        <v>5444.6374890653478</v>
      </c>
      <c r="J8113" s="329">
        <v>4935.5131389227836</v>
      </c>
      <c r="K8113" s="329">
        <f t="shared" si="126"/>
        <v>190591.97499145137</v>
      </c>
    </row>
    <row r="8114" spans="2:11" x14ac:dyDescent="0.2">
      <c r="B8114" s="1">
        <v>20592222</v>
      </c>
      <c r="C8114" s="1">
        <v>2026</v>
      </c>
      <c r="D8114" s="1" t="s">
        <v>341</v>
      </c>
      <c r="E8114" s="1">
        <v>0</v>
      </c>
      <c r="F8114" s="329">
        <v>0</v>
      </c>
      <c r="G8114" s="1">
        <v>5444.6374890653478</v>
      </c>
      <c r="H8114" s="329">
        <v>185656.46185252859</v>
      </c>
      <c r="I8114" s="1">
        <v>5444.6374890653478</v>
      </c>
      <c r="J8114" s="329">
        <v>4935.5131389227836</v>
      </c>
      <c r="K8114" s="329">
        <f t="shared" si="126"/>
        <v>190591.97499145137</v>
      </c>
    </row>
    <row r="8115" spans="2:11" x14ac:dyDescent="0.2">
      <c r="B8115" s="1">
        <v>20592222</v>
      </c>
      <c r="C8115" s="1">
        <v>2027</v>
      </c>
      <c r="D8115" s="1" t="s">
        <v>341</v>
      </c>
      <c r="E8115" s="1">
        <v>0</v>
      </c>
      <c r="F8115" s="329">
        <v>0</v>
      </c>
      <c r="G8115" s="1">
        <v>5444.6374890653478</v>
      </c>
      <c r="H8115" s="329">
        <v>185656.46185252859</v>
      </c>
      <c r="I8115" s="1">
        <v>5444.6374890653478</v>
      </c>
      <c r="J8115" s="329">
        <v>4935.5131389227836</v>
      </c>
      <c r="K8115" s="329">
        <f t="shared" si="126"/>
        <v>190591.97499145137</v>
      </c>
    </row>
    <row r="8116" spans="2:11" x14ac:dyDescent="0.2">
      <c r="B8116" s="1">
        <v>20592222</v>
      </c>
      <c r="C8116" s="1">
        <v>2028</v>
      </c>
      <c r="D8116" s="1" t="s">
        <v>341</v>
      </c>
      <c r="E8116" s="1">
        <v>0</v>
      </c>
      <c r="F8116" s="329">
        <v>0</v>
      </c>
      <c r="G8116" s="1">
        <v>5444.6374890653478</v>
      </c>
      <c r="H8116" s="329">
        <v>185656.46185252859</v>
      </c>
      <c r="I8116" s="1">
        <v>5444.6374890653478</v>
      </c>
      <c r="J8116" s="329">
        <v>4935.5131389227836</v>
      </c>
      <c r="K8116" s="329">
        <f t="shared" si="126"/>
        <v>190591.97499145137</v>
      </c>
    </row>
    <row r="8117" spans="2:11" x14ac:dyDescent="0.2">
      <c r="B8117" s="1">
        <v>20592222</v>
      </c>
      <c r="C8117" s="1">
        <v>2029</v>
      </c>
      <c r="D8117" s="1" t="s">
        <v>341</v>
      </c>
      <c r="E8117" s="1">
        <v>0</v>
      </c>
      <c r="F8117" s="329">
        <v>0</v>
      </c>
      <c r="G8117" s="1">
        <v>5444.6374890653478</v>
      </c>
      <c r="H8117" s="329">
        <v>185656.46185252859</v>
      </c>
      <c r="I8117" s="1">
        <v>5444.6374890653478</v>
      </c>
      <c r="J8117" s="329">
        <v>4935.5131389227836</v>
      </c>
      <c r="K8117" s="329">
        <f t="shared" si="126"/>
        <v>190591.97499145137</v>
      </c>
    </row>
    <row r="8118" spans="2:11" x14ac:dyDescent="0.2">
      <c r="B8118" s="1">
        <v>20592222</v>
      </c>
      <c r="C8118" s="1">
        <v>2030</v>
      </c>
      <c r="D8118" s="1" t="s">
        <v>341</v>
      </c>
      <c r="E8118" s="1">
        <v>0</v>
      </c>
      <c r="F8118" s="329">
        <v>0</v>
      </c>
      <c r="G8118" s="1">
        <v>5444.6374890653478</v>
      </c>
      <c r="H8118" s="329">
        <v>185656.46185252859</v>
      </c>
      <c r="I8118" s="1">
        <v>5444.6374890653478</v>
      </c>
      <c r="J8118" s="329">
        <v>4935.5131389227836</v>
      </c>
      <c r="K8118" s="329">
        <f t="shared" si="126"/>
        <v>190591.97499145137</v>
      </c>
    </row>
    <row r="8119" spans="2:11" x14ac:dyDescent="0.2">
      <c r="B8119" s="1">
        <v>20592222</v>
      </c>
      <c r="C8119" s="1">
        <v>2031</v>
      </c>
      <c r="D8119" s="1" t="s">
        <v>341</v>
      </c>
      <c r="E8119" s="1">
        <v>0</v>
      </c>
      <c r="F8119" s="329">
        <v>0</v>
      </c>
      <c r="G8119" s="1">
        <v>5444.6374890653478</v>
      </c>
      <c r="H8119" s="329">
        <v>185656.46185252859</v>
      </c>
      <c r="I8119" s="1">
        <v>5444.6374890653478</v>
      </c>
      <c r="J8119" s="329">
        <v>4935.5131389227836</v>
      </c>
      <c r="K8119" s="329">
        <f t="shared" si="126"/>
        <v>190591.97499145137</v>
      </c>
    </row>
    <row r="8120" spans="2:11" x14ac:dyDescent="0.2">
      <c r="B8120" s="1">
        <v>20592222</v>
      </c>
      <c r="C8120" s="1">
        <v>2032</v>
      </c>
      <c r="D8120" s="1" t="s">
        <v>341</v>
      </c>
      <c r="E8120" s="1">
        <v>0</v>
      </c>
      <c r="F8120" s="329">
        <v>0</v>
      </c>
      <c r="G8120" s="1">
        <v>5444.6374890653478</v>
      </c>
      <c r="H8120" s="329">
        <v>185656.46185252859</v>
      </c>
      <c r="I8120" s="1">
        <v>5444.6374890653478</v>
      </c>
      <c r="J8120" s="329">
        <v>4935.5131389227836</v>
      </c>
      <c r="K8120" s="329">
        <f t="shared" si="126"/>
        <v>190591.97499145137</v>
      </c>
    </row>
    <row r="8121" spans="2:11" x14ac:dyDescent="0.2">
      <c r="B8121" s="1">
        <v>20592222</v>
      </c>
      <c r="C8121" s="1">
        <v>2033</v>
      </c>
      <c r="D8121" s="1" t="s">
        <v>341</v>
      </c>
      <c r="E8121" s="1">
        <v>0</v>
      </c>
      <c r="F8121" s="329">
        <v>0</v>
      </c>
      <c r="G8121" s="1">
        <v>5444.6374890653478</v>
      </c>
      <c r="H8121" s="329">
        <v>185656.46185252859</v>
      </c>
      <c r="I8121" s="1">
        <v>5444.6374890653478</v>
      </c>
      <c r="J8121" s="329">
        <v>4935.5131389227836</v>
      </c>
      <c r="K8121" s="329">
        <f t="shared" si="126"/>
        <v>190591.97499145137</v>
      </c>
    </row>
    <row r="8122" spans="2:11" x14ac:dyDescent="0.2">
      <c r="B8122" s="1">
        <v>20592222</v>
      </c>
      <c r="C8122" s="1">
        <v>2034</v>
      </c>
      <c r="D8122" s="1" t="s">
        <v>341</v>
      </c>
      <c r="E8122" s="1">
        <v>0</v>
      </c>
      <c r="F8122" s="329">
        <v>0</v>
      </c>
      <c r="G8122" s="1">
        <v>5444.6374890653478</v>
      </c>
      <c r="H8122" s="329">
        <v>185656.46185252859</v>
      </c>
      <c r="I8122" s="1">
        <v>5444.6374890653478</v>
      </c>
      <c r="J8122" s="329">
        <v>4935.5131389227836</v>
      </c>
      <c r="K8122" s="329">
        <f t="shared" si="126"/>
        <v>190591.97499145137</v>
      </c>
    </row>
    <row r="8123" spans="2:11" x14ac:dyDescent="0.2">
      <c r="B8123" s="1">
        <v>20592233</v>
      </c>
      <c r="C8123" s="1">
        <v>2023</v>
      </c>
      <c r="D8123" s="1" t="s">
        <v>341</v>
      </c>
      <c r="E8123" s="1">
        <v>0</v>
      </c>
      <c r="F8123" s="329">
        <v>0</v>
      </c>
      <c r="G8123" s="1">
        <v>1040.856242194611</v>
      </c>
      <c r="H8123" s="329">
        <v>35492.112672526688</v>
      </c>
      <c r="I8123" s="1">
        <v>1040.856242194611</v>
      </c>
      <c r="J8123" s="329">
        <v>640.52188045571052</v>
      </c>
      <c r="K8123" s="329">
        <f t="shared" si="126"/>
        <v>36132.634552982396</v>
      </c>
    </row>
    <row r="8124" spans="2:11" x14ac:dyDescent="0.2">
      <c r="B8124" s="1">
        <v>20592233</v>
      </c>
      <c r="C8124" s="1">
        <v>2024</v>
      </c>
      <c r="D8124" s="1" t="s">
        <v>341</v>
      </c>
      <c r="E8124" s="1">
        <v>0</v>
      </c>
      <c r="F8124" s="329">
        <v>0</v>
      </c>
      <c r="G8124" s="1">
        <v>1203.0242559487931</v>
      </c>
      <c r="H8124" s="329">
        <v>41021.872866794823</v>
      </c>
      <c r="I8124" s="1">
        <v>1203.0242559487931</v>
      </c>
      <c r="J8124" s="329">
        <v>640.52188045571052</v>
      </c>
      <c r="K8124" s="329">
        <f t="shared" si="126"/>
        <v>41662.394747250532</v>
      </c>
    </row>
    <row r="8125" spans="2:11" x14ac:dyDescent="0.2">
      <c r="B8125" s="1">
        <v>20592233</v>
      </c>
      <c r="C8125" s="1">
        <v>2025</v>
      </c>
      <c r="D8125" s="1" t="s">
        <v>341</v>
      </c>
      <c r="E8125" s="1">
        <v>0</v>
      </c>
      <c r="F8125" s="329">
        <v>0</v>
      </c>
      <c r="G8125" s="1">
        <v>1203.0242559487931</v>
      </c>
      <c r="H8125" s="329">
        <v>41021.872866794823</v>
      </c>
      <c r="I8125" s="1">
        <v>1203.0242559487931</v>
      </c>
      <c r="J8125" s="329">
        <v>640.52188045571052</v>
      </c>
      <c r="K8125" s="329">
        <f t="shared" si="126"/>
        <v>41662.394747250532</v>
      </c>
    </row>
    <row r="8126" spans="2:11" x14ac:dyDescent="0.2">
      <c r="B8126" s="1">
        <v>20592233</v>
      </c>
      <c r="C8126" s="1">
        <v>2026</v>
      </c>
      <c r="D8126" s="1" t="s">
        <v>341</v>
      </c>
      <c r="E8126" s="1">
        <v>0</v>
      </c>
      <c r="F8126" s="329">
        <v>0</v>
      </c>
      <c r="G8126" s="1">
        <v>1203.0242559487931</v>
      </c>
      <c r="H8126" s="329">
        <v>41021.872866794823</v>
      </c>
      <c r="I8126" s="1">
        <v>1203.0242559487931</v>
      </c>
      <c r="J8126" s="329">
        <v>640.52188045571052</v>
      </c>
      <c r="K8126" s="329">
        <f t="shared" si="126"/>
        <v>41662.394747250532</v>
      </c>
    </row>
    <row r="8127" spans="2:11" x14ac:dyDescent="0.2">
      <c r="B8127" s="1">
        <v>20592233</v>
      </c>
      <c r="C8127" s="1">
        <v>2027</v>
      </c>
      <c r="D8127" s="1" t="s">
        <v>341</v>
      </c>
      <c r="E8127" s="1">
        <v>0</v>
      </c>
      <c r="F8127" s="329">
        <v>0</v>
      </c>
      <c r="G8127" s="1">
        <v>1203.0242559487931</v>
      </c>
      <c r="H8127" s="329">
        <v>41021.872866794823</v>
      </c>
      <c r="I8127" s="1">
        <v>1203.0242559487931</v>
      </c>
      <c r="J8127" s="329">
        <v>640.52188045571052</v>
      </c>
      <c r="K8127" s="329">
        <f t="shared" si="126"/>
        <v>41662.394747250532</v>
      </c>
    </row>
    <row r="8128" spans="2:11" x14ac:dyDescent="0.2">
      <c r="B8128" s="1">
        <v>20592233</v>
      </c>
      <c r="C8128" s="1">
        <v>2028</v>
      </c>
      <c r="D8128" s="1" t="s">
        <v>341</v>
      </c>
      <c r="E8128" s="1">
        <v>0</v>
      </c>
      <c r="F8128" s="329">
        <v>0</v>
      </c>
      <c r="G8128" s="1">
        <v>1203.0242559487931</v>
      </c>
      <c r="H8128" s="329">
        <v>41021.872866794823</v>
      </c>
      <c r="I8128" s="1">
        <v>1203.0242559487931</v>
      </c>
      <c r="J8128" s="329">
        <v>640.52188045571052</v>
      </c>
      <c r="K8128" s="329">
        <f t="shared" si="126"/>
        <v>41662.394747250532</v>
      </c>
    </row>
    <row r="8129" spans="2:11" x14ac:dyDescent="0.2">
      <c r="B8129" s="1">
        <v>20592233</v>
      </c>
      <c r="C8129" s="1">
        <v>2029</v>
      </c>
      <c r="D8129" s="1" t="s">
        <v>341</v>
      </c>
      <c r="E8129" s="1">
        <v>0</v>
      </c>
      <c r="F8129" s="329">
        <v>0</v>
      </c>
      <c r="G8129" s="1">
        <v>1203.0242559487931</v>
      </c>
      <c r="H8129" s="329">
        <v>41021.872866794823</v>
      </c>
      <c r="I8129" s="1">
        <v>1203.0242559487931</v>
      </c>
      <c r="J8129" s="329">
        <v>640.52188045571052</v>
      </c>
      <c r="K8129" s="329">
        <f t="shared" si="126"/>
        <v>41662.394747250532</v>
      </c>
    </row>
    <row r="8130" spans="2:11" x14ac:dyDescent="0.2">
      <c r="B8130" s="1">
        <v>20592233</v>
      </c>
      <c r="C8130" s="1">
        <v>2030</v>
      </c>
      <c r="D8130" s="1" t="s">
        <v>341</v>
      </c>
      <c r="E8130" s="1">
        <v>0</v>
      </c>
      <c r="F8130" s="329">
        <v>0</v>
      </c>
      <c r="G8130" s="1">
        <v>1203.0242559487931</v>
      </c>
      <c r="H8130" s="329">
        <v>41021.872866794823</v>
      </c>
      <c r="I8130" s="1">
        <v>1203.0242559487931</v>
      </c>
      <c r="J8130" s="329">
        <v>640.52188045571052</v>
      </c>
      <c r="K8130" s="329">
        <f t="shared" si="126"/>
        <v>41662.394747250532</v>
      </c>
    </row>
    <row r="8131" spans="2:11" x14ac:dyDescent="0.2">
      <c r="B8131" s="1">
        <v>20592233</v>
      </c>
      <c r="C8131" s="1">
        <v>2031</v>
      </c>
      <c r="D8131" s="1" t="s">
        <v>341</v>
      </c>
      <c r="E8131" s="1">
        <v>0</v>
      </c>
      <c r="F8131" s="329">
        <v>0</v>
      </c>
      <c r="G8131" s="1">
        <v>1203.0242559487931</v>
      </c>
      <c r="H8131" s="329">
        <v>41021.872866794823</v>
      </c>
      <c r="I8131" s="1">
        <v>1203.0242559487931</v>
      </c>
      <c r="J8131" s="329">
        <v>640.52188045571052</v>
      </c>
      <c r="K8131" s="329">
        <f t="shared" si="126"/>
        <v>41662.394747250532</v>
      </c>
    </row>
    <row r="8132" spans="2:11" x14ac:dyDescent="0.2">
      <c r="B8132" s="1">
        <v>20592233</v>
      </c>
      <c r="C8132" s="1">
        <v>2032</v>
      </c>
      <c r="D8132" s="1" t="s">
        <v>341</v>
      </c>
      <c r="E8132" s="1">
        <v>0</v>
      </c>
      <c r="F8132" s="329">
        <v>0</v>
      </c>
      <c r="G8132" s="1">
        <v>1203.0242559487931</v>
      </c>
      <c r="H8132" s="329">
        <v>41021.872866794823</v>
      </c>
      <c r="I8132" s="1">
        <v>1203.0242559487931</v>
      </c>
      <c r="J8132" s="329">
        <v>640.52188045571052</v>
      </c>
      <c r="K8132" s="329">
        <f t="shared" si="126"/>
        <v>41662.394747250532</v>
      </c>
    </row>
    <row r="8133" spans="2:11" x14ac:dyDescent="0.2">
      <c r="B8133" s="1">
        <v>20592233</v>
      </c>
      <c r="C8133" s="1">
        <v>2033</v>
      </c>
      <c r="D8133" s="1" t="s">
        <v>341</v>
      </c>
      <c r="E8133" s="1">
        <v>0</v>
      </c>
      <c r="F8133" s="329">
        <v>0</v>
      </c>
      <c r="G8133" s="1">
        <v>1203.0242559487931</v>
      </c>
      <c r="H8133" s="329">
        <v>41021.872866794823</v>
      </c>
      <c r="I8133" s="1">
        <v>1203.0242559487931</v>
      </c>
      <c r="J8133" s="329">
        <v>640.52188045571052</v>
      </c>
      <c r="K8133" s="329">
        <f t="shared" si="126"/>
        <v>41662.394747250532</v>
      </c>
    </row>
    <row r="8134" spans="2:11" x14ac:dyDescent="0.2">
      <c r="B8134" s="1">
        <v>20592233</v>
      </c>
      <c r="C8134" s="1">
        <v>2034</v>
      </c>
      <c r="D8134" s="1" t="s">
        <v>341</v>
      </c>
      <c r="E8134" s="1">
        <v>0</v>
      </c>
      <c r="F8134" s="329">
        <v>0</v>
      </c>
      <c r="G8134" s="1">
        <v>1203.0242559487931</v>
      </c>
      <c r="H8134" s="329">
        <v>41021.872866794823</v>
      </c>
      <c r="I8134" s="1">
        <v>1203.0242559487931</v>
      </c>
      <c r="J8134" s="329">
        <v>640.52188045571052</v>
      </c>
      <c r="K8134" s="329">
        <f t="shared" si="126"/>
        <v>41662.394747250532</v>
      </c>
    </row>
    <row r="8135" spans="2:11" x14ac:dyDescent="0.2">
      <c r="B8135" s="1">
        <v>20592563</v>
      </c>
      <c r="C8135" s="1">
        <v>2023</v>
      </c>
      <c r="D8135" s="1" t="s">
        <v>341</v>
      </c>
      <c r="E8135" s="1">
        <v>9509.2867941363347</v>
      </c>
      <c r="F8135" s="329">
        <v>0</v>
      </c>
      <c r="G8135" s="1">
        <v>48.849060343765942</v>
      </c>
      <c r="H8135" s="329">
        <v>1665.702028180594</v>
      </c>
      <c r="I8135" s="1">
        <v>9558.1358544801005</v>
      </c>
      <c r="J8135" s="329">
        <v>7115.4837806026626</v>
      </c>
      <c r="K8135" s="329">
        <f t="shared" ref="K8135:K8198" si="127">J8135+H8135+F8135</f>
        <v>8781.185808783257</v>
      </c>
    </row>
    <row r="8136" spans="2:11" x14ac:dyDescent="0.2">
      <c r="B8136" s="1">
        <v>20592563</v>
      </c>
      <c r="C8136" s="1">
        <v>2024</v>
      </c>
      <c r="D8136" s="1" t="s">
        <v>341</v>
      </c>
      <c r="E8136" s="1">
        <v>11646.83831475525</v>
      </c>
      <c r="F8136" s="329">
        <v>233.6177297651144</v>
      </c>
      <c r="G8136" s="1">
        <v>96.824999928499878</v>
      </c>
      <c r="H8136" s="329">
        <v>3301.6315487851698</v>
      </c>
      <c r="I8136" s="1">
        <v>11743.66331468375</v>
      </c>
      <c r="J8136" s="329">
        <v>7115.4837806026626</v>
      </c>
      <c r="K8136" s="329">
        <f t="shared" si="127"/>
        <v>10650.733059152946</v>
      </c>
    </row>
    <row r="8137" spans="2:11" x14ac:dyDescent="0.2">
      <c r="B8137" s="1">
        <v>20592563</v>
      </c>
      <c r="C8137" s="1">
        <v>2025</v>
      </c>
      <c r="D8137" s="1" t="s">
        <v>341</v>
      </c>
      <c r="E8137" s="1">
        <v>11646.83831475525</v>
      </c>
      <c r="F8137" s="329">
        <v>233.6177297651144</v>
      </c>
      <c r="G8137" s="1">
        <v>96.824999928499878</v>
      </c>
      <c r="H8137" s="329">
        <v>3301.6315487851698</v>
      </c>
      <c r="I8137" s="1">
        <v>11743.66331468375</v>
      </c>
      <c r="J8137" s="329">
        <v>7115.4837806026626</v>
      </c>
      <c r="K8137" s="329">
        <f t="shared" si="127"/>
        <v>10650.733059152946</v>
      </c>
    </row>
    <row r="8138" spans="2:11" x14ac:dyDescent="0.2">
      <c r="B8138" s="1">
        <v>20592563</v>
      </c>
      <c r="C8138" s="1">
        <v>2026</v>
      </c>
      <c r="D8138" s="1" t="s">
        <v>341</v>
      </c>
      <c r="E8138" s="1">
        <v>11646.83831475525</v>
      </c>
      <c r="F8138" s="329">
        <v>233.6177297651144</v>
      </c>
      <c r="G8138" s="1">
        <v>96.824999928499878</v>
      </c>
      <c r="H8138" s="329">
        <v>3301.6315487851698</v>
      </c>
      <c r="I8138" s="1">
        <v>11743.66331468375</v>
      </c>
      <c r="J8138" s="329">
        <v>7115.4837806026626</v>
      </c>
      <c r="K8138" s="329">
        <f t="shared" si="127"/>
        <v>10650.733059152946</v>
      </c>
    </row>
    <row r="8139" spans="2:11" x14ac:dyDescent="0.2">
      <c r="B8139" s="1">
        <v>20592563</v>
      </c>
      <c r="C8139" s="1">
        <v>2027</v>
      </c>
      <c r="D8139" s="1" t="s">
        <v>341</v>
      </c>
      <c r="E8139" s="1">
        <v>11646.83831475525</v>
      </c>
      <c r="F8139" s="329">
        <v>233.6177297651144</v>
      </c>
      <c r="G8139" s="1">
        <v>96.824999928499878</v>
      </c>
      <c r="H8139" s="329">
        <v>3301.6315487851698</v>
      </c>
      <c r="I8139" s="1">
        <v>11743.66331468375</v>
      </c>
      <c r="J8139" s="329">
        <v>7115.4837806026626</v>
      </c>
      <c r="K8139" s="329">
        <f t="shared" si="127"/>
        <v>10650.733059152946</v>
      </c>
    </row>
    <row r="8140" spans="2:11" x14ac:dyDescent="0.2">
      <c r="B8140" s="1">
        <v>20592563</v>
      </c>
      <c r="C8140" s="1">
        <v>2028</v>
      </c>
      <c r="D8140" s="1" t="s">
        <v>341</v>
      </c>
      <c r="E8140" s="1">
        <v>11646.83831475525</v>
      </c>
      <c r="F8140" s="329">
        <v>233.6177297651144</v>
      </c>
      <c r="G8140" s="1">
        <v>96.824999928499878</v>
      </c>
      <c r="H8140" s="329">
        <v>3301.6315487851698</v>
      </c>
      <c r="I8140" s="1">
        <v>11743.66331468375</v>
      </c>
      <c r="J8140" s="329">
        <v>7115.4837806026626</v>
      </c>
      <c r="K8140" s="329">
        <f t="shared" si="127"/>
        <v>10650.733059152946</v>
      </c>
    </row>
    <row r="8141" spans="2:11" x14ac:dyDescent="0.2">
      <c r="B8141" s="1">
        <v>20592563</v>
      </c>
      <c r="C8141" s="1">
        <v>2029</v>
      </c>
      <c r="D8141" s="1" t="s">
        <v>341</v>
      </c>
      <c r="E8141" s="1">
        <v>11646.83831475525</v>
      </c>
      <c r="F8141" s="329">
        <v>233.6177297651144</v>
      </c>
      <c r="G8141" s="1">
        <v>96.824999928499878</v>
      </c>
      <c r="H8141" s="329">
        <v>3301.6315487851698</v>
      </c>
      <c r="I8141" s="1">
        <v>11743.66331468375</v>
      </c>
      <c r="J8141" s="329">
        <v>7115.4837806026626</v>
      </c>
      <c r="K8141" s="329">
        <f t="shared" si="127"/>
        <v>10650.733059152946</v>
      </c>
    </row>
    <row r="8142" spans="2:11" x14ac:dyDescent="0.2">
      <c r="B8142" s="1">
        <v>20592563</v>
      </c>
      <c r="C8142" s="1">
        <v>2030</v>
      </c>
      <c r="D8142" s="1" t="s">
        <v>341</v>
      </c>
      <c r="E8142" s="1">
        <v>11646.83831475525</v>
      </c>
      <c r="F8142" s="329">
        <v>233.6177297651144</v>
      </c>
      <c r="G8142" s="1">
        <v>96.824999928499878</v>
      </c>
      <c r="H8142" s="329">
        <v>3301.6315487851698</v>
      </c>
      <c r="I8142" s="1">
        <v>11743.66331468375</v>
      </c>
      <c r="J8142" s="329">
        <v>7115.4837806026626</v>
      </c>
      <c r="K8142" s="329">
        <f t="shared" si="127"/>
        <v>10650.733059152946</v>
      </c>
    </row>
    <row r="8143" spans="2:11" x14ac:dyDescent="0.2">
      <c r="B8143" s="1">
        <v>20592563</v>
      </c>
      <c r="C8143" s="1">
        <v>2031</v>
      </c>
      <c r="D8143" s="1" t="s">
        <v>341</v>
      </c>
      <c r="E8143" s="1">
        <v>11646.83831475525</v>
      </c>
      <c r="F8143" s="329">
        <v>233.6177297651144</v>
      </c>
      <c r="G8143" s="1">
        <v>96.824999928499878</v>
      </c>
      <c r="H8143" s="329">
        <v>3301.6315487851698</v>
      </c>
      <c r="I8143" s="1">
        <v>11743.66331468375</v>
      </c>
      <c r="J8143" s="329">
        <v>7115.4837806026626</v>
      </c>
      <c r="K8143" s="329">
        <f t="shared" si="127"/>
        <v>10650.733059152946</v>
      </c>
    </row>
    <row r="8144" spans="2:11" x14ac:dyDescent="0.2">
      <c r="B8144" s="1">
        <v>20592563</v>
      </c>
      <c r="C8144" s="1">
        <v>2032</v>
      </c>
      <c r="D8144" s="1" t="s">
        <v>341</v>
      </c>
      <c r="E8144" s="1">
        <v>11646.83831475525</v>
      </c>
      <c r="F8144" s="329">
        <v>233.6177297651144</v>
      </c>
      <c r="G8144" s="1">
        <v>96.824999928499878</v>
      </c>
      <c r="H8144" s="329">
        <v>3301.6315487851698</v>
      </c>
      <c r="I8144" s="1">
        <v>11743.66331468375</v>
      </c>
      <c r="J8144" s="329">
        <v>7115.4837806026626</v>
      </c>
      <c r="K8144" s="329">
        <f t="shared" si="127"/>
        <v>10650.733059152946</v>
      </c>
    </row>
    <row r="8145" spans="2:11" x14ac:dyDescent="0.2">
      <c r="B8145" s="1">
        <v>20592563</v>
      </c>
      <c r="C8145" s="1">
        <v>2033</v>
      </c>
      <c r="D8145" s="1" t="s">
        <v>341</v>
      </c>
      <c r="E8145" s="1">
        <v>11646.83831475525</v>
      </c>
      <c r="F8145" s="329">
        <v>233.6177297651144</v>
      </c>
      <c r="G8145" s="1">
        <v>96.824999928499878</v>
      </c>
      <c r="H8145" s="329">
        <v>3301.6315487851698</v>
      </c>
      <c r="I8145" s="1">
        <v>11743.66331468375</v>
      </c>
      <c r="J8145" s="329">
        <v>7115.4837806026626</v>
      </c>
      <c r="K8145" s="329">
        <f t="shared" si="127"/>
        <v>10650.733059152946</v>
      </c>
    </row>
    <row r="8146" spans="2:11" x14ac:dyDescent="0.2">
      <c r="B8146" s="1">
        <v>20592563</v>
      </c>
      <c r="C8146" s="1">
        <v>2034</v>
      </c>
      <c r="D8146" s="1" t="s">
        <v>341</v>
      </c>
      <c r="E8146" s="1">
        <v>11646.83831475525</v>
      </c>
      <c r="F8146" s="329">
        <v>233.6177297651144</v>
      </c>
      <c r="G8146" s="1">
        <v>96.824999928499878</v>
      </c>
      <c r="H8146" s="329">
        <v>3301.6315487851698</v>
      </c>
      <c r="I8146" s="1">
        <v>11743.66331468375</v>
      </c>
      <c r="J8146" s="329">
        <v>7115.4837806026626</v>
      </c>
      <c r="K8146" s="329">
        <f t="shared" si="127"/>
        <v>10650.733059152946</v>
      </c>
    </row>
    <row r="8147" spans="2:11" x14ac:dyDescent="0.2">
      <c r="B8147" s="1">
        <v>20594990</v>
      </c>
      <c r="C8147" s="1">
        <v>2023</v>
      </c>
      <c r="D8147" s="1" t="s">
        <v>341</v>
      </c>
      <c r="E8147" s="1">
        <v>0</v>
      </c>
      <c r="F8147" s="329">
        <v>0</v>
      </c>
      <c r="G8147" s="1">
        <v>0</v>
      </c>
      <c r="H8147" s="329">
        <v>0</v>
      </c>
      <c r="I8147" s="1">
        <v>0</v>
      </c>
      <c r="J8147" s="329">
        <v>262.07109016627612</v>
      </c>
      <c r="K8147" s="329">
        <f t="shared" si="127"/>
        <v>262.07109016627612</v>
      </c>
    </row>
    <row r="8148" spans="2:11" x14ac:dyDescent="0.2">
      <c r="B8148" s="1">
        <v>20594990</v>
      </c>
      <c r="C8148" s="1">
        <v>2024</v>
      </c>
      <c r="D8148" s="1" t="s">
        <v>341</v>
      </c>
      <c r="E8148" s="1">
        <v>0</v>
      </c>
      <c r="F8148" s="329">
        <v>0</v>
      </c>
      <c r="G8148" s="1">
        <v>0</v>
      </c>
      <c r="H8148" s="329">
        <v>0</v>
      </c>
      <c r="I8148" s="1">
        <v>0</v>
      </c>
      <c r="J8148" s="329">
        <v>262.07109016627612</v>
      </c>
      <c r="K8148" s="329">
        <f t="shared" si="127"/>
        <v>262.07109016627612</v>
      </c>
    </row>
    <row r="8149" spans="2:11" x14ac:dyDescent="0.2">
      <c r="B8149" s="1">
        <v>20594990</v>
      </c>
      <c r="C8149" s="1">
        <v>2025</v>
      </c>
      <c r="D8149" s="1" t="s">
        <v>341</v>
      </c>
      <c r="E8149" s="1">
        <v>0</v>
      </c>
      <c r="F8149" s="329">
        <v>0</v>
      </c>
      <c r="G8149" s="1">
        <v>0</v>
      </c>
      <c r="H8149" s="329">
        <v>0</v>
      </c>
      <c r="I8149" s="1">
        <v>0</v>
      </c>
      <c r="J8149" s="329">
        <v>262.07109016627612</v>
      </c>
      <c r="K8149" s="329">
        <f t="shared" si="127"/>
        <v>262.07109016627612</v>
      </c>
    </row>
    <row r="8150" spans="2:11" x14ac:dyDescent="0.2">
      <c r="B8150" s="1">
        <v>20594990</v>
      </c>
      <c r="C8150" s="1">
        <v>2026</v>
      </c>
      <c r="D8150" s="1" t="s">
        <v>341</v>
      </c>
      <c r="E8150" s="1">
        <v>0</v>
      </c>
      <c r="F8150" s="329">
        <v>0</v>
      </c>
      <c r="G8150" s="1">
        <v>0</v>
      </c>
      <c r="H8150" s="329">
        <v>0</v>
      </c>
      <c r="I8150" s="1">
        <v>0</v>
      </c>
      <c r="J8150" s="329">
        <v>262.07109016627612</v>
      </c>
      <c r="K8150" s="329">
        <f t="shared" si="127"/>
        <v>262.07109016627612</v>
      </c>
    </row>
    <row r="8151" spans="2:11" x14ac:dyDescent="0.2">
      <c r="B8151" s="1">
        <v>20594990</v>
      </c>
      <c r="C8151" s="1">
        <v>2027</v>
      </c>
      <c r="D8151" s="1" t="s">
        <v>341</v>
      </c>
      <c r="E8151" s="1">
        <v>0</v>
      </c>
      <c r="F8151" s="329">
        <v>0</v>
      </c>
      <c r="G8151" s="1">
        <v>0</v>
      </c>
      <c r="H8151" s="329">
        <v>0</v>
      </c>
      <c r="I8151" s="1">
        <v>0</v>
      </c>
      <c r="J8151" s="329">
        <v>262.07109016627612</v>
      </c>
      <c r="K8151" s="329">
        <f t="shared" si="127"/>
        <v>262.07109016627612</v>
      </c>
    </row>
    <row r="8152" spans="2:11" x14ac:dyDescent="0.2">
      <c r="B8152" s="1">
        <v>20594990</v>
      </c>
      <c r="C8152" s="1">
        <v>2028</v>
      </c>
      <c r="D8152" s="1" t="s">
        <v>341</v>
      </c>
      <c r="E8152" s="1">
        <v>0</v>
      </c>
      <c r="F8152" s="329">
        <v>0</v>
      </c>
      <c r="G8152" s="1">
        <v>0</v>
      </c>
      <c r="H8152" s="329">
        <v>0</v>
      </c>
      <c r="I8152" s="1">
        <v>0</v>
      </c>
      <c r="J8152" s="329">
        <v>262.07109016627612</v>
      </c>
      <c r="K8152" s="329">
        <f t="shared" si="127"/>
        <v>262.07109016627612</v>
      </c>
    </row>
    <row r="8153" spans="2:11" x14ac:dyDescent="0.2">
      <c r="B8153" s="1">
        <v>20594990</v>
      </c>
      <c r="C8153" s="1">
        <v>2029</v>
      </c>
      <c r="D8153" s="1" t="s">
        <v>341</v>
      </c>
      <c r="E8153" s="1">
        <v>0</v>
      </c>
      <c r="F8153" s="329">
        <v>0</v>
      </c>
      <c r="G8153" s="1">
        <v>0</v>
      </c>
      <c r="H8153" s="329">
        <v>0</v>
      </c>
      <c r="I8153" s="1">
        <v>0</v>
      </c>
      <c r="J8153" s="329">
        <v>262.07109016627612</v>
      </c>
      <c r="K8153" s="329">
        <f t="shared" si="127"/>
        <v>262.07109016627612</v>
      </c>
    </row>
    <row r="8154" spans="2:11" x14ac:dyDescent="0.2">
      <c r="B8154" s="1">
        <v>20594990</v>
      </c>
      <c r="C8154" s="1">
        <v>2030</v>
      </c>
      <c r="D8154" s="1" t="s">
        <v>341</v>
      </c>
      <c r="E8154" s="1">
        <v>0</v>
      </c>
      <c r="F8154" s="329">
        <v>0</v>
      </c>
      <c r="G8154" s="1">
        <v>0</v>
      </c>
      <c r="H8154" s="329">
        <v>0</v>
      </c>
      <c r="I8154" s="1">
        <v>0</v>
      </c>
      <c r="J8154" s="329">
        <v>262.07109016627612</v>
      </c>
      <c r="K8154" s="329">
        <f t="shared" si="127"/>
        <v>262.07109016627612</v>
      </c>
    </row>
    <row r="8155" spans="2:11" x14ac:dyDescent="0.2">
      <c r="B8155" s="1">
        <v>20594990</v>
      </c>
      <c r="C8155" s="1">
        <v>2031</v>
      </c>
      <c r="D8155" s="1" t="s">
        <v>341</v>
      </c>
      <c r="E8155" s="1">
        <v>0</v>
      </c>
      <c r="F8155" s="329">
        <v>0</v>
      </c>
      <c r="G8155" s="1">
        <v>0</v>
      </c>
      <c r="H8155" s="329">
        <v>0</v>
      </c>
      <c r="I8155" s="1">
        <v>0</v>
      </c>
      <c r="J8155" s="329">
        <v>262.07109016627612</v>
      </c>
      <c r="K8155" s="329">
        <f t="shared" si="127"/>
        <v>262.07109016627612</v>
      </c>
    </row>
    <row r="8156" spans="2:11" x14ac:dyDescent="0.2">
      <c r="B8156" s="1">
        <v>20594990</v>
      </c>
      <c r="C8156" s="1">
        <v>2032</v>
      </c>
      <c r="D8156" s="1" t="s">
        <v>341</v>
      </c>
      <c r="E8156" s="1">
        <v>0</v>
      </c>
      <c r="F8156" s="329">
        <v>0</v>
      </c>
      <c r="G8156" s="1">
        <v>0</v>
      </c>
      <c r="H8156" s="329">
        <v>0</v>
      </c>
      <c r="I8156" s="1">
        <v>0</v>
      </c>
      <c r="J8156" s="329">
        <v>262.07109016627612</v>
      </c>
      <c r="K8156" s="329">
        <f t="shared" si="127"/>
        <v>262.07109016627612</v>
      </c>
    </row>
    <row r="8157" spans="2:11" x14ac:dyDescent="0.2">
      <c r="B8157" s="1">
        <v>20594990</v>
      </c>
      <c r="C8157" s="1">
        <v>2033</v>
      </c>
      <c r="D8157" s="1" t="s">
        <v>341</v>
      </c>
      <c r="E8157" s="1">
        <v>0</v>
      </c>
      <c r="F8157" s="329">
        <v>0</v>
      </c>
      <c r="G8157" s="1">
        <v>0</v>
      </c>
      <c r="H8157" s="329">
        <v>0</v>
      </c>
      <c r="I8157" s="1">
        <v>0</v>
      </c>
      <c r="J8157" s="329">
        <v>262.07109016627612</v>
      </c>
      <c r="K8157" s="329">
        <f t="shared" si="127"/>
        <v>262.07109016627612</v>
      </c>
    </row>
    <row r="8158" spans="2:11" x14ac:dyDescent="0.2">
      <c r="B8158" s="1">
        <v>20594990</v>
      </c>
      <c r="C8158" s="1">
        <v>2034</v>
      </c>
      <c r="D8158" s="1" t="s">
        <v>341</v>
      </c>
      <c r="E8158" s="1">
        <v>0</v>
      </c>
      <c r="F8158" s="329">
        <v>0</v>
      </c>
      <c r="G8158" s="1">
        <v>0</v>
      </c>
      <c r="H8158" s="329">
        <v>0</v>
      </c>
      <c r="I8158" s="1">
        <v>0</v>
      </c>
      <c r="J8158" s="329">
        <v>262.07109016627612</v>
      </c>
      <c r="K8158" s="329">
        <f t="shared" si="127"/>
        <v>262.07109016627612</v>
      </c>
    </row>
    <row r="8159" spans="2:11" x14ac:dyDescent="0.2">
      <c r="B8159" s="1">
        <v>20623140</v>
      </c>
      <c r="C8159" s="1">
        <v>2023</v>
      </c>
      <c r="D8159" s="1" t="s">
        <v>341</v>
      </c>
      <c r="E8159" s="1">
        <v>0</v>
      </c>
      <c r="F8159" s="329">
        <v>0</v>
      </c>
      <c r="G8159" s="1">
        <v>27450.223147833829</v>
      </c>
      <c r="H8159" s="329">
        <v>936023.99001298181</v>
      </c>
      <c r="I8159" s="1">
        <v>27450.223147833829</v>
      </c>
      <c r="J8159" s="329">
        <v>3176.1657825901821</v>
      </c>
      <c r="K8159" s="329">
        <f t="shared" si="127"/>
        <v>939200.15579557198</v>
      </c>
    </row>
    <row r="8160" spans="2:11" x14ac:dyDescent="0.2">
      <c r="B8160" s="1">
        <v>20623140</v>
      </c>
      <c r="C8160" s="1">
        <v>2024</v>
      </c>
      <c r="D8160" s="1" t="s">
        <v>341</v>
      </c>
      <c r="E8160" s="1">
        <v>0</v>
      </c>
      <c r="F8160" s="329">
        <v>0</v>
      </c>
      <c r="G8160" s="1">
        <v>39760.939430236664</v>
      </c>
      <c r="H8160" s="329">
        <v>1355806.5802132289</v>
      </c>
      <c r="I8160" s="1">
        <v>39760.939430236664</v>
      </c>
      <c r="J8160" s="329">
        <v>3176.1657825901821</v>
      </c>
      <c r="K8160" s="329">
        <f t="shared" si="127"/>
        <v>1358982.7459958191</v>
      </c>
    </row>
    <row r="8161" spans="2:11" x14ac:dyDescent="0.2">
      <c r="B8161" s="1">
        <v>20623140</v>
      </c>
      <c r="C8161" s="1">
        <v>2025</v>
      </c>
      <c r="D8161" s="1" t="s">
        <v>341</v>
      </c>
      <c r="E8161" s="1">
        <v>0</v>
      </c>
      <c r="F8161" s="329">
        <v>0</v>
      </c>
      <c r="G8161" s="1">
        <v>39760.939430236664</v>
      </c>
      <c r="H8161" s="329">
        <v>1355806.5802132289</v>
      </c>
      <c r="I8161" s="1">
        <v>39760.939430236664</v>
      </c>
      <c r="J8161" s="329">
        <v>3176.1657825901821</v>
      </c>
      <c r="K8161" s="329">
        <f t="shared" si="127"/>
        <v>1358982.7459958191</v>
      </c>
    </row>
    <row r="8162" spans="2:11" x14ac:dyDescent="0.2">
      <c r="B8162" s="1">
        <v>20623140</v>
      </c>
      <c r="C8162" s="1">
        <v>2026</v>
      </c>
      <c r="D8162" s="1" t="s">
        <v>341</v>
      </c>
      <c r="E8162" s="1">
        <v>0</v>
      </c>
      <c r="F8162" s="329">
        <v>0</v>
      </c>
      <c r="G8162" s="1">
        <v>39760.939430236664</v>
      </c>
      <c r="H8162" s="329">
        <v>1355806.5802132289</v>
      </c>
      <c r="I8162" s="1">
        <v>39760.939430236664</v>
      </c>
      <c r="J8162" s="329">
        <v>3176.1657825901821</v>
      </c>
      <c r="K8162" s="329">
        <f t="shared" si="127"/>
        <v>1358982.7459958191</v>
      </c>
    </row>
    <row r="8163" spans="2:11" x14ac:dyDescent="0.2">
      <c r="B8163" s="1">
        <v>20623140</v>
      </c>
      <c r="C8163" s="1">
        <v>2027</v>
      </c>
      <c r="D8163" s="1" t="s">
        <v>341</v>
      </c>
      <c r="E8163" s="1">
        <v>0</v>
      </c>
      <c r="F8163" s="329">
        <v>0</v>
      </c>
      <c r="G8163" s="1">
        <v>39760.939430236664</v>
      </c>
      <c r="H8163" s="329">
        <v>1355806.5802132289</v>
      </c>
      <c r="I8163" s="1">
        <v>39760.939430236664</v>
      </c>
      <c r="J8163" s="329">
        <v>3176.1657825901821</v>
      </c>
      <c r="K8163" s="329">
        <f t="shared" si="127"/>
        <v>1358982.7459958191</v>
      </c>
    </row>
    <row r="8164" spans="2:11" x14ac:dyDescent="0.2">
      <c r="B8164" s="1">
        <v>20623140</v>
      </c>
      <c r="C8164" s="1">
        <v>2028</v>
      </c>
      <c r="D8164" s="1" t="s">
        <v>341</v>
      </c>
      <c r="E8164" s="1">
        <v>0</v>
      </c>
      <c r="F8164" s="329">
        <v>0</v>
      </c>
      <c r="G8164" s="1">
        <v>39760.939430236664</v>
      </c>
      <c r="H8164" s="329">
        <v>1355806.5802132289</v>
      </c>
      <c r="I8164" s="1">
        <v>39760.939430236664</v>
      </c>
      <c r="J8164" s="329">
        <v>3176.1657825901821</v>
      </c>
      <c r="K8164" s="329">
        <f t="shared" si="127"/>
        <v>1358982.7459958191</v>
      </c>
    </row>
    <row r="8165" spans="2:11" x14ac:dyDescent="0.2">
      <c r="B8165" s="1">
        <v>20623140</v>
      </c>
      <c r="C8165" s="1">
        <v>2029</v>
      </c>
      <c r="D8165" s="1" t="s">
        <v>341</v>
      </c>
      <c r="E8165" s="1">
        <v>0</v>
      </c>
      <c r="F8165" s="329">
        <v>0</v>
      </c>
      <c r="G8165" s="1">
        <v>39760.939430236664</v>
      </c>
      <c r="H8165" s="329">
        <v>1355806.5802132289</v>
      </c>
      <c r="I8165" s="1">
        <v>39760.939430236664</v>
      </c>
      <c r="J8165" s="329">
        <v>3176.1657825901821</v>
      </c>
      <c r="K8165" s="329">
        <f t="shared" si="127"/>
        <v>1358982.7459958191</v>
      </c>
    </row>
    <row r="8166" spans="2:11" x14ac:dyDescent="0.2">
      <c r="B8166" s="1">
        <v>20623140</v>
      </c>
      <c r="C8166" s="1">
        <v>2030</v>
      </c>
      <c r="D8166" s="1" t="s">
        <v>341</v>
      </c>
      <c r="E8166" s="1">
        <v>0</v>
      </c>
      <c r="F8166" s="329">
        <v>0</v>
      </c>
      <c r="G8166" s="1">
        <v>39760.939430236664</v>
      </c>
      <c r="H8166" s="329">
        <v>1355806.5802132289</v>
      </c>
      <c r="I8166" s="1">
        <v>39760.939430236664</v>
      </c>
      <c r="J8166" s="329">
        <v>3176.1657825901821</v>
      </c>
      <c r="K8166" s="329">
        <f t="shared" si="127"/>
        <v>1358982.7459958191</v>
      </c>
    </row>
    <row r="8167" spans="2:11" x14ac:dyDescent="0.2">
      <c r="B8167" s="1">
        <v>20623140</v>
      </c>
      <c r="C8167" s="1">
        <v>2031</v>
      </c>
      <c r="D8167" s="1" t="s">
        <v>341</v>
      </c>
      <c r="E8167" s="1">
        <v>0</v>
      </c>
      <c r="F8167" s="329">
        <v>0</v>
      </c>
      <c r="G8167" s="1">
        <v>39760.939430236664</v>
      </c>
      <c r="H8167" s="329">
        <v>1355806.5802132289</v>
      </c>
      <c r="I8167" s="1">
        <v>39760.939430236664</v>
      </c>
      <c r="J8167" s="329">
        <v>3176.1657825901821</v>
      </c>
      <c r="K8167" s="329">
        <f t="shared" si="127"/>
        <v>1358982.7459958191</v>
      </c>
    </row>
    <row r="8168" spans="2:11" x14ac:dyDescent="0.2">
      <c r="B8168" s="1">
        <v>20623140</v>
      </c>
      <c r="C8168" s="1">
        <v>2032</v>
      </c>
      <c r="D8168" s="1" t="s">
        <v>341</v>
      </c>
      <c r="E8168" s="1">
        <v>0</v>
      </c>
      <c r="F8168" s="329">
        <v>0</v>
      </c>
      <c r="G8168" s="1">
        <v>39760.939430236664</v>
      </c>
      <c r="H8168" s="329">
        <v>1355806.5802132289</v>
      </c>
      <c r="I8168" s="1">
        <v>39760.939430236664</v>
      </c>
      <c r="J8168" s="329">
        <v>3176.1657825901821</v>
      </c>
      <c r="K8168" s="329">
        <f t="shared" si="127"/>
        <v>1358982.7459958191</v>
      </c>
    </row>
    <row r="8169" spans="2:11" x14ac:dyDescent="0.2">
      <c r="B8169" s="1">
        <v>20623140</v>
      </c>
      <c r="C8169" s="1">
        <v>2033</v>
      </c>
      <c r="D8169" s="1" t="s">
        <v>341</v>
      </c>
      <c r="E8169" s="1">
        <v>0</v>
      </c>
      <c r="F8169" s="329">
        <v>0</v>
      </c>
      <c r="G8169" s="1">
        <v>39760.939430236664</v>
      </c>
      <c r="H8169" s="329">
        <v>1355806.5802132289</v>
      </c>
      <c r="I8169" s="1">
        <v>39760.939430236664</v>
      </c>
      <c r="J8169" s="329">
        <v>3176.1657825901821</v>
      </c>
      <c r="K8169" s="329">
        <f t="shared" si="127"/>
        <v>1358982.7459958191</v>
      </c>
    </row>
    <row r="8170" spans="2:11" x14ac:dyDescent="0.2">
      <c r="B8170" s="1">
        <v>20623140</v>
      </c>
      <c r="C8170" s="1">
        <v>2034</v>
      </c>
      <c r="D8170" s="1" t="s">
        <v>341</v>
      </c>
      <c r="E8170" s="1">
        <v>0</v>
      </c>
      <c r="F8170" s="329">
        <v>0</v>
      </c>
      <c r="G8170" s="1">
        <v>39760.939430236664</v>
      </c>
      <c r="H8170" s="329">
        <v>1355806.5802132289</v>
      </c>
      <c r="I8170" s="1">
        <v>39760.939430236664</v>
      </c>
      <c r="J8170" s="329">
        <v>3176.1657825901821</v>
      </c>
      <c r="K8170" s="329">
        <f t="shared" si="127"/>
        <v>1358982.7459958191</v>
      </c>
    </row>
    <row r="8171" spans="2:11" x14ac:dyDescent="0.2">
      <c r="B8171" s="1">
        <v>20653160</v>
      </c>
      <c r="C8171" s="1">
        <v>2023</v>
      </c>
      <c r="D8171" s="1" t="s">
        <v>341</v>
      </c>
      <c r="E8171" s="1">
        <v>418.20783454869508</v>
      </c>
      <c r="F8171" s="329">
        <v>0</v>
      </c>
      <c r="G8171" s="1">
        <v>0</v>
      </c>
      <c r="H8171" s="329">
        <v>0</v>
      </c>
      <c r="I8171" s="1">
        <v>418.20783454869508</v>
      </c>
      <c r="J8171" s="329">
        <v>1654.5135783286401</v>
      </c>
      <c r="K8171" s="329">
        <f t="shared" si="127"/>
        <v>1654.5135783286401</v>
      </c>
    </row>
    <row r="8172" spans="2:11" x14ac:dyDescent="0.2">
      <c r="B8172" s="1">
        <v>20653160</v>
      </c>
      <c r="C8172" s="1">
        <v>2024</v>
      </c>
      <c r="D8172" s="1" t="s">
        <v>341</v>
      </c>
      <c r="E8172" s="1">
        <v>676.4280263169461</v>
      </c>
      <c r="F8172" s="329">
        <v>11.51598121125885</v>
      </c>
      <c r="G8172" s="1">
        <v>0</v>
      </c>
      <c r="H8172" s="329">
        <v>0</v>
      </c>
      <c r="I8172" s="1">
        <v>676.4280263169461</v>
      </c>
      <c r="J8172" s="329">
        <v>1654.5135783286401</v>
      </c>
      <c r="K8172" s="329">
        <f t="shared" si="127"/>
        <v>1666.0295595398989</v>
      </c>
    </row>
    <row r="8173" spans="2:11" x14ac:dyDescent="0.2">
      <c r="B8173" s="1">
        <v>20653160</v>
      </c>
      <c r="C8173" s="1">
        <v>2025</v>
      </c>
      <c r="D8173" s="1" t="s">
        <v>341</v>
      </c>
      <c r="E8173" s="1">
        <v>676.4280263169461</v>
      </c>
      <c r="F8173" s="329">
        <v>11.51598121125885</v>
      </c>
      <c r="G8173" s="1">
        <v>0</v>
      </c>
      <c r="H8173" s="329">
        <v>0</v>
      </c>
      <c r="I8173" s="1">
        <v>676.4280263169461</v>
      </c>
      <c r="J8173" s="329">
        <v>1654.5135783286401</v>
      </c>
      <c r="K8173" s="329">
        <f t="shared" si="127"/>
        <v>1666.0295595398989</v>
      </c>
    </row>
    <row r="8174" spans="2:11" x14ac:dyDescent="0.2">
      <c r="B8174" s="1">
        <v>20653160</v>
      </c>
      <c r="C8174" s="1">
        <v>2026</v>
      </c>
      <c r="D8174" s="1" t="s">
        <v>341</v>
      </c>
      <c r="E8174" s="1">
        <v>676.4280263169461</v>
      </c>
      <c r="F8174" s="329">
        <v>11.51598121125885</v>
      </c>
      <c r="G8174" s="1">
        <v>0</v>
      </c>
      <c r="H8174" s="329">
        <v>0</v>
      </c>
      <c r="I8174" s="1">
        <v>676.4280263169461</v>
      </c>
      <c r="J8174" s="329">
        <v>1654.5135783286401</v>
      </c>
      <c r="K8174" s="329">
        <f t="shared" si="127"/>
        <v>1666.0295595398989</v>
      </c>
    </row>
    <row r="8175" spans="2:11" x14ac:dyDescent="0.2">
      <c r="B8175" s="1">
        <v>20653160</v>
      </c>
      <c r="C8175" s="1">
        <v>2027</v>
      </c>
      <c r="D8175" s="1" t="s">
        <v>341</v>
      </c>
      <c r="E8175" s="1">
        <v>676.4280263169461</v>
      </c>
      <c r="F8175" s="329">
        <v>11.51598121125885</v>
      </c>
      <c r="G8175" s="1">
        <v>0</v>
      </c>
      <c r="H8175" s="329">
        <v>0</v>
      </c>
      <c r="I8175" s="1">
        <v>676.4280263169461</v>
      </c>
      <c r="J8175" s="329">
        <v>1654.5135783286401</v>
      </c>
      <c r="K8175" s="329">
        <f t="shared" si="127"/>
        <v>1666.0295595398989</v>
      </c>
    </row>
    <row r="8176" spans="2:11" x14ac:dyDescent="0.2">
      <c r="B8176" s="1">
        <v>20653160</v>
      </c>
      <c r="C8176" s="1">
        <v>2028</v>
      </c>
      <c r="D8176" s="1" t="s">
        <v>341</v>
      </c>
      <c r="E8176" s="1">
        <v>676.4280263169461</v>
      </c>
      <c r="F8176" s="329">
        <v>11.51598121125885</v>
      </c>
      <c r="G8176" s="1">
        <v>0</v>
      </c>
      <c r="H8176" s="329">
        <v>0</v>
      </c>
      <c r="I8176" s="1">
        <v>676.4280263169461</v>
      </c>
      <c r="J8176" s="329">
        <v>1654.5135783286401</v>
      </c>
      <c r="K8176" s="329">
        <f t="shared" si="127"/>
        <v>1666.0295595398989</v>
      </c>
    </row>
    <row r="8177" spans="2:11" x14ac:dyDescent="0.2">
      <c r="B8177" s="1">
        <v>20653160</v>
      </c>
      <c r="C8177" s="1">
        <v>2029</v>
      </c>
      <c r="D8177" s="1" t="s">
        <v>341</v>
      </c>
      <c r="E8177" s="1">
        <v>676.4280263169461</v>
      </c>
      <c r="F8177" s="329">
        <v>11.51598121125885</v>
      </c>
      <c r="G8177" s="1">
        <v>0</v>
      </c>
      <c r="H8177" s="329">
        <v>0</v>
      </c>
      <c r="I8177" s="1">
        <v>676.4280263169461</v>
      </c>
      <c r="J8177" s="329">
        <v>1654.5135783286401</v>
      </c>
      <c r="K8177" s="329">
        <f t="shared" si="127"/>
        <v>1666.0295595398989</v>
      </c>
    </row>
    <row r="8178" spans="2:11" x14ac:dyDescent="0.2">
      <c r="B8178" s="1">
        <v>20653160</v>
      </c>
      <c r="C8178" s="1">
        <v>2030</v>
      </c>
      <c r="D8178" s="1" t="s">
        <v>341</v>
      </c>
      <c r="E8178" s="1">
        <v>676.4280263169461</v>
      </c>
      <c r="F8178" s="329">
        <v>11.51598121125885</v>
      </c>
      <c r="G8178" s="1">
        <v>0</v>
      </c>
      <c r="H8178" s="329">
        <v>0</v>
      </c>
      <c r="I8178" s="1">
        <v>676.4280263169461</v>
      </c>
      <c r="J8178" s="329">
        <v>1654.5135783286401</v>
      </c>
      <c r="K8178" s="329">
        <f t="shared" si="127"/>
        <v>1666.0295595398989</v>
      </c>
    </row>
    <row r="8179" spans="2:11" x14ac:dyDescent="0.2">
      <c r="B8179" s="1">
        <v>20653160</v>
      </c>
      <c r="C8179" s="1">
        <v>2031</v>
      </c>
      <c r="D8179" s="1" t="s">
        <v>341</v>
      </c>
      <c r="E8179" s="1">
        <v>676.4280263169461</v>
      </c>
      <c r="F8179" s="329">
        <v>11.51598121125885</v>
      </c>
      <c r="G8179" s="1">
        <v>0</v>
      </c>
      <c r="H8179" s="329">
        <v>0</v>
      </c>
      <c r="I8179" s="1">
        <v>676.4280263169461</v>
      </c>
      <c r="J8179" s="329">
        <v>1654.5135783286401</v>
      </c>
      <c r="K8179" s="329">
        <f t="shared" si="127"/>
        <v>1666.0295595398989</v>
      </c>
    </row>
    <row r="8180" spans="2:11" x14ac:dyDescent="0.2">
      <c r="B8180" s="1">
        <v>20653160</v>
      </c>
      <c r="C8180" s="1">
        <v>2032</v>
      </c>
      <c r="D8180" s="1" t="s">
        <v>341</v>
      </c>
      <c r="E8180" s="1">
        <v>676.4280263169461</v>
      </c>
      <c r="F8180" s="329">
        <v>11.51598121125885</v>
      </c>
      <c r="G8180" s="1">
        <v>0</v>
      </c>
      <c r="H8180" s="329">
        <v>0</v>
      </c>
      <c r="I8180" s="1">
        <v>676.4280263169461</v>
      </c>
      <c r="J8180" s="329">
        <v>1654.5135783286401</v>
      </c>
      <c r="K8180" s="329">
        <f t="shared" si="127"/>
        <v>1666.0295595398989</v>
      </c>
    </row>
    <row r="8181" spans="2:11" x14ac:dyDescent="0.2">
      <c r="B8181" s="1">
        <v>20653160</v>
      </c>
      <c r="C8181" s="1">
        <v>2033</v>
      </c>
      <c r="D8181" s="1" t="s">
        <v>341</v>
      </c>
      <c r="E8181" s="1">
        <v>676.4280263169461</v>
      </c>
      <c r="F8181" s="329">
        <v>11.51598121125885</v>
      </c>
      <c r="G8181" s="1">
        <v>0</v>
      </c>
      <c r="H8181" s="329">
        <v>0</v>
      </c>
      <c r="I8181" s="1">
        <v>676.4280263169461</v>
      </c>
      <c r="J8181" s="329">
        <v>1654.5135783286401</v>
      </c>
      <c r="K8181" s="329">
        <f t="shared" si="127"/>
        <v>1666.0295595398989</v>
      </c>
    </row>
    <row r="8182" spans="2:11" x14ac:dyDescent="0.2">
      <c r="B8182" s="1">
        <v>20653160</v>
      </c>
      <c r="C8182" s="1">
        <v>2034</v>
      </c>
      <c r="D8182" s="1" t="s">
        <v>341</v>
      </c>
      <c r="E8182" s="1">
        <v>676.4280263169461</v>
      </c>
      <c r="F8182" s="329">
        <v>11.51598121125885</v>
      </c>
      <c r="G8182" s="1">
        <v>0</v>
      </c>
      <c r="H8182" s="329">
        <v>0</v>
      </c>
      <c r="I8182" s="1">
        <v>676.4280263169461</v>
      </c>
      <c r="J8182" s="329">
        <v>1654.5135783286401</v>
      </c>
      <c r="K8182" s="329">
        <f t="shared" si="127"/>
        <v>1666.0295595398989</v>
      </c>
    </row>
    <row r="8183" spans="2:11" x14ac:dyDescent="0.2">
      <c r="B8183" s="1">
        <v>55505387</v>
      </c>
      <c r="C8183" s="1">
        <v>2023</v>
      </c>
      <c r="D8183" s="1" t="s">
        <v>341</v>
      </c>
      <c r="E8183" s="1">
        <v>4539.6543501986353</v>
      </c>
      <c r="F8183" s="329">
        <v>0</v>
      </c>
      <c r="G8183" s="1">
        <v>0</v>
      </c>
      <c r="H8183" s="329">
        <v>0</v>
      </c>
      <c r="I8183" s="1">
        <v>4539.6543501986353</v>
      </c>
      <c r="J8183" s="329">
        <v>5456.9409515942762</v>
      </c>
      <c r="K8183" s="329">
        <f t="shared" si="127"/>
        <v>5456.9409515942762</v>
      </c>
    </row>
    <row r="8184" spans="2:11" x14ac:dyDescent="0.2">
      <c r="B8184" s="1">
        <v>55505387</v>
      </c>
      <c r="C8184" s="1">
        <v>2024</v>
      </c>
      <c r="D8184" s="1" t="s">
        <v>341</v>
      </c>
      <c r="E8184" s="1">
        <v>6386.5598068682993</v>
      </c>
      <c r="F8184" s="329">
        <v>133.13788898651171</v>
      </c>
      <c r="G8184" s="1">
        <v>0.14176226254904509</v>
      </c>
      <c r="H8184" s="329">
        <v>4.8339453530051264</v>
      </c>
      <c r="I8184" s="1">
        <v>6386.7015691308479</v>
      </c>
      <c r="J8184" s="329">
        <v>5456.9409515942762</v>
      </c>
      <c r="K8184" s="329">
        <f t="shared" si="127"/>
        <v>5594.9127859337932</v>
      </c>
    </row>
    <row r="8185" spans="2:11" x14ac:dyDescent="0.2">
      <c r="B8185" s="1">
        <v>55505387</v>
      </c>
      <c r="C8185" s="1">
        <v>2025</v>
      </c>
      <c r="D8185" s="1" t="s">
        <v>341</v>
      </c>
      <c r="E8185" s="1">
        <v>6386.5598068682993</v>
      </c>
      <c r="F8185" s="329">
        <v>133.13788898651171</v>
      </c>
      <c r="G8185" s="1">
        <v>0.14176226254904509</v>
      </c>
      <c r="H8185" s="329">
        <v>4.8339453530051264</v>
      </c>
      <c r="I8185" s="1">
        <v>6386.7015691308479</v>
      </c>
      <c r="J8185" s="329">
        <v>5456.9409515942762</v>
      </c>
      <c r="K8185" s="329">
        <f t="shared" si="127"/>
        <v>5594.9127859337932</v>
      </c>
    </row>
    <row r="8186" spans="2:11" x14ac:dyDescent="0.2">
      <c r="B8186" s="1">
        <v>55505387</v>
      </c>
      <c r="C8186" s="1">
        <v>2026</v>
      </c>
      <c r="D8186" s="1" t="s">
        <v>341</v>
      </c>
      <c r="E8186" s="1">
        <v>6386.5598068682993</v>
      </c>
      <c r="F8186" s="329">
        <v>133.13788898651171</v>
      </c>
      <c r="G8186" s="1">
        <v>0.14176226254904509</v>
      </c>
      <c r="H8186" s="329">
        <v>4.8339453530051264</v>
      </c>
      <c r="I8186" s="1">
        <v>6386.7015691308479</v>
      </c>
      <c r="J8186" s="329">
        <v>5456.9409515942762</v>
      </c>
      <c r="K8186" s="329">
        <f t="shared" si="127"/>
        <v>5594.9127859337932</v>
      </c>
    </row>
    <row r="8187" spans="2:11" x14ac:dyDescent="0.2">
      <c r="B8187" s="1">
        <v>55505387</v>
      </c>
      <c r="C8187" s="1">
        <v>2027</v>
      </c>
      <c r="D8187" s="1" t="s">
        <v>341</v>
      </c>
      <c r="E8187" s="1">
        <v>6386.5598068682993</v>
      </c>
      <c r="F8187" s="329">
        <v>133.13788898651171</v>
      </c>
      <c r="G8187" s="1">
        <v>0.14176226254904509</v>
      </c>
      <c r="H8187" s="329">
        <v>4.8339453530051264</v>
      </c>
      <c r="I8187" s="1">
        <v>6386.7015691308479</v>
      </c>
      <c r="J8187" s="329">
        <v>5456.9409515942762</v>
      </c>
      <c r="K8187" s="329">
        <f t="shared" si="127"/>
        <v>5594.9127859337932</v>
      </c>
    </row>
    <row r="8188" spans="2:11" x14ac:dyDescent="0.2">
      <c r="B8188" s="1">
        <v>55505387</v>
      </c>
      <c r="C8188" s="1">
        <v>2028</v>
      </c>
      <c r="D8188" s="1" t="s">
        <v>341</v>
      </c>
      <c r="E8188" s="1">
        <v>6386.5598068682993</v>
      </c>
      <c r="F8188" s="329">
        <v>133.13788898651171</v>
      </c>
      <c r="G8188" s="1">
        <v>0.14176226254904509</v>
      </c>
      <c r="H8188" s="329">
        <v>4.8339453530051264</v>
      </c>
      <c r="I8188" s="1">
        <v>6386.7015691308479</v>
      </c>
      <c r="J8188" s="329">
        <v>5456.9409515942762</v>
      </c>
      <c r="K8188" s="329">
        <f t="shared" si="127"/>
        <v>5594.9127859337932</v>
      </c>
    </row>
    <row r="8189" spans="2:11" x14ac:dyDescent="0.2">
      <c r="B8189" s="1">
        <v>55505387</v>
      </c>
      <c r="C8189" s="1">
        <v>2029</v>
      </c>
      <c r="D8189" s="1" t="s">
        <v>341</v>
      </c>
      <c r="E8189" s="1">
        <v>6386.5598068682993</v>
      </c>
      <c r="F8189" s="329">
        <v>133.13788898651171</v>
      </c>
      <c r="G8189" s="1">
        <v>0.14176226254904509</v>
      </c>
      <c r="H8189" s="329">
        <v>4.8339453530051264</v>
      </c>
      <c r="I8189" s="1">
        <v>6386.7015691308479</v>
      </c>
      <c r="J8189" s="329">
        <v>5456.9409515942762</v>
      </c>
      <c r="K8189" s="329">
        <f t="shared" si="127"/>
        <v>5594.9127859337932</v>
      </c>
    </row>
    <row r="8190" spans="2:11" x14ac:dyDescent="0.2">
      <c r="B8190" s="1">
        <v>55505387</v>
      </c>
      <c r="C8190" s="1">
        <v>2030</v>
      </c>
      <c r="D8190" s="1" t="s">
        <v>341</v>
      </c>
      <c r="E8190" s="1">
        <v>6386.5598068682993</v>
      </c>
      <c r="F8190" s="329">
        <v>133.13788898651171</v>
      </c>
      <c r="G8190" s="1">
        <v>0.14176226254904509</v>
      </c>
      <c r="H8190" s="329">
        <v>4.8339453530051264</v>
      </c>
      <c r="I8190" s="1">
        <v>6386.7015691308479</v>
      </c>
      <c r="J8190" s="329">
        <v>5456.9409515942762</v>
      </c>
      <c r="K8190" s="329">
        <f t="shared" si="127"/>
        <v>5594.9127859337932</v>
      </c>
    </row>
    <row r="8191" spans="2:11" x14ac:dyDescent="0.2">
      <c r="B8191" s="1">
        <v>55505387</v>
      </c>
      <c r="C8191" s="1">
        <v>2031</v>
      </c>
      <c r="D8191" s="1" t="s">
        <v>341</v>
      </c>
      <c r="E8191" s="1">
        <v>6386.5598068682993</v>
      </c>
      <c r="F8191" s="329">
        <v>133.13788898651171</v>
      </c>
      <c r="G8191" s="1">
        <v>0.14176226254904509</v>
      </c>
      <c r="H8191" s="329">
        <v>4.8339453530051264</v>
      </c>
      <c r="I8191" s="1">
        <v>6386.7015691308479</v>
      </c>
      <c r="J8191" s="329">
        <v>5456.9409515942762</v>
      </c>
      <c r="K8191" s="329">
        <f t="shared" si="127"/>
        <v>5594.9127859337932</v>
      </c>
    </row>
    <row r="8192" spans="2:11" x14ac:dyDescent="0.2">
      <c r="B8192" s="1">
        <v>55505387</v>
      </c>
      <c r="C8192" s="1">
        <v>2032</v>
      </c>
      <c r="D8192" s="1" t="s">
        <v>341</v>
      </c>
      <c r="E8192" s="1">
        <v>6386.5598068682993</v>
      </c>
      <c r="F8192" s="329">
        <v>133.13788898651171</v>
      </c>
      <c r="G8192" s="1">
        <v>0.14176226254904509</v>
      </c>
      <c r="H8192" s="329">
        <v>4.8339453530051264</v>
      </c>
      <c r="I8192" s="1">
        <v>6386.7015691308479</v>
      </c>
      <c r="J8192" s="329">
        <v>5456.9409515942762</v>
      </c>
      <c r="K8192" s="329">
        <f t="shared" si="127"/>
        <v>5594.9127859337932</v>
      </c>
    </row>
    <row r="8193" spans="2:11" x14ac:dyDescent="0.2">
      <c r="B8193" s="1">
        <v>55505387</v>
      </c>
      <c r="C8193" s="1">
        <v>2033</v>
      </c>
      <c r="D8193" s="1" t="s">
        <v>341</v>
      </c>
      <c r="E8193" s="1">
        <v>6386.5598068682993</v>
      </c>
      <c r="F8193" s="329">
        <v>133.13788898651171</v>
      </c>
      <c r="G8193" s="1">
        <v>0.14176226254904509</v>
      </c>
      <c r="H8193" s="329">
        <v>4.8339453530051264</v>
      </c>
      <c r="I8193" s="1">
        <v>6386.7015691308479</v>
      </c>
      <c r="J8193" s="329">
        <v>5456.9409515942762</v>
      </c>
      <c r="K8193" s="329">
        <f t="shared" si="127"/>
        <v>5594.9127859337932</v>
      </c>
    </row>
    <row r="8194" spans="2:11" x14ac:dyDescent="0.2">
      <c r="B8194" s="1">
        <v>55505387</v>
      </c>
      <c r="C8194" s="1">
        <v>2034</v>
      </c>
      <c r="D8194" s="1" t="s">
        <v>341</v>
      </c>
      <c r="E8194" s="1">
        <v>6386.5598068682993</v>
      </c>
      <c r="F8194" s="329">
        <v>133.13788898651171</v>
      </c>
      <c r="G8194" s="1">
        <v>0.14176226254904509</v>
      </c>
      <c r="H8194" s="329">
        <v>4.8339453530051264</v>
      </c>
      <c r="I8194" s="1">
        <v>6386.7015691308479</v>
      </c>
      <c r="J8194" s="329">
        <v>5456.9409515942762</v>
      </c>
      <c r="K8194" s="329">
        <f t="shared" si="127"/>
        <v>5594.9127859337932</v>
      </c>
    </row>
    <row r="8195" spans="2:11" x14ac:dyDescent="0.2">
      <c r="B8195" s="1">
        <v>82431532</v>
      </c>
      <c r="C8195" s="1">
        <v>2023</v>
      </c>
      <c r="D8195" s="1" t="s">
        <v>341</v>
      </c>
      <c r="E8195" s="1">
        <v>154.6274652559857</v>
      </c>
      <c r="F8195" s="329">
        <v>0</v>
      </c>
      <c r="G8195" s="1">
        <v>0</v>
      </c>
      <c r="H8195" s="329">
        <v>0</v>
      </c>
      <c r="I8195" s="1">
        <v>154.6274652559857</v>
      </c>
      <c r="J8195" s="329">
        <v>3129.8215622249868</v>
      </c>
      <c r="K8195" s="329">
        <f t="shared" si="127"/>
        <v>3129.8215622249868</v>
      </c>
    </row>
    <row r="8196" spans="2:11" x14ac:dyDescent="0.2">
      <c r="B8196" s="1">
        <v>82431532</v>
      </c>
      <c r="C8196" s="1">
        <v>2024</v>
      </c>
      <c r="D8196" s="1" t="s">
        <v>341</v>
      </c>
      <c r="E8196" s="1">
        <v>316.79961420807359</v>
      </c>
      <c r="F8196" s="329">
        <v>4.561272421002303</v>
      </c>
      <c r="G8196" s="1">
        <v>0</v>
      </c>
      <c r="H8196" s="329">
        <v>0</v>
      </c>
      <c r="I8196" s="1">
        <v>316.79961420807359</v>
      </c>
      <c r="J8196" s="329">
        <v>3129.8215622249868</v>
      </c>
      <c r="K8196" s="329">
        <f t="shared" si="127"/>
        <v>3134.3828346459891</v>
      </c>
    </row>
    <row r="8197" spans="2:11" x14ac:dyDescent="0.2">
      <c r="B8197" s="1">
        <v>82431532</v>
      </c>
      <c r="C8197" s="1">
        <v>2025</v>
      </c>
      <c r="D8197" s="1" t="s">
        <v>341</v>
      </c>
      <c r="E8197" s="1">
        <v>316.79961420807359</v>
      </c>
      <c r="F8197" s="329">
        <v>4.561272421002303</v>
      </c>
      <c r="G8197" s="1">
        <v>0</v>
      </c>
      <c r="H8197" s="329">
        <v>0</v>
      </c>
      <c r="I8197" s="1">
        <v>316.79961420807359</v>
      </c>
      <c r="J8197" s="329">
        <v>3129.8215622249868</v>
      </c>
      <c r="K8197" s="329">
        <f t="shared" si="127"/>
        <v>3134.3828346459891</v>
      </c>
    </row>
    <row r="8198" spans="2:11" x14ac:dyDescent="0.2">
      <c r="B8198" s="1">
        <v>82431532</v>
      </c>
      <c r="C8198" s="1">
        <v>2026</v>
      </c>
      <c r="D8198" s="1" t="s">
        <v>341</v>
      </c>
      <c r="E8198" s="1">
        <v>316.79961420807359</v>
      </c>
      <c r="F8198" s="329">
        <v>4.561272421002303</v>
      </c>
      <c r="G8198" s="1">
        <v>0</v>
      </c>
      <c r="H8198" s="329">
        <v>0</v>
      </c>
      <c r="I8198" s="1">
        <v>316.79961420807359</v>
      </c>
      <c r="J8198" s="329">
        <v>3129.8215622249868</v>
      </c>
      <c r="K8198" s="329">
        <f t="shared" si="127"/>
        <v>3134.3828346459891</v>
      </c>
    </row>
    <row r="8199" spans="2:11" x14ac:dyDescent="0.2">
      <c r="B8199" s="1">
        <v>82431532</v>
      </c>
      <c r="C8199" s="1">
        <v>2027</v>
      </c>
      <c r="D8199" s="1" t="s">
        <v>341</v>
      </c>
      <c r="E8199" s="1">
        <v>316.79961420807359</v>
      </c>
      <c r="F8199" s="329">
        <v>4.561272421002303</v>
      </c>
      <c r="G8199" s="1">
        <v>0</v>
      </c>
      <c r="H8199" s="329">
        <v>0</v>
      </c>
      <c r="I8199" s="1">
        <v>316.79961420807359</v>
      </c>
      <c r="J8199" s="329">
        <v>3129.8215622249868</v>
      </c>
      <c r="K8199" s="329">
        <f t="shared" ref="K8199:K8262" si="128">J8199+H8199+F8199</f>
        <v>3134.3828346459891</v>
      </c>
    </row>
    <row r="8200" spans="2:11" x14ac:dyDescent="0.2">
      <c r="B8200" s="1">
        <v>82431532</v>
      </c>
      <c r="C8200" s="1">
        <v>2028</v>
      </c>
      <c r="D8200" s="1" t="s">
        <v>341</v>
      </c>
      <c r="E8200" s="1">
        <v>316.79961420807359</v>
      </c>
      <c r="F8200" s="329">
        <v>4.561272421002303</v>
      </c>
      <c r="G8200" s="1">
        <v>0</v>
      </c>
      <c r="H8200" s="329">
        <v>0</v>
      </c>
      <c r="I8200" s="1">
        <v>316.79961420807359</v>
      </c>
      <c r="J8200" s="329">
        <v>3129.8215622249868</v>
      </c>
      <c r="K8200" s="329">
        <f t="shared" si="128"/>
        <v>3134.3828346459891</v>
      </c>
    </row>
    <row r="8201" spans="2:11" x14ac:dyDescent="0.2">
      <c r="B8201" s="1">
        <v>82431532</v>
      </c>
      <c r="C8201" s="1">
        <v>2029</v>
      </c>
      <c r="D8201" s="1" t="s">
        <v>341</v>
      </c>
      <c r="E8201" s="1">
        <v>316.79961420807359</v>
      </c>
      <c r="F8201" s="329">
        <v>4.561272421002303</v>
      </c>
      <c r="G8201" s="1">
        <v>0</v>
      </c>
      <c r="H8201" s="329">
        <v>0</v>
      </c>
      <c r="I8201" s="1">
        <v>316.79961420807359</v>
      </c>
      <c r="J8201" s="329">
        <v>3129.8215622249868</v>
      </c>
      <c r="K8201" s="329">
        <f t="shared" si="128"/>
        <v>3134.3828346459891</v>
      </c>
    </row>
    <row r="8202" spans="2:11" x14ac:dyDescent="0.2">
      <c r="B8202" s="1">
        <v>82431532</v>
      </c>
      <c r="C8202" s="1">
        <v>2030</v>
      </c>
      <c r="D8202" s="1" t="s">
        <v>341</v>
      </c>
      <c r="E8202" s="1">
        <v>316.79961420807359</v>
      </c>
      <c r="F8202" s="329">
        <v>4.561272421002303</v>
      </c>
      <c r="G8202" s="1">
        <v>0</v>
      </c>
      <c r="H8202" s="329">
        <v>0</v>
      </c>
      <c r="I8202" s="1">
        <v>316.79961420807359</v>
      </c>
      <c r="J8202" s="329">
        <v>3129.8215622249868</v>
      </c>
      <c r="K8202" s="329">
        <f t="shared" si="128"/>
        <v>3134.3828346459891</v>
      </c>
    </row>
    <row r="8203" spans="2:11" x14ac:dyDescent="0.2">
      <c r="B8203" s="1">
        <v>82431532</v>
      </c>
      <c r="C8203" s="1">
        <v>2031</v>
      </c>
      <c r="D8203" s="1" t="s">
        <v>341</v>
      </c>
      <c r="E8203" s="1">
        <v>316.79961420807359</v>
      </c>
      <c r="F8203" s="329">
        <v>4.561272421002303</v>
      </c>
      <c r="G8203" s="1">
        <v>0</v>
      </c>
      <c r="H8203" s="329">
        <v>0</v>
      </c>
      <c r="I8203" s="1">
        <v>316.79961420807359</v>
      </c>
      <c r="J8203" s="329">
        <v>3129.8215622249868</v>
      </c>
      <c r="K8203" s="329">
        <f t="shared" si="128"/>
        <v>3134.3828346459891</v>
      </c>
    </row>
    <row r="8204" spans="2:11" x14ac:dyDescent="0.2">
      <c r="B8204" s="1">
        <v>82431532</v>
      </c>
      <c r="C8204" s="1">
        <v>2032</v>
      </c>
      <c r="D8204" s="1" t="s">
        <v>341</v>
      </c>
      <c r="E8204" s="1">
        <v>316.79961420807359</v>
      </c>
      <c r="F8204" s="329">
        <v>4.561272421002303</v>
      </c>
      <c r="G8204" s="1">
        <v>0</v>
      </c>
      <c r="H8204" s="329">
        <v>0</v>
      </c>
      <c r="I8204" s="1">
        <v>316.79961420807359</v>
      </c>
      <c r="J8204" s="329">
        <v>3129.8215622249868</v>
      </c>
      <c r="K8204" s="329">
        <f t="shared" si="128"/>
        <v>3134.3828346459891</v>
      </c>
    </row>
    <row r="8205" spans="2:11" x14ac:dyDescent="0.2">
      <c r="B8205" s="1">
        <v>82431532</v>
      </c>
      <c r="C8205" s="1">
        <v>2033</v>
      </c>
      <c r="D8205" s="1" t="s">
        <v>341</v>
      </c>
      <c r="E8205" s="1">
        <v>316.79961420807359</v>
      </c>
      <c r="F8205" s="329">
        <v>4.561272421002303</v>
      </c>
      <c r="G8205" s="1">
        <v>0</v>
      </c>
      <c r="H8205" s="329">
        <v>0</v>
      </c>
      <c r="I8205" s="1">
        <v>316.79961420807359</v>
      </c>
      <c r="J8205" s="329">
        <v>3129.8215622249868</v>
      </c>
      <c r="K8205" s="329">
        <f t="shared" si="128"/>
        <v>3134.3828346459891</v>
      </c>
    </row>
    <row r="8206" spans="2:11" x14ac:dyDescent="0.2">
      <c r="B8206" s="1">
        <v>82431532</v>
      </c>
      <c r="C8206" s="1">
        <v>2034</v>
      </c>
      <c r="D8206" s="1" t="s">
        <v>341</v>
      </c>
      <c r="E8206" s="1">
        <v>316.79961420807359</v>
      </c>
      <c r="F8206" s="329">
        <v>4.561272421002303</v>
      </c>
      <c r="G8206" s="1">
        <v>0</v>
      </c>
      <c r="H8206" s="329">
        <v>0</v>
      </c>
      <c r="I8206" s="1">
        <v>316.79961420807359</v>
      </c>
      <c r="J8206" s="329">
        <v>3129.8215622249868</v>
      </c>
      <c r="K8206" s="329">
        <f t="shared" si="128"/>
        <v>3134.3828346459891</v>
      </c>
    </row>
    <row r="8207" spans="2:11" x14ac:dyDescent="0.2">
      <c r="B8207" s="1">
        <v>160755450</v>
      </c>
      <c r="C8207" s="1">
        <v>2023</v>
      </c>
      <c r="D8207" s="1" t="s">
        <v>341</v>
      </c>
      <c r="E8207" s="1">
        <v>0</v>
      </c>
      <c r="F8207" s="329">
        <v>0</v>
      </c>
      <c r="G8207" s="1">
        <v>3737.2199655114559</v>
      </c>
      <c r="H8207" s="329">
        <v>127435.30443577679</v>
      </c>
      <c r="I8207" s="1">
        <v>3737.2199655114559</v>
      </c>
      <c r="J8207" s="329">
        <v>3175.1060717572209</v>
      </c>
      <c r="K8207" s="329">
        <f t="shared" si="128"/>
        <v>130610.41050753402</v>
      </c>
    </row>
    <row r="8208" spans="2:11" x14ac:dyDescent="0.2">
      <c r="B8208" s="1">
        <v>160755450</v>
      </c>
      <c r="C8208" s="1">
        <v>2024</v>
      </c>
      <c r="D8208" s="1" t="s">
        <v>341</v>
      </c>
      <c r="E8208" s="1">
        <v>0</v>
      </c>
      <c r="F8208" s="329">
        <v>0</v>
      </c>
      <c r="G8208" s="1">
        <v>4054.904277914562</v>
      </c>
      <c r="H8208" s="329">
        <v>138268.0082742355</v>
      </c>
      <c r="I8208" s="1">
        <v>4054.904277914562</v>
      </c>
      <c r="J8208" s="329">
        <v>3175.1060717572209</v>
      </c>
      <c r="K8208" s="329">
        <f t="shared" si="128"/>
        <v>141443.11434599271</v>
      </c>
    </row>
    <row r="8209" spans="2:11" x14ac:dyDescent="0.2">
      <c r="B8209" s="1">
        <v>160755450</v>
      </c>
      <c r="C8209" s="1">
        <v>2025</v>
      </c>
      <c r="D8209" s="1" t="s">
        <v>341</v>
      </c>
      <c r="E8209" s="1">
        <v>0</v>
      </c>
      <c r="F8209" s="329">
        <v>0</v>
      </c>
      <c r="G8209" s="1">
        <v>4054.904277914562</v>
      </c>
      <c r="H8209" s="329">
        <v>138268.0082742355</v>
      </c>
      <c r="I8209" s="1">
        <v>4054.904277914562</v>
      </c>
      <c r="J8209" s="329">
        <v>3175.1060717572209</v>
      </c>
      <c r="K8209" s="329">
        <f t="shared" si="128"/>
        <v>141443.11434599271</v>
      </c>
    </row>
    <row r="8210" spans="2:11" x14ac:dyDescent="0.2">
      <c r="B8210" s="1">
        <v>160755450</v>
      </c>
      <c r="C8210" s="1">
        <v>2026</v>
      </c>
      <c r="D8210" s="1" t="s">
        <v>341</v>
      </c>
      <c r="E8210" s="1">
        <v>0</v>
      </c>
      <c r="F8210" s="329">
        <v>0</v>
      </c>
      <c r="G8210" s="1">
        <v>4054.904277914562</v>
      </c>
      <c r="H8210" s="329">
        <v>138268.0082742355</v>
      </c>
      <c r="I8210" s="1">
        <v>4054.904277914562</v>
      </c>
      <c r="J8210" s="329">
        <v>3175.1060717572209</v>
      </c>
      <c r="K8210" s="329">
        <f t="shared" si="128"/>
        <v>141443.11434599271</v>
      </c>
    </row>
    <row r="8211" spans="2:11" x14ac:dyDescent="0.2">
      <c r="B8211" s="1">
        <v>160755450</v>
      </c>
      <c r="C8211" s="1">
        <v>2027</v>
      </c>
      <c r="D8211" s="1" t="s">
        <v>341</v>
      </c>
      <c r="E8211" s="1">
        <v>0</v>
      </c>
      <c r="F8211" s="329">
        <v>0</v>
      </c>
      <c r="G8211" s="1">
        <v>4054.904277914562</v>
      </c>
      <c r="H8211" s="329">
        <v>138268.0082742355</v>
      </c>
      <c r="I8211" s="1">
        <v>4054.904277914562</v>
      </c>
      <c r="J8211" s="329">
        <v>3175.1060717572209</v>
      </c>
      <c r="K8211" s="329">
        <f t="shared" si="128"/>
        <v>141443.11434599271</v>
      </c>
    </row>
    <row r="8212" spans="2:11" x14ac:dyDescent="0.2">
      <c r="B8212" s="1">
        <v>160755450</v>
      </c>
      <c r="C8212" s="1">
        <v>2028</v>
      </c>
      <c r="D8212" s="1" t="s">
        <v>341</v>
      </c>
      <c r="E8212" s="1">
        <v>0</v>
      </c>
      <c r="F8212" s="329">
        <v>0</v>
      </c>
      <c r="G8212" s="1">
        <v>4054.904277914562</v>
      </c>
      <c r="H8212" s="329">
        <v>138268.0082742355</v>
      </c>
      <c r="I8212" s="1">
        <v>4054.904277914562</v>
      </c>
      <c r="J8212" s="329">
        <v>3175.1060717572209</v>
      </c>
      <c r="K8212" s="329">
        <f t="shared" si="128"/>
        <v>141443.11434599271</v>
      </c>
    </row>
    <row r="8213" spans="2:11" x14ac:dyDescent="0.2">
      <c r="B8213" s="1">
        <v>160755450</v>
      </c>
      <c r="C8213" s="1">
        <v>2029</v>
      </c>
      <c r="D8213" s="1" t="s">
        <v>341</v>
      </c>
      <c r="E8213" s="1">
        <v>0</v>
      </c>
      <c r="F8213" s="329">
        <v>0</v>
      </c>
      <c r="G8213" s="1">
        <v>4054.904277914562</v>
      </c>
      <c r="H8213" s="329">
        <v>138268.0082742355</v>
      </c>
      <c r="I8213" s="1">
        <v>4054.904277914562</v>
      </c>
      <c r="J8213" s="329">
        <v>3175.1060717572209</v>
      </c>
      <c r="K8213" s="329">
        <f t="shared" si="128"/>
        <v>141443.11434599271</v>
      </c>
    </row>
    <row r="8214" spans="2:11" x14ac:dyDescent="0.2">
      <c r="B8214" s="1">
        <v>160755450</v>
      </c>
      <c r="C8214" s="1">
        <v>2030</v>
      </c>
      <c r="D8214" s="1" t="s">
        <v>341</v>
      </c>
      <c r="E8214" s="1">
        <v>0</v>
      </c>
      <c r="F8214" s="329">
        <v>0</v>
      </c>
      <c r="G8214" s="1">
        <v>4054.904277914562</v>
      </c>
      <c r="H8214" s="329">
        <v>138268.0082742355</v>
      </c>
      <c r="I8214" s="1">
        <v>4054.904277914562</v>
      </c>
      <c r="J8214" s="329">
        <v>3175.1060717572209</v>
      </c>
      <c r="K8214" s="329">
        <f t="shared" si="128"/>
        <v>141443.11434599271</v>
      </c>
    </row>
    <row r="8215" spans="2:11" x14ac:dyDescent="0.2">
      <c r="B8215" s="1">
        <v>160755450</v>
      </c>
      <c r="C8215" s="1">
        <v>2031</v>
      </c>
      <c r="D8215" s="1" t="s">
        <v>341</v>
      </c>
      <c r="E8215" s="1">
        <v>0</v>
      </c>
      <c r="F8215" s="329">
        <v>0</v>
      </c>
      <c r="G8215" s="1">
        <v>4054.904277914562</v>
      </c>
      <c r="H8215" s="329">
        <v>138268.0082742355</v>
      </c>
      <c r="I8215" s="1">
        <v>4054.904277914562</v>
      </c>
      <c r="J8215" s="329">
        <v>3175.1060717572209</v>
      </c>
      <c r="K8215" s="329">
        <f t="shared" si="128"/>
        <v>141443.11434599271</v>
      </c>
    </row>
    <row r="8216" spans="2:11" x14ac:dyDescent="0.2">
      <c r="B8216" s="1">
        <v>160755450</v>
      </c>
      <c r="C8216" s="1">
        <v>2032</v>
      </c>
      <c r="D8216" s="1" t="s">
        <v>341</v>
      </c>
      <c r="E8216" s="1">
        <v>0</v>
      </c>
      <c r="F8216" s="329">
        <v>0</v>
      </c>
      <c r="G8216" s="1">
        <v>4054.904277914562</v>
      </c>
      <c r="H8216" s="329">
        <v>138268.0082742355</v>
      </c>
      <c r="I8216" s="1">
        <v>4054.904277914562</v>
      </c>
      <c r="J8216" s="329">
        <v>3175.1060717572209</v>
      </c>
      <c r="K8216" s="329">
        <f t="shared" si="128"/>
        <v>141443.11434599271</v>
      </c>
    </row>
    <row r="8217" spans="2:11" x14ac:dyDescent="0.2">
      <c r="B8217" s="1">
        <v>160755450</v>
      </c>
      <c r="C8217" s="1">
        <v>2033</v>
      </c>
      <c r="D8217" s="1" t="s">
        <v>341</v>
      </c>
      <c r="E8217" s="1">
        <v>0</v>
      </c>
      <c r="F8217" s="329">
        <v>0</v>
      </c>
      <c r="G8217" s="1">
        <v>4054.904277914562</v>
      </c>
      <c r="H8217" s="329">
        <v>138268.0082742355</v>
      </c>
      <c r="I8217" s="1">
        <v>4054.904277914562</v>
      </c>
      <c r="J8217" s="329">
        <v>3175.1060717572209</v>
      </c>
      <c r="K8217" s="329">
        <f t="shared" si="128"/>
        <v>141443.11434599271</v>
      </c>
    </row>
    <row r="8218" spans="2:11" x14ac:dyDescent="0.2">
      <c r="B8218" s="1">
        <v>160755450</v>
      </c>
      <c r="C8218" s="1">
        <v>2034</v>
      </c>
      <c r="D8218" s="1" t="s">
        <v>341</v>
      </c>
      <c r="E8218" s="1">
        <v>0</v>
      </c>
      <c r="F8218" s="329">
        <v>0</v>
      </c>
      <c r="G8218" s="1">
        <v>4054.904277914562</v>
      </c>
      <c r="H8218" s="329">
        <v>138268.0082742355</v>
      </c>
      <c r="I8218" s="1">
        <v>4054.904277914562</v>
      </c>
      <c r="J8218" s="329">
        <v>3175.1060717572209</v>
      </c>
      <c r="K8218" s="329">
        <f t="shared" si="128"/>
        <v>141443.11434599271</v>
      </c>
    </row>
    <row r="8219" spans="2:11" x14ac:dyDescent="0.2">
      <c r="B8219" s="1">
        <v>171177820</v>
      </c>
      <c r="C8219" s="1">
        <v>2023</v>
      </c>
      <c r="D8219" s="1" t="s">
        <v>341</v>
      </c>
      <c r="E8219" s="1">
        <v>0</v>
      </c>
      <c r="F8219" s="329">
        <v>0</v>
      </c>
      <c r="G8219" s="1">
        <v>0</v>
      </c>
      <c r="H8219" s="329">
        <v>0</v>
      </c>
      <c r="I8219" s="1">
        <v>0</v>
      </c>
      <c r="J8219" s="329">
        <v>1924.7668729178049</v>
      </c>
      <c r="K8219" s="329">
        <f t="shared" si="128"/>
        <v>1924.7668729178049</v>
      </c>
    </row>
    <row r="8220" spans="2:11" x14ac:dyDescent="0.2">
      <c r="B8220" s="1">
        <v>171177820</v>
      </c>
      <c r="C8220" s="1">
        <v>2024</v>
      </c>
      <c r="D8220" s="1" t="s">
        <v>341</v>
      </c>
      <c r="E8220" s="1">
        <v>0</v>
      </c>
      <c r="F8220" s="329">
        <v>0</v>
      </c>
      <c r="G8220" s="1">
        <v>0</v>
      </c>
      <c r="H8220" s="329">
        <v>0</v>
      </c>
      <c r="I8220" s="1">
        <v>0</v>
      </c>
      <c r="J8220" s="329">
        <v>1924.7668729178049</v>
      </c>
      <c r="K8220" s="329">
        <f t="shared" si="128"/>
        <v>1924.7668729178049</v>
      </c>
    </row>
    <row r="8221" spans="2:11" x14ac:dyDescent="0.2">
      <c r="B8221" s="1">
        <v>171177820</v>
      </c>
      <c r="C8221" s="1">
        <v>2025</v>
      </c>
      <c r="D8221" s="1" t="s">
        <v>341</v>
      </c>
      <c r="E8221" s="1">
        <v>0</v>
      </c>
      <c r="F8221" s="329">
        <v>0</v>
      </c>
      <c r="G8221" s="1">
        <v>0</v>
      </c>
      <c r="H8221" s="329">
        <v>0</v>
      </c>
      <c r="I8221" s="1">
        <v>0</v>
      </c>
      <c r="J8221" s="329">
        <v>1924.7668729178049</v>
      </c>
      <c r="K8221" s="329">
        <f t="shared" si="128"/>
        <v>1924.7668729178049</v>
      </c>
    </row>
    <row r="8222" spans="2:11" x14ac:dyDescent="0.2">
      <c r="B8222" s="1">
        <v>171177820</v>
      </c>
      <c r="C8222" s="1">
        <v>2026</v>
      </c>
      <c r="D8222" s="1" t="s">
        <v>341</v>
      </c>
      <c r="E8222" s="1">
        <v>0</v>
      </c>
      <c r="F8222" s="329">
        <v>0</v>
      </c>
      <c r="G8222" s="1">
        <v>0</v>
      </c>
      <c r="H8222" s="329">
        <v>0</v>
      </c>
      <c r="I8222" s="1">
        <v>0</v>
      </c>
      <c r="J8222" s="329">
        <v>1924.7668729178049</v>
      </c>
      <c r="K8222" s="329">
        <f t="shared" si="128"/>
        <v>1924.7668729178049</v>
      </c>
    </row>
    <row r="8223" spans="2:11" x14ac:dyDescent="0.2">
      <c r="B8223" s="1">
        <v>171177820</v>
      </c>
      <c r="C8223" s="1">
        <v>2027</v>
      </c>
      <c r="D8223" s="1" t="s">
        <v>341</v>
      </c>
      <c r="E8223" s="1">
        <v>0</v>
      </c>
      <c r="F8223" s="329">
        <v>0</v>
      </c>
      <c r="G8223" s="1">
        <v>0</v>
      </c>
      <c r="H8223" s="329">
        <v>0</v>
      </c>
      <c r="I8223" s="1">
        <v>0</v>
      </c>
      <c r="J8223" s="329">
        <v>1924.7668729178049</v>
      </c>
      <c r="K8223" s="329">
        <f t="shared" si="128"/>
        <v>1924.7668729178049</v>
      </c>
    </row>
    <row r="8224" spans="2:11" x14ac:dyDescent="0.2">
      <c r="B8224" s="1">
        <v>171177820</v>
      </c>
      <c r="C8224" s="1">
        <v>2028</v>
      </c>
      <c r="D8224" s="1" t="s">
        <v>341</v>
      </c>
      <c r="E8224" s="1">
        <v>0</v>
      </c>
      <c r="F8224" s="329">
        <v>0</v>
      </c>
      <c r="G8224" s="1">
        <v>0</v>
      </c>
      <c r="H8224" s="329">
        <v>0</v>
      </c>
      <c r="I8224" s="1">
        <v>0</v>
      </c>
      <c r="J8224" s="329">
        <v>1924.7668729178049</v>
      </c>
      <c r="K8224" s="329">
        <f t="shared" si="128"/>
        <v>1924.7668729178049</v>
      </c>
    </row>
    <row r="8225" spans="2:11" x14ac:dyDescent="0.2">
      <c r="B8225" s="1">
        <v>171177820</v>
      </c>
      <c r="C8225" s="1">
        <v>2029</v>
      </c>
      <c r="D8225" s="1" t="s">
        <v>341</v>
      </c>
      <c r="E8225" s="1">
        <v>0</v>
      </c>
      <c r="F8225" s="329">
        <v>0</v>
      </c>
      <c r="G8225" s="1">
        <v>0</v>
      </c>
      <c r="H8225" s="329">
        <v>0</v>
      </c>
      <c r="I8225" s="1">
        <v>0</v>
      </c>
      <c r="J8225" s="329">
        <v>1924.7668729178049</v>
      </c>
      <c r="K8225" s="329">
        <f t="shared" si="128"/>
        <v>1924.7668729178049</v>
      </c>
    </row>
    <row r="8226" spans="2:11" x14ac:dyDescent="0.2">
      <c r="B8226" s="1">
        <v>171177820</v>
      </c>
      <c r="C8226" s="1">
        <v>2030</v>
      </c>
      <c r="D8226" s="1" t="s">
        <v>341</v>
      </c>
      <c r="E8226" s="1">
        <v>0</v>
      </c>
      <c r="F8226" s="329">
        <v>0</v>
      </c>
      <c r="G8226" s="1">
        <v>0</v>
      </c>
      <c r="H8226" s="329">
        <v>0</v>
      </c>
      <c r="I8226" s="1">
        <v>0</v>
      </c>
      <c r="J8226" s="329">
        <v>1924.7668729178049</v>
      </c>
      <c r="K8226" s="329">
        <f t="shared" si="128"/>
        <v>1924.7668729178049</v>
      </c>
    </row>
    <row r="8227" spans="2:11" x14ac:dyDescent="0.2">
      <c r="B8227" s="1">
        <v>171177820</v>
      </c>
      <c r="C8227" s="1">
        <v>2031</v>
      </c>
      <c r="D8227" s="1" t="s">
        <v>341</v>
      </c>
      <c r="E8227" s="1">
        <v>0</v>
      </c>
      <c r="F8227" s="329">
        <v>0</v>
      </c>
      <c r="G8227" s="1">
        <v>0</v>
      </c>
      <c r="H8227" s="329">
        <v>0</v>
      </c>
      <c r="I8227" s="1">
        <v>0</v>
      </c>
      <c r="J8227" s="329">
        <v>1924.7668729178049</v>
      </c>
      <c r="K8227" s="329">
        <f t="shared" si="128"/>
        <v>1924.7668729178049</v>
      </c>
    </row>
    <row r="8228" spans="2:11" x14ac:dyDescent="0.2">
      <c r="B8228" s="1">
        <v>171177820</v>
      </c>
      <c r="C8228" s="1">
        <v>2032</v>
      </c>
      <c r="D8228" s="1" t="s">
        <v>341</v>
      </c>
      <c r="E8228" s="1">
        <v>0</v>
      </c>
      <c r="F8228" s="329">
        <v>0</v>
      </c>
      <c r="G8228" s="1">
        <v>0</v>
      </c>
      <c r="H8228" s="329">
        <v>0</v>
      </c>
      <c r="I8228" s="1">
        <v>0</v>
      </c>
      <c r="J8228" s="329">
        <v>1924.7668729178049</v>
      </c>
      <c r="K8228" s="329">
        <f t="shared" si="128"/>
        <v>1924.7668729178049</v>
      </c>
    </row>
    <row r="8229" spans="2:11" x14ac:dyDescent="0.2">
      <c r="B8229" s="1">
        <v>171177820</v>
      </c>
      <c r="C8229" s="1">
        <v>2033</v>
      </c>
      <c r="D8229" s="1" t="s">
        <v>341</v>
      </c>
      <c r="E8229" s="1">
        <v>0</v>
      </c>
      <c r="F8229" s="329">
        <v>0</v>
      </c>
      <c r="G8229" s="1">
        <v>0</v>
      </c>
      <c r="H8229" s="329">
        <v>0</v>
      </c>
      <c r="I8229" s="1">
        <v>0</v>
      </c>
      <c r="J8229" s="329">
        <v>1924.7668729178049</v>
      </c>
      <c r="K8229" s="329">
        <f t="shared" si="128"/>
        <v>1924.7668729178049</v>
      </c>
    </row>
    <row r="8230" spans="2:11" x14ac:dyDescent="0.2">
      <c r="B8230" s="1">
        <v>171177820</v>
      </c>
      <c r="C8230" s="1">
        <v>2034</v>
      </c>
      <c r="D8230" s="1" t="s">
        <v>341</v>
      </c>
      <c r="E8230" s="1">
        <v>0</v>
      </c>
      <c r="F8230" s="329">
        <v>0</v>
      </c>
      <c r="G8230" s="1">
        <v>0</v>
      </c>
      <c r="H8230" s="329">
        <v>0</v>
      </c>
      <c r="I8230" s="1">
        <v>0</v>
      </c>
      <c r="J8230" s="329">
        <v>1924.7668729178049</v>
      </c>
      <c r="K8230" s="329">
        <f t="shared" si="128"/>
        <v>1924.7668729178049</v>
      </c>
    </row>
    <row r="8231" spans="2:11" x14ac:dyDescent="0.2">
      <c r="B8231" s="1">
        <v>197821077</v>
      </c>
      <c r="C8231" s="1">
        <v>2023</v>
      </c>
      <c r="D8231" s="1" t="s">
        <v>341</v>
      </c>
      <c r="E8231" s="1">
        <v>0</v>
      </c>
      <c r="F8231" s="329">
        <v>0</v>
      </c>
      <c r="G8231" s="1">
        <v>336.0992180096365</v>
      </c>
      <c r="H8231" s="329">
        <v>11460.632920444899</v>
      </c>
      <c r="I8231" s="1">
        <v>336.0992180096365</v>
      </c>
      <c r="J8231" s="329">
        <v>3358.9344755751331</v>
      </c>
      <c r="K8231" s="329">
        <f t="shared" si="128"/>
        <v>14819.567396020033</v>
      </c>
    </row>
    <row r="8232" spans="2:11" x14ac:dyDescent="0.2">
      <c r="B8232" s="1">
        <v>197821077</v>
      </c>
      <c r="C8232" s="1">
        <v>2024</v>
      </c>
      <c r="D8232" s="1" t="s">
        <v>341</v>
      </c>
      <c r="E8232" s="1">
        <v>0</v>
      </c>
      <c r="F8232" s="329">
        <v>0</v>
      </c>
      <c r="G8232" s="1">
        <v>481.09632865203162</v>
      </c>
      <c r="H8232" s="329">
        <v>16404.88322081299</v>
      </c>
      <c r="I8232" s="1">
        <v>481.09632865203162</v>
      </c>
      <c r="J8232" s="329">
        <v>3358.9344755751331</v>
      </c>
      <c r="K8232" s="329">
        <f t="shared" si="128"/>
        <v>19763.817696388123</v>
      </c>
    </row>
    <row r="8233" spans="2:11" x14ac:dyDescent="0.2">
      <c r="B8233" s="1">
        <v>197821077</v>
      </c>
      <c r="C8233" s="1">
        <v>2025</v>
      </c>
      <c r="D8233" s="1" t="s">
        <v>341</v>
      </c>
      <c r="E8233" s="1">
        <v>0</v>
      </c>
      <c r="F8233" s="329">
        <v>0</v>
      </c>
      <c r="G8233" s="1">
        <v>481.09632865203162</v>
      </c>
      <c r="H8233" s="329">
        <v>16404.88322081299</v>
      </c>
      <c r="I8233" s="1">
        <v>481.09632865203162</v>
      </c>
      <c r="J8233" s="329">
        <v>3358.9344755751331</v>
      </c>
      <c r="K8233" s="329">
        <f t="shared" si="128"/>
        <v>19763.817696388123</v>
      </c>
    </row>
    <row r="8234" spans="2:11" x14ac:dyDescent="0.2">
      <c r="B8234" s="1">
        <v>197821077</v>
      </c>
      <c r="C8234" s="1">
        <v>2026</v>
      </c>
      <c r="D8234" s="1" t="s">
        <v>341</v>
      </c>
      <c r="E8234" s="1">
        <v>0</v>
      </c>
      <c r="F8234" s="329">
        <v>0</v>
      </c>
      <c r="G8234" s="1">
        <v>481.09632865203162</v>
      </c>
      <c r="H8234" s="329">
        <v>16404.88322081299</v>
      </c>
      <c r="I8234" s="1">
        <v>481.09632865203162</v>
      </c>
      <c r="J8234" s="329">
        <v>3358.9344755751331</v>
      </c>
      <c r="K8234" s="329">
        <f t="shared" si="128"/>
        <v>19763.817696388123</v>
      </c>
    </row>
    <row r="8235" spans="2:11" x14ac:dyDescent="0.2">
      <c r="B8235" s="1">
        <v>197821077</v>
      </c>
      <c r="C8235" s="1">
        <v>2027</v>
      </c>
      <c r="D8235" s="1" t="s">
        <v>341</v>
      </c>
      <c r="E8235" s="1">
        <v>0</v>
      </c>
      <c r="F8235" s="329">
        <v>0</v>
      </c>
      <c r="G8235" s="1">
        <v>481.09632865203162</v>
      </c>
      <c r="H8235" s="329">
        <v>16404.88322081299</v>
      </c>
      <c r="I8235" s="1">
        <v>481.09632865203162</v>
      </c>
      <c r="J8235" s="329">
        <v>3358.9344755751331</v>
      </c>
      <c r="K8235" s="329">
        <f t="shared" si="128"/>
        <v>19763.817696388123</v>
      </c>
    </row>
    <row r="8236" spans="2:11" x14ac:dyDescent="0.2">
      <c r="B8236" s="1">
        <v>197821077</v>
      </c>
      <c r="C8236" s="1">
        <v>2028</v>
      </c>
      <c r="D8236" s="1" t="s">
        <v>341</v>
      </c>
      <c r="E8236" s="1">
        <v>0</v>
      </c>
      <c r="F8236" s="329">
        <v>0</v>
      </c>
      <c r="G8236" s="1">
        <v>481.09632865203162</v>
      </c>
      <c r="H8236" s="329">
        <v>16404.88322081299</v>
      </c>
      <c r="I8236" s="1">
        <v>481.09632865203162</v>
      </c>
      <c r="J8236" s="329">
        <v>3358.9344755751331</v>
      </c>
      <c r="K8236" s="329">
        <f t="shared" si="128"/>
        <v>19763.817696388123</v>
      </c>
    </row>
    <row r="8237" spans="2:11" x14ac:dyDescent="0.2">
      <c r="B8237" s="1">
        <v>197821077</v>
      </c>
      <c r="C8237" s="1">
        <v>2029</v>
      </c>
      <c r="D8237" s="1" t="s">
        <v>341</v>
      </c>
      <c r="E8237" s="1">
        <v>0</v>
      </c>
      <c r="F8237" s="329">
        <v>0</v>
      </c>
      <c r="G8237" s="1">
        <v>481.09632865203162</v>
      </c>
      <c r="H8237" s="329">
        <v>16404.88322081299</v>
      </c>
      <c r="I8237" s="1">
        <v>481.09632865203162</v>
      </c>
      <c r="J8237" s="329">
        <v>3358.9344755751331</v>
      </c>
      <c r="K8237" s="329">
        <f t="shared" si="128"/>
        <v>19763.817696388123</v>
      </c>
    </row>
    <row r="8238" spans="2:11" x14ac:dyDescent="0.2">
      <c r="B8238" s="1">
        <v>197821077</v>
      </c>
      <c r="C8238" s="1">
        <v>2030</v>
      </c>
      <c r="D8238" s="1" t="s">
        <v>341</v>
      </c>
      <c r="E8238" s="1">
        <v>0</v>
      </c>
      <c r="F8238" s="329">
        <v>0</v>
      </c>
      <c r="G8238" s="1">
        <v>481.09632865203162</v>
      </c>
      <c r="H8238" s="329">
        <v>16404.88322081299</v>
      </c>
      <c r="I8238" s="1">
        <v>481.09632865203162</v>
      </c>
      <c r="J8238" s="329">
        <v>3358.9344755751331</v>
      </c>
      <c r="K8238" s="329">
        <f t="shared" si="128"/>
        <v>19763.817696388123</v>
      </c>
    </row>
    <row r="8239" spans="2:11" x14ac:dyDescent="0.2">
      <c r="B8239" s="1">
        <v>197821077</v>
      </c>
      <c r="C8239" s="1">
        <v>2031</v>
      </c>
      <c r="D8239" s="1" t="s">
        <v>341</v>
      </c>
      <c r="E8239" s="1">
        <v>0</v>
      </c>
      <c r="F8239" s="329">
        <v>0</v>
      </c>
      <c r="G8239" s="1">
        <v>481.09632865203162</v>
      </c>
      <c r="H8239" s="329">
        <v>16404.88322081299</v>
      </c>
      <c r="I8239" s="1">
        <v>481.09632865203162</v>
      </c>
      <c r="J8239" s="329">
        <v>3358.9344755751331</v>
      </c>
      <c r="K8239" s="329">
        <f t="shared" si="128"/>
        <v>19763.817696388123</v>
      </c>
    </row>
    <row r="8240" spans="2:11" x14ac:dyDescent="0.2">
      <c r="B8240" s="1">
        <v>197821077</v>
      </c>
      <c r="C8240" s="1">
        <v>2032</v>
      </c>
      <c r="D8240" s="1" t="s">
        <v>341</v>
      </c>
      <c r="E8240" s="1">
        <v>0</v>
      </c>
      <c r="F8240" s="329">
        <v>0</v>
      </c>
      <c r="G8240" s="1">
        <v>481.09632865203162</v>
      </c>
      <c r="H8240" s="329">
        <v>16404.88322081299</v>
      </c>
      <c r="I8240" s="1">
        <v>481.09632865203162</v>
      </c>
      <c r="J8240" s="329">
        <v>3358.9344755751331</v>
      </c>
      <c r="K8240" s="329">
        <f t="shared" si="128"/>
        <v>19763.817696388123</v>
      </c>
    </row>
    <row r="8241" spans="2:11" x14ac:dyDescent="0.2">
      <c r="B8241" s="1">
        <v>197821077</v>
      </c>
      <c r="C8241" s="1">
        <v>2033</v>
      </c>
      <c r="D8241" s="1" t="s">
        <v>341</v>
      </c>
      <c r="E8241" s="1">
        <v>0</v>
      </c>
      <c r="F8241" s="329">
        <v>0</v>
      </c>
      <c r="G8241" s="1">
        <v>481.09632865203162</v>
      </c>
      <c r="H8241" s="329">
        <v>16404.88322081299</v>
      </c>
      <c r="I8241" s="1">
        <v>481.09632865203162</v>
      </c>
      <c r="J8241" s="329">
        <v>3358.9344755751331</v>
      </c>
      <c r="K8241" s="329">
        <f t="shared" si="128"/>
        <v>19763.817696388123</v>
      </c>
    </row>
    <row r="8242" spans="2:11" x14ac:dyDescent="0.2">
      <c r="B8242" s="1">
        <v>197821077</v>
      </c>
      <c r="C8242" s="1">
        <v>2034</v>
      </c>
      <c r="D8242" s="1" t="s">
        <v>341</v>
      </c>
      <c r="E8242" s="1">
        <v>0</v>
      </c>
      <c r="F8242" s="329">
        <v>0</v>
      </c>
      <c r="G8242" s="1">
        <v>481.09632865203162</v>
      </c>
      <c r="H8242" s="329">
        <v>16404.88322081299</v>
      </c>
      <c r="I8242" s="1">
        <v>481.09632865203162</v>
      </c>
      <c r="J8242" s="329">
        <v>3358.9344755751331</v>
      </c>
      <c r="K8242" s="329">
        <f t="shared" si="128"/>
        <v>19763.817696388123</v>
      </c>
    </row>
    <row r="8243" spans="2:11" x14ac:dyDescent="0.2">
      <c r="B8243" s="1">
        <v>20361880</v>
      </c>
      <c r="C8243" s="1">
        <v>2023</v>
      </c>
      <c r="D8243" s="1" t="s">
        <v>342</v>
      </c>
      <c r="E8243" s="1">
        <v>10314.811985740211</v>
      </c>
      <c r="F8243" s="329">
        <v>0</v>
      </c>
      <c r="G8243" s="1">
        <v>17.478415439262911</v>
      </c>
      <c r="H8243" s="329">
        <v>595.99574365771241</v>
      </c>
      <c r="I8243" s="1">
        <v>10332.290401179471</v>
      </c>
      <c r="J8243" s="329">
        <v>7154.7630997929027</v>
      </c>
      <c r="K8243" s="329">
        <f t="shared" si="128"/>
        <v>7750.7588434506151</v>
      </c>
    </row>
    <row r="8244" spans="2:11" x14ac:dyDescent="0.2">
      <c r="B8244" s="1">
        <v>20361880</v>
      </c>
      <c r="C8244" s="1">
        <v>2024</v>
      </c>
      <c r="D8244" s="1" t="s">
        <v>342</v>
      </c>
      <c r="E8244" s="1">
        <v>12000.33475147339</v>
      </c>
      <c r="F8244" s="329">
        <v>247.38798328301959</v>
      </c>
      <c r="G8244" s="1">
        <v>28.308982673284639</v>
      </c>
      <c r="H8244" s="329">
        <v>965.30679449676086</v>
      </c>
      <c r="I8244" s="1">
        <v>12028.643734146681</v>
      </c>
      <c r="J8244" s="329">
        <v>7154.7630997929027</v>
      </c>
      <c r="K8244" s="329">
        <f t="shared" si="128"/>
        <v>8367.4578775726823</v>
      </c>
    </row>
    <row r="8245" spans="2:11" x14ac:dyDescent="0.2">
      <c r="B8245" s="1">
        <v>20361880</v>
      </c>
      <c r="C8245" s="1">
        <v>2025</v>
      </c>
      <c r="D8245" s="1" t="s">
        <v>342</v>
      </c>
      <c r="E8245" s="1">
        <v>19651.54676601079</v>
      </c>
      <c r="F8245" s="329">
        <v>385.31590513408372</v>
      </c>
      <c r="G8245" s="1">
        <v>50.636008720722522</v>
      </c>
      <c r="H8245" s="329">
        <v>1726.6351047803059</v>
      </c>
      <c r="I8245" s="1">
        <v>19702.182774731511</v>
      </c>
      <c r="J8245" s="329">
        <v>7154.7630997929027</v>
      </c>
      <c r="K8245" s="329">
        <f t="shared" si="128"/>
        <v>9266.7141097072927</v>
      </c>
    </row>
    <row r="8246" spans="2:11" x14ac:dyDescent="0.2">
      <c r="B8246" s="1">
        <v>20361880</v>
      </c>
      <c r="C8246" s="1">
        <v>2026</v>
      </c>
      <c r="D8246" s="1" t="s">
        <v>342</v>
      </c>
      <c r="E8246" s="1">
        <v>30248.55072601384</v>
      </c>
      <c r="F8246" s="329">
        <v>315.59259328821889</v>
      </c>
      <c r="G8246" s="1">
        <v>79.747503117416514</v>
      </c>
      <c r="H8246" s="329">
        <v>2719.306712354628</v>
      </c>
      <c r="I8246" s="1">
        <v>30328.298229131251</v>
      </c>
      <c r="J8246" s="329">
        <v>7154.7630997929027</v>
      </c>
      <c r="K8246" s="329">
        <f t="shared" si="128"/>
        <v>10189.662405435749</v>
      </c>
    </row>
    <row r="8247" spans="2:11" x14ac:dyDescent="0.2">
      <c r="B8247" s="1">
        <v>20361880</v>
      </c>
      <c r="C8247" s="1">
        <v>2027</v>
      </c>
      <c r="D8247" s="1" t="s">
        <v>342</v>
      </c>
      <c r="E8247" s="1">
        <v>53620.899702151473</v>
      </c>
      <c r="F8247" s="329">
        <v>581.09875222293647</v>
      </c>
      <c r="G8247" s="1">
        <v>229.53828893722229</v>
      </c>
      <c r="H8247" s="329">
        <v>7827.016338434617</v>
      </c>
      <c r="I8247" s="1">
        <v>53850.437991088693</v>
      </c>
      <c r="J8247" s="329">
        <v>7154.7630997929027</v>
      </c>
      <c r="K8247" s="329">
        <f t="shared" si="128"/>
        <v>15562.878190450458</v>
      </c>
    </row>
    <row r="8248" spans="2:11" x14ac:dyDescent="0.2">
      <c r="B8248" s="1">
        <v>20361880</v>
      </c>
      <c r="C8248" s="1">
        <v>2028</v>
      </c>
      <c r="D8248" s="1" t="s">
        <v>342</v>
      </c>
      <c r="E8248" s="1">
        <v>63083.484469162897</v>
      </c>
      <c r="F8248" s="329">
        <v>771.2642469249131</v>
      </c>
      <c r="G8248" s="1">
        <v>449.97812599950697</v>
      </c>
      <c r="H8248" s="329">
        <v>15343.7849538888</v>
      </c>
      <c r="I8248" s="1">
        <v>63533.462595162397</v>
      </c>
      <c r="J8248" s="329">
        <v>7154.7630997929027</v>
      </c>
      <c r="K8248" s="329">
        <f t="shared" si="128"/>
        <v>23269.812300606616</v>
      </c>
    </row>
    <row r="8249" spans="2:11" x14ac:dyDescent="0.2">
      <c r="B8249" s="1">
        <v>20361880</v>
      </c>
      <c r="C8249" s="1">
        <v>2029</v>
      </c>
      <c r="D8249" s="1" t="s">
        <v>342</v>
      </c>
      <c r="E8249" s="1">
        <v>82039.97401902992</v>
      </c>
      <c r="F8249" s="329">
        <v>843.1826076915786</v>
      </c>
      <c r="G8249" s="1">
        <v>751.47916272210159</v>
      </c>
      <c r="H8249" s="329">
        <v>25624.655964163401</v>
      </c>
      <c r="I8249" s="1">
        <v>82791.453181752018</v>
      </c>
      <c r="J8249" s="329">
        <v>7154.7630997929027</v>
      </c>
      <c r="K8249" s="329">
        <f t="shared" si="128"/>
        <v>33622.601671647877</v>
      </c>
    </row>
    <row r="8250" spans="2:11" x14ac:dyDescent="0.2">
      <c r="B8250" s="1">
        <v>20361880</v>
      </c>
      <c r="C8250" s="1">
        <v>2030</v>
      </c>
      <c r="D8250" s="1" t="s">
        <v>342</v>
      </c>
      <c r="E8250" s="1">
        <v>95576.219342755809</v>
      </c>
      <c r="F8250" s="329">
        <v>1104.914717508989</v>
      </c>
      <c r="G8250" s="1">
        <v>1447.1024741304341</v>
      </c>
      <c r="H8250" s="329">
        <v>49344.685633279303</v>
      </c>
      <c r="I8250" s="1">
        <v>97023.321816886237</v>
      </c>
      <c r="J8250" s="329">
        <v>7154.7630997929027</v>
      </c>
      <c r="K8250" s="329">
        <f t="shared" si="128"/>
        <v>57604.363450581193</v>
      </c>
    </row>
    <row r="8251" spans="2:11" x14ac:dyDescent="0.2">
      <c r="B8251" s="1">
        <v>20361880</v>
      </c>
      <c r="C8251" s="1">
        <v>2031</v>
      </c>
      <c r="D8251" s="1" t="s">
        <v>342</v>
      </c>
      <c r="E8251" s="1">
        <v>101362.7495166626</v>
      </c>
      <c r="F8251" s="329">
        <v>1571.969844273644</v>
      </c>
      <c r="G8251" s="1">
        <v>1925.3427986110489</v>
      </c>
      <c r="H8251" s="329">
        <v>65652.182089488357</v>
      </c>
      <c r="I8251" s="1">
        <v>103288.09231527369</v>
      </c>
      <c r="J8251" s="329">
        <v>7154.7630997929027</v>
      </c>
      <c r="K8251" s="329">
        <f t="shared" si="128"/>
        <v>74378.915033554906</v>
      </c>
    </row>
    <row r="8252" spans="2:11" x14ac:dyDescent="0.2">
      <c r="B8252" s="1">
        <v>20361880</v>
      </c>
      <c r="C8252" s="1">
        <v>2032</v>
      </c>
      <c r="D8252" s="1" t="s">
        <v>342</v>
      </c>
      <c r="E8252" s="1">
        <v>137361.9268483191</v>
      </c>
      <c r="F8252" s="329">
        <v>2992.274821253754</v>
      </c>
      <c r="G8252" s="1">
        <v>4145.2340390997551</v>
      </c>
      <c r="H8252" s="329">
        <v>141348.1589537448</v>
      </c>
      <c r="I8252" s="1">
        <v>141507.16088741881</v>
      </c>
      <c r="J8252" s="329">
        <v>7154.7630997929027</v>
      </c>
      <c r="K8252" s="329">
        <f t="shared" si="128"/>
        <v>151495.19687479147</v>
      </c>
    </row>
    <row r="8253" spans="2:11" x14ac:dyDescent="0.2">
      <c r="B8253" s="1">
        <v>20361880</v>
      </c>
      <c r="C8253" s="1">
        <v>2033</v>
      </c>
      <c r="D8253" s="1" t="s">
        <v>342</v>
      </c>
      <c r="E8253" s="1">
        <v>141157.98178429939</v>
      </c>
      <c r="F8253" s="329">
        <v>4917.5551607593916</v>
      </c>
      <c r="G8253" s="1">
        <v>7611.0867368810277</v>
      </c>
      <c r="H8253" s="329">
        <v>259530.122484722</v>
      </c>
      <c r="I8253" s="1">
        <v>148769.06852118039</v>
      </c>
      <c r="J8253" s="329">
        <v>7154.7630997929027</v>
      </c>
      <c r="K8253" s="329">
        <f t="shared" si="128"/>
        <v>271602.44074527425</v>
      </c>
    </row>
    <row r="8254" spans="2:11" x14ac:dyDescent="0.2">
      <c r="B8254" s="1">
        <v>20361880</v>
      </c>
      <c r="C8254" s="1">
        <v>2034</v>
      </c>
      <c r="D8254" s="1" t="s">
        <v>342</v>
      </c>
      <c r="E8254" s="1">
        <v>141598.28837175609</v>
      </c>
      <c r="F8254" s="329">
        <v>5619.3378684788668</v>
      </c>
      <c r="G8254" s="1">
        <v>10112.89413055837</v>
      </c>
      <c r="H8254" s="329">
        <v>344839.14624974882</v>
      </c>
      <c r="I8254" s="1">
        <v>151711.18250231451</v>
      </c>
      <c r="J8254" s="329">
        <v>7154.7630997929027</v>
      </c>
      <c r="K8254" s="329">
        <f t="shared" si="128"/>
        <v>357613.24721802055</v>
      </c>
    </row>
    <row r="8255" spans="2:11" x14ac:dyDescent="0.2">
      <c r="B8255" s="1">
        <v>20375645</v>
      </c>
      <c r="C8255" s="1">
        <v>2023</v>
      </c>
      <c r="D8255" s="1" t="s">
        <v>342</v>
      </c>
      <c r="E8255" s="1">
        <v>0</v>
      </c>
      <c r="F8255" s="329">
        <v>0</v>
      </c>
      <c r="G8255" s="1">
        <v>8318.2581010650683</v>
      </c>
      <c r="H8255" s="329">
        <v>283643.92871360522</v>
      </c>
      <c r="I8255" s="1">
        <v>8318.2581010650683</v>
      </c>
      <c r="J8255" s="329">
        <v>6696.7527904277686</v>
      </c>
      <c r="K8255" s="329">
        <f t="shared" si="128"/>
        <v>290340.68150403298</v>
      </c>
    </row>
    <row r="8256" spans="2:11" x14ac:dyDescent="0.2">
      <c r="B8256" s="1">
        <v>20375645</v>
      </c>
      <c r="C8256" s="1">
        <v>2024</v>
      </c>
      <c r="D8256" s="1" t="s">
        <v>342</v>
      </c>
      <c r="E8256" s="1">
        <v>0</v>
      </c>
      <c r="F8256" s="329">
        <v>0</v>
      </c>
      <c r="G8256" s="1">
        <v>9162.9698204236665</v>
      </c>
      <c r="H8256" s="329">
        <v>312447.71765574202</v>
      </c>
      <c r="I8256" s="1">
        <v>9162.9698204236665</v>
      </c>
      <c r="J8256" s="329">
        <v>6696.7527904277686</v>
      </c>
      <c r="K8256" s="329">
        <f t="shared" si="128"/>
        <v>319144.47044616978</v>
      </c>
    </row>
    <row r="8257" spans="2:11" x14ac:dyDescent="0.2">
      <c r="B8257" s="1">
        <v>20375645</v>
      </c>
      <c r="C8257" s="1">
        <v>2025</v>
      </c>
      <c r="D8257" s="1" t="s">
        <v>342</v>
      </c>
      <c r="E8257" s="1">
        <v>0</v>
      </c>
      <c r="F8257" s="329">
        <v>0</v>
      </c>
      <c r="G8257" s="1">
        <v>11996.17202348928</v>
      </c>
      <c r="H8257" s="329">
        <v>409056.95891199459</v>
      </c>
      <c r="I8257" s="1">
        <v>11996.17202348928</v>
      </c>
      <c r="J8257" s="329">
        <v>6696.7527904277686</v>
      </c>
      <c r="K8257" s="329">
        <f t="shared" si="128"/>
        <v>415753.71170242236</v>
      </c>
    </row>
    <row r="8258" spans="2:11" x14ac:dyDescent="0.2">
      <c r="B8258" s="1">
        <v>20375645</v>
      </c>
      <c r="C8258" s="1">
        <v>2026</v>
      </c>
      <c r="D8258" s="1" t="s">
        <v>342</v>
      </c>
      <c r="E8258" s="1">
        <v>0</v>
      </c>
      <c r="F8258" s="329">
        <v>0</v>
      </c>
      <c r="G8258" s="1">
        <v>13708.975418284141</v>
      </c>
      <c r="H8258" s="329">
        <v>467461.76892280788</v>
      </c>
      <c r="I8258" s="1">
        <v>13708.975418284141</v>
      </c>
      <c r="J8258" s="329">
        <v>6696.7527904277686</v>
      </c>
      <c r="K8258" s="329">
        <f t="shared" si="128"/>
        <v>474158.52171323565</v>
      </c>
    </row>
    <row r="8259" spans="2:11" x14ac:dyDescent="0.2">
      <c r="B8259" s="1">
        <v>20375645</v>
      </c>
      <c r="C8259" s="1">
        <v>2027</v>
      </c>
      <c r="D8259" s="1" t="s">
        <v>342</v>
      </c>
      <c r="E8259" s="1">
        <v>0</v>
      </c>
      <c r="F8259" s="329">
        <v>0</v>
      </c>
      <c r="G8259" s="1">
        <v>15625.38860749259</v>
      </c>
      <c r="H8259" s="329">
        <v>532809.46064158902</v>
      </c>
      <c r="I8259" s="1">
        <v>15625.38860749259</v>
      </c>
      <c r="J8259" s="329">
        <v>6696.7527904277686</v>
      </c>
      <c r="K8259" s="329">
        <f t="shared" si="128"/>
        <v>539506.21343201678</v>
      </c>
    </row>
    <row r="8260" spans="2:11" x14ac:dyDescent="0.2">
      <c r="B8260" s="1">
        <v>20375645</v>
      </c>
      <c r="C8260" s="1">
        <v>2028</v>
      </c>
      <c r="D8260" s="1" t="s">
        <v>342</v>
      </c>
      <c r="E8260" s="1">
        <v>0</v>
      </c>
      <c r="F8260" s="329">
        <v>0</v>
      </c>
      <c r="G8260" s="1">
        <v>19423.0215607106</v>
      </c>
      <c r="H8260" s="329">
        <v>662304.78497218236</v>
      </c>
      <c r="I8260" s="1">
        <v>19423.0215607106</v>
      </c>
      <c r="J8260" s="329">
        <v>6696.7527904277686</v>
      </c>
      <c r="K8260" s="329">
        <f t="shared" si="128"/>
        <v>669001.53776261013</v>
      </c>
    </row>
    <row r="8261" spans="2:11" x14ac:dyDescent="0.2">
      <c r="B8261" s="1">
        <v>20375645</v>
      </c>
      <c r="C8261" s="1">
        <v>2029</v>
      </c>
      <c r="D8261" s="1" t="s">
        <v>342</v>
      </c>
      <c r="E8261" s="1">
        <v>0</v>
      </c>
      <c r="F8261" s="329">
        <v>0</v>
      </c>
      <c r="G8261" s="1">
        <v>22698.16299310527</v>
      </c>
      <c r="H8261" s="329">
        <v>773983.69318713481</v>
      </c>
      <c r="I8261" s="1">
        <v>22698.16299310527</v>
      </c>
      <c r="J8261" s="329">
        <v>6696.7527904277686</v>
      </c>
      <c r="K8261" s="329">
        <f t="shared" si="128"/>
        <v>780680.44597756257</v>
      </c>
    </row>
    <row r="8262" spans="2:11" x14ac:dyDescent="0.2">
      <c r="B8262" s="1">
        <v>20375645</v>
      </c>
      <c r="C8262" s="1">
        <v>2030</v>
      </c>
      <c r="D8262" s="1" t="s">
        <v>342</v>
      </c>
      <c r="E8262" s="1">
        <v>0</v>
      </c>
      <c r="F8262" s="329">
        <v>0</v>
      </c>
      <c r="G8262" s="1">
        <v>23682.291574030001</v>
      </c>
      <c r="H8262" s="329">
        <v>807541.45175405079</v>
      </c>
      <c r="I8262" s="1">
        <v>23682.291574030001</v>
      </c>
      <c r="J8262" s="329">
        <v>6696.7527904277686</v>
      </c>
      <c r="K8262" s="329">
        <f t="shared" si="128"/>
        <v>814238.20454447856</v>
      </c>
    </row>
    <row r="8263" spans="2:11" x14ac:dyDescent="0.2">
      <c r="B8263" s="1">
        <v>20375645</v>
      </c>
      <c r="C8263" s="1">
        <v>2031</v>
      </c>
      <c r="D8263" s="1" t="s">
        <v>342</v>
      </c>
      <c r="E8263" s="1">
        <v>6.7013123910323582</v>
      </c>
      <c r="F8263" s="329">
        <v>4.4862255454367103E-2</v>
      </c>
      <c r="G8263" s="1">
        <v>29885.774509362091</v>
      </c>
      <c r="H8263" s="329">
        <v>1019073.752159601</v>
      </c>
      <c r="I8263" s="1">
        <v>29892.47582175312</v>
      </c>
      <c r="J8263" s="329">
        <v>6696.7527904277686</v>
      </c>
      <c r="K8263" s="329">
        <f t="shared" ref="K8263:K8326" si="129">J8263+H8263+F8263</f>
        <v>1025770.5498122842</v>
      </c>
    </row>
    <row r="8264" spans="2:11" x14ac:dyDescent="0.2">
      <c r="B8264" s="1">
        <v>20375645</v>
      </c>
      <c r="C8264" s="1">
        <v>2032</v>
      </c>
      <c r="D8264" s="1" t="s">
        <v>342</v>
      </c>
      <c r="E8264" s="1">
        <v>97.113960831702997</v>
      </c>
      <c r="F8264" s="329">
        <v>1.0486174995123201</v>
      </c>
      <c r="G8264" s="1">
        <v>33831.316006477347</v>
      </c>
      <c r="H8264" s="329">
        <v>1153612.603629122</v>
      </c>
      <c r="I8264" s="1">
        <v>33928.429967309057</v>
      </c>
      <c r="J8264" s="329">
        <v>6696.7527904277686</v>
      </c>
      <c r="K8264" s="329">
        <f t="shared" si="129"/>
        <v>1160310.4050370492</v>
      </c>
    </row>
    <row r="8265" spans="2:11" x14ac:dyDescent="0.2">
      <c r="B8265" s="1">
        <v>20375645</v>
      </c>
      <c r="C8265" s="1">
        <v>2033</v>
      </c>
      <c r="D8265" s="1" t="s">
        <v>342</v>
      </c>
      <c r="E8265" s="1">
        <v>82.270338109759166</v>
      </c>
      <c r="F8265" s="329">
        <v>2.09100467081986</v>
      </c>
      <c r="G8265" s="1">
        <v>39115.52720693282</v>
      </c>
      <c r="H8265" s="329">
        <v>1333798.696298898</v>
      </c>
      <c r="I8265" s="1">
        <v>39197.79754504258</v>
      </c>
      <c r="J8265" s="329">
        <v>6696.7527904277686</v>
      </c>
      <c r="K8265" s="329">
        <f t="shared" si="129"/>
        <v>1340497.5400939966</v>
      </c>
    </row>
    <row r="8266" spans="2:11" x14ac:dyDescent="0.2">
      <c r="B8266" s="1">
        <v>20375645</v>
      </c>
      <c r="C8266" s="1">
        <v>2034</v>
      </c>
      <c r="D8266" s="1" t="s">
        <v>342</v>
      </c>
      <c r="E8266" s="1">
        <v>218.9027663566477</v>
      </c>
      <c r="F8266" s="329">
        <v>5.08964367957054</v>
      </c>
      <c r="G8266" s="1">
        <v>41298.899981911964</v>
      </c>
      <c r="H8266" s="329">
        <v>1408249.4315630661</v>
      </c>
      <c r="I8266" s="1">
        <v>41517.802748268608</v>
      </c>
      <c r="J8266" s="329">
        <v>6696.7527904277686</v>
      </c>
      <c r="K8266" s="329">
        <f t="shared" si="129"/>
        <v>1414951.2739971734</v>
      </c>
    </row>
    <row r="8267" spans="2:11" x14ac:dyDescent="0.2">
      <c r="B8267" s="1">
        <v>43606479</v>
      </c>
      <c r="C8267" s="1">
        <v>2023</v>
      </c>
      <c r="D8267" s="1" t="s">
        <v>342</v>
      </c>
      <c r="E8267" s="1">
        <v>2218.018026225187</v>
      </c>
      <c r="F8267" s="329">
        <v>0</v>
      </c>
      <c r="G8267" s="1">
        <v>0</v>
      </c>
      <c r="H8267" s="329">
        <v>0</v>
      </c>
      <c r="I8267" s="1">
        <v>2218.018026225187</v>
      </c>
      <c r="J8267" s="329">
        <v>4035.5180675644428</v>
      </c>
      <c r="K8267" s="329">
        <f t="shared" si="129"/>
        <v>4035.5180675644428</v>
      </c>
    </row>
    <row r="8268" spans="2:11" x14ac:dyDescent="0.2">
      <c r="B8268" s="1">
        <v>43606479</v>
      </c>
      <c r="C8268" s="1">
        <v>2024</v>
      </c>
      <c r="D8268" s="1" t="s">
        <v>342</v>
      </c>
      <c r="E8268" s="1">
        <v>2726.3058839780801</v>
      </c>
      <c r="F8268" s="329">
        <v>49.91725898362327</v>
      </c>
      <c r="G8268" s="1">
        <v>0</v>
      </c>
      <c r="H8268" s="329">
        <v>0</v>
      </c>
      <c r="I8268" s="1">
        <v>2726.3058839780801</v>
      </c>
      <c r="J8268" s="329">
        <v>4035.5180675644428</v>
      </c>
      <c r="K8268" s="329">
        <f t="shared" si="129"/>
        <v>4085.4353265480663</v>
      </c>
    </row>
    <row r="8269" spans="2:11" x14ac:dyDescent="0.2">
      <c r="B8269" s="1">
        <v>43606479</v>
      </c>
      <c r="C8269" s="1">
        <v>2025</v>
      </c>
      <c r="D8269" s="1" t="s">
        <v>342</v>
      </c>
      <c r="E8269" s="1">
        <v>8446.3454536057197</v>
      </c>
      <c r="F8269" s="329">
        <v>164.56688726912279</v>
      </c>
      <c r="G8269" s="1">
        <v>0</v>
      </c>
      <c r="H8269" s="329">
        <v>0</v>
      </c>
      <c r="I8269" s="1">
        <v>8446.3454536057197</v>
      </c>
      <c r="J8269" s="329">
        <v>4035.5180675644428</v>
      </c>
      <c r="K8269" s="329">
        <f t="shared" si="129"/>
        <v>4200.0849548335655</v>
      </c>
    </row>
    <row r="8270" spans="2:11" x14ac:dyDescent="0.2">
      <c r="B8270" s="1">
        <v>43606479</v>
      </c>
      <c r="C8270" s="1">
        <v>2026</v>
      </c>
      <c r="D8270" s="1" t="s">
        <v>342</v>
      </c>
      <c r="E8270" s="1">
        <v>13695.547033114721</v>
      </c>
      <c r="F8270" s="329">
        <v>144.40466959922759</v>
      </c>
      <c r="G8270" s="1">
        <v>0</v>
      </c>
      <c r="H8270" s="329">
        <v>0</v>
      </c>
      <c r="I8270" s="1">
        <v>13695.547033114721</v>
      </c>
      <c r="J8270" s="329">
        <v>4035.5180675644428</v>
      </c>
      <c r="K8270" s="329">
        <f t="shared" si="129"/>
        <v>4179.9227371636707</v>
      </c>
    </row>
    <row r="8271" spans="2:11" x14ac:dyDescent="0.2">
      <c r="B8271" s="1">
        <v>43606479</v>
      </c>
      <c r="C8271" s="1">
        <v>2027</v>
      </c>
      <c r="D8271" s="1" t="s">
        <v>342</v>
      </c>
      <c r="E8271" s="1">
        <v>14473.840576380921</v>
      </c>
      <c r="F8271" s="329">
        <v>133.82731149210031</v>
      </c>
      <c r="G8271" s="1">
        <v>0</v>
      </c>
      <c r="H8271" s="329">
        <v>0</v>
      </c>
      <c r="I8271" s="1">
        <v>14473.840576380921</v>
      </c>
      <c r="J8271" s="329">
        <v>4035.5180675644428</v>
      </c>
      <c r="K8271" s="329">
        <f t="shared" si="129"/>
        <v>4169.3453790565436</v>
      </c>
    </row>
    <row r="8272" spans="2:11" x14ac:dyDescent="0.2">
      <c r="B8272" s="1">
        <v>43606479</v>
      </c>
      <c r="C8272" s="1">
        <v>2028</v>
      </c>
      <c r="D8272" s="1" t="s">
        <v>342</v>
      </c>
      <c r="E8272" s="1">
        <v>14541.5504711429</v>
      </c>
      <c r="F8272" s="329">
        <v>140.09963404921149</v>
      </c>
      <c r="G8272" s="1">
        <v>0</v>
      </c>
      <c r="H8272" s="329">
        <v>0</v>
      </c>
      <c r="I8272" s="1">
        <v>14541.5504711429</v>
      </c>
      <c r="J8272" s="329">
        <v>4035.5180675644428</v>
      </c>
      <c r="K8272" s="329">
        <f t="shared" si="129"/>
        <v>4175.6177016136544</v>
      </c>
    </row>
    <row r="8273" spans="2:11" x14ac:dyDescent="0.2">
      <c r="B8273" s="1">
        <v>43606479</v>
      </c>
      <c r="C8273" s="1">
        <v>2029</v>
      </c>
      <c r="D8273" s="1" t="s">
        <v>342</v>
      </c>
      <c r="E8273" s="1">
        <v>20871.53484868853</v>
      </c>
      <c r="F8273" s="329">
        <v>163.87556158604471</v>
      </c>
      <c r="G8273" s="1">
        <v>0</v>
      </c>
      <c r="H8273" s="329">
        <v>0</v>
      </c>
      <c r="I8273" s="1">
        <v>20871.53484868853</v>
      </c>
      <c r="J8273" s="329">
        <v>4035.5180675644428</v>
      </c>
      <c r="K8273" s="329">
        <f t="shared" si="129"/>
        <v>4199.3936291504879</v>
      </c>
    </row>
    <row r="8274" spans="2:11" x14ac:dyDescent="0.2">
      <c r="B8274" s="1">
        <v>43606479</v>
      </c>
      <c r="C8274" s="1">
        <v>2030</v>
      </c>
      <c r="D8274" s="1" t="s">
        <v>342</v>
      </c>
      <c r="E8274" s="1">
        <v>23703.82392638586</v>
      </c>
      <c r="F8274" s="329">
        <v>203.45749374002281</v>
      </c>
      <c r="G8274" s="1">
        <v>0</v>
      </c>
      <c r="H8274" s="329">
        <v>0</v>
      </c>
      <c r="I8274" s="1">
        <v>23703.82392638586</v>
      </c>
      <c r="J8274" s="329">
        <v>4035.5180675644428</v>
      </c>
      <c r="K8274" s="329">
        <f t="shared" si="129"/>
        <v>4238.9755613044654</v>
      </c>
    </row>
    <row r="8275" spans="2:11" x14ac:dyDescent="0.2">
      <c r="B8275" s="1">
        <v>43606479</v>
      </c>
      <c r="C8275" s="1">
        <v>2031</v>
      </c>
      <c r="D8275" s="1" t="s">
        <v>342</v>
      </c>
      <c r="E8275" s="1">
        <v>24266.82941283847</v>
      </c>
      <c r="F8275" s="329">
        <v>285.94278126410683</v>
      </c>
      <c r="G8275" s="1">
        <v>0</v>
      </c>
      <c r="H8275" s="329">
        <v>0</v>
      </c>
      <c r="I8275" s="1">
        <v>24266.82941283847</v>
      </c>
      <c r="J8275" s="329">
        <v>4035.5180675644428</v>
      </c>
      <c r="K8275" s="329">
        <f t="shared" si="129"/>
        <v>4321.4608488285494</v>
      </c>
    </row>
    <row r="8276" spans="2:11" x14ac:dyDescent="0.2">
      <c r="B8276" s="1">
        <v>43606479</v>
      </c>
      <c r="C8276" s="1">
        <v>2032</v>
      </c>
      <c r="D8276" s="1" t="s">
        <v>342</v>
      </c>
      <c r="E8276" s="1">
        <v>26008.185214417761</v>
      </c>
      <c r="F8276" s="329">
        <v>410.57343616772141</v>
      </c>
      <c r="G8276" s="1">
        <v>0</v>
      </c>
      <c r="H8276" s="329">
        <v>0</v>
      </c>
      <c r="I8276" s="1">
        <v>26008.185214417761</v>
      </c>
      <c r="J8276" s="329">
        <v>4035.5180675644428</v>
      </c>
      <c r="K8276" s="329">
        <f t="shared" si="129"/>
        <v>4446.0915037321647</v>
      </c>
    </row>
    <row r="8277" spans="2:11" x14ac:dyDescent="0.2">
      <c r="B8277" s="1">
        <v>43606479</v>
      </c>
      <c r="C8277" s="1">
        <v>2033</v>
      </c>
      <c r="D8277" s="1" t="s">
        <v>342</v>
      </c>
      <c r="E8277" s="1">
        <v>26516.210982300759</v>
      </c>
      <c r="F8277" s="329">
        <v>773.96534284447853</v>
      </c>
      <c r="G8277" s="1">
        <v>0</v>
      </c>
      <c r="H8277" s="329">
        <v>0</v>
      </c>
      <c r="I8277" s="1">
        <v>26516.210982300759</v>
      </c>
      <c r="J8277" s="329">
        <v>4035.5180675644428</v>
      </c>
      <c r="K8277" s="329">
        <f t="shared" si="129"/>
        <v>4809.4834104089214</v>
      </c>
    </row>
    <row r="8278" spans="2:11" x14ac:dyDescent="0.2">
      <c r="B8278" s="1">
        <v>43606479</v>
      </c>
      <c r="C8278" s="1">
        <v>2034</v>
      </c>
      <c r="D8278" s="1" t="s">
        <v>342</v>
      </c>
      <c r="E8278" s="1">
        <v>29744.965966570231</v>
      </c>
      <c r="F8278" s="329">
        <v>1020.525760866669</v>
      </c>
      <c r="G8278" s="1">
        <v>0</v>
      </c>
      <c r="H8278" s="329">
        <v>0</v>
      </c>
      <c r="I8278" s="1">
        <v>29744.965966570231</v>
      </c>
      <c r="J8278" s="329">
        <v>4035.5180675644428</v>
      </c>
      <c r="K8278" s="329">
        <f t="shared" si="129"/>
        <v>5056.0438284311122</v>
      </c>
    </row>
    <row r="8279" spans="2:11" x14ac:dyDescent="0.2">
      <c r="B8279" s="1">
        <v>83526343</v>
      </c>
      <c r="C8279" s="1">
        <v>2023</v>
      </c>
      <c r="D8279" s="1" t="s">
        <v>343</v>
      </c>
      <c r="E8279" s="1">
        <v>516.85604458205012</v>
      </c>
      <c r="F8279" s="329">
        <v>0</v>
      </c>
      <c r="G8279" s="1">
        <v>0</v>
      </c>
      <c r="H8279" s="329">
        <v>0</v>
      </c>
      <c r="I8279" s="1">
        <v>516.85604458205012</v>
      </c>
      <c r="J8279" s="329">
        <v>91.706813229584284</v>
      </c>
      <c r="K8279" s="329">
        <f t="shared" si="129"/>
        <v>91.706813229584284</v>
      </c>
    </row>
    <row r="8280" spans="2:11" x14ac:dyDescent="0.2">
      <c r="B8280" s="1">
        <v>83526343</v>
      </c>
      <c r="C8280" s="1">
        <v>2024</v>
      </c>
      <c r="D8280" s="1" t="s">
        <v>343</v>
      </c>
      <c r="E8280" s="1">
        <v>1860.646824409039</v>
      </c>
      <c r="F8280" s="329">
        <v>38.892782427443272</v>
      </c>
      <c r="G8280" s="1">
        <v>0</v>
      </c>
      <c r="H8280" s="329">
        <v>0</v>
      </c>
      <c r="I8280" s="1">
        <v>1860.646824409039</v>
      </c>
      <c r="J8280" s="329">
        <v>91.706813229584284</v>
      </c>
      <c r="K8280" s="329">
        <f t="shared" si="129"/>
        <v>130.59959565702755</v>
      </c>
    </row>
    <row r="8281" spans="2:11" x14ac:dyDescent="0.2">
      <c r="B8281" s="1">
        <v>83526343</v>
      </c>
      <c r="C8281" s="1">
        <v>2025</v>
      </c>
      <c r="D8281" s="1" t="s">
        <v>343</v>
      </c>
      <c r="E8281" s="1">
        <v>1870.6358127786</v>
      </c>
      <c r="F8281" s="329">
        <v>34.639722381774263</v>
      </c>
      <c r="G8281" s="1">
        <v>0</v>
      </c>
      <c r="H8281" s="329">
        <v>0</v>
      </c>
      <c r="I8281" s="1">
        <v>1870.6358127786</v>
      </c>
      <c r="J8281" s="329">
        <v>91.706813229584284</v>
      </c>
      <c r="K8281" s="329">
        <f t="shared" si="129"/>
        <v>126.34653561135855</v>
      </c>
    </row>
    <row r="8282" spans="2:11" x14ac:dyDescent="0.2">
      <c r="B8282" s="1">
        <v>83526343</v>
      </c>
      <c r="C8282" s="1">
        <v>2026</v>
      </c>
      <c r="D8282" s="1" t="s">
        <v>343</v>
      </c>
      <c r="E8282" s="1">
        <v>3580.793589122175</v>
      </c>
      <c r="F8282" s="329">
        <v>36.841074983729783</v>
      </c>
      <c r="G8282" s="1">
        <v>0</v>
      </c>
      <c r="H8282" s="329">
        <v>0</v>
      </c>
      <c r="I8282" s="1">
        <v>3580.793589122175</v>
      </c>
      <c r="J8282" s="329">
        <v>91.706813229584284</v>
      </c>
      <c r="K8282" s="329">
        <f t="shared" si="129"/>
        <v>128.54788821331408</v>
      </c>
    </row>
    <row r="8283" spans="2:11" x14ac:dyDescent="0.2">
      <c r="B8283" s="1">
        <v>83526343</v>
      </c>
      <c r="C8283" s="1">
        <v>2027</v>
      </c>
      <c r="D8283" s="1" t="s">
        <v>343</v>
      </c>
      <c r="E8283" s="1">
        <v>3648.8937029964131</v>
      </c>
      <c r="F8283" s="329">
        <v>37.258934027785273</v>
      </c>
      <c r="G8283" s="1">
        <v>0</v>
      </c>
      <c r="H8283" s="329">
        <v>0</v>
      </c>
      <c r="I8283" s="1">
        <v>3648.8937029964131</v>
      </c>
      <c r="J8283" s="329">
        <v>91.706813229584284</v>
      </c>
      <c r="K8283" s="329">
        <f t="shared" si="129"/>
        <v>128.96574725736957</v>
      </c>
    </row>
    <row r="8284" spans="2:11" x14ac:dyDescent="0.2">
      <c r="B8284" s="1">
        <v>83526343</v>
      </c>
      <c r="C8284" s="1">
        <v>2028</v>
      </c>
      <c r="D8284" s="1" t="s">
        <v>343</v>
      </c>
      <c r="E8284" s="1">
        <v>5588.549449240023</v>
      </c>
      <c r="F8284" s="329">
        <v>65.751776408986274</v>
      </c>
      <c r="G8284" s="1">
        <v>0</v>
      </c>
      <c r="H8284" s="329">
        <v>0</v>
      </c>
      <c r="I8284" s="1">
        <v>5588.549449240023</v>
      </c>
      <c r="J8284" s="329">
        <v>91.706813229584284</v>
      </c>
      <c r="K8284" s="329">
        <f t="shared" si="129"/>
        <v>157.45858963857057</v>
      </c>
    </row>
    <row r="8285" spans="2:11" x14ac:dyDescent="0.2">
      <c r="B8285" s="1">
        <v>83526343</v>
      </c>
      <c r="C8285" s="1">
        <v>2029</v>
      </c>
      <c r="D8285" s="1" t="s">
        <v>343</v>
      </c>
      <c r="E8285" s="1">
        <v>6022.7580428481306</v>
      </c>
      <c r="F8285" s="329">
        <v>53.467902434064293</v>
      </c>
      <c r="G8285" s="1">
        <v>0</v>
      </c>
      <c r="H8285" s="329">
        <v>0</v>
      </c>
      <c r="I8285" s="1">
        <v>6022.7580428481306</v>
      </c>
      <c r="J8285" s="329">
        <v>91.706813229584284</v>
      </c>
      <c r="K8285" s="329">
        <f t="shared" si="129"/>
        <v>145.17471566364858</v>
      </c>
    </row>
    <row r="8286" spans="2:11" x14ac:dyDescent="0.2">
      <c r="B8286" s="1">
        <v>83526343</v>
      </c>
      <c r="C8286" s="1">
        <v>2030</v>
      </c>
      <c r="D8286" s="1" t="s">
        <v>343</v>
      </c>
      <c r="E8286" s="1">
        <v>6471.7917976394201</v>
      </c>
      <c r="F8286" s="329">
        <v>60.031020531890817</v>
      </c>
      <c r="G8286" s="1">
        <v>0</v>
      </c>
      <c r="H8286" s="329">
        <v>0</v>
      </c>
      <c r="I8286" s="1">
        <v>6471.7917976394201</v>
      </c>
      <c r="J8286" s="329">
        <v>91.706813229584284</v>
      </c>
      <c r="K8286" s="329">
        <f t="shared" si="129"/>
        <v>151.73783376147509</v>
      </c>
    </row>
    <row r="8287" spans="2:11" x14ac:dyDescent="0.2">
      <c r="B8287" s="1">
        <v>83526343</v>
      </c>
      <c r="C8287" s="1">
        <v>2031</v>
      </c>
      <c r="D8287" s="1" t="s">
        <v>343</v>
      </c>
      <c r="E8287" s="1">
        <v>10884.323315410151</v>
      </c>
      <c r="F8287" s="329">
        <v>170.41950912947371</v>
      </c>
      <c r="G8287" s="1">
        <v>0</v>
      </c>
      <c r="H8287" s="329">
        <v>0</v>
      </c>
      <c r="I8287" s="1">
        <v>10884.323315410151</v>
      </c>
      <c r="J8287" s="329">
        <v>91.706813229584284</v>
      </c>
      <c r="K8287" s="329">
        <f t="shared" si="129"/>
        <v>262.12632235905801</v>
      </c>
    </row>
    <row r="8288" spans="2:11" x14ac:dyDescent="0.2">
      <c r="B8288" s="1">
        <v>83526343</v>
      </c>
      <c r="C8288" s="1">
        <v>2032</v>
      </c>
      <c r="D8288" s="1" t="s">
        <v>343</v>
      </c>
      <c r="E8288" s="1">
        <v>13559.694450813109</v>
      </c>
      <c r="F8288" s="329">
        <v>279.54832892219611</v>
      </c>
      <c r="G8288" s="1">
        <v>0</v>
      </c>
      <c r="H8288" s="329">
        <v>0</v>
      </c>
      <c r="I8288" s="1">
        <v>13559.694450813109</v>
      </c>
      <c r="J8288" s="329">
        <v>91.706813229584284</v>
      </c>
      <c r="K8288" s="329">
        <f t="shared" si="129"/>
        <v>371.25514215178038</v>
      </c>
    </row>
    <row r="8289" spans="2:11" x14ac:dyDescent="0.2">
      <c r="B8289" s="1">
        <v>83526343</v>
      </c>
      <c r="C8289" s="1">
        <v>2033</v>
      </c>
      <c r="D8289" s="1" t="s">
        <v>343</v>
      </c>
      <c r="E8289" s="1">
        <v>14069.076324407401</v>
      </c>
      <c r="F8289" s="329">
        <v>489.12661801949002</v>
      </c>
      <c r="G8289" s="1">
        <v>0</v>
      </c>
      <c r="H8289" s="329">
        <v>0</v>
      </c>
      <c r="I8289" s="1">
        <v>14069.076324407401</v>
      </c>
      <c r="J8289" s="329">
        <v>91.706813229584284</v>
      </c>
      <c r="K8289" s="329">
        <f t="shared" si="129"/>
        <v>580.83343124907435</v>
      </c>
    </row>
    <row r="8290" spans="2:11" x14ac:dyDescent="0.2">
      <c r="B8290" s="1">
        <v>83526343</v>
      </c>
      <c r="C8290" s="1">
        <v>2034</v>
      </c>
      <c r="D8290" s="1" t="s">
        <v>343</v>
      </c>
      <c r="E8290" s="1">
        <v>14310.24396679763</v>
      </c>
      <c r="F8290" s="329">
        <v>583.93959846452753</v>
      </c>
      <c r="G8290" s="1">
        <v>0</v>
      </c>
      <c r="H8290" s="329">
        <v>0</v>
      </c>
      <c r="I8290" s="1">
        <v>14310.24396679763</v>
      </c>
      <c r="J8290" s="329">
        <v>91.706813229584284</v>
      </c>
      <c r="K8290" s="329">
        <f t="shared" si="129"/>
        <v>675.64641169411186</v>
      </c>
    </row>
    <row r="8291" spans="2:11" x14ac:dyDescent="0.2">
      <c r="B8291" s="1">
        <v>132232100</v>
      </c>
      <c r="C8291" s="1">
        <v>2023</v>
      </c>
      <c r="D8291" s="1" t="s">
        <v>343</v>
      </c>
      <c r="E8291" s="1">
        <v>0</v>
      </c>
      <c r="F8291" s="329">
        <v>0</v>
      </c>
      <c r="G8291" s="1">
        <v>0</v>
      </c>
      <c r="H8291" s="329">
        <v>0</v>
      </c>
      <c r="I8291" s="1">
        <v>0</v>
      </c>
      <c r="J8291" s="329">
        <v>195.42530030821479</v>
      </c>
      <c r="K8291" s="329">
        <f t="shared" si="129"/>
        <v>195.42530030821479</v>
      </c>
    </row>
    <row r="8292" spans="2:11" x14ac:dyDescent="0.2">
      <c r="B8292" s="1">
        <v>132232100</v>
      </c>
      <c r="C8292" s="1">
        <v>2024</v>
      </c>
      <c r="D8292" s="1" t="s">
        <v>343</v>
      </c>
      <c r="E8292" s="1">
        <v>0</v>
      </c>
      <c r="F8292" s="329">
        <v>0</v>
      </c>
      <c r="G8292" s="1">
        <v>0</v>
      </c>
      <c r="H8292" s="329">
        <v>0</v>
      </c>
      <c r="I8292" s="1">
        <v>0</v>
      </c>
      <c r="J8292" s="329">
        <v>195.42530030821479</v>
      </c>
      <c r="K8292" s="329">
        <f t="shared" si="129"/>
        <v>195.42530030821479</v>
      </c>
    </row>
    <row r="8293" spans="2:11" x14ac:dyDescent="0.2">
      <c r="B8293" s="1">
        <v>132232100</v>
      </c>
      <c r="C8293" s="1">
        <v>2025</v>
      </c>
      <c r="D8293" s="1" t="s">
        <v>343</v>
      </c>
      <c r="E8293" s="1">
        <v>0</v>
      </c>
      <c r="F8293" s="329">
        <v>0</v>
      </c>
      <c r="G8293" s="1">
        <v>0</v>
      </c>
      <c r="H8293" s="329">
        <v>0</v>
      </c>
      <c r="I8293" s="1">
        <v>0</v>
      </c>
      <c r="J8293" s="329">
        <v>195.42530030821479</v>
      </c>
      <c r="K8293" s="329">
        <f t="shared" si="129"/>
        <v>195.42530030821479</v>
      </c>
    </row>
    <row r="8294" spans="2:11" x14ac:dyDescent="0.2">
      <c r="B8294" s="1">
        <v>132232100</v>
      </c>
      <c r="C8294" s="1">
        <v>2026</v>
      </c>
      <c r="D8294" s="1" t="s">
        <v>343</v>
      </c>
      <c r="E8294" s="1">
        <v>0</v>
      </c>
      <c r="F8294" s="329">
        <v>0</v>
      </c>
      <c r="G8294" s="1">
        <v>0</v>
      </c>
      <c r="H8294" s="329">
        <v>0</v>
      </c>
      <c r="I8294" s="1">
        <v>0</v>
      </c>
      <c r="J8294" s="329">
        <v>195.42530030821479</v>
      </c>
      <c r="K8294" s="329">
        <f t="shared" si="129"/>
        <v>195.42530030821479</v>
      </c>
    </row>
    <row r="8295" spans="2:11" x14ac:dyDescent="0.2">
      <c r="B8295" s="1">
        <v>132232100</v>
      </c>
      <c r="C8295" s="1">
        <v>2027</v>
      </c>
      <c r="D8295" s="1" t="s">
        <v>343</v>
      </c>
      <c r="E8295" s="1">
        <v>0</v>
      </c>
      <c r="F8295" s="329">
        <v>0</v>
      </c>
      <c r="G8295" s="1">
        <v>0</v>
      </c>
      <c r="H8295" s="329">
        <v>0</v>
      </c>
      <c r="I8295" s="1">
        <v>0</v>
      </c>
      <c r="J8295" s="329">
        <v>195.42530030821479</v>
      </c>
      <c r="K8295" s="329">
        <f t="shared" si="129"/>
        <v>195.42530030821479</v>
      </c>
    </row>
    <row r="8296" spans="2:11" x14ac:dyDescent="0.2">
      <c r="B8296" s="1">
        <v>132232100</v>
      </c>
      <c r="C8296" s="1">
        <v>2028</v>
      </c>
      <c r="D8296" s="1" t="s">
        <v>343</v>
      </c>
      <c r="E8296" s="1">
        <v>0</v>
      </c>
      <c r="F8296" s="329">
        <v>0</v>
      </c>
      <c r="G8296" s="1">
        <v>0</v>
      </c>
      <c r="H8296" s="329">
        <v>0</v>
      </c>
      <c r="I8296" s="1">
        <v>0</v>
      </c>
      <c r="J8296" s="329">
        <v>195.42530030821479</v>
      </c>
      <c r="K8296" s="329">
        <f t="shared" si="129"/>
        <v>195.42530030821479</v>
      </c>
    </row>
    <row r="8297" spans="2:11" x14ac:dyDescent="0.2">
      <c r="B8297" s="1">
        <v>132232100</v>
      </c>
      <c r="C8297" s="1">
        <v>2029</v>
      </c>
      <c r="D8297" s="1" t="s">
        <v>343</v>
      </c>
      <c r="E8297" s="1">
        <v>1.397647517399407</v>
      </c>
      <c r="F8297" s="329">
        <v>3.0845707537116998E-3</v>
      </c>
      <c r="G8297" s="1">
        <v>0</v>
      </c>
      <c r="H8297" s="329">
        <v>0</v>
      </c>
      <c r="I8297" s="1">
        <v>1.397647517399407</v>
      </c>
      <c r="J8297" s="329">
        <v>195.42530030821479</v>
      </c>
      <c r="K8297" s="329">
        <f t="shared" si="129"/>
        <v>195.4283848789685</v>
      </c>
    </row>
    <row r="8298" spans="2:11" x14ac:dyDescent="0.2">
      <c r="B8298" s="1">
        <v>132232100</v>
      </c>
      <c r="C8298" s="1">
        <v>2030</v>
      </c>
      <c r="D8298" s="1" t="s">
        <v>343</v>
      </c>
      <c r="E8298" s="1">
        <v>2.6176296974353912</v>
      </c>
      <c r="F8298" s="329">
        <v>8.5248841088391009E-3</v>
      </c>
      <c r="G8298" s="1">
        <v>0</v>
      </c>
      <c r="H8298" s="329">
        <v>0</v>
      </c>
      <c r="I8298" s="1">
        <v>2.6176296974353912</v>
      </c>
      <c r="J8298" s="329">
        <v>195.42530030821479</v>
      </c>
      <c r="K8298" s="329">
        <f t="shared" si="129"/>
        <v>195.43382519232364</v>
      </c>
    </row>
    <row r="8299" spans="2:11" x14ac:dyDescent="0.2">
      <c r="B8299" s="1">
        <v>132232100</v>
      </c>
      <c r="C8299" s="1">
        <v>2031</v>
      </c>
      <c r="D8299" s="1" t="s">
        <v>343</v>
      </c>
      <c r="E8299" s="1">
        <v>39.674401441026561</v>
      </c>
      <c r="F8299" s="329">
        <v>0.27102420967863261</v>
      </c>
      <c r="G8299" s="1">
        <v>0</v>
      </c>
      <c r="H8299" s="329">
        <v>0</v>
      </c>
      <c r="I8299" s="1">
        <v>39.674401441026561</v>
      </c>
      <c r="J8299" s="329">
        <v>195.42530030821479</v>
      </c>
      <c r="K8299" s="329">
        <f t="shared" si="129"/>
        <v>195.69632451789343</v>
      </c>
    </row>
    <row r="8300" spans="2:11" x14ac:dyDescent="0.2">
      <c r="B8300" s="1">
        <v>132232100</v>
      </c>
      <c r="C8300" s="1">
        <v>2032</v>
      </c>
      <c r="D8300" s="1" t="s">
        <v>343</v>
      </c>
      <c r="E8300" s="1">
        <v>240.06715703965651</v>
      </c>
      <c r="F8300" s="329">
        <v>2.353704625453064</v>
      </c>
      <c r="G8300" s="1">
        <v>0</v>
      </c>
      <c r="H8300" s="329">
        <v>0</v>
      </c>
      <c r="I8300" s="1">
        <v>240.06715703965651</v>
      </c>
      <c r="J8300" s="329">
        <v>195.42530030821479</v>
      </c>
      <c r="K8300" s="329">
        <f t="shared" si="129"/>
        <v>197.77900493366786</v>
      </c>
    </row>
    <row r="8301" spans="2:11" x14ac:dyDescent="0.2">
      <c r="B8301" s="1">
        <v>132232100</v>
      </c>
      <c r="C8301" s="1">
        <v>2033</v>
      </c>
      <c r="D8301" s="1" t="s">
        <v>343</v>
      </c>
      <c r="E8301" s="1">
        <v>578.13194459170222</v>
      </c>
      <c r="F8301" s="329">
        <v>14.856679168771731</v>
      </c>
      <c r="G8301" s="1">
        <v>0</v>
      </c>
      <c r="H8301" s="329">
        <v>0</v>
      </c>
      <c r="I8301" s="1">
        <v>578.13194459170222</v>
      </c>
      <c r="J8301" s="329">
        <v>195.42530030821479</v>
      </c>
      <c r="K8301" s="329">
        <f t="shared" si="129"/>
        <v>210.28197947698652</v>
      </c>
    </row>
    <row r="8302" spans="2:11" x14ac:dyDescent="0.2">
      <c r="B8302" s="1">
        <v>132232100</v>
      </c>
      <c r="C8302" s="1">
        <v>2034</v>
      </c>
      <c r="D8302" s="1" t="s">
        <v>343</v>
      </c>
      <c r="E8302" s="1">
        <v>878.04171590789917</v>
      </c>
      <c r="F8302" s="329">
        <v>23.421883841263039</v>
      </c>
      <c r="G8302" s="1">
        <v>2.8499897523253201E-2</v>
      </c>
      <c r="H8302" s="329">
        <v>0.97181679183477521</v>
      </c>
      <c r="I8302" s="1">
        <v>878.07021580542244</v>
      </c>
      <c r="J8302" s="329">
        <v>195.42530030821479</v>
      </c>
      <c r="K8302" s="329">
        <f t="shared" si="129"/>
        <v>219.81900094131259</v>
      </c>
    </row>
    <row r="8303" spans="2:11" x14ac:dyDescent="0.2">
      <c r="B8303" s="1">
        <v>156707631</v>
      </c>
      <c r="C8303" s="1">
        <v>2023</v>
      </c>
      <c r="D8303" s="1" t="s">
        <v>343</v>
      </c>
      <c r="E8303" s="1">
        <v>11162.01933116993</v>
      </c>
      <c r="F8303" s="329">
        <v>0</v>
      </c>
      <c r="G8303" s="1">
        <v>0</v>
      </c>
      <c r="H8303" s="329">
        <v>0</v>
      </c>
      <c r="I8303" s="1">
        <v>11162.01933116993</v>
      </c>
      <c r="J8303" s="329">
        <v>1124.6912150543201</v>
      </c>
      <c r="K8303" s="329">
        <f t="shared" si="129"/>
        <v>1124.6912150543201</v>
      </c>
    </row>
    <row r="8304" spans="2:11" x14ac:dyDescent="0.2">
      <c r="B8304" s="1">
        <v>156707631</v>
      </c>
      <c r="C8304" s="1">
        <v>2024</v>
      </c>
      <c r="D8304" s="1" t="s">
        <v>343</v>
      </c>
      <c r="E8304" s="1">
        <v>13116.714533007609</v>
      </c>
      <c r="F8304" s="329">
        <v>279.66160835768778</v>
      </c>
      <c r="G8304" s="1">
        <v>0</v>
      </c>
      <c r="H8304" s="329">
        <v>0</v>
      </c>
      <c r="I8304" s="1">
        <v>13116.714533007609</v>
      </c>
      <c r="J8304" s="329">
        <v>1124.6912150543201</v>
      </c>
      <c r="K8304" s="329">
        <f t="shared" si="129"/>
        <v>1404.3528234120079</v>
      </c>
    </row>
    <row r="8305" spans="2:11" x14ac:dyDescent="0.2">
      <c r="B8305" s="1">
        <v>156707631</v>
      </c>
      <c r="C8305" s="1">
        <v>2025</v>
      </c>
      <c r="D8305" s="1" t="s">
        <v>343</v>
      </c>
      <c r="E8305" s="1">
        <v>12963.097869164219</v>
      </c>
      <c r="F8305" s="329">
        <v>262.98425971858762</v>
      </c>
      <c r="G8305" s="1">
        <v>0</v>
      </c>
      <c r="H8305" s="329">
        <v>0</v>
      </c>
      <c r="I8305" s="1">
        <v>12963.097869164219</v>
      </c>
      <c r="J8305" s="329">
        <v>1124.6912150543201</v>
      </c>
      <c r="K8305" s="329">
        <f t="shared" si="129"/>
        <v>1387.6754747729078</v>
      </c>
    </row>
    <row r="8306" spans="2:11" x14ac:dyDescent="0.2">
      <c r="B8306" s="1">
        <v>156707631</v>
      </c>
      <c r="C8306" s="1">
        <v>2026</v>
      </c>
      <c r="D8306" s="1" t="s">
        <v>343</v>
      </c>
      <c r="E8306" s="1">
        <v>14634.579166084561</v>
      </c>
      <c r="F8306" s="329">
        <v>163.3214313510868</v>
      </c>
      <c r="G8306" s="1">
        <v>0</v>
      </c>
      <c r="H8306" s="329">
        <v>0</v>
      </c>
      <c r="I8306" s="1">
        <v>14634.579166084561</v>
      </c>
      <c r="J8306" s="329">
        <v>1124.6912150543201</v>
      </c>
      <c r="K8306" s="329">
        <f t="shared" si="129"/>
        <v>1288.0126464054069</v>
      </c>
    </row>
    <row r="8307" spans="2:11" x14ac:dyDescent="0.2">
      <c r="B8307" s="1">
        <v>156707631</v>
      </c>
      <c r="C8307" s="1">
        <v>2027</v>
      </c>
      <c r="D8307" s="1" t="s">
        <v>343</v>
      </c>
      <c r="E8307" s="1">
        <v>16845.201088601068</v>
      </c>
      <c r="F8307" s="329">
        <v>158.47521945854419</v>
      </c>
      <c r="G8307" s="1">
        <v>0</v>
      </c>
      <c r="H8307" s="329">
        <v>0</v>
      </c>
      <c r="I8307" s="1">
        <v>16845.201088601068</v>
      </c>
      <c r="J8307" s="329">
        <v>1124.6912150543201</v>
      </c>
      <c r="K8307" s="329">
        <f t="shared" si="129"/>
        <v>1283.1664345128643</v>
      </c>
    </row>
    <row r="8308" spans="2:11" x14ac:dyDescent="0.2">
      <c r="B8308" s="1">
        <v>156707631</v>
      </c>
      <c r="C8308" s="1">
        <v>2028</v>
      </c>
      <c r="D8308" s="1" t="s">
        <v>343</v>
      </c>
      <c r="E8308" s="1">
        <v>18038.039920576881</v>
      </c>
      <c r="F8308" s="329">
        <v>176.03794630126839</v>
      </c>
      <c r="G8308" s="1">
        <v>0</v>
      </c>
      <c r="H8308" s="329">
        <v>0</v>
      </c>
      <c r="I8308" s="1">
        <v>18038.039920576881</v>
      </c>
      <c r="J8308" s="329">
        <v>1124.6912150543201</v>
      </c>
      <c r="K8308" s="329">
        <f t="shared" si="129"/>
        <v>1300.7291613555885</v>
      </c>
    </row>
    <row r="8309" spans="2:11" x14ac:dyDescent="0.2">
      <c r="B8309" s="1">
        <v>156707631</v>
      </c>
      <c r="C8309" s="1">
        <v>2029</v>
      </c>
      <c r="D8309" s="1" t="s">
        <v>343</v>
      </c>
      <c r="E8309" s="1">
        <v>19082.96173398853</v>
      </c>
      <c r="F8309" s="329">
        <v>140.78759553164161</v>
      </c>
      <c r="G8309" s="1">
        <v>0</v>
      </c>
      <c r="H8309" s="329">
        <v>0</v>
      </c>
      <c r="I8309" s="1">
        <v>19082.96173398853</v>
      </c>
      <c r="J8309" s="329">
        <v>1124.6912150543201</v>
      </c>
      <c r="K8309" s="329">
        <f t="shared" si="129"/>
        <v>1265.4788105859616</v>
      </c>
    </row>
    <row r="8310" spans="2:11" x14ac:dyDescent="0.2">
      <c r="B8310" s="1">
        <v>156707631</v>
      </c>
      <c r="C8310" s="1">
        <v>2030</v>
      </c>
      <c r="D8310" s="1" t="s">
        <v>343</v>
      </c>
      <c r="E8310" s="1">
        <v>22633.216326883521</v>
      </c>
      <c r="F8310" s="329">
        <v>185.7278307199594</v>
      </c>
      <c r="G8310" s="1">
        <v>0</v>
      </c>
      <c r="H8310" s="329">
        <v>0</v>
      </c>
      <c r="I8310" s="1">
        <v>22633.216326883521</v>
      </c>
      <c r="J8310" s="329">
        <v>1124.6912150543201</v>
      </c>
      <c r="K8310" s="329">
        <f t="shared" si="129"/>
        <v>1310.4190457742795</v>
      </c>
    </row>
    <row r="8311" spans="2:11" x14ac:dyDescent="0.2">
      <c r="B8311" s="1">
        <v>156707631</v>
      </c>
      <c r="C8311" s="1">
        <v>2031</v>
      </c>
      <c r="D8311" s="1" t="s">
        <v>343</v>
      </c>
      <c r="E8311" s="1">
        <v>31116.944947749791</v>
      </c>
      <c r="F8311" s="329">
        <v>362.62483630205048</v>
      </c>
      <c r="G8311" s="1">
        <v>0.72595800692387424</v>
      </c>
      <c r="H8311" s="329">
        <v>24.754411159545668</v>
      </c>
      <c r="I8311" s="1">
        <v>31117.67090575672</v>
      </c>
      <c r="J8311" s="329">
        <v>1124.6912150543201</v>
      </c>
      <c r="K8311" s="329">
        <f t="shared" si="129"/>
        <v>1512.0704625159162</v>
      </c>
    </row>
    <row r="8312" spans="2:11" x14ac:dyDescent="0.2">
      <c r="B8312" s="1">
        <v>156707631</v>
      </c>
      <c r="C8312" s="1">
        <v>2032</v>
      </c>
      <c r="D8312" s="1" t="s">
        <v>343</v>
      </c>
      <c r="E8312" s="1">
        <v>31401.779424256449</v>
      </c>
      <c r="F8312" s="329">
        <v>521.54650074745007</v>
      </c>
      <c r="G8312" s="1">
        <v>2.195044841188218</v>
      </c>
      <c r="H8312" s="329">
        <v>74.848740552717274</v>
      </c>
      <c r="I8312" s="1">
        <v>31403.974469097629</v>
      </c>
      <c r="J8312" s="329">
        <v>1124.6912150543201</v>
      </c>
      <c r="K8312" s="329">
        <f t="shared" si="129"/>
        <v>1721.0864563544874</v>
      </c>
    </row>
    <row r="8313" spans="2:11" x14ac:dyDescent="0.2">
      <c r="B8313" s="1">
        <v>156707631</v>
      </c>
      <c r="C8313" s="1">
        <v>2033</v>
      </c>
      <c r="D8313" s="1" t="s">
        <v>343</v>
      </c>
      <c r="E8313" s="1">
        <v>33024.360545537558</v>
      </c>
      <c r="F8313" s="329">
        <v>1010.758577779423</v>
      </c>
      <c r="G8313" s="1">
        <v>6.357934593027692</v>
      </c>
      <c r="H8313" s="329">
        <v>216.7989409032169</v>
      </c>
      <c r="I8313" s="1">
        <v>33030.718480130578</v>
      </c>
      <c r="J8313" s="329">
        <v>1124.6912150543201</v>
      </c>
      <c r="K8313" s="329">
        <f t="shared" si="129"/>
        <v>2352.2487337369598</v>
      </c>
    </row>
    <row r="8314" spans="2:11" x14ac:dyDescent="0.2">
      <c r="B8314" s="1">
        <v>156707631</v>
      </c>
      <c r="C8314" s="1">
        <v>2034</v>
      </c>
      <c r="D8314" s="1" t="s">
        <v>343</v>
      </c>
      <c r="E8314" s="1">
        <v>34177.059834913431</v>
      </c>
      <c r="F8314" s="329">
        <v>1250.2625819471959</v>
      </c>
      <c r="G8314" s="1">
        <v>17.283756234179251</v>
      </c>
      <c r="H8314" s="329">
        <v>589.35806771410012</v>
      </c>
      <c r="I8314" s="1">
        <v>34194.343591147597</v>
      </c>
      <c r="J8314" s="329">
        <v>1124.6912150543201</v>
      </c>
      <c r="K8314" s="329">
        <f t="shared" si="129"/>
        <v>2964.3118647156161</v>
      </c>
    </row>
    <row r="8315" spans="2:11" x14ac:dyDescent="0.2">
      <c r="B8315" s="1">
        <v>158402233</v>
      </c>
      <c r="C8315" s="1">
        <v>2023</v>
      </c>
      <c r="D8315" s="1" t="s">
        <v>343</v>
      </c>
      <c r="E8315" s="1">
        <v>0</v>
      </c>
      <c r="F8315" s="329">
        <v>0</v>
      </c>
      <c r="G8315" s="1">
        <v>0</v>
      </c>
      <c r="H8315" s="329">
        <v>0</v>
      </c>
      <c r="I8315" s="1">
        <v>0</v>
      </c>
      <c r="J8315" s="329">
        <v>1496.446322936351</v>
      </c>
      <c r="K8315" s="329">
        <f t="shared" si="129"/>
        <v>1496.446322936351</v>
      </c>
    </row>
    <row r="8316" spans="2:11" x14ac:dyDescent="0.2">
      <c r="B8316" s="1">
        <v>158402233</v>
      </c>
      <c r="C8316" s="1">
        <v>2024</v>
      </c>
      <c r="D8316" s="1" t="s">
        <v>343</v>
      </c>
      <c r="E8316" s="1">
        <v>0</v>
      </c>
      <c r="F8316" s="329">
        <v>0</v>
      </c>
      <c r="G8316" s="1">
        <v>0</v>
      </c>
      <c r="H8316" s="329">
        <v>0</v>
      </c>
      <c r="I8316" s="1">
        <v>0</v>
      </c>
      <c r="J8316" s="329">
        <v>1496.446322936351</v>
      </c>
      <c r="K8316" s="329">
        <f t="shared" si="129"/>
        <v>1496.446322936351</v>
      </c>
    </row>
    <row r="8317" spans="2:11" x14ac:dyDescent="0.2">
      <c r="B8317" s="1">
        <v>158402233</v>
      </c>
      <c r="C8317" s="1">
        <v>2025</v>
      </c>
      <c r="D8317" s="1" t="s">
        <v>343</v>
      </c>
      <c r="E8317" s="1">
        <v>0</v>
      </c>
      <c r="F8317" s="329">
        <v>0</v>
      </c>
      <c r="G8317" s="1">
        <v>0</v>
      </c>
      <c r="H8317" s="329">
        <v>0</v>
      </c>
      <c r="I8317" s="1">
        <v>0</v>
      </c>
      <c r="J8317" s="329">
        <v>1496.446322936351</v>
      </c>
      <c r="K8317" s="329">
        <f t="shared" si="129"/>
        <v>1496.446322936351</v>
      </c>
    </row>
    <row r="8318" spans="2:11" x14ac:dyDescent="0.2">
      <c r="B8318" s="1">
        <v>158402233</v>
      </c>
      <c r="C8318" s="1">
        <v>2026</v>
      </c>
      <c r="D8318" s="1" t="s">
        <v>343</v>
      </c>
      <c r="E8318" s="1">
        <v>0</v>
      </c>
      <c r="F8318" s="329">
        <v>0</v>
      </c>
      <c r="G8318" s="1">
        <v>0</v>
      </c>
      <c r="H8318" s="329">
        <v>0</v>
      </c>
      <c r="I8318" s="1">
        <v>0</v>
      </c>
      <c r="J8318" s="329">
        <v>1496.446322936351</v>
      </c>
      <c r="K8318" s="329">
        <f t="shared" si="129"/>
        <v>1496.446322936351</v>
      </c>
    </row>
    <row r="8319" spans="2:11" x14ac:dyDescent="0.2">
      <c r="B8319" s="1">
        <v>158402233</v>
      </c>
      <c r="C8319" s="1">
        <v>2027</v>
      </c>
      <c r="D8319" s="1" t="s">
        <v>343</v>
      </c>
      <c r="E8319" s="1">
        <v>75.933702065466719</v>
      </c>
      <c r="F8319" s="329">
        <v>0.33478546523780311</v>
      </c>
      <c r="G8319" s="1">
        <v>0</v>
      </c>
      <c r="H8319" s="329">
        <v>0</v>
      </c>
      <c r="I8319" s="1">
        <v>75.933702065466719</v>
      </c>
      <c r="J8319" s="329">
        <v>1496.446322936351</v>
      </c>
      <c r="K8319" s="329">
        <f t="shared" si="129"/>
        <v>1496.7811084015887</v>
      </c>
    </row>
    <row r="8320" spans="2:11" x14ac:dyDescent="0.2">
      <c r="B8320" s="1">
        <v>158402233</v>
      </c>
      <c r="C8320" s="1">
        <v>2028</v>
      </c>
      <c r="D8320" s="1" t="s">
        <v>343</v>
      </c>
      <c r="E8320" s="1">
        <v>322.89326556472798</v>
      </c>
      <c r="F8320" s="329">
        <v>1.377575713361112</v>
      </c>
      <c r="G8320" s="1">
        <v>0</v>
      </c>
      <c r="H8320" s="329">
        <v>0</v>
      </c>
      <c r="I8320" s="1">
        <v>322.89326556472798</v>
      </c>
      <c r="J8320" s="329">
        <v>1496.446322936351</v>
      </c>
      <c r="K8320" s="329">
        <f t="shared" si="129"/>
        <v>1497.823898649712</v>
      </c>
    </row>
    <row r="8321" spans="2:11" x14ac:dyDescent="0.2">
      <c r="B8321" s="1">
        <v>158402233</v>
      </c>
      <c r="C8321" s="1">
        <v>2029</v>
      </c>
      <c r="D8321" s="1" t="s">
        <v>343</v>
      </c>
      <c r="E8321" s="1">
        <v>510.87904961805259</v>
      </c>
      <c r="F8321" s="329">
        <v>1.6404762996764699</v>
      </c>
      <c r="G8321" s="1">
        <v>0</v>
      </c>
      <c r="H8321" s="329">
        <v>0</v>
      </c>
      <c r="I8321" s="1">
        <v>510.87904961805259</v>
      </c>
      <c r="J8321" s="329">
        <v>1496.446322936351</v>
      </c>
      <c r="K8321" s="329">
        <f t="shared" si="129"/>
        <v>1498.0867992360274</v>
      </c>
    </row>
    <row r="8322" spans="2:11" x14ac:dyDescent="0.2">
      <c r="B8322" s="1">
        <v>158402233</v>
      </c>
      <c r="C8322" s="1">
        <v>2030</v>
      </c>
      <c r="D8322" s="1" t="s">
        <v>343</v>
      </c>
      <c r="E8322" s="1">
        <v>680.51133281933267</v>
      </c>
      <c r="F8322" s="329">
        <v>2.6664524813615649</v>
      </c>
      <c r="G8322" s="1">
        <v>0</v>
      </c>
      <c r="H8322" s="329">
        <v>0</v>
      </c>
      <c r="I8322" s="1">
        <v>680.51133281933267</v>
      </c>
      <c r="J8322" s="329">
        <v>1496.446322936351</v>
      </c>
      <c r="K8322" s="329">
        <f t="shared" si="129"/>
        <v>1499.1127754177126</v>
      </c>
    </row>
    <row r="8323" spans="2:11" x14ac:dyDescent="0.2">
      <c r="B8323" s="1">
        <v>158402233</v>
      </c>
      <c r="C8323" s="1">
        <v>2031</v>
      </c>
      <c r="D8323" s="1" t="s">
        <v>343</v>
      </c>
      <c r="E8323" s="1">
        <v>983.75323011749242</v>
      </c>
      <c r="F8323" s="329">
        <v>7.9065724517987341</v>
      </c>
      <c r="G8323" s="1">
        <v>0</v>
      </c>
      <c r="H8323" s="329">
        <v>0</v>
      </c>
      <c r="I8323" s="1">
        <v>983.75323011749242</v>
      </c>
      <c r="J8323" s="329">
        <v>1496.446322936351</v>
      </c>
      <c r="K8323" s="329">
        <f t="shared" si="129"/>
        <v>1504.3528953881496</v>
      </c>
    </row>
    <row r="8324" spans="2:11" x14ac:dyDescent="0.2">
      <c r="B8324" s="1">
        <v>158402233</v>
      </c>
      <c r="C8324" s="1">
        <v>2032</v>
      </c>
      <c r="D8324" s="1" t="s">
        <v>343</v>
      </c>
      <c r="E8324" s="1">
        <v>1191.0090299285621</v>
      </c>
      <c r="F8324" s="329">
        <v>14.29779206678867</v>
      </c>
      <c r="G8324" s="1">
        <v>0</v>
      </c>
      <c r="H8324" s="329">
        <v>0</v>
      </c>
      <c r="I8324" s="1">
        <v>1191.0090299285621</v>
      </c>
      <c r="J8324" s="329">
        <v>1496.446322936351</v>
      </c>
      <c r="K8324" s="329">
        <f t="shared" si="129"/>
        <v>1510.7441150031395</v>
      </c>
    </row>
    <row r="8325" spans="2:11" x14ac:dyDescent="0.2">
      <c r="B8325" s="1">
        <v>158402233</v>
      </c>
      <c r="C8325" s="1">
        <v>2033</v>
      </c>
      <c r="D8325" s="1" t="s">
        <v>343</v>
      </c>
      <c r="E8325" s="1">
        <v>1321.2086470609729</v>
      </c>
      <c r="F8325" s="329">
        <v>37.270665415154347</v>
      </c>
      <c r="G8325" s="1">
        <v>0</v>
      </c>
      <c r="H8325" s="329">
        <v>0</v>
      </c>
      <c r="I8325" s="1">
        <v>1321.2086470609729</v>
      </c>
      <c r="J8325" s="329">
        <v>1496.446322936351</v>
      </c>
      <c r="K8325" s="329">
        <f t="shared" si="129"/>
        <v>1533.7169883515053</v>
      </c>
    </row>
    <row r="8326" spans="2:11" x14ac:dyDescent="0.2">
      <c r="B8326" s="1">
        <v>158402233</v>
      </c>
      <c r="C8326" s="1">
        <v>2034</v>
      </c>
      <c r="D8326" s="1" t="s">
        <v>343</v>
      </c>
      <c r="E8326" s="1">
        <v>1477.8450476693899</v>
      </c>
      <c r="F8326" s="329">
        <v>47.378636923572159</v>
      </c>
      <c r="G8326" s="1">
        <v>0</v>
      </c>
      <c r="H8326" s="329">
        <v>0</v>
      </c>
      <c r="I8326" s="1">
        <v>1477.8450476693899</v>
      </c>
      <c r="J8326" s="329">
        <v>1496.446322936351</v>
      </c>
      <c r="K8326" s="329">
        <f t="shared" si="129"/>
        <v>1543.8249598599232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84BFA-CD79-45B6-BE98-DC8CAEEF13C7}">
  <sheetPr codeName="Sheet12">
    <tabColor rgb="FFFFFF00"/>
  </sheetPr>
  <dimension ref="A1:AG59"/>
  <sheetViews>
    <sheetView showGridLines="0" zoomScale="85" zoomScaleNormal="85" workbookViewId="0">
      <pane xSplit="3" ySplit="5" topLeftCell="D18" activePane="bottomRight" state="frozen"/>
      <selection activeCell="F12" sqref="F12"/>
      <selection pane="topRight" activeCell="F12" sqref="F12"/>
      <selection pane="bottomLeft" activeCell="F12" sqref="F12"/>
      <selection pane="bottomRight" activeCell="D6" sqref="D6"/>
    </sheetView>
  </sheetViews>
  <sheetFormatPr defaultColWidth="8" defaultRowHeight="12.75" x14ac:dyDescent="0.2"/>
  <cols>
    <col min="1" max="1" width="7.875" style="1" customWidth="1"/>
    <col min="2" max="2" width="18" style="1" bestFit="1" customWidth="1"/>
    <col min="3" max="3" width="4.375" style="1" bestFit="1" customWidth="1"/>
    <col min="4" max="4" width="33" style="1" customWidth="1"/>
    <col min="5" max="6" width="33" style="329" customWidth="1"/>
    <col min="7" max="7" width="20.5" style="1" bestFit="1" customWidth="1"/>
    <col min="8" max="8" width="25.125" style="1" bestFit="1" customWidth="1"/>
    <col min="9" max="26" width="8.625" style="1" customWidth="1"/>
    <col min="27" max="16384" width="8" style="1"/>
  </cols>
  <sheetData>
    <row r="1" spans="1:3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33" ht="18.75" x14ac:dyDescent="0.3">
      <c r="A3" s="5" t="s">
        <v>348</v>
      </c>
      <c r="B3" s="328"/>
      <c r="C3" s="5"/>
    </row>
    <row r="5" spans="1:33" ht="15" x14ac:dyDescent="0.2">
      <c r="A5" s="330"/>
      <c r="B5" s="330" t="s">
        <v>1</v>
      </c>
      <c r="C5" s="330" t="s">
        <v>254</v>
      </c>
      <c r="D5" s="330" t="s">
        <v>260</v>
      </c>
      <c r="E5" s="331" t="s">
        <v>262</v>
      </c>
      <c r="F5" s="331" t="s">
        <v>349</v>
      </c>
      <c r="G5" s="330" t="s">
        <v>347</v>
      </c>
      <c r="H5" s="330" t="s">
        <v>350</v>
      </c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</row>
    <row r="6" spans="1:33" x14ac:dyDescent="0.2">
      <c r="B6" s="1" t="s">
        <v>145</v>
      </c>
      <c r="C6" s="1">
        <v>2023</v>
      </c>
      <c r="D6" s="1">
        <v>742136.45132189954</v>
      </c>
      <c r="E6" s="329">
        <v>31443018.284902882</v>
      </c>
      <c r="F6" s="329">
        <v>31443018.284902882</v>
      </c>
      <c r="G6" s="329">
        <v>52342147.384070002</v>
      </c>
      <c r="H6" s="329">
        <v>58032674.420602888</v>
      </c>
    </row>
    <row r="7" spans="1:33" x14ac:dyDescent="0.2">
      <c r="B7" s="1" t="s">
        <v>145</v>
      </c>
      <c r="C7" s="1">
        <v>2024</v>
      </c>
      <c r="D7" s="1">
        <v>790383.97543358884</v>
      </c>
      <c r="E7" s="329">
        <v>33346528.49049807</v>
      </c>
      <c r="F7" s="329">
        <v>32218868.106761429</v>
      </c>
      <c r="G7" s="329">
        <v>52342147.384070002</v>
      </c>
      <c r="H7" s="329">
        <v>58032674.420602888</v>
      </c>
    </row>
    <row r="8" spans="1:33" x14ac:dyDescent="0.2">
      <c r="B8" s="1" t="s">
        <v>145</v>
      </c>
      <c r="C8" s="1">
        <v>2025</v>
      </c>
      <c r="D8" s="1">
        <v>849164.82410579291</v>
      </c>
      <c r="E8" s="329">
        <v>35949127.407065377</v>
      </c>
      <c r="F8" s="329">
        <v>33558895.103330657</v>
      </c>
      <c r="G8" s="329">
        <v>56131624.671460003</v>
      </c>
      <c r="H8" s="329">
        <v>62234135.626038693</v>
      </c>
    </row>
    <row r="9" spans="1:33" x14ac:dyDescent="0.2">
      <c r="B9" s="1" t="s">
        <v>145</v>
      </c>
      <c r="C9" s="1">
        <v>2026</v>
      </c>
      <c r="D9" s="1">
        <v>860068.94181037683</v>
      </c>
      <c r="E9" s="329">
        <v>36316572.895786293</v>
      </c>
      <c r="F9" s="329">
        <v>32755468.018215459</v>
      </c>
      <c r="G9" s="329">
        <v>56131624.671460003</v>
      </c>
      <c r="H9" s="329">
        <v>62234135.626038693</v>
      </c>
    </row>
    <row r="10" spans="1:33" x14ac:dyDescent="0.2">
      <c r="B10" s="1" t="s">
        <v>145</v>
      </c>
      <c r="C10" s="1">
        <v>2027</v>
      </c>
      <c r="D10" s="1">
        <v>985823.96082049177</v>
      </c>
      <c r="E10" s="329">
        <v>41864755.999989949</v>
      </c>
      <c r="F10" s="329">
        <v>36482716.230688423</v>
      </c>
      <c r="G10" s="329">
        <v>56131624.671460003</v>
      </c>
      <c r="H10" s="329">
        <v>62234135.626038693</v>
      </c>
    </row>
    <row r="11" spans="1:33" x14ac:dyDescent="0.2">
      <c r="B11" s="1" t="s">
        <v>145</v>
      </c>
      <c r="C11" s="1">
        <v>2028</v>
      </c>
      <c r="D11" s="1">
        <v>1037370.6814852</v>
      </c>
      <c r="E11" s="329">
        <v>44355217.378359146</v>
      </c>
      <c r="F11" s="329">
        <v>37345902.842755303</v>
      </c>
      <c r="G11" s="329">
        <v>56344195.248769999</v>
      </c>
      <c r="H11" s="329">
        <v>62469816.424801357</v>
      </c>
    </row>
    <row r="12" spans="1:33" x14ac:dyDescent="0.2">
      <c r="B12" s="1" t="s">
        <v>145</v>
      </c>
      <c r="C12" s="1">
        <v>2029</v>
      </c>
      <c r="D12" s="1">
        <v>1050236.4517824801</v>
      </c>
      <c r="E12" s="329">
        <v>44868611.63690038</v>
      </c>
      <c r="F12" s="329">
        <v>36500644.4758128</v>
      </c>
      <c r="G12" s="329">
        <v>56344195.248769999</v>
      </c>
      <c r="H12" s="329">
        <v>62469816.424801357</v>
      </c>
    </row>
    <row r="13" spans="1:33" x14ac:dyDescent="0.2">
      <c r="B13" s="1" t="s">
        <v>145</v>
      </c>
      <c r="C13" s="1">
        <v>2030</v>
      </c>
      <c r="D13" s="1">
        <v>1055759.639873998</v>
      </c>
      <c r="E13" s="329">
        <v>45127707.640782267</v>
      </c>
      <c r="F13" s="329">
        <v>35469970.282036982</v>
      </c>
      <c r="G13" s="329">
        <v>56344195.248769999</v>
      </c>
      <c r="H13" s="329">
        <v>62469816.424801357</v>
      </c>
    </row>
    <row r="14" spans="1:33" x14ac:dyDescent="0.2">
      <c r="B14" s="1" t="s">
        <v>145</v>
      </c>
      <c r="C14" s="1">
        <v>2031</v>
      </c>
      <c r="D14" s="1">
        <v>1106462.9458029689</v>
      </c>
      <c r="E14" s="329">
        <v>47583597.899503723</v>
      </c>
      <c r="F14" s="329">
        <v>36135534.131230429</v>
      </c>
      <c r="G14" s="329">
        <v>56344195.248769999</v>
      </c>
      <c r="H14" s="329">
        <v>62469816.424801357</v>
      </c>
    </row>
    <row r="15" spans="1:33" x14ac:dyDescent="0.2">
      <c r="B15" s="1" t="s">
        <v>145</v>
      </c>
      <c r="C15" s="1">
        <v>2032</v>
      </c>
      <c r="D15" s="1">
        <v>1115847.7980778529</v>
      </c>
      <c r="E15" s="329">
        <v>47954270.054053716</v>
      </c>
      <c r="F15" s="329">
        <v>35185533.187404133</v>
      </c>
      <c r="G15" s="329">
        <v>56344195.248769999</v>
      </c>
      <c r="H15" s="329">
        <v>62469816.424801357</v>
      </c>
    </row>
    <row r="16" spans="1:33" x14ac:dyDescent="0.2">
      <c r="B16" s="1" t="s">
        <v>145</v>
      </c>
      <c r="C16" s="1">
        <v>2033</v>
      </c>
      <c r="D16" s="1">
        <v>1126615.2352219659</v>
      </c>
      <c r="E16" s="329">
        <v>48386181.32343898</v>
      </c>
      <c r="F16" s="329">
        <v>34301874.263758302</v>
      </c>
      <c r="G16" s="329">
        <v>56344195.248769999</v>
      </c>
      <c r="H16" s="329">
        <v>62469816.424801357</v>
      </c>
    </row>
    <row r="17" spans="2:8" x14ac:dyDescent="0.2">
      <c r="B17" s="1" t="s">
        <v>145</v>
      </c>
      <c r="C17" s="1">
        <v>2034</v>
      </c>
      <c r="D17" s="1">
        <v>1130554.4425374421</v>
      </c>
      <c r="E17" s="329">
        <v>48541911.825296603</v>
      </c>
      <c r="F17" s="329">
        <v>33248574.44096002</v>
      </c>
      <c r="G17" s="329">
        <v>56344195.248769999</v>
      </c>
      <c r="H17" s="329">
        <v>62469816.424801357</v>
      </c>
    </row>
    <row r="18" spans="2:8" x14ac:dyDescent="0.2">
      <c r="B18" s="1" t="s">
        <v>145</v>
      </c>
      <c r="C18" s="1">
        <v>2035</v>
      </c>
      <c r="D18" s="1">
        <v>1130554.4425374421</v>
      </c>
      <c r="E18" s="329">
        <v>48541911.825296603</v>
      </c>
      <c r="F18" s="329">
        <v>33248574.44096002</v>
      </c>
      <c r="G18" s="329">
        <v>56344195.248769999</v>
      </c>
      <c r="H18" s="329">
        <v>62469816.424801357</v>
      </c>
    </row>
    <row r="19" spans="2:8" x14ac:dyDescent="0.2">
      <c r="B19" s="1" t="s">
        <v>145</v>
      </c>
      <c r="C19" s="1">
        <v>2036</v>
      </c>
      <c r="D19" s="1">
        <v>1130554.4425374421</v>
      </c>
      <c r="E19" s="329">
        <v>48541911.825296603</v>
      </c>
      <c r="F19" s="329">
        <v>33248574.44096002</v>
      </c>
      <c r="G19" s="329">
        <v>56344195.248769999</v>
      </c>
      <c r="H19" s="329">
        <v>62469816.424801357</v>
      </c>
    </row>
    <row r="20" spans="2:8" x14ac:dyDescent="0.2">
      <c r="B20" s="1" t="s">
        <v>145</v>
      </c>
      <c r="C20" s="1">
        <v>2037</v>
      </c>
      <c r="D20" s="1">
        <v>1130554.4425374421</v>
      </c>
      <c r="E20" s="329">
        <v>48541911.825296603</v>
      </c>
      <c r="F20" s="329">
        <v>33248574.44096002</v>
      </c>
      <c r="G20" s="329">
        <v>56344195.248769999</v>
      </c>
      <c r="H20" s="329">
        <v>62469816.424801357</v>
      </c>
    </row>
    <row r="21" spans="2:8" x14ac:dyDescent="0.2">
      <c r="B21" s="1" t="s">
        <v>145</v>
      </c>
      <c r="C21" s="1">
        <v>2038</v>
      </c>
      <c r="D21" s="1">
        <v>1130554.4425374421</v>
      </c>
      <c r="E21" s="329">
        <v>48541911.825296603</v>
      </c>
      <c r="F21" s="329">
        <v>33248574.44096002</v>
      </c>
      <c r="G21" s="329">
        <v>56344195.248769999</v>
      </c>
      <c r="H21" s="329">
        <v>62469816.424801357</v>
      </c>
    </row>
    <row r="22" spans="2:8" x14ac:dyDescent="0.2">
      <c r="B22" s="1" t="s">
        <v>145</v>
      </c>
      <c r="C22" s="1">
        <v>2039</v>
      </c>
      <c r="D22" s="1">
        <v>1130554.4425374421</v>
      </c>
      <c r="E22" s="329">
        <v>48541911.825296603</v>
      </c>
      <c r="F22" s="329">
        <v>33248574.44096002</v>
      </c>
      <c r="G22" s="329">
        <v>56344195.248769999</v>
      </c>
      <c r="H22" s="329">
        <v>62469816.424801357</v>
      </c>
    </row>
    <row r="23" spans="2:8" x14ac:dyDescent="0.2">
      <c r="B23" s="1" t="s">
        <v>145</v>
      </c>
      <c r="C23" s="1">
        <v>2040</v>
      </c>
      <c r="D23" s="1">
        <v>1130554.4425374421</v>
      </c>
      <c r="E23" s="329">
        <v>48541911.825296603</v>
      </c>
      <c r="F23" s="329">
        <v>33248574.44096002</v>
      </c>
      <c r="G23" s="329">
        <v>56344195.248769999</v>
      </c>
      <c r="H23" s="329">
        <v>62469816.424801357</v>
      </c>
    </row>
    <row r="24" spans="2:8" x14ac:dyDescent="0.2">
      <c r="B24" s="1" t="s">
        <v>144</v>
      </c>
      <c r="C24" s="1">
        <v>2023</v>
      </c>
      <c r="D24" s="1">
        <v>677601.45324347261</v>
      </c>
      <c r="E24" s="329">
        <v>28685990.63944649</v>
      </c>
      <c r="F24" s="329">
        <v>28685990.63944649</v>
      </c>
      <c r="G24" s="329">
        <v>36289048.535664998</v>
      </c>
      <c r="H24" s="329">
        <v>40234316.778234363</v>
      </c>
    </row>
    <row r="25" spans="2:8" x14ac:dyDescent="0.2">
      <c r="B25" s="1" t="s">
        <v>144</v>
      </c>
      <c r="C25" s="1">
        <v>2024</v>
      </c>
      <c r="D25" s="1">
        <v>719799.85536227189</v>
      </c>
      <c r="E25" s="329">
        <v>30331849.542331569</v>
      </c>
      <c r="F25" s="329">
        <v>29306134.823508762</v>
      </c>
      <c r="G25" s="329">
        <v>36289048.535664998</v>
      </c>
      <c r="H25" s="329">
        <v>40234316.778234363</v>
      </c>
    </row>
    <row r="26" spans="2:8" x14ac:dyDescent="0.2">
      <c r="B26" s="1" t="s">
        <v>144</v>
      </c>
      <c r="C26" s="1">
        <v>2025</v>
      </c>
      <c r="D26" s="1">
        <v>778236.92881755193</v>
      </c>
      <c r="E26" s="329">
        <v>32914231.57116551</v>
      </c>
      <c r="F26" s="329">
        <v>30725787.366020679</v>
      </c>
      <c r="G26" s="329">
        <v>39332356.477605</v>
      </c>
      <c r="H26" s="329">
        <v>43608486.692592703</v>
      </c>
    </row>
    <row r="27" spans="2:8" x14ac:dyDescent="0.2">
      <c r="B27" s="1" t="s">
        <v>144</v>
      </c>
      <c r="C27" s="1">
        <v>2026</v>
      </c>
      <c r="D27" s="1">
        <v>787701.86144779914</v>
      </c>
      <c r="E27" s="329">
        <v>33224882.618014161</v>
      </c>
      <c r="F27" s="329">
        <v>29966940.52399414</v>
      </c>
      <c r="G27" s="329">
        <v>39332356.477605</v>
      </c>
      <c r="H27" s="329">
        <v>43608486.692592703</v>
      </c>
    </row>
    <row r="28" spans="2:8" x14ac:dyDescent="0.2">
      <c r="B28" s="1" t="s">
        <v>144</v>
      </c>
      <c r="C28" s="1">
        <v>2027</v>
      </c>
      <c r="D28" s="1">
        <v>912409.17567517993</v>
      </c>
      <c r="E28" s="329">
        <v>38722469.999855854</v>
      </c>
      <c r="F28" s="329">
        <v>33744395.518665507</v>
      </c>
      <c r="G28" s="329">
        <v>39332356.477605</v>
      </c>
      <c r="H28" s="329">
        <v>43608486.692592703</v>
      </c>
    </row>
    <row r="29" spans="2:8" x14ac:dyDescent="0.2">
      <c r="B29" s="1" t="s">
        <v>144</v>
      </c>
      <c r="C29" s="1">
        <v>2028</v>
      </c>
      <c r="D29" s="1">
        <v>963174.11443349312</v>
      </c>
      <c r="E29" s="329">
        <v>41174534.883450776</v>
      </c>
      <c r="F29" s="329">
        <v>34667853.529745817</v>
      </c>
      <c r="G29" s="329">
        <v>39544927.054915003</v>
      </c>
      <c r="H29" s="329">
        <v>43844167.49135536</v>
      </c>
    </row>
    <row r="30" spans="2:8" x14ac:dyDescent="0.2">
      <c r="B30" s="1" t="s">
        <v>144</v>
      </c>
      <c r="C30" s="1">
        <v>2029</v>
      </c>
      <c r="D30" s="1">
        <v>972246.94403482077</v>
      </c>
      <c r="E30" s="329">
        <v>41508722.195372492</v>
      </c>
      <c r="F30" s="329">
        <v>33767372.250327051</v>
      </c>
      <c r="G30" s="329">
        <v>39544927.054915003</v>
      </c>
      <c r="H30" s="329">
        <v>43844167.49135536</v>
      </c>
    </row>
    <row r="31" spans="2:8" x14ac:dyDescent="0.2">
      <c r="B31" s="1" t="s">
        <v>144</v>
      </c>
      <c r="C31" s="1">
        <v>2030</v>
      </c>
      <c r="D31" s="1">
        <v>977259.67290274345</v>
      </c>
      <c r="E31" s="329">
        <v>41753174.710711293</v>
      </c>
      <c r="F31" s="329">
        <v>32817617.902471319</v>
      </c>
      <c r="G31" s="329">
        <v>39544927.054915003</v>
      </c>
      <c r="H31" s="329">
        <v>43844167.49135536</v>
      </c>
    </row>
    <row r="32" spans="2:8" x14ac:dyDescent="0.2">
      <c r="B32" s="1" t="s">
        <v>144</v>
      </c>
      <c r="C32" s="1">
        <v>2031</v>
      </c>
      <c r="D32" s="1">
        <v>1028849.488816303</v>
      </c>
      <c r="E32" s="329">
        <v>44241237.697028629</v>
      </c>
      <c r="F32" s="329">
        <v>33597307.168433562</v>
      </c>
      <c r="G32" s="329">
        <v>39544927.054915003</v>
      </c>
      <c r="H32" s="329">
        <v>43844167.49135536</v>
      </c>
    </row>
    <row r="33" spans="2:8" x14ac:dyDescent="0.2">
      <c r="B33" s="1" t="s">
        <v>144</v>
      </c>
      <c r="C33" s="1">
        <v>2032</v>
      </c>
      <c r="D33" s="1">
        <v>1035397.073145747</v>
      </c>
      <c r="E33" s="329">
        <v>44485424.533721156</v>
      </c>
      <c r="F33" s="329">
        <v>32640333.79139493</v>
      </c>
      <c r="G33" s="329">
        <v>39544927.054915003</v>
      </c>
      <c r="H33" s="329">
        <v>43844167.49135536</v>
      </c>
    </row>
    <row r="34" spans="2:8" x14ac:dyDescent="0.2">
      <c r="B34" s="1" t="s">
        <v>144</v>
      </c>
      <c r="C34" s="1">
        <v>2033</v>
      </c>
      <c r="D34" s="1">
        <v>1040844.0573969251</v>
      </c>
      <c r="E34" s="329">
        <v>44679966.118632369</v>
      </c>
      <c r="F34" s="329">
        <v>31674468.577413671</v>
      </c>
      <c r="G34" s="329">
        <v>39544927.054915003</v>
      </c>
      <c r="H34" s="329">
        <v>43844167.49135536</v>
      </c>
    </row>
    <row r="35" spans="2:8" x14ac:dyDescent="0.2">
      <c r="B35" s="1" t="s">
        <v>144</v>
      </c>
      <c r="C35" s="1">
        <v>2034</v>
      </c>
      <c r="D35" s="1">
        <v>1043791.405370464</v>
      </c>
      <c r="E35" s="329">
        <v>44786015.852644801</v>
      </c>
      <c r="F35" s="329">
        <v>30675989.593279231</v>
      </c>
      <c r="G35" s="329">
        <v>39544927.054915003</v>
      </c>
      <c r="H35" s="329">
        <v>43844167.49135536</v>
      </c>
    </row>
    <row r="36" spans="2:8" x14ac:dyDescent="0.2">
      <c r="B36" s="1" t="s">
        <v>144</v>
      </c>
      <c r="C36" s="1">
        <v>2035</v>
      </c>
      <c r="D36" s="1">
        <v>1043791.405370464</v>
      </c>
      <c r="E36" s="329">
        <v>44786015.852644801</v>
      </c>
      <c r="F36" s="329">
        <v>30675989.593279231</v>
      </c>
      <c r="G36" s="329">
        <v>39544927.054915003</v>
      </c>
      <c r="H36" s="329">
        <v>43844167.49135536</v>
      </c>
    </row>
    <row r="37" spans="2:8" x14ac:dyDescent="0.2">
      <c r="B37" s="1" t="s">
        <v>144</v>
      </c>
      <c r="C37" s="1">
        <v>2036</v>
      </c>
      <c r="D37" s="1">
        <v>1043791.405370464</v>
      </c>
      <c r="E37" s="329">
        <v>44786015.852644801</v>
      </c>
      <c r="F37" s="329">
        <v>30675989.593279231</v>
      </c>
      <c r="G37" s="329">
        <v>39544927.054915003</v>
      </c>
      <c r="H37" s="329">
        <v>43844167.49135536</v>
      </c>
    </row>
    <row r="38" spans="2:8" x14ac:dyDescent="0.2">
      <c r="B38" s="1" t="s">
        <v>144</v>
      </c>
      <c r="C38" s="1">
        <v>2037</v>
      </c>
      <c r="D38" s="1">
        <v>1043791.405370464</v>
      </c>
      <c r="E38" s="329">
        <v>44786015.852644801</v>
      </c>
      <c r="F38" s="329">
        <v>30675989.593279231</v>
      </c>
      <c r="G38" s="329">
        <v>39544927.054915003</v>
      </c>
      <c r="H38" s="329">
        <v>43844167.49135536</v>
      </c>
    </row>
    <row r="39" spans="2:8" x14ac:dyDescent="0.2">
      <c r="B39" s="1" t="s">
        <v>144</v>
      </c>
      <c r="C39" s="1">
        <v>2038</v>
      </c>
      <c r="D39" s="1">
        <v>1043791.405370464</v>
      </c>
      <c r="E39" s="329">
        <v>44786015.852644801</v>
      </c>
      <c r="F39" s="329">
        <v>30675989.593279231</v>
      </c>
      <c r="G39" s="329">
        <v>39544927.054915003</v>
      </c>
      <c r="H39" s="329">
        <v>43844167.49135536</v>
      </c>
    </row>
    <row r="40" spans="2:8" x14ac:dyDescent="0.2">
      <c r="B40" s="1" t="s">
        <v>144</v>
      </c>
      <c r="C40" s="1">
        <v>2039</v>
      </c>
      <c r="D40" s="1">
        <v>1043791.405370464</v>
      </c>
      <c r="E40" s="329">
        <v>44786015.852644801</v>
      </c>
      <c r="F40" s="329">
        <v>30675989.593279231</v>
      </c>
      <c r="G40" s="329">
        <v>39544927.054915003</v>
      </c>
      <c r="H40" s="329">
        <v>43844167.49135536</v>
      </c>
    </row>
    <row r="41" spans="2:8" x14ac:dyDescent="0.2">
      <c r="B41" s="1" t="s">
        <v>144</v>
      </c>
      <c r="C41" s="1">
        <v>2040</v>
      </c>
      <c r="D41" s="1">
        <v>1043791.405370464</v>
      </c>
      <c r="E41" s="329">
        <v>44786015.852644801</v>
      </c>
      <c r="F41" s="329">
        <v>30675989.593279231</v>
      </c>
      <c r="G41" s="329">
        <v>39544927.054915003</v>
      </c>
      <c r="H41" s="329">
        <v>43844167.49135536</v>
      </c>
    </row>
    <row r="42" spans="2:8" x14ac:dyDescent="0.2">
      <c r="B42" s="1" t="s">
        <v>146</v>
      </c>
      <c r="C42" s="1">
        <v>2023</v>
      </c>
      <c r="D42" s="1">
        <v>821819.36229183024</v>
      </c>
      <c r="E42" s="329">
        <v>33825945.388183013</v>
      </c>
      <c r="F42" s="329">
        <v>33825945.388183013</v>
      </c>
      <c r="G42" s="329">
        <v>99288080.941795006</v>
      </c>
      <c r="H42" s="329">
        <v>110082470.1146149</v>
      </c>
    </row>
    <row r="43" spans="2:8" x14ac:dyDescent="0.2">
      <c r="B43" s="1" t="s">
        <v>146</v>
      </c>
      <c r="C43" s="1">
        <v>2024</v>
      </c>
      <c r="D43" s="1">
        <v>879464.31449721905</v>
      </c>
      <c r="E43" s="329">
        <v>35883961.008900806</v>
      </c>
      <c r="F43" s="329">
        <v>34670493.728406593</v>
      </c>
      <c r="G43" s="329">
        <v>99288080.941795006</v>
      </c>
      <c r="H43" s="329">
        <v>110082470.1146149</v>
      </c>
    </row>
    <row r="44" spans="2:8" x14ac:dyDescent="0.2">
      <c r="B44" s="1" t="s">
        <v>146</v>
      </c>
      <c r="C44" s="1">
        <v>2025</v>
      </c>
      <c r="D44" s="1">
        <v>952935.98489236704</v>
      </c>
      <c r="E44" s="329">
        <v>38478441.158905528</v>
      </c>
      <c r="F44" s="329">
        <v>35920036.555257328</v>
      </c>
      <c r="G44" s="329">
        <v>107222191.21604501</v>
      </c>
      <c r="H44" s="329">
        <v>118879159.9978971</v>
      </c>
    </row>
    <row r="45" spans="2:8" x14ac:dyDescent="0.2">
      <c r="B45" s="1" t="s">
        <v>146</v>
      </c>
      <c r="C45" s="1">
        <v>2026</v>
      </c>
      <c r="D45" s="1">
        <v>989042.38765674969</v>
      </c>
      <c r="E45" s="329">
        <v>38955540.547436401</v>
      </c>
      <c r="F45" s="329">
        <v>35135665.642115138</v>
      </c>
      <c r="G45" s="329">
        <v>107222191.21604501</v>
      </c>
      <c r="H45" s="329">
        <v>118879159.9978971</v>
      </c>
    </row>
    <row r="46" spans="2:8" x14ac:dyDescent="0.2">
      <c r="B46" s="1" t="s">
        <v>146</v>
      </c>
      <c r="C46" s="1">
        <v>2027</v>
      </c>
      <c r="D46" s="1">
        <v>1142484.0246908241</v>
      </c>
      <c r="E46" s="329">
        <v>44647448.120461598</v>
      </c>
      <c r="F46" s="329">
        <v>38907671.651151493</v>
      </c>
      <c r="G46" s="329">
        <v>107222191.21604501</v>
      </c>
      <c r="H46" s="329">
        <v>118879159.9978971</v>
      </c>
    </row>
    <row r="47" spans="2:8" x14ac:dyDescent="0.2">
      <c r="B47" s="1" t="s">
        <v>146</v>
      </c>
      <c r="C47" s="1">
        <v>2028</v>
      </c>
      <c r="D47" s="1">
        <v>1203781.5678379759</v>
      </c>
      <c r="E47" s="329">
        <v>47145913.586089693</v>
      </c>
      <c r="F47" s="329">
        <v>39695594.166518264</v>
      </c>
      <c r="G47" s="329">
        <v>107434761.793355</v>
      </c>
      <c r="H47" s="329">
        <v>119114840.79665969</v>
      </c>
    </row>
    <row r="48" spans="2:8" x14ac:dyDescent="0.2">
      <c r="B48" s="1" t="s">
        <v>146</v>
      </c>
      <c r="C48" s="1">
        <v>2029</v>
      </c>
      <c r="D48" s="1">
        <v>1240434.807123282</v>
      </c>
      <c r="E48" s="329">
        <v>47882684.603158161</v>
      </c>
      <c r="F48" s="329">
        <v>38952594.775854081</v>
      </c>
      <c r="G48" s="329">
        <v>107434761.793355</v>
      </c>
      <c r="H48" s="329">
        <v>119114840.79665969</v>
      </c>
    </row>
    <row r="49" spans="2:8" x14ac:dyDescent="0.2">
      <c r="B49" s="1" t="s">
        <v>146</v>
      </c>
      <c r="C49" s="1">
        <v>2030</v>
      </c>
      <c r="D49" s="1">
        <v>1264112.5033865219</v>
      </c>
      <c r="E49" s="329">
        <v>48323301.892266102</v>
      </c>
      <c r="F49" s="329">
        <v>37981678.477716461</v>
      </c>
      <c r="G49" s="329">
        <v>107434761.793355</v>
      </c>
      <c r="H49" s="329">
        <v>119114840.79665969</v>
      </c>
    </row>
    <row r="50" spans="2:8" x14ac:dyDescent="0.2">
      <c r="B50" s="1" t="s">
        <v>146</v>
      </c>
      <c r="C50" s="1">
        <v>2031</v>
      </c>
      <c r="D50" s="1">
        <v>1320366.5552604999</v>
      </c>
      <c r="E50" s="329">
        <v>50777735.398607343</v>
      </c>
      <c r="F50" s="329">
        <v>38561199.060193397</v>
      </c>
      <c r="G50" s="329">
        <v>107434761.793355</v>
      </c>
      <c r="H50" s="329">
        <v>119114840.79665969</v>
      </c>
    </row>
    <row r="51" spans="2:8" x14ac:dyDescent="0.2">
      <c r="B51" s="1" t="s">
        <v>146</v>
      </c>
      <c r="C51" s="1">
        <v>2032</v>
      </c>
      <c r="D51" s="1">
        <v>1373590.2705424649</v>
      </c>
      <c r="E51" s="329">
        <v>51464648.036833107</v>
      </c>
      <c r="F51" s="329">
        <v>37761206.237461857</v>
      </c>
      <c r="G51" s="329">
        <v>107434761.793355</v>
      </c>
      <c r="H51" s="329">
        <v>119114840.79665969</v>
      </c>
    </row>
    <row r="52" spans="2:8" x14ac:dyDescent="0.2">
      <c r="B52" s="1" t="s">
        <v>146</v>
      </c>
      <c r="C52" s="1">
        <v>2033</v>
      </c>
      <c r="D52" s="1">
        <v>1403587.818148277</v>
      </c>
      <c r="E52" s="329">
        <v>52524003.511959746</v>
      </c>
      <c r="F52" s="329">
        <v>37235254.26098641</v>
      </c>
      <c r="G52" s="329">
        <v>107434761.793355</v>
      </c>
      <c r="H52" s="329">
        <v>119114840.79665969</v>
      </c>
    </row>
    <row r="53" spans="2:8" x14ac:dyDescent="0.2">
      <c r="B53" s="1" t="s">
        <v>146</v>
      </c>
      <c r="C53" s="1">
        <v>2034</v>
      </c>
      <c r="D53" s="1">
        <v>1411616.853594115</v>
      </c>
      <c r="E53" s="329">
        <v>52813377.790409513</v>
      </c>
      <c r="F53" s="329">
        <v>36174296.745104477</v>
      </c>
      <c r="G53" s="329">
        <v>107434761.793355</v>
      </c>
      <c r="H53" s="329">
        <v>119114840.79665969</v>
      </c>
    </row>
    <row r="54" spans="2:8" x14ac:dyDescent="0.2">
      <c r="B54" s="1" t="s">
        <v>146</v>
      </c>
      <c r="C54" s="1">
        <v>2035</v>
      </c>
      <c r="D54" s="1">
        <v>1411616.853594115</v>
      </c>
      <c r="E54" s="329">
        <v>52813377.790409513</v>
      </c>
      <c r="F54" s="329">
        <v>36174296.745104477</v>
      </c>
      <c r="G54" s="329">
        <v>107434761.793355</v>
      </c>
      <c r="H54" s="329">
        <v>119114840.79665969</v>
      </c>
    </row>
    <row r="55" spans="2:8" x14ac:dyDescent="0.2">
      <c r="B55" s="1" t="s">
        <v>146</v>
      </c>
      <c r="C55" s="1">
        <v>2036</v>
      </c>
      <c r="D55" s="1">
        <v>1411616.853594115</v>
      </c>
      <c r="E55" s="329">
        <v>52813377.790409513</v>
      </c>
      <c r="F55" s="329">
        <v>36174296.745104477</v>
      </c>
      <c r="G55" s="329">
        <v>107434761.793355</v>
      </c>
      <c r="H55" s="329">
        <v>119114840.79665969</v>
      </c>
    </row>
    <row r="56" spans="2:8" x14ac:dyDescent="0.2">
      <c r="B56" s="1" t="s">
        <v>146</v>
      </c>
      <c r="C56" s="1">
        <v>2037</v>
      </c>
      <c r="D56" s="1">
        <v>1411616.853594115</v>
      </c>
      <c r="E56" s="329">
        <v>52813377.790409513</v>
      </c>
      <c r="F56" s="329">
        <v>36174296.745104477</v>
      </c>
      <c r="G56" s="329">
        <v>107434761.793355</v>
      </c>
      <c r="H56" s="329">
        <v>119114840.79665969</v>
      </c>
    </row>
    <row r="57" spans="2:8" x14ac:dyDescent="0.2">
      <c r="B57" s="1" t="s">
        <v>146</v>
      </c>
      <c r="C57" s="1">
        <v>2038</v>
      </c>
      <c r="D57" s="1">
        <v>1411616.853594115</v>
      </c>
      <c r="E57" s="329">
        <v>52813377.790409513</v>
      </c>
      <c r="F57" s="329">
        <v>36174296.745104477</v>
      </c>
      <c r="G57" s="329">
        <v>107434761.793355</v>
      </c>
      <c r="H57" s="329">
        <v>119114840.79665969</v>
      </c>
    </row>
    <row r="58" spans="2:8" x14ac:dyDescent="0.2">
      <c r="B58" s="1" t="s">
        <v>146</v>
      </c>
      <c r="C58" s="1">
        <v>2039</v>
      </c>
      <c r="D58" s="1">
        <v>1411616.853594115</v>
      </c>
      <c r="E58" s="329">
        <v>52813377.790409513</v>
      </c>
      <c r="F58" s="329">
        <v>36174296.745104477</v>
      </c>
      <c r="G58" s="329">
        <v>107434761.793355</v>
      </c>
      <c r="H58" s="329">
        <v>119114840.79665969</v>
      </c>
    </row>
    <row r="59" spans="2:8" x14ac:dyDescent="0.2">
      <c r="B59" s="1" t="s">
        <v>146</v>
      </c>
      <c r="C59" s="1">
        <v>2040</v>
      </c>
      <c r="D59" s="1">
        <v>1411616.853594115</v>
      </c>
      <c r="E59" s="329">
        <v>52813377.790409513</v>
      </c>
      <c r="F59" s="329">
        <v>36174296.745104477</v>
      </c>
      <c r="G59" s="329">
        <v>107434761.793355</v>
      </c>
      <c r="H59" s="329">
        <v>119114840.79665969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1ADD-4878-46BA-B11B-B1DB43C616B6}">
  <sheetPr codeName="Sheet15">
    <tabColor rgb="FFFFFF00"/>
  </sheetPr>
  <dimension ref="A1:AQ28"/>
  <sheetViews>
    <sheetView showGridLines="0" zoomScale="85" zoomScaleNormal="85" workbookViewId="0">
      <pane xSplit="4" ySplit="5" topLeftCell="E6" activePane="bottomRight" state="frozen"/>
      <selection activeCell="F12" sqref="F12"/>
      <selection pane="topRight" activeCell="F12" sqref="F12"/>
      <selection pane="bottomLeft" activeCell="F12" sqref="F12"/>
      <selection pane="bottomRight" activeCell="E6" sqref="E6"/>
    </sheetView>
  </sheetViews>
  <sheetFormatPr defaultColWidth="8" defaultRowHeight="12.75" x14ac:dyDescent="0.2"/>
  <cols>
    <col min="1" max="1" width="8.5" style="1" customWidth="1"/>
    <col min="2" max="2" width="8.75" style="1" bestFit="1" customWidth="1"/>
    <col min="3" max="3" width="4.375" style="1" bestFit="1" customWidth="1"/>
    <col min="4" max="4" width="7.5" style="1" bestFit="1" customWidth="1"/>
    <col min="5" max="5" width="18.5" style="1" bestFit="1" customWidth="1"/>
    <col min="6" max="6" width="18.375" style="329" bestFit="1" customWidth="1"/>
    <col min="7" max="7" width="18.625" style="1" bestFit="1" customWidth="1"/>
    <col min="8" max="8" width="18.5" style="329" bestFit="1" customWidth="1"/>
    <col min="9" max="10" width="10.375" style="1" customWidth="1"/>
    <col min="11" max="11" width="10.375" style="329" customWidth="1"/>
    <col min="12" max="33" width="10.375" style="1" customWidth="1"/>
    <col min="34" max="16384" width="8" style="1"/>
  </cols>
  <sheetData>
    <row r="1" spans="1:4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4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43" ht="18.75" x14ac:dyDescent="0.3">
      <c r="A3" s="5" t="s">
        <v>252</v>
      </c>
      <c r="B3" s="328"/>
      <c r="C3" s="5"/>
      <c r="D3" s="5"/>
    </row>
    <row r="5" spans="1:43" ht="15" x14ac:dyDescent="0.2">
      <c r="A5" s="330"/>
      <c r="B5" s="330"/>
      <c r="C5" s="330"/>
      <c r="D5" s="330"/>
      <c r="E5" s="330"/>
      <c r="F5" s="331"/>
      <c r="G5" s="330"/>
      <c r="H5" s="331"/>
      <c r="I5" s="330"/>
      <c r="J5" s="330"/>
      <c r="K5" s="331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</row>
    <row r="6" spans="1:43" x14ac:dyDescent="0.2">
      <c r="C6" s="3"/>
      <c r="D6" s="3"/>
      <c r="J6" s="329"/>
    </row>
    <row r="7" spans="1:43" x14ac:dyDescent="0.2">
      <c r="I7" s="1">
        <v>2026</v>
      </c>
      <c r="J7" s="1">
        <f>I7+1</f>
        <v>2027</v>
      </c>
      <c r="K7" s="1">
        <f t="shared" ref="K7:AG7" si="0">J7+1</f>
        <v>2028</v>
      </c>
      <c r="L7" s="1">
        <f t="shared" si="0"/>
        <v>2029</v>
      </c>
      <c r="M7" s="1">
        <f t="shared" si="0"/>
        <v>2030</v>
      </c>
      <c r="N7" s="1">
        <f t="shared" si="0"/>
        <v>2031</v>
      </c>
      <c r="O7" s="1">
        <f t="shared" si="0"/>
        <v>2032</v>
      </c>
      <c r="P7" s="1">
        <f t="shared" si="0"/>
        <v>2033</v>
      </c>
      <c r="Q7" s="1">
        <f t="shared" si="0"/>
        <v>2034</v>
      </c>
      <c r="R7" s="1">
        <f t="shared" si="0"/>
        <v>2035</v>
      </c>
      <c r="S7" s="1">
        <f t="shared" si="0"/>
        <v>2036</v>
      </c>
      <c r="T7" s="1">
        <f t="shared" si="0"/>
        <v>2037</v>
      </c>
      <c r="U7" s="1">
        <f t="shared" si="0"/>
        <v>2038</v>
      </c>
      <c r="V7" s="1">
        <f t="shared" si="0"/>
        <v>2039</v>
      </c>
      <c r="W7" s="1">
        <f t="shared" si="0"/>
        <v>2040</v>
      </c>
      <c r="X7" s="1">
        <f t="shared" si="0"/>
        <v>2041</v>
      </c>
      <c r="Y7" s="1">
        <f t="shared" si="0"/>
        <v>2042</v>
      </c>
      <c r="Z7" s="1">
        <f t="shared" si="0"/>
        <v>2043</v>
      </c>
      <c r="AA7" s="1">
        <f t="shared" si="0"/>
        <v>2044</v>
      </c>
      <c r="AB7" s="1">
        <f t="shared" si="0"/>
        <v>2045</v>
      </c>
      <c r="AC7" s="1">
        <f t="shared" si="0"/>
        <v>2046</v>
      </c>
      <c r="AD7" s="1">
        <f t="shared" si="0"/>
        <v>2047</v>
      </c>
      <c r="AE7" s="1">
        <f t="shared" si="0"/>
        <v>2048</v>
      </c>
      <c r="AF7" s="1">
        <f t="shared" si="0"/>
        <v>2049</v>
      </c>
      <c r="AG7" s="1">
        <f t="shared" si="0"/>
        <v>2050</v>
      </c>
    </row>
    <row r="8" spans="1:43" ht="15" x14ac:dyDescent="0.2">
      <c r="A8" s="17"/>
      <c r="B8" s="17"/>
      <c r="C8" s="17"/>
      <c r="D8" s="17"/>
      <c r="E8" s="17"/>
      <c r="F8" s="141"/>
      <c r="G8" s="17"/>
      <c r="H8" s="219"/>
      <c r="I8" s="16" t="str">
        <f>Option5!I9</f>
        <v>2026-27</v>
      </c>
      <c r="J8" s="16" t="str">
        <f>Option5!J9</f>
        <v>2027-28</v>
      </c>
      <c r="K8" s="16" t="str">
        <f>Option5!K9</f>
        <v>2028-29</v>
      </c>
      <c r="L8" s="16" t="str">
        <f>Option5!L9</f>
        <v>2029-30</v>
      </c>
      <c r="M8" s="16" t="str">
        <f>Option5!M9</f>
        <v>2030-31</v>
      </c>
      <c r="N8" s="16" t="str">
        <f>Option5!N9</f>
        <v>2031-32</v>
      </c>
      <c r="O8" s="16" t="str">
        <f>Option5!O9</f>
        <v>2032-33</v>
      </c>
      <c r="P8" s="16" t="str">
        <f>Option5!P9</f>
        <v>2033-34</v>
      </c>
      <c r="Q8" s="16" t="str">
        <f>Option5!Q9</f>
        <v>2034-35</v>
      </c>
      <c r="R8" s="16" t="str">
        <f>Option5!R9</f>
        <v>2035-36</v>
      </c>
      <c r="S8" s="16" t="str">
        <f>Option5!S9</f>
        <v>2036-37</v>
      </c>
      <c r="T8" s="16" t="str">
        <f>Option5!T9</f>
        <v>2037-38</v>
      </c>
      <c r="U8" s="16" t="str">
        <f>Option5!U9</f>
        <v>2038-39</v>
      </c>
      <c r="V8" s="16" t="str">
        <f>Option5!V9</f>
        <v>2039-40</v>
      </c>
      <c r="W8" s="16" t="str">
        <f>Option5!W9</f>
        <v>2040-41</v>
      </c>
      <c r="X8" s="16" t="str">
        <f>Option5!X9</f>
        <v>2041-42</v>
      </c>
      <c r="Y8" s="16" t="str">
        <f>Option5!Y9</f>
        <v>2042-43</v>
      </c>
      <c r="Z8" s="16" t="str">
        <f>Option5!Z9</f>
        <v>2043-44</v>
      </c>
      <c r="AA8" s="16" t="str">
        <f>Option5!AA9</f>
        <v>2044-45</v>
      </c>
      <c r="AB8" s="16" t="str">
        <f>Option5!AB9</f>
        <v>2045-46</v>
      </c>
      <c r="AC8" s="16" t="str">
        <f>Option5!AC9</f>
        <v>2046-47</v>
      </c>
      <c r="AD8" s="16" t="str">
        <f>Option5!AD9</f>
        <v>2047-48</v>
      </c>
      <c r="AE8" s="16" t="str">
        <f>Option5!AE9</f>
        <v>2048-49</v>
      </c>
      <c r="AF8" s="16" t="str">
        <f>Option5!AF9</f>
        <v>2049-50</v>
      </c>
      <c r="AG8" s="16" t="str">
        <f>Option5!AG9</f>
        <v>2050-51</v>
      </c>
    </row>
    <row r="10" spans="1:43" x14ac:dyDescent="0.2">
      <c r="G10" s="329"/>
    </row>
    <row r="11" spans="1:43" ht="12.75" customHeight="1" x14ac:dyDescent="0.2">
      <c r="A11" s="110"/>
      <c r="B11" s="110"/>
      <c r="C11" s="1" t="s">
        <v>142</v>
      </c>
      <c r="D11" s="207"/>
      <c r="E11" s="332" t="s">
        <v>346</v>
      </c>
      <c r="G11" s="1">
        <f>MAX(BaseCase_risk!C6:C8326)</f>
        <v>2034</v>
      </c>
      <c r="H11" s="110"/>
      <c r="I11" s="31" cm="1">
        <f t="array" ref="I11">IF(I$7&gt;$G$11,H11,SUMPRODUCT((BaseCase_risk!$K$6:$K$8326)*(BaseCase_risk!$C$6:$C$8326=I$7)))</f>
        <v>43929947.04110983</v>
      </c>
      <c r="J11" s="31" cm="1">
        <f t="array" ref="J11">IF(J$7&gt;$G$11,I11,SUMPRODUCT((BaseCase_risk!$K$6:$K$8326)*(BaseCase_risk!$C$6:$C$8326=J$7)))</f>
        <v>49988716.736201331</v>
      </c>
      <c r="K11" s="31" cm="1">
        <f t="array" ref="K11">IF(K$7&gt;$G$11,J11,SUMPRODUCT((BaseCase_risk!$K$6:$K$8326)*(BaseCase_risk!$C$6:$C$8326=K$7)))</f>
        <v>52690343.327310361</v>
      </c>
      <c r="L11" s="31" cm="1">
        <f t="array" ref="L11">IF(L$7&gt;$G$11,K11,SUMPRODUCT((BaseCase_risk!$K$6:$K$8326)*(BaseCase_risk!$C$6:$C$8326=L$7)))</f>
        <v>53585767.714829728</v>
      </c>
      <c r="M11" s="31" cm="1">
        <f t="array" ref="M11">IF(M$7&gt;$G$11,L11,SUMPRODUCT((BaseCase_risk!$K$6:$K$8326)*(BaseCase_risk!$C$6:$C$8326=M$7)))</f>
        <v>54058138.668731831</v>
      </c>
      <c r="N11" s="31" cm="1">
        <f t="array" ref="N11">IF(N$7&gt;$G$11,M11,SUMPRODUCT((BaseCase_risk!$K$6:$K$8326)*(BaseCase_risk!$C$6:$C$8326=N$7)))</f>
        <v>56646621.343548737</v>
      </c>
      <c r="O11" s="31" cm="1">
        <f t="array" ref="O11">IF(O$7&gt;$G$11,N11,SUMPRODUCT((BaseCase_risk!$K$6:$K$8326)*(BaseCase_risk!$C$6:$C$8326=O$7)))</f>
        <v>57424173.290170722</v>
      </c>
      <c r="P11" s="31" cm="1">
        <f t="array" ref="P11">IF(P$7&gt;$G$11,O11,SUMPRODUCT((BaseCase_risk!$K$6:$K$8326)*(BaseCase_risk!$C$6:$C$8326=P$7)))</f>
        <v>59134679.139389075</v>
      </c>
      <c r="Q11" s="31" cm="1">
        <f t="array" ref="Q11">IF(Q$7&gt;$G$11,P11,SUMPRODUCT((BaseCase_risk!$K$6:$K$8326)*(BaseCase_risk!$C$6:$C$8326=Q$7)))</f>
        <v>59492948.765842579</v>
      </c>
      <c r="R11" s="31" cm="1">
        <f t="array" ref="R11">IF(R$7&gt;$G$11,Q11,SUMPRODUCT((BaseCase_risk!$K$6:$K$8326)*(BaseCase_risk!$C$6:$C$8326=R$7)))</f>
        <v>59492948.765842579</v>
      </c>
      <c r="S11" s="31" cm="1">
        <f t="array" ref="S11">IF(S$7&gt;$G$11,R11,SUMPRODUCT((BaseCase_risk!$K$6:$K$8326)*(BaseCase_risk!$C$6:$C$8326=S$7)))</f>
        <v>59492948.765842579</v>
      </c>
      <c r="T11" s="31" cm="1">
        <f t="array" ref="T11">IF(T$7&gt;$G$11,S11,SUMPRODUCT((BaseCase_risk!$K$6:$K$8326)*(BaseCase_risk!$C$6:$C$8326=T$7)))</f>
        <v>59492948.765842579</v>
      </c>
      <c r="U11" s="31" cm="1">
        <f t="array" ref="U11">IF(U$7&gt;$G$11,T11,SUMPRODUCT((BaseCase_risk!$K$6:$K$8326)*(BaseCase_risk!$C$6:$C$8326=U$7)))</f>
        <v>59492948.765842579</v>
      </c>
      <c r="V11" s="31" cm="1">
        <f t="array" ref="V11">IF(V$7&gt;$G$11,U11,SUMPRODUCT((BaseCase_risk!$K$6:$K$8326)*(BaseCase_risk!$C$6:$C$8326=V$7)))</f>
        <v>59492948.765842579</v>
      </c>
      <c r="W11" s="31" cm="1">
        <f t="array" ref="W11">IF(W$7&gt;$G$11,V11,SUMPRODUCT((BaseCase_risk!$K$6:$K$8326)*(BaseCase_risk!$C$6:$C$8326=W$7)))</f>
        <v>59492948.765842579</v>
      </c>
      <c r="AO11"/>
      <c r="AP11"/>
      <c r="AQ11"/>
    </row>
    <row r="12" spans="1:43" x14ac:dyDescent="0.2">
      <c r="G12" s="329"/>
    </row>
    <row r="13" spans="1:43" x14ac:dyDescent="0.2">
      <c r="G13" s="329"/>
    </row>
    <row r="14" spans="1:43" x14ac:dyDescent="0.2">
      <c r="B14" s="3" t="s">
        <v>351</v>
      </c>
      <c r="G14" s="329"/>
    </row>
    <row r="15" spans="1:43" ht="15" x14ac:dyDescent="0.2">
      <c r="B15" s="1" t="s">
        <v>144</v>
      </c>
      <c r="C15" s="1" t="s">
        <v>131</v>
      </c>
      <c r="D15" s="207"/>
      <c r="E15" s="332" t="s">
        <v>352</v>
      </c>
      <c r="G15" s="1">
        <f>MAX(Options_risk!C6:C59)</f>
        <v>2040</v>
      </c>
      <c r="I15" s="31" cm="1">
        <f t="array" ref="I15">IF(I$7&gt;$G15,H15,SUMPRODUCT((Options_risk!$E$6:$E$59)*(Options_risk!$B$6:$B$59=$B15)*(Options_risk!$C$6:$C$59=I$7)))</f>
        <v>33224882.618014161</v>
      </c>
      <c r="J15" s="31" cm="1">
        <f t="array" ref="J15">IF(J$7&gt;$G15,I15,SUMPRODUCT((Options_risk!$E$6:$E$59)*(Options_risk!$B$6:$B$59=$B15)*(Options_risk!$C$6:$C$59=J$7)))</f>
        <v>38722469.999855854</v>
      </c>
      <c r="K15" s="31" cm="1">
        <f t="array" ref="K15">IF(K$7&gt;$G15,J15,SUMPRODUCT((Options_risk!$E$6:$E$59)*(Options_risk!$B$6:$B$59=$B15)*(Options_risk!$C$6:$C$59=K$7)))</f>
        <v>41174534.883450776</v>
      </c>
      <c r="L15" s="31" cm="1">
        <f t="array" ref="L15">IF(L$7&gt;$G15,K15,SUMPRODUCT((Options_risk!$E$6:$E$59)*(Options_risk!$B$6:$B$59=$B15)*(Options_risk!$C$6:$C$59=L$7)))</f>
        <v>41508722.195372492</v>
      </c>
      <c r="M15" s="31" cm="1">
        <f t="array" ref="M15">IF(M$7&gt;$G15,L15,SUMPRODUCT((Options_risk!$E$6:$E$59)*(Options_risk!$B$6:$B$59=$B15)*(Options_risk!$C$6:$C$59=M$7)))</f>
        <v>41753174.710711293</v>
      </c>
      <c r="N15" s="31" cm="1">
        <f t="array" ref="N15">IF(N$7&gt;$G15,M15,SUMPRODUCT((Options_risk!$E$6:$E$59)*(Options_risk!$B$6:$B$59=$B15)*(Options_risk!$C$6:$C$59=N$7)))</f>
        <v>44241237.697028629</v>
      </c>
      <c r="O15" s="31" cm="1">
        <f t="array" ref="O15">IF(O$7&gt;$G15,N15,SUMPRODUCT((Options_risk!$E$6:$E$59)*(Options_risk!$B$6:$B$59=$B15)*(Options_risk!$C$6:$C$59=O$7)))</f>
        <v>44485424.533721156</v>
      </c>
      <c r="P15" s="31" cm="1">
        <f t="array" ref="P15">IF(P$7&gt;$G15,O15,SUMPRODUCT((Options_risk!$E$6:$E$59)*(Options_risk!$B$6:$B$59=$B15)*(Options_risk!$C$6:$C$59=P$7)))</f>
        <v>44679966.118632369</v>
      </c>
      <c r="Q15" s="31" cm="1">
        <f t="array" ref="Q15">IF(Q$7&gt;$G15,P15,SUMPRODUCT((Options_risk!$E$6:$E$59)*(Options_risk!$B$6:$B$59=$B15)*(Options_risk!$C$6:$C$59=Q$7)))</f>
        <v>44786015.852644801</v>
      </c>
      <c r="R15" s="31" cm="1">
        <f t="array" ref="R15">IF(R$7&gt;$G15,Q15,SUMPRODUCT((Options_risk!$E$6:$E$59)*(Options_risk!$B$6:$B$59=$B15)*(Options_risk!$C$6:$C$59=R$7)))</f>
        <v>44786015.852644801</v>
      </c>
      <c r="S15" s="31" cm="1">
        <f t="array" ref="S15">IF(S$7&gt;$G15,R15,SUMPRODUCT((Options_risk!$E$6:$E$59)*(Options_risk!$B$6:$B$59=$B15)*(Options_risk!$C$6:$C$59=S$7)))</f>
        <v>44786015.852644801</v>
      </c>
      <c r="T15" s="31" cm="1">
        <f t="array" ref="T15">IF(T$7&gt;$G15,S15,SUMPRODUCT((Options_risk!$E$6:$E$59)*(Options_risk!$B$6:$B$59=$B15)*(Options_risk!$C$6:$C$59=T$7)))</f>
        <v>44786015.852644801</v>
      </c>
      <c r="U15" s="31" cm="1">
        <f t="array" ref="U15">IF(U$7&gt;$G15,T15,SUMPRODUCT((Options_risk!$E$6:$E$59)*(Options_risk!$B$6:$B$59=$B15)*(Options_risk!$C$6:$C$59=U$7)))</f>
        <v>44786015.852644801</v>
      </c>
      <c r="V15" s="31" cm="1">
        <f t="array" ref="V15">IF(V$7&gt;$G15,U15,SUMPRODUCT((Options_risk!$E$6:$E$59)*(Options_risk!$B$6:$B$59=$B15)*(Options_risk!$C$6:$C$59=V$7)))</f>
        <v>44786015.852644801</v>
      </c>
      <c r="W15" s="31" cm="1">
        <f t="array" ref="W15">IF(W$7&gt;$G15,V15,SUMPRODUCT((Options_risk!$E$6:$E$59)*(Options_risk!$B$6:$B$59=$B15)*(Options_risk!$C$6:$C$59=W$7)))</f>
        <v>44786015.852644801</v>
      </c>
    </row>
    <row r="16" spans="1:43" ht="15" x14ac:dyDescent="0.2">
      <c r="B16" s="1" t="s">
        <v>145</v>
      </c>
      <c r="C16" s="1" t="s">
        <v>132</v>
      </c>
      <c r="E16" s="332" t="s">
        <v>353</v>
      </c>
      <c r="G16" s="1">
        <f>MAX(Options_risk!C7:C60)</f>
        <v>2040</v>
      </c>
      <c r="I16" s="31" cm="1">
        <f t="array" ref="I16">IF(I$7&gt;$G16,H16,SUMPRODUCT((Options_risk!$E$6:$E$59)*(Options_risk!$B$6:$B$59=$B16)*(Options_risk!$C$6:$C$59=I$7)))</f>
        <v>36316572.895786293</v>
      </c>
      <c r="J16" s="31" cm="1">
        <f t="array" ref="J16">IF(J$7&gt;$G16,I16,SUMPRODUCT((Options_risk!$E$6:$E$59)*(Options_risk!$B$6:$B$59=$B16)*(Options_risk!$C$6:$C$59=J$7)))</f>
        <v>41864755.999989949</v>
      </c>
      <c r="K16" s="31" cm="1">
        <f t="array" ref="K16">IF(K$7&gt;$G16,J16,SUMPRODUCT((Options_risk!$E$6:$E$59)*(Options_risk!$B$6:$B$59=$B16)*(Options_risk!$C$6:$C$59=K$7)))</f>
        <v>44355217.378359146</v>
      </c>
      <c r="L16" s="31" cm="1">
        <f t="array" ref="L16">IF(L$7&gt;$G16,K16,SUMPRODUCT((Options_risk!$E$6:$E$59)*(Options_risk!$B$6:$B$59=$B16)*(Options_risk!$C$6:$C$59=L$7)))</f>
        <v>44868611.63690038</v>
      </c>
      <c r="M16" s="31" cm="1">
        <f t="array" ref="M16">IF(M$7&gt;$G16,L16,SUMPRODUCT((Options_risk!$E$6:$E$59)*(Options_risk!$B$6:$B$59=$B16)*(Options_risk!$C$6:$C$59=M$7)))</f>
        <v>45127707.640782267</v>
      </c>
      <c r="N16" s="31" cm="1">
        <f t="array" ref="N16">IF(N$7&gt;$G16,M16,SUMPRODUCT((Options_risk!$E$6:$E$59)*(Options_risk!$B$6:$B$59=$B16)*(Options_risk!$C$6:$C$59=N$7)))</f>
        <v>47583597.899503723</v>
      </c>
      <c r="O16" s="31" cm="1">
        <f t="array" ref="O16">IF(O$7&gt;$G16,N16,SUMPRODUCT((Options_risk!$E$6:$E$59)*(Options_risk!$B$6:$B$59=$B16)*(Options_risk!$C$6:$C$59=O$7)))</f>
        <v>47954270.054053716</v>
      </c>
      <c r="P16" s="31" cm="1">
        <f t="array" ref="P16">IF(P$7&gt;$G16,O16,SUMPRODUCT((Options_risk!$E$6:$E$59)*(Options_risk!$B$6:$B$59=$B16)*(Options_risk!$C$6:$C$59=P$7)))</f>
        <v>48386181.32343898</v>
      </c>
      <c r="Q16" s="31" cm="1">
        <f t="array" ref="Q16">IF(Q$7&gt;$G16,P16,SUMPRODUCT((Options_risk!$E$6:$E$59)*(Options_risk!$B$6:$B$59=$B16)*(Options_risk!$C$6:$C$59=Q$7)))</f>
        <v>48541911.825296603</v>
      </c>
      <c r="R16" s="31" cm="1">
        <f t="array" ref="R16">IF(R$7&gt;$G16,Q16,SUMPRODUCT((Options_risk!$E$6:$E$59)*(Options_risk!$B$6:$B$59=$B16)*(Options_risk!$C$6:$C$59=R$7)))</f>
        <v>48541911.825296603</v>
      </c>
      <c r="S16" s="31" cm="1">
        <f t="array" ref="S16">IF(S$7&gt;$G16,R16,SUMPRODUCT((Options_risk!$E$6:$E$59)*(Options_risk!$B$6:$B$59=$B16)*(Options_risk!$C$6:$C$59=S$7)))</f>
        <v>48541911.825296603</v>
      </c>
      <c r="T16" s="31" cm="1">
        <f t="array" ref="T16">IF(T$7&gt;$G16,S16,SUMPRODUCT((Options_risk!$E$6:$E$59)*(Options_risk!$B$6:$B$59=$B16)*(Options_risk!$C$6:$C$59=T$7)))</f>
        <v>48541911.825296603</v>
      </c>
      <c r="U16" s="31" cm="1">
        <f t="array" ref="U16">IF(U$7&gt;$G16,T16,SUMPRODUCT((Options_risk!$E$6:$E$59)*(Options_risk!$B$6:$B$59=$B16)*(Options_risk!$C$6:$C$59=U$7)))</f>
        <v>48541911.825296603</v>
      </c>
      <c r="V16" s="31" cm="1">
        <f t="array" ref="V16">IF(V$7&gt;$G16,U16,SUMPRODUCT((Options_risk!$E$6:$E$59)*(Options_risk!$B$6:$B$59=$B16)*(Options_risk!$C$6:$C$59=V$7)))</f>
        <v>48541911.825296603</v>
      </c>
      <c r="W16" s="31" cm="1">
        <f t="array" ref="W16">IF(W$7&gt;$G16,V16,SUMPRODUCT((Options_risk!$E$6:$E$59)*(Options_risk!$B$6:$B$59=$B16)*(Options_risk!$C$6:$C$59=W$7)))</f>
        <v>48541911.825296603</v>
      </c>
    </row>
    <row r="17" spans="2:23" ht="15" x14ac:dyDescent="0.2">
      <c r="B17" s="1" t="s">
        <v>146</v>
      </c>
      <c r="C17" s="1" t="s">
        <v>133</v>
      </c>
      <c r="E17" s="332" t="s">
        <v>354</v>
      </c>
      <c r="G17" s="1">
        <f>MAX(Options_risk!C8:C61)</f>
        <v>2040</v>
      </c>
      <c r="I17" s="31" cm="1">
        <f t="array" ref="I17">IF(I$7&gt;$G17,H17,SUMPRODUCT((Options_risk!$E$6:$E$59)*(Options_risk!$B$6:$B$59=$B17)*(Options_risk!$C$6:$C$59=I$7)))</f>
        <v>38955540.547436401</v>
      </c>
      <c r="J17" s="31" cm="1">
        <f t="array" ref="J17">IF(J$7&gt;$G17,I17,SUMPRODUCT((Options_risk!$E$6:$E$59)*(Options_risk!$B$6:$B$59=$B17)*(Options_risk!$C$6:$C$59=J$7)))</f>
        <v>44647448.120461598</v>
      </c>
      <c r="K17" s="31" cm="1">
        <f t="array" ref="K17">IF(K$7&gt;$G17,J17,SUMPRODUCT((Options_risk!$E$6:$E$59)*(Options_risk!$B$6:$B$59=$B17)*(Options_risk!$C$6:$C$59=K$7)))</f>
        <v>47145913.586089693</v>
      </c>
      <c r="L17" s="31" cm="1">
        <f t="array" ref="L17">IF(L$7&gt;$G17,K17,SUMPRODUCT((Options_risk!$E$6:$E$59)*(Options_risk!$B$6:$B$59=$B17)*(Options_risk!$C$6:$C$59=L$7)))</f>
        <v>47882684.603158161</v>
      </c>
      <c r="M17" s="31" cm="1">
        <f t="array" ref="M17">IF(M$7&gt;$G17,L17,SUMPRODUCT((Options_risk!$E$6:$E$59)*(Options_risk!$B$6:$B$59=$B17)*(Options_risk!$C$6:$C$59=M$7)))</f>
        <v>48323301.892266102</v>
      </c>
      <c r="N17" s="31" cm="1">
        <f t="array" ref="N17">IF(N$7&gt;$G17,M17,SUMPRODUCT((Options_risk!$E$6:$E$59)*(Options_risk!$B$6:$B$59=$B17)*(Options_risk!$C$6:$C$59=N$7)))</f>
        <v>50777735.398607343</v>
      </c>
      <c r="O17" s="31" cm="1">
        <f t="array" ref="O17">IF(O$7&gt;$G17,N17,SUMPRODUCT((Options_risk!$E$6:$E$59)*(Options_risk!$B$6:$B$59=$B17)*(Options_risk!$C$6:$C$59=O$7)))</f>
        <v>51464648.036833107</v>
      </c>
      <c r="P17" s="31" cm="1">
        <f t="array" ref="P17">IF(P$7&gt;$G17,O17,SUMPRODUCT((Options_risk!$E$6:$E$59)*(Options_risk!$B$6:$B$59=$B17)*(Options_risk!$C$6:$C$59=P$7)))</f>
        <v>52524003.511959746</v>
      </c>
      <c r="Q17" s="31" cm="1">
        <f t="array" ref="Q17">IF(Q$7&gt;$G17,P17,SUMPRODUCT((Options_risk!$E$6:$E$59)*(Options_risk!$B$6:$B$59=$B17)*(Options_risk!$C$6:$C$59=Q$7)))</f>
        <v>52813377.790409513</v>
      </c>
      <c r="R17" s="31" cm="1">
        <f t="array" ref="R17">IF(R$7&gt;$G17,Q17,SUMPRODUCT((Options_risk!$E$6:$E$59)*(Options_risk!$B$6:$B$59=$B17)*(Options_risk!$C$6:$C$59=R$7)))</f>
        <v>52813377.790409513</v>
      </c>
      <c r="S17" s="31" cm="1">
        <f t="array" ref="S17">IF(S$7&gt;$G17,R17,SUMPRODUCT((Options_risk!$E$6:$E$59)*(Options_risk!$B$6:$B$59=$B17)*(Options_risk!$C$6:$C$59=S$7)))</f>
        <v>52813377.790409513</v>
      </c>
      <c r="T17" s="31" cm="1">
        <f t="array" ref="T17">IF(T$7&gt;$G17,S17,SUMPRODUCT((Options_risk!$E$6:$E$59)*(Options_risk!$B$6:$B$59=$B17)*(Options_risk!$C$6:$C$59=T$7)))</f>
        <v>52813377.790409513</v>
      </c>
      <c r="U17" s="31" cm="1">
        <f t="array" ref="U17">IF(U$7&gt;$G17,T17,SUMPRODUCT((Options_risk!$E$6:$E$59)*(Options_risk!$B$6:$B$59=$B17)*(Options_risk!$C$6:$C$59=U$7)))</f>
        <v>52813377.790409513</v>
      </c>
      <c r="V17" s="31" cm="1">
        <f t="array" ref="V17">IF(V$7&gt;$G17,U17,SUMPRODUCT((Options_risk!$E$6:$E$59)*(Options_risk!$B$6:$B$59=$B17)*(Options_risk!$C$6:$C$59=V$7)))</f>
        <v>52813377.790409513</v>
      </c>
      <c r="W17" s="31" cm="1">
        <f t="array" ref="W17">IF(W$7&gt;$G17,V17,SUMPRODUCT((Options_risk!$E$6:$E$59)*(Options_risk!$B$6:$B$59=$B17)*(Options_risk!$C$6:$C$59=W$7)))</f>
        <v>52813377.790409513</v>
      </c>
    </row>
    <row r="18" spans="2:23" ht="15" x14ac:dyDescent="0.2">
      <c r="E18" s="332"/>
      <c r="I18" s="31" cm="1">
        <f t="array" ref="I18">IF(I$7&gt;$G18,H18,SUMPRODUCT((Options_risk!$E$6:$E$59)*(Options_risk!$B$6:$B$59=$C18)*(Options_risk!$C$6:$C$59=I$7)))</f>
        <v>0</v>
      </c>
      <c r="J18" s="31" cm="1">
        <f t="array" ref="J18">IF(J$7&gt;$G18,I18,SUMPRODUCT((Options_risk!$E$6:$E$59)*(Options_risk!$B$6:$B$59=$C18)*(Options_risk!$C$6:$C$59=J$7)))</f>
        <v>0</v>
      </c>
      <c r="K18" s="31" cm="1">
        <f t="array" ref="K18">IF(K$7&gt;$G18,J18,SUMPRODUCT((Options_risk!$E$6:$E$59)*(Options_risk!$B$6:$B$59=$C18)*(Options_risk!$C$6:$C$59=K$7)))</f>
        <v>0</v>
      </c>
      <c r="L18" s="31" cm="1">
        <f t="array" ref="L18">IF(L$7&gt;$G18,K18,SUMPRODUCT((Options_risk!$E$6:$E$59)*(Options_risk!$B$6:$B$59=$C18)*(Options_risk!$C$6:$C$59=L$7)))</f>
        <v>0</v>
      </c>
      <c r="M18" s="31" cm="1">
        <f t="array" ref="M18">IF(M$7&gt;$G18,L18,SUMPRODUCT((Options_risk!$E$6:$E$59)*(Options_risk!$B$6:$B$59=$C18)*(Options_risk!$C$6:$C$59=M$7)))</f>
        <v>0</v>
      </c>
      <c r="N18" s="31" cm="1">
        <f t="array" ref="N18">IF(N$7&gt;$G18,M18,SUMPRODUCT((Options_risk!$E$6:$E$59)*(Options_risk!$B$6:$B$59=$C18)*(Options_risk!$C$6:$C$59=N$7)))</f>
        <v>0</v>
      </c>
      <c r="O18" s="31" cm="1">
        <f t="array" ref="O18">IF(O$7&gt;$G18,N18,SUMPRODUCT((Options_risk!$E$6:$E$59)*(Options_risk!$B$6:$B$59=$C18)*(Options_risk!$C$6:$C$59=O$7)))</f>
        <v>0</v>
      </c>
      <c r="P18" s="31" cm="1">
        <f t="array" ref="P18">IF(P$7&gt;$G18,O18,SUMPRODUCT((Options_risk!$E$6:$E$59)*(Options_risk!$B$6:$B$59=$C18)*(Options_risk!$C$6:$C$59=P$7)))</f>
        <v>0</v>
      </c>
      <c r="Q18" s="31" cm="1">
        <f t="array" ref="Q18">IF(Q$7&gt;$G18,P18,SUMPRODUCT((Options_risk!$E$6:$E$59)*(Options_risk!$B$6:$B$59=$C18)*(Options_risk!$C$6:$C$59=Q$7)))</f>
        <v>0</v>
      </c>
      <c r="R18" s="31" cm="1">
        <f t="array" ref="R18">IF(R$7&gt;$G18,Q18,SUMPRODUCT((Options_risk!$E$6:$E$59)*(Options_risk!$B$6:$B$59=$C18)*(Options_risk!$C$6:$C$59=R$7)))</f>
        <v>0</v>
      </c>
      <c r="S18" s="31" cm="1">
        <f t="array" ref="S18">IF(S$7&gt;$G18,R18,SUMPRODUCT((Options_risk!$E$6:$E$59)*(Options_risk!$B$6:$B$59=$C18)*(Options_risk!$C$6:$C$59=S$7)))</f>
        <v>0</v>
      </c>
      <c r="T18" s="31" cm="1">
        <f t="array" ref="T18">IF(T$7&gt;$G18,S18,SUMPRODUCT((Options_risk!$E$6:$E$59)*(Options_risk!$B$6:$B$59=$C18)*(Options_risk!$C$6:$C$59=T$7)))</f>
        <v>0</v>
      </c>
      <c r="U18" s="31" cm="1">
        <f t="array" ref="U18">IF(U$7&gt;$G18,T18,SUMPRODUCT((Options_risk!$E$6:$E$59)*(Options_risk!$B$6:$B$59=$C18)*(Options_risk!$C$6:$C$59=U$7)))</f>
        <v>0</v>
      </c>
      <c r="V18" s="31" cm="1">
        <f t="array" ref="V18">IF(V$7&gt;$G18,U18,SUMPRODUCT((Options_risk!$E$6:$E$59)*(Options_risk!$B$6:$B$59=$C18)*(Options_risk!$C$6:$C$59=V$7)))</f>
        <v>0</v>
      </c>
      <c r="W18" s="31" cm="1">
        <f t="array" ref="W18">IF(W$7&gt;$G18,V18,SUMPRODUCT((Options_risk!$E$6:$E$59)*(Options_risk!$B$6:$B$59=$C18)*(Options_risk!$C$6:$C$59=W$7)))</f>
        <v>0</v>
      </c>
    </row>
    <row r="19" spans="2:23" x14ac:dyDescent="0.2">
      <c r="G19" s="329"/>
    </row>
    <row r="20" spans="2:23" x14ac:dyDescent="0.2">
      <c r="H20" s="1"/>
      <c r="K20" s="1"/>
    </row>
    <row r="21" spans="2:23" x14ac:dyDescent="0.2">
      <c r="B21" s="1" t="str">
        <f>B15</f>
        <v>Option2</v>
      </c>
      <c r="C21" s="1" t="str">
        <f>C15</f>
        <v>Option 2</v>
      </c>
      <c r="E21" s="1" t="s">
        <v>355</v>
      </c>
      <c r="G21" s="329"/>
      <c r="I21" s="333">
        <f>I$11-I15</f>
        <v>10705064.42309567</v>
      </c>
      <c r="J21" s="333">
        <f t="shared" ref="J21:W23" si="1">J$11-J15</f>
        <v>11266246.736345477</v>
      </c>
      <c r="K21" s="333">
        <f t="shared" si="1"/>
        <v>11515808.443859585</v>
      </c>
      <c r="L21" s="333">
        <f t="shared" si="1"/>
        <v>12077045.519457236</v>
      </c>
      <c r="M21" s="333">
        <f t="shared" si="1"/>
        <v>12304963.958020538</v>
      </c>
      <c r="N21" s="333">
        <f t="shared" si="1"/>
        <v>12405383.646520108</v>
      </c>
      <c r="O21" s="333">
        <f t="shared" si="1"/>
        <v>12938748.756449565</v>
      </c>
      <c r="P21" s="333">
        <f t="shared" si="1"/>
        <v>14454713.020756707</v>
      </c>
      <c r="Q21" s="333">
        <f t="shared" si="1"/>
        <v>14706932.913197778</v>
      </c>
      <c r="R21" s="333">
        <f t="shared" si="1"/>
        <v>14706932.913197778</v>
      </c>
      <c r="S21" s="333">
        <f t="shared" si="1"/>
        <v>14706932.913197778</v>
      </c>
      <c r="T21" s="333">
        <f t="shared" si="1"/>
        <v>14706932.913197778</v>
      </c>
      <c r="U21" s="333">
        <f t="shared" si="1"/>
        <v>14706932.913197778</v>
      </c>
      <c r="V21" s="333">
        <f t="shared" si="1"/>
        <v>14706932.913197778</v>
      </c>
      <c r="W21" s="333">
        <f t="shared" si="1"/>
        <v>14706932.913197778</v>
      </c>
    </row>
    <row r="22" spans="2:23" x14ac:dyDescent="0.2">
      <c r="B22" s="1" t="str">
        <f t="shared" ref="B22:C23" si="2">B16</f>
        <v>Option3</v>
      </c>
      <c r="C22" s="1" t="str">
        <f t="shared" si="2"/>
        <v>Option 3</v>
      </c>
      <c r="E22" s="1" t="s">
        <v>355</v>
      </c>
      <c r="G22" s="329"/>
      <c r="I22" s="333">
        <f t="shared" ref="I22:W23" si="3">I$11-I16</f>
        <v>7613374.1453235373</v>
      </c>
      <c r="J22" s="333">
        <f t="shared" si="3"/>
        <v>8123960.7362113819</v>
      </c>
      <c r="K22" s="333">
        <f t="shared" si="3"/>
        <v>8335125.9489512146</v>
      </c>
      <c r="L22" s="333">
        <f t="shared" si="3"/>
        <v>8717156.0779293478</v>
      </c>
      <c r="M22" s="333">
        <f t="shared" si="3"/>
        <v>8930431.0279495642</v>
      </c>
      <c r="N22" s="333">
        <f t="shared" si="3"/>
        <v>9063023.4440450147</v>
      </c>
      <c r="O22" s="333">
        <f t="shared" si="3"/>
        <v>9469903.2361170053</v>
      </c>
      <c r="P22" s="333">
        <f t="shared" si="3"/>
        <v>10748497.815950096</v>
      </c>
      <c r="Q22" s="333">
        <f t="shared" si="3"/>
        <v>10951036.940545976</v>
      </c>
      <c r="R22" s="333">
        <f t="shared" si="3"/>
        <v>10951036.940545976</v>
      </c>
      <c r="S22" s="333">
        <f t="shared" si="3"/>
        <v>10951036.940545976</v>
      </c>
      <c r="T22" s="333">
        <f t="shared" si="3"/>
        <v>10951036.940545976</v>
      </c>
      <c r="U22" s="333">
        <f t="shared" si="3"/>
        <v>10951036.940545976</v>
      </c>
      <c r="V22" s="333">
        <f t="shared" si="3"/>
        <v>10951036.940545976</v>
      </c>
      <c r="W22" s="333">
        <f t="shared" si="3"/>
        <v>10951036.940545976</v>
      </c>
    </row>
    <row r="23" spans="2:23" x14ac:dyDescent="0.2">
      <c r="B23" s="1" t="str">
        <f t="shared" si="2"/>
        <v>Option4</v>
      </c>
      <c r="C23" s="1" t="str">
        <f t="shared" si="2"/>
        <v>Option 4</v>
      </c>
      <c r="E23" s="1" t="s">
        <v>355</v>
      </c>
      <c r="G23" s="329"/>
      <c r="I23" s="333">
        <f t="shared" si="3"/>
        <v>4974406.4936734289</v>
      </c>
      <c r="J23" s="333">
        <f t="shared" si="1"/>
        <v>5341268.615739733</v>
      </c>
      <c r="K23" s="333">
        <f t="shared" si="1"/>
        <v>5544429.741220668</v>
      </c>
      <c r="L23" s="333">
        <f t="shared" si="1"/>
        <v>5703083.111671567</v>
      </c>
      <c r="M23" s="333">
        <f t="shared" si="1"/>
        <v>5734836.7764657289</v>
      </c>
      <c r="N23" s="333">
        <f t="shared" si="1"/>
        <v>5868885.944941394</v>
      </c>
      <c r="O23" s="333">
        <f t="shared" si="1"/>
        <v>5959525.2533376142</v>
      </c>
      <c r="P23" s="333">
        <f t="shared" si="1"/>
        <v>6610675.6274293289</v>
      </c>
      <c r="Q23" s="333">
        <f t="shared" si="1"/>
        <v>6679570.9754330665</v>
      </c>
      <c r="R23" s="333">
        <f t="shared" si="1"/>
        <v>6679570.9754330665</v>
      </c>
      <c r="S23" s="333">
        <f t="shared" si="1"/>
        <v>6679570.9754330665</v>
      </c>
      <c r="T23" s="333">
        <f t="shared" si="1"/>
        <v>6679570.9754330665</v>
      </c>
      <c r="U23" s="333">
        <f t="shared" si="1"/>
        <v>6679570.9754330665</v>
      </c>
      <c r="V23" s="333">
        <f t="shared" si="1"/>
        <v>6679570.9754330665</v>
      </c>
      <c r="W23" s="333">
        <f t="shared" si="1"/>
        <v>6679570.9754330665</v>
      </c>
    </row>
    <row r="24" spans="2:23" x14ac:dyDescent="0.2">
      <c r="G24" s="329"/>
    </row>
    <row r="25" spans="2:23" x14ac:dyDescent="0.2">
      <c r="G25" s="329"/>
    </row>
    <row r="26" spans="2:23" x14ac:dyDescent="0.2">
      <c r="G26" s="329"/>
    </row>
    <row r="27" spans="2:23" x14ac:dyDescent="0.2">
      <c r="G27" s="329"/>
    </row>
    <row r="28" spans="2:23" x14ac:dyDescent="0.2">
      <c r="G28" s="329"/>
    </row>
  </sheetData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BE28-7759-4AD8-93D9-96655D9E0FC5}">
  <sheetPr codeName="Sheet8">
    <tabColor rgb="FFFFFFCC"/>
  </sheetPr>
  <dimension ref="A1:AH76"/>
  <sheetViews>
    <sheetView showGridLines="0" zoomScale="70" zoomScaleNormal="70" workbookViewId="0">
      <selection activeCell="B1" sqref="B1"/>
    </sheetView>
  </sheetViews>
  <sheetFormatPr defaultRowHeight="12.75" x14ac:dyDescent="0.2"/>
  <cols>
    <col min="2" max="2" width="21.375" customWidth="1"/>
    <col min="3" max="3" width="20.5" customWidth="1"/>
    <col min="4" max="4" width="14.5" style="48" customWidth="1"/>
    <col min="5" max="5" width="14.5" customWidth="1"/>
    <col min="8" max="11" width="14.375" customWidth="1"/>
    <col min="12" max="12" width="15.75" customWidth="1"/>
    <col min="13" max="18" width="14.375" customWidth="1"/>
  </cols>
  <sheetData>
    <row r="1" spans="1:3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33" ht="15.75" x14ac:dyDescent="0.25">
      <c r="A3" s="5"/>
    </row>
    <row r="4" spans="1:33" s="1" customFormat="1" ht="15" x14ac:dyDescent="0.2">
      <c r="A4" s="17" t="s">
        <v>200</v>
      </c>
      <c r="B4" s="17"/>
      <c r="C4" s="15"/>
      <c r="D4" s="15"/>
      <c r="E4" s="15"/>
      <c r="F4" s="15"/>
      <c r="G4" s="15"/>
      <c r="H4" s="15"/>
      <c r="I4" s="15"/>
      <c r="J4" s="15"/>
      <c r="K4" s="15"/>
      <c r="L4" s="15"/>
      <c r="M4" s="16"/>
      <c r="N4" s="16"/>
      <c r="O4" s="16"/>
      <c r="P4" s="16"/>
      <c r="Q4" s="16"/>
      <c r="R4" s="16"/>
    </row>
    <row r="5" spans="1:33" s="1" customFormat="1" x14ac:dyDescent="0.2"/>
    <row r="6" spans="1:33" s="1" customFormat="1" x14ac:dyDescent="0.2">
      <c r="B6" s="76" t="s">
        <v>128</v>
      </c>
      <c r="C6" s="76"/>
      <c r="D6" s="49"/>
      <c r="E6" s="29"/>
      <c r="F6" s="45"/>
      <c r="G6" s="29"/>
      <c r="H6" s="46">
        <v>44377</v>
      </c>
      <c r="I6" s="44">
        <f>IF(EOMONTH(H6,12)&gt;output_dollars, output_dollars, EOMONTH(H6,12))</f>
        <v>44742</v>
      </c>
      <c r="J6" s="44">
        <f>IF(EOMONTH(I6,12)&gt;output_dollars, output_dollars, EOMONTH(I6,12))</f>
        <v>45107</v>
      </c>
      <c r="K6" s="44">
        <f>IF(EOMONTH(J6,12)&gt;output_dollars, output_dollars, EOMONTH(J6,12))</f>
        <v>45473</v>
      </c>
      <c r="L6" s="44">
        <f>IF(EOMONTH(K6,12)&gt;output_dollars, output_dollars, EOMONTH(K6,12))</f>
        <v>45838</v>
      </c>
      <c r="M6" s="44">
        <f>IF(EOMONTH(L6,12)&gt;output_dollars, output_dollars, EOMONTH(L6,12))</f>
        <v>46203</v>
      </c>
    </row>
    <row r="7" spans="1:33" s="21" customFormat="1" x14ac:dyDescent="0.2">
      <c r="D7" s="50"/>
      <c r="N7" s="1"/>
      <c r="O7"/>
      <c r="P7"/>
      <c r="Q7"/>
      <c r="R7"/>
      <c r="S7"/>
      <c r="T7"/>
      <c r="U7"/>
      <c r="V7"/>
      <c r="W7"/>
    </row>
    <row r="8" spans="1:33" s="21" customFormat="1" x14ac:dyDescent="0.2">
      <c r="B8" s="21" t="s">
        <v>35</v>
      </c>
      <c r="D8" s="50"/>
      <c r="H8" s="39">
        <v>0</v>
      </c>
      <c r="I8" s="39">
        <v>8.6058519793459354E-3</v>
      </c>
      <c r="J8" s="39">
        <v>3.4982935153583528E-2</v>
      </c>
      <c r="K8" s="39">
        <v>7.8318219291014124E-2</v>
      </c>
      <c r="L8" s="39">
        <v>4.0519877675840865E-2</v>
      </c>
      <c r="M8" s="39">
        <v>0.03</v>
      </c>
      <c r="N8" s="1"/>
      <c r="O8"/>
      <c r="P8"/>
      <c r="Q8"/>
      <c r="R8"/>
      <c r="S8"/>
      <c r="T8"/>
      <c r="U8"/>
      <c r="V8"/>
      <c r="W8"/>
    </row>
    <row r="9" spans="1:33" s="1" customFormat="1" x14ac:dyDescent="0.2">
      <c r="D9" s="11"/>
      <c r="O9"/>
      <c r="P9"/>
      <c r="Q9"/>
      <c r="R9"/>
      <c r="S9"/>
      <c r="T9"/>
      <c r="U9"/>
      <c r="V9"/>
      <c r="W9"/>
    </row>
    <row r="10" spans="1:33" s="1" customFormat="1" x14ac:dyDescent="0.2">
      <c r="D10" s="11"/>
      <c r="K10" s="63"/>
      <c r="L10" s="63"/>
      <c r="M10" s="63"/>
      <c r="O10"/>
      <c r="P10"/>
      <c r="Q10"/>
      <c r="R10"/>
      <c r="S10"/>
      <c r="T10"/>
      <c r="U10"/>
      <c r="V10"/>
      <c r="W10"/>
    </row>
    <row r="11" spans="1:33" s="1" customFormat="1" x14ac:dyDescent="0.2">
      <c r="A11"/>
      <c r="B11" s="21" t="s">
        <v>74</v>
      </c>
      <c r="C11"/>
      <c r="D11"/>
      <c r="E11"/>
      <c r="F11"/>
      <c r="G11"/>
      <c r="H11" s="77">
        <f>H6</f>
        <v>44377</v>
      </c>
      <c r="I11" s="77">
        <f>EOMONTH(H11,6)</f>
        <v>44561</v>
      </c>
      <c r="J11" s="77">
        <f>EOMONTH(I11,6)</f>
        <v>44742</v>
      </c>
      <c r="K11" s="77">
        <f t="shared" ref="K11:Q11" si="0">EOMONTH(J11,6)</f>
        <v>44926</v>
      </c>
      <c r="L11" s="77">
        <f t="shared" si="0"/>
        <v>45107</v>
      </c>
      <c r="M11" s="77">
        <f t="shared" si="0"/>
        <v>45291</v>
      </c>
      <c r="N11" s="77">
        <f t="shared" si="0"/>
        <v>45473</v>
      </c>
      <c r="O11" s="77">
        <f t="shared" si="0"/>
        <v>45657</v>
      </c>
      <c r="P11" s="77">
        <f t="shared" si="0"/>
        <v>45838</v>
      </c>
      <c r="Q11" s="77">
        <f t="shared" si="0"/>
        <v>46022</v>
      </c>
      <c r="R11" s="77">
        <f>EOMONTH(Q11,6)</f>
        <v>46203</v>
      </c>
      <c r="S11"/>
      <c r="T11"/>
      <c r="U11"/>
      <c r="V11"/>
      <c r="W11"/>
    </row>
    <row r="12" spans="1:33" s="1" customFormat="1" x14ac:dyDescent="0.2">
      <c r="A12"/>
      <c r="B12" s="21" t="s">
        <v>75</v>
      </c>
      <c r="C12"/>
      <c r="D12"/>
      <c r="E12"/>
      <c r="F12"/>
      <c r="G12"/>
      <c r="H12" s="75">
        <f t="shared" ref="H12:R12" si="1">IF(MONTH(H11)=12, EOMONTH(H11,6), H11)</f>
        <v>44377</v>
      </c>
      <c r="I12" s="75">
        <f t="shared" si="1"/>
        <v>44742</v>
      </c>
      <c r="J12" s="75">
        <f t="shared" si="1"/>
        <v>44742</v>
      </c>
      <c r="K12" s="75">
        <f t="shared" si="1"/>
        <v>45107</v>
      </c>
      <c r="L12" s="75">
        <f t="shared" si="1"/>
        <v>45107</v>
      </c>
      <c r="M12" s="75">
        <f t="shared" si="1"/>
        <v>45473</v>
      </c>
      <c r="N12" s="75">
        <f t="shared" si="1"/>
        <v>45473</v>
      </c>
      <c r="O12" s="75">
        <f t="shared" si="1"/>
        <v>45838</v>
      </c>
      <c r="P12" s="75">
        <f t="shared" si="1"/>
        <v>45838</v>
      </c>
      <c r="Q12" s="75">
        <f t="shared" si="1"/>
        <v>46203</v>
      </c>
      <c r="R12" s="75">
        <f t="shared" si="1"/>
        <v>46203</v>
      </c>
      <c r="S12"/>
      <c r="T12"/>
      <c r="U12"/>
      <c r="V12"/>
      <c r="W12"/>
    </row>
    <row r="13" spans="1:33" s="1" customFormat="1" x14ac:dyDescent="0.2">
      <c r="A13"/>
      <c r="B13" s="21" t="s">
        <v>35</v>
      </c>
      <c r="C13"/>
      <c r="D13"/>
      <c r="E13"/>
      <c r="F13"/>
      <c r="G13"/>
      <c r="H13" s="78">
        <f t="shared" ref="H13:R13" si="2">IF(output_dollars&lt;H12,0,INDEX($H$8:$M$8,MATCH(H12,CY_years,0)))</f>
        <v>0</v>
      </c>
      <c r="I13" s="78">
        <f t="shared" si="2"/>
        <v>8.6058519793459354E-3</v>
      </c>
      <c r="J13" s="78">
        <f t="shared" si="2"/>
        <v>8.6058519793459354E-3</v>
      </c>
      <c r="K13" s="78">
        <f t="shared" si="2"/>
        <v>3.4982935153583528E-2</v>
      </c>
      <c r="L13" s="78">
        <f t="shared" si="2"/>
        <v>3.4982935153583528E-2</v>
      </c>
      <c r="M13" s="78">
        <f t="shared" si="2"/>
        <v>7.8318219291014124E-2</v>
      </c>
      <c r="N13" s="78">
        <f t="shared" si="2"/>
        <v>7.8318219291014124E-2</v>
      </c>
      <c r="O13" s="78">
        <f t="shared" si="2"/>
        <v>4.0519877675840865E-2</v>
      </c>
      <c r="P13" s="78">
        <f t="shared" si="2"/>
        <v>4.0519877675840865E-2</v>
      </c>
      <c r="Q13" s="78">
        <f t="shared" si="2"/>
        <v>0.03</v>
      </c>
      <c r="R13" s="78">
        <f t="shared" si="2"/>
        <v>0.03</v>
      </c>
      <c r="S13"/>
      <c r="T13"/>
      <c r="U13"/>
      <c r="V13"/>
      <c r="W13"/>
    </row>
    <row r="14" spans="1:33" s="1" customFormat="1" x14ac:dyDescent="0.2">
      <c r="A14"/>
      <c r="B14"/>
      <c r="C14"/>
      <c r="D14"/>
      <c r="E14"/>
      <c r="F14"/>
      <c r="G14"/>
      <c r="S14"/>
      <c r="T14"/>
      <c r="U14"/>
      <c r="V14"/>
      <c r="W14"/>
    </row>
    <row r="15" spans="1:33" s="21" customFormat="1" x14ac:dyDescent="0.2">
      <c r="A15"/>
      <c r="B15" s="21" t="s">
        <v>76</v>
      </c>
      <c r="C15"/>
      <c r="D15"/>
      <c r="E15"/>
      <c r="F15"/>
      <c r="G15"/>
      <c r="H15" s="41">
        <v>1</v>
      </c>
      <c r="I15" s="40">
        <f t="shared" ref="I15:R15" si="3">H15*(1+I$13)^0.5</f>
        <v>1.0042937080253693</v>
      </c>
      <c r="J15" s="40">
        <f t="shared" si="3"/>
        <v>1.0086058519793457</v>
      </c>
      <c r="K15" s="40">
        <f t="shared" si="3"/>
        <v>1.0260961975293987</v>
      </c>
      <c r="L15" s="40">
        <f t="shared" si="3"/>
        <v>1.0438898450946641</v>
      </c>
      <c r="M15" s="40">
        <f t="shared" si="3"/>
        <v>1.0839971599793141</v>
      </c>
      <c r="N15" s="40">
        <f t="shared" si="3"/>
        <v>1.1256454388984505</v>
      </c>
      <c r="O15" s="40">
        <f t="shared" si="3"/>
        <v>1.1482244927118261</v>
      </c>
      <c r="P15" s="40">
        <f t="shared" si="3"/>
        <v>1.1712564543889838</v>
      </c>
      <c r="Q15" s="40">
        <f t="shared" si="3"/>
        <v>1.1886954750508179</v>
      </c>
      <c r="R15" s="40">
        <f t="shared" si="3"/>
        <v>1.2063941480206535</v>
      </c>
      <c r="S15"/>
      <c r="T15"/>
      <c r="U15"/>
      <c r="V15"/>
      <c r="W15"/>
    </row>
    <row r="16" spans="1:33" s="21" customFormat="1" x14ac:dyDescent="0.2">
      <c r="A16"/>
      <c r="B16" s="79" t="s">
        <v>185</v>
      </c>
      <c r="C16" s="66">
        <f>input_dollars</f>
        <v>45291</v>
      </c>
      <c r="D16" s="40">
        <f>INDEX(hy_escalation, MATCH(C16,hy_dates,0))</f>
        <v>1.0839971599793141</v>
      </c>
      <c r="E16"/>
      <c r="F16"/>
      <c r="G16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/>
      <c r="T16"/>
      <c r="U16"/>
      <c r="V16"/>
      <c r="W16"/>
    </row>
    <row r="17" spans="1:34" s="21" customFormat="1" x14ac:dyDescent="0.2">
      <c r="A17"/>
      <c r="B17" s="79" t="s">
        <v>186</v>
      </c>
      <c r="C17" s="66">
        <f>output_dollars</f>
        <v>46203</v>
      </c>
      <c r="D17" s="40">
        <f>INDEX(hy_escalation, MATCH(C17,hy_dates,0))</f>
        <v>1.2063941480206535</v>
      </c>
      <c r="E17"/>
      <c r="F17"/>
      <c r="G17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/>
      <c r="T17"/>
      <c r="U17"/>
      <c r="V17"/>
      <c r="W17"/>
    </row>
    <row r="18" spans="1:34" s="1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34" x14ac:dyDescent="0.2">
      <c r="B19" s="80" t="s">
        <v>77</v>
      </c>
      <c r="D19" s="40">
        <f>D17/D16</f>
        <v>1.1129126464165968</v>
      </c>
      <c r="L19" s="291"/>
    </row>
    <row r="20" spans="1:34" x14ac:dyDescent="0.2">
      <c r="B20" s="80"/>
      <c r="D20" s="40"/>
    </row>
    <row r="21" spans="1:34" x14ac:dyDescent="0.2">
      <c r="B21" s="79" t="s">
        <v>211</v>
      </c>
      <c r="C21" s="66">
        <f>vcr_date</f>
        <v>45291</v>
      </c>
      <c r="D21" s="40">
        <f>INDEX(hy_escalation, MATCH(C21,hy_dates,0))</f>
        <v>1.0839971599793141</v>
      </c>
    </row>
    <row r="22" spans="1:34" x14ac:dyDescent="0.2">
      <c r="B22" s="79" t="s">
        <v>212</v>
      </c>
      <c r="C22" s="66">
        <f>input_dollars</f>
        <v>45291</v>
      </c>
      <c r="D22" s="40">
        <f>INDEX(hy_escalation, MATCH(C22,hy_dates,0))</f>
        <v>1.0839971599793141</v>
      </c>
    </row>
    <row r="23" spans="1:34" x14ac:dyDescent="0.2">
      <c r="B23" s="80" t="s">
        <v>213</v>
      </c>
      <c r="D23" s="40">
        <f>D22/D21</f>
        <v>1</v>
      </c>
    </row>
    <row r="25" spans="1:34" x14ac:dyDescent="0.2">
      <c r="B25" s="80" t="s">
        <v>239</v>
      </c>
      <c r="C25" s="8" t="str">
        <f>start</f>
        <v>2026-27</v>
      </c>
    </row>
    <row r="28" spans="1:34" s="1" customFormat="1" ht="15" x14ac:dyDescent="0.2">
      <c r="A28" s="17" t="s">
        <v>209</v>
      </c>
      <c r="B28" s="1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6"/>
      <c r="N28" s="16"/>
      <c r="O28" s="16"/>
      <c r="P28" s="16"/>
      <c r="Q28" s="16"/>
      <c r="R28" s="16"/>
    </row>
    <row r="31" spans="1:34" x14ac:dyDescent="0.2">
      <c r="B31" s="191" t="s">
        <v>1</v>
      </c>
      <c r="C31" s="192" t="s">
        <v>192</v>
      </c>
      <c r="D31" s="193" t="s">
        <v>199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x14ac:dyDescent="0.2">
      <c r="B32" s="134" t="s">
        <v>131</v>
      </c>
      <c r="C32" s="190">
        <f>Option2!$G$92</f>
        <v>1</v>
      </c>
      <c r="D32" s="10" t="b">
        <f>NOT(Data!C10)</f>
        <v>1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x14ac:dyDescent="0.2">
      <c r="B33" s="134" t="s">
        <v>132</v>
      </c>
      <c r="C33" s="190">
        <f>Option3!$G$92</f>
        <v>1</v>
      </c>
      <c r="D33" s="10" t="b">
        <f>NOT(Data!C11)</f>
        <v>1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34" x14ac:dyDescent="0.2">
      <c r="B34" s="134" t="s">
        <v>133</v>
      </c>
      <c r="C34" s="190">
        <f>Option4!$G$92</f>
        <v>1</v>
      </c>
      <c r="D34" s="10" t="b">
        <f>NOT(Data!C12)</f>
        <v>1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34" x14ac:dyDescent="0.2">
      <c r="B35" s="134" t="s">
        <v>153</v>
      </c>
      <c r="C35" s="190" t="str">
        <f>Option5!$G$92</f>
        <v>Not used</v>
      </c>
      <c r="D35" s="10" t="b">
        <f>NOT(Data!C13)</f>
        <v>0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x14ac:dyDescent="0.2">
      <c r="B36" s="10"/>
      <c r="C36" s="83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34" x14ac:dyDescent="0.2">
      <c r="B37" s="10"/>
      <c r="C37" s="83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34" x14ac:dyDescent="0.2">
      <c r="B38" s="194" t="s">
        <v>192</v>
      </c>
      <c r="C38" s="194" cm="1">
        <f t="array" ref="C38">IF(OR(NOT(Data!$C$10:$C$13)), _xlfn.MINIFS($C$32:$C$35,$D$32:$D$35,TRUE), 0)</f>
        <v>1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34" x14ac:dyDescent="0.2">
      <c r="B39" s="10"/>
      <c r="C39" s="83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</row>
    <row r="40" spans="1:34" x14ac:dyDescent="0.2">
      <c r="A40" s="10"/>
      <c r="B40" s="10"/>
      <c r="C40" s="83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</row>
    <row r="41" spans="1:34" x14ac:dyDescent="0.2">
      <c r="D41"/>
    </row>
    <row r="42" spans="1:34" x14ac:dyDescent="0.2">
      <c r="D42"/>
    </row>
    <row r="43" spans="1:34" x14ac:dyDescent="0.2">
      <c r="D43"/>
    </row>
    <row r="44" spans="1:34" x14ac:dyDescent="0.2">
      <c r="D44"/>
    </row>
    <row r="45" spans="1:34" x14ac:dyDescent="0.2">
      <c r="D45"/>
    </row>
    <row r="46" spans="1:34" s="1" customFormat="1" ht="15" x14ac:dyDescent="0.2">
      <c r="A46" s="17" t="s">
        <v>244</v>
      </c>
      <c r="B46" s="17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6"/>
      <c r="N46" s="16"/>
      <c r="O46" s="16"/>
      <c r="P46" s="16"/>
      <c r="Q46" s="16"/>
      <c r="R46" s="16"/>
    </row>
    <row r="49" spans="2:4" x14ac:dyDescent="0.2">
      <c r="B49" t="s">
        <v>142</v>
      </c>
      <c r="C49" t="b">
        <f>AND(SUM('Option1 (base case)'!$I14:$AG14)&lt;&gt;0, 'Option1 (base case)'!E14=0)</f>
        <v>0</v>
      </c>
      <c r="D49" s="48" t="b">
        <f>OR(C49:C51)</f>
        <v>0</v>
      </c>
    </row>
    <row r="50" spans="2:4" x14ac:dyDescent="0.2">
      <c r="C50" t="b">
        <f>AND(SUM('Option1 (base case)'!$I15:$AG15)&lt;&gt;0, 'Option1 (base case)'!E15=0)</f>
        <v>0</v>
      </c>
    </row>
    <row r="51" spans="2:4" x14ac:dyDescent="0.2">
      <c r="C51" t="b">
        <f>AND(SUM('Option1 (base case)'!$I16:$AG16)&lt;&gt;0, 'Option1 (base case)'!E16=0)</f>
        <v>0</v>
      </c>
    </row>
    <row r="53" spans="2:4" x14ac:dyDescent="0.2">
      <c r="B53" t="s">
        <v>131</v>
      </c>
      <c r="C53" t="b">
        <f>AND(SUM(Option2!$I14:$AG14)&lt;&gt;0, Option2!E14=0)</f>
        <v>0</v>
      </c>
      <c r="D53" s="48" t="b">
        <f>OR(C53:C55)</f>
        <v>0</v>
      </c>
    </row>
    <row r="54" spans="2:4" x14ac:dyDescent="0.2">
      <c r="C54" t="b">
        <f>AND(SUM(Option2!$I15:$AG15)&lt;&gt;0, Option2!E15=0)</f>
        <v>0</v>
      </c>
    </row>
    <row r="55" spans="2:4" x14ac:dyDescent="0.2">
      <c r="C55" t="b">
        <f>AND(SUM(Option2!$I16:$AG16)&lt;&gt;0, Option2!E16=0)</f>
        <v>0</v>
      </c>
    </row>
    <row r="57" spans="2:4" x14ac:dyDescent="0.2">
      <c r="B57" t="s">
        <v>132</v>
      </c>
      <c r="C57" t="b">
        <f>AND(SUM(Option3!$I14:$AG14)&lt;&gt;0, Option3!E14=0)</f>
        <v>0</v>
      </c>
      <c r="D57" s="48" t="b">
        <f>OR(C57:C59)</f>
        <v>0</v>
      </c>
    </row>
    <row r="58" spans="2:4" x14ac:dyDescent="0.2">
      <c r="C58" t="b">
        <f>AND(SUM(Option3!$I15:$AG15)&lt;&gt;0, Option3!E15=0)</f>
        <v>0</v>
      </c>
    </row>
    <row r="59" spans="2:4" x14ac:dyDescent="0.2">
      <c r="C59" t="b">
        <f>AND(SUM(Option3!$I16:$AG16)&lt;&gt;0, Option3!E16=0)</f>
        <v>0</v>
      </c>
    </row>
    <row r="61" spans="2:4" x14ac:dyDescent="0.2">
      <c r="B61" t="s">
        <v>133</v>
      </c>
      <c r="C61" t="b">
        <f>AND(SUM(Option4!$I14:$AG14)&lt;&gt;0, Option4!E14=0)</f>
        <v>0</v>
      </c>
      <c r="D61" s="48" t="b">
        <f>OR(C61:C63)</f>
        <v>0</v>
      </c>
    </row>
    <row r="62" spans="2:4" x14ac:dyDescent="0.2">
      <c r="C62" t="b">
        <f>AND(SUM(Option4!$I15:$AG15)&lt;&gt;0, Option4!E15=0)</f>
        <v>0</v>
      </c>
    </row>
    <row r="63" spans="2:4" x14ac:dyDescent="0.2">
      <c r="C63" t="b">
        <f>AND(SUM(Option4!$I16:$AG16)&lt;&gt;0, Option4!E16=0)</f>
        <v>0</v>
      </c>
    </row>
    <row r="65" spans="1:4" x14ac:dyDescent="0.2">
      <c r="B65" t="s">
        <v>153</v>
      </c>
      <c r="C65" t="b">
        <f>AND(SUM(Option5!$I14:$AG14)&lt;&gt;0, Option5!E14=0)</f>
        <v>0</v>
      </c>
      <c r="D65" s="48" t="b">
        <f>OR(C65:C67)</f>
        <v>0</v>
      </c>
    </row>
    <row r="66" spans="1:4" x14ac:dyDescent="0.2">
      <c r="C66" t="b">
        <f>AND(SUM(Option5!$I15:$AG15)&lt;&gt;0, Option5!E15=0)</f>
        <v>0</v>
      </c>
    </row>
    <row r="67" spans="1:4" x14ac:dyDescent="0.2">
      <c r="C67" t="b">
        <f>AND(SUM(Option5!$I16:$AG16)&lt;&gt;0, Option5!E16=0)</f>
        <v>0</v>
      </c>
    </row>
    <row r="70" spans="1:4" x14ac:dyDescent="0.2">
      <c r="A70" t="s">
        <v>163</v>
      </c>
      <c r="B70" s="238" t="s">
        <v>210</v>
      </c>
    </row>
    <row r="74" spans="1:4" x14ac:dyDescent="0.2">
      <c r="B74" s="237" t="str">
        <f>IF(AND(SUM(E73:AC73)&lt;&gt;0, A74=0), "!", "")</f>
        <v/>
      </c>
    </row>
    <row r="76" spans="1:4" x14ac:dyDescent="0.2">
      <c r="B76" t="s">
        <v>208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E31B-D919-4625-B2CD-E9F193C9DE73}">
  <sheetPr codeName="Sheet9">
    <tabColor rgb="FFFFFFCC"/>
  </sheetPr>
  <dimension ref="A1:AA323"/>
  <sheetViews>
    <sheetView showGridLines="0" zoomScale="80" zoomScaleNormal="80" workbookViewId="0">
      <selection activeCell="A16" sqref="A16"/>
    </sheetView>
  </sheetViews>
  <sheetFormatPr defaultColWidth="9" defaultRowHeight="12.75" x14ac:dyDescent="0.2"/>
  <cols>
    <col min="1" max="1" width="5.375" style="8" customWidth="1"/>
    <col min="2" max="2" width="24.5" style="8" customWidth="1"/>
    <col min="3" max="3" width="9" style="8"/>
    <col min="4" max="4" width="9.875" style="8" bestFit="1" customWidth="1"/>
    <col min="5" max="5" width="10.875" style="8" customWidth="1"/>
    <col min="6" max="14" width="9" style="8"/>
    <col min="15" max="15" width="30.125" style="8" customWidth="1"/>
    <col min="16" max="16" width="43.25" style="8" customWidth="1"/>
    <col min="17" max="20" width="9" style="8"/>
    <col min="21" max="21" width="11.375" style="8" bestFit="1" customWidth="1"/>
    <col min="22" max="26" width="9" style="8"/>
    <col min="27" max="27" width="19.125" style="8" customWidth="1"/>
    <col min="28" max="16384" width="9" style="8"/>
  </cols>
  <sheetData>
    <row r="1" spans="1:27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47"/>
      <c r="L1" s="47"/>
      <c r="M1" s="47"/>
      <c r="N1" s="14"/>
      <c r="O1" s="14"/>
      <c r="P1" s="14"/>
      <c r="Q1" s="14"/>
      <c r="R1" s="14"/>
      <c r="S1" s="14"/>
      <c r="T1"/>
      <c r="U1" s="145"/>
      <c r="V1"/>
      <c r="W1"/>
    </row>
    <row r="2" spans="1:27" ht="18.75" x14ac:dyDescent="0.3">
      <c r="A2" s="55" t="str">
        <f>proj</f>
        <v>Regional and rural supply upgrades</v>
      </c>
      <c r="B2" s="55"/>
      <c r="C2" s="55"/>
      <c r="D2" s="55"/>
      <c r="E2" s="55"/>
      <c r="F2" s="55"/>
      <c r="G2" s="14"/>
      <c r="H2" s="14"/>
      <c r="I2" s="14"/>
      <c r="J2" s="14"/>
      <c r="K2" s="47"/>
      <c r="L2" s="47"/>
      <c r="M2" s="47"/>
      <c r="N2" s="14"/>
      <c r="O2" s="14"/>
      <c r="P2" s="14"/>
      <c r="Q2" s="14"/>
      <c r="R2" s="14"/>
      <c r="S2" s="14"/>
      <c r="T2"/>
      <c r="U2"/>
      <c r="V2"/>
      <c r="W2"/>
    </row>
    <row r="3" spans="1:27" ht="15.75" x14ac:dyDescent="0.25">
      <c r="A3" s="5"/>
      <c r="B3" s="5"/>
      <c r="C3" s="5"/>
      <c r="D3" s="5"/>
      <c r="E3" s="5"/>
      <c r="F3" s="5"/>
      <c r="T3"/>
      <c r="U3"/>
      <c r="V3"/>
      <c r="W3"/>
    </row>
    <row r="4" spans="1:27" x14ac:dyDescent="0.2">
      <c r="T4"/>
      <c r="U4"/>
      <c r="V4"/>
    </row>
    <row r="5" spans="1:27" ht="15" x14ac:dyDescent="0.25">
      <c r="A5" s="18" t="s">
        <v>51</v>
      </c>
      <c r="B5" s="18"/>
      <c r="C5" s="18"/>
      <c r="D5" s="18"/>
      <c r="E5" s="18"/>
      <c r="F5" s="19"/>
      <c r="G5" s="18"/>
      <c r="H5" s="18"/>
      <c r="I5" s="18"/>
      <c r="J5" s="19"/>
      <c r="K5" s="19"/>
      <c r="L5" s="19"/>
      <c r="M5" s="19"/>
      <c r="N5" s="19"/>
      <c r="O5" s="19"/>
      <c r="P5" s="19"/>
      <c r="Q5" s="19"/>
      <c r="R5" s="19"/>
      <c r="S5" s="19"/>
      <c r="T5"/>
      <c r="U5"/>
      <c r="V5"/>
    </row>
    <row r="6" spans="1:27" x14ac:dyDescent="0.2">
      <c r="T6"/>
      <c r="U6"/>
      <c r="V6"/>
    </row>
    <row r="7" spans="1:27" x14ac:dyDescent="0.2">
      <c r="A7" s="13" t="s">
        <v>80</v>
      </c>
      <c r="T7"/>
      <c r="U7"/>
      <c r="V7"/>
    </row>
    <row r="8" spans="1:27" x14ac:dyDescent="0.2">
      <c r="A8" s="58"/>
      <c r="B8" s="58"/>
      <c r="C8" s="52" t="s">
        <v>83</v>
      </c>
      <c r="D8" s="52" t="s">
        <v>198</v>
      </c>
      <c r="F8" s="8" t="s">
        <v>228</v>
      </c>
      <c r="T8"/>
      <c r="U8"/>
      <c r="V8"/>
    </row>
    <row r="9" spans="1:27" x14ac:dyDescent="0.2">
      <c r="A9" s="26" t="s">
        <v>143</v>
      </c>
      <c r="B9" s="85" t="s">
        <v>142</v>
      </c>
      <c r="C9" s="86" t="b">
        <v>0</v>
      </c>
      <c r="D9" s="8" t="str">
        <f>IF(C9, $C$8, "")</f>
        <v/>
      </c>
      <c r="E9" s="8" t="str">
        <f>B9&amp;": "&amp;Assumptions!E14</f>
        <v>Option 1 (base case): No change to existing practices</v>
      </c>
      <c r="F9" s="8" t="b">
        <f>compliance</f>
        <v>0</v>
      </c>
      <c r="T9"/>
      <c r="U9"/>
      <c r="V9"/>
      <c r="W9"/>
    </row>
    <row r="10" spans="1:27" x14ac:dyDescent="0.2">
      <c r="A10" s="26" t="s">
        <v>144</v>
      </c>
      <c r="B10" s="85" t="s">
        <v>131</v>
      </c>
      <c r="C10" s="86" t="b">
        <f>SUM(Option2!I$17:AB$17, Option2!I$19:AB$19)=0</f>
        <v>0</v>
      </c>
      <c r="D10" s="8" t="str">
        <f>IF(C10, $C$8, "")</f>
        <v/>
      </c>
      <c r="F10" s="8" t="b">
        <f>C10</f>
        <v>0</v>
      </c>
      <c r="T10"/>
      <c r="U10"/>
      <c r="V10"/>
      <c r="W10"/>
      <c r="Z10"/>
      <c r="AA10"/>
    </row>
    <row r="11" spans="1:27" x14ac:dyDescent="0.2">
      <c r="A11" s="26" t="s">
        <v>145</v>
      </c>
      <c r="B11" s="85" t="s">
        <v>132</v>
      </c>
      <c r="C11" s="86" t="b">
        <f>SUM(Option3!I$17:AB$17, Option3!I$19:AB$19)=0</f>
        <v>0</v>
      </c>
      <c r="D11" s="8" t="str">
        <f>IF(C11, $C$8, "")</f>
        <v/>
      </c>
      <c r="F11" s="8" t="b">
        <f>C11</f>
        <v>0</v>
      </c>
      <c r="T11"/>
      <c r="U11"/>
      <c r="V11"/>
      <c r="W11"/>
      <c r="Z11"/>
      <c r="AA11"/>
    </row>
    <row r="12" spans="1:27" x14ac:dyDescent="0.2">
      <c r="A12" s="26" t="s">
        <v>146</v>
      </c>
      <c r="B12" s="85" t="s">
        <v>133</v>
      </c>
      <c r="C12" s="86" t="b">
        <f>SUM(Option4!I$17:AB$17, Option4!I$19:AB$19)=0</f>
        <v>0</v>
      </c>
      <c r="D12" s="8" t="str">
        <f>IF(C12, $C$8, "")</f>
        <v/>
      </c>
      <c r="F12" s="8" t="b">
        <f>C12</f>
        <v>0</v>
      </c>
      <c r="T12"/>
      <c r="U12"/>
      <c r="V12"/>
      <c r="W12"/>
      <c r="Z12"/>
      <c r="AA12"/>
    </row>
    <row r="13" spans="1:27" x14ac:dyDescent="0.2">
      <c r="A13" s="26" t="s">
        <v>154</v>
      </c>
      <c r="B13" s="85" t="s">
        <v>153</v>
      </c>
      <c r="C13" s="86" t="b">
        <f>SUM(Option5!I$17:AB$17, Option5!I$19:AB$19)=0</f>
        <v>1</v>
      </c>
      <c r="D13" s="8" t="str">
        <f>IF(C13, $C$8, "")</f>
        <v>Not used</v>
      </c>
      <c r="F13" s="8" t="b">
        <f>C13</f>
        <v>1</v>
      </c>
      <c r="T13"/>
      <c r="U13"/>
      <c r="V13"/>
      <c r="W13"/>
      <c r="Z13"/>
      <c r="AA13"/>
    </row>
    <row r="14" spans="1:27" x14ac:dyDescent="0.2">
      <c r="T14"/>
      <c r="U14"/>
      <c r="V14"/>
      <c r="W14"/>
      <c r="Z14"/>
      <c r="AA14"/>
    </row>
    <row r="15" spans="1:27" x14ac:dyDescent="0.2">
      <c r="T15"/>
      <c r="U15"/>
      <c r="V15"/>
      <c r="W15"/>
      <c r="Z15"/>
      <c r="AA15"/>
    </row>
    <row r="16" spans="1:27" x14ac:dyDescent="0.2">
      <c r="A16" s="8" t="s">
        <v>224</v>
      </c>
      <c r="D16" s="22" t="s">
        <v>226</v>
      </c>
      <c r="E16" s="8" t="b">
        <f>Assumptions!E20=Data!D16</f>
        <v>0</v>
      </c>
      <c r="T16"/>
      <c r="U16"/>
      <c r="V16"/>
      <c r="W16"/>
      <c r="Z16"/>
      <c r="AA16"/>
    </row>
    <row r="17" spans="1:27" x14ac:dyDescent="0.2">
      <c r="T17"/>
      <c r="U17"/>
      <c r="V17"/>
      <c r="W17"/>
      <c r="Z17"/>
      <c r="AA17"/>
    </row>
    <row r="18" spans="1:27" x14ac:dyDescent="0.2">
      <c r="T18"/>
      <c r="U18"/>
      <c r="V18"/>
      <c r="W18"/>
      <c r="Z18"/>
      <c r="AA18"/>
    </row>
    <row r="19" spans="1:27" x14ac:dyDescent="0.2">
      <c r="B19" s="85" t="s">
        <v>58</v>
      </c>
      <c r="C19" s="86"/>
      <c r="T19"/>
      <c r="U19"/>
      <c r="V19"/>
      <c r="W19"/>
      <c r="Z19"/>
      <c r="AA19"/>
    </row>
    <row r="20" spans="1:27" x14ac:dyDescent="0.2">
      <c r="B20" s="85" t="s">
        <v>95</v>
      </c>
      <c r="C20" s="86"/>
      <c r="T20"/>
      <c r="U20"/>
      <c r="V20"/>
      <c r="W20"/>
      <c r="Z20"/>
      <c r="AA20"/>
    </row>
    <row r="21" spans="1:27" x14ac:dyDescent="0.2">
      <c r="B21" s="85" t="s">
        <v>96</v>
      </c>
      <c r="T21"/>
      <c r="U21"/>
      <c r="V21"/>
      <c r="W21"/>
      <c r="Z21"/>
      <c r="AA21"/>
    </row>
    <row r="22" spans="1:27" x14ac:dyDescent="0.2">
      <c r="T22"/>
      <c r="U22"/>
      <c r="V22"/>
      <c r="W22"/>
      <c r="Z22"/>
      <c r="AA22"/>
    </row>
    <row r="23" spans="1:27" x14ac:dyDescent="0.2">
      <c r="T23"/>
      <c r="U23"/>
      <c r="V23"/>
      <c r="W23"/>
    </row>
    <row r="24" spans="1:27" x14ac:dyDescent="0.2">
      <c r="A24" s="8" t="s">
        <v>222</v>
      </c>
      <c r="B24" s="101"/>
      <c r="T24"/>
      <c r="U24"/>
      <c r="V24"/>
      <c r="W24"/>
    </row>
    <row r="25" spans="1:27" x14ac:dyDescent="0.2">
      <c r="B25" s="22" t="s">
        <v>57</v>
      </c>
      <c r="T25"/>
      <c r="U25"/>
      <c r="V25"/>
      <c r="W25"/>
    </row>
    <row r="26" spans="1:27" x14ac:dyDescent="0.2">
      <c r="T26"/>
      <c r="U26"/>
      <c r="V26"/>
      <c r="W26"/>
    </row>
    <row r="27" spans="1:27" x14ac:dyDescent="0.2">
      <c r="T27"/>
      <c r="U27"/>
      <c r="V27"/>
      <c r="W27"/>
    </row>
    <row r="28" spans="1:27" x14ac:dyDescent="0.2">
      <c r="A28" s="13" t="s">
        <v>85</v>
      </c>
      <c r="T28"/>
      <c r="U28"/>
      <c r="V28"/>
      <c r="W28"/>
    </row>
    <row r="29" spans="1:27" x14ac:dyDescent="0.2">
      <c r="A29" s="13"/>
      <c r="B29" s="52"/>
      <c r="C29" s="52" t="s">
        <v>87</v>
      </c>
      <c r="T29"/>
      <c r="U29"/>
      <c r="V29"/>
      <c r="W29"/>
    </row>
    <row r="30" spans="1:27" x14ac:dyDescent="0.2">
      <c r="B30" s="22" t="s">
        <v>30</v>
      </c>
      <c r="C30" s="22">
        <v>-1</v>
      </c>
      <c r="T30"/>
      <c r="U30"/>
      <c r="V30"/>
      <c r="W30"/>
    </row>
    <row r="31" spans="1:27" x14ac:dyDescent="0.2">
      <c r="B31" s="22" t="s">
        <v>91</v>
      </c>
      <c r="C31" s="22">
        <v>-1</v>
      </c>
      <c r="T31"/>
      <c r="U31"/>
      <c r="V31"/>
      <c r="W31"/>
      <c r="AA31" s="65"/>
    </row>
    <row r="32" spans="1:27" x14ac:dyDescent="0.2">
      <c r="B32" s="22" t="s">
        <v>31</v>
      </c>
      <c r="C32" s="22">
        <v>-1</v>
      </c>
      <c r="T32"/>
      <c r="U32"/>
      <c r="V32"/>
      <c r="W32"/>
      <c r="AA32" s="65"/>
    </row>
    <row r="33" spans="1:23" x14ac:dyDescent="0.2">
      <c r="B33" s="22" t="s">
        <v>139</v>
      </c>
      <c r="C33" s="22">
        <v>1</v>
      </c>
      <c r="T33"/>
      <c r="U33"/>
      <c r="V33"/>
      <c r="W33"/>
    </row>
    <row r="34" spans="1:23" x14ac:dyDescent="0.2">
      <c r="B34" s="22" t="s">
        <v>122</v>
      </c>
      <c r="C34" s="22">
        <v>1</v>
      </c>
      <c r="T34"/>
      <c r="U34"/>
      <c r="V34"/>
      <c r="W34"/>
    </row>
    <row r="35" spans="1:23" x14ac:dyDescent="0.2">
      <c r="B35" s="22" t="s">
        <v>187</v>
      </c>
      <c r="C35" s="22">
        <v>1</v>
      </c>
      <c r="T35"/>
      <c r="U35"/>
      <c r="V35"/>
      <c r="W35"/>
    </row>
    <row r="36" spans="1:23" x14ac:dyDescent="0.2">
      <c r="B36" s="22" t="s">
        <v>171</v>
      </c>
      <c r="C36" s="22">
        <v>1</v>
      </c>
      <c r="T36"/>
      <c r="U36"/>
      <c r="V36"/>
      <c r="W36"/>
    </row>
    <row r="37" spans="1:23" x14ac:dyDescent="0.2">
      <c r="T37"/>
      <c r="U37"/>
      <c r="V37"/>
      <c r="W37"/>
    </row>
    <row r="38" spans="1:23" x14ac:dyDescent="0.2">
      <c r="T38"/>
      <c r="U38"/>
      <c r="V38"/>
      <c r="W38"/>
    </row>
    <row r="39" spans="1:23" x14ac:dyDescent="0.2">
      <c r="T39"/>
      <c r="U39"/>
      <c r="V39"/>
      <c r="W39"/>
    </row>
    <row r="40" spans="1:23" x14ac:dyDescent="0.2">
      <c r="T40"/>
      <c r="U40"/>
      <c r="V40"/>
      <c r="W40"/>
    </row>
    <row r="41" spans="1:23" x14ac:dyDescent="0.2">
      <c r="A41" s="13" t="s">
        <v>54</v>
      </c>
      <c r="T41"/>
      <c r="U41"/>
      <c r="V41"/>
      <c r="W41"/>
    </row>
    <row r="42" spans="1:23" x14ac:dyDescent="0.2">
      <c r="A42" s="58"/>
      <c r="B42" s="58"/>
      <c r="C42" s="52" t="s">
        <v>87</v>
      </c>
      <c r="D42" s="52" t="s">
        <v>81</v>
      </c>
      <c r="E42" s="52" t="s">
        <v>25</v>
      </c>
      <c r="F42" s="8" t="s">
        <v>110</v>
      </c>
      <c r="T42"/>
      <c r="U42"/>
      <c r="V42"/>
      <c r="W42"/>
    </row>
    <row r="43" spans="1:23" x14ac:dyDescent="0.2">
      <c r="A43" s="26">
        <v>1</v>
      </c>
      <c r="B43" s="26" t="s">
        <v>106</v>
      </c>
      <c r="C43" s="26" t="s">
        <v>23</v>
      </c>
      <c r="D43" s="26" t="b">
        <v>0</v>
      </c>
      <c r="E43" s="22" t="s">
        <v>40</v>
      </c>
      <c r="F43" s="26" t="b">
        <v>0</v>
      </c>
      <c r="T43"/>
      <c r="U43"/>
      <c r="V43"/>
      <c r="W43"/>
    </row>
    <row r="44" spans="1:23" x14ac:dyDescent="0.2">
      <c r="A44" s="26">
        <f>A43+1</f>
        <v>2</v>
      </c>
      <c r="B44" s="26" t="s">
        <v>97</v>
      </c>
      <c r="C44" s="26" t="s">
        <v>97</v>
      </c>
      <c r="D44" s="26" t="b">
        <v>0</v>
      </c>
      <c r="E44" s="22" t="s">
        <v>104</v>
      </c>
      <c r="F44" s="26" t="b">
        <v>1</v>
      </c>
      <c r="T44"/>
      <c r="U44"/>
      <c r="V44"/>
      <c r="W44"/>
    </row>
    <row r="45" spans="1:23" x14ac:dyDescent="0.2">
      <c r="A45" s="26">
        <f t="shared" ref="A45:A55" si="0">A44+1</f>
        <v>3</v>
      </c>
      <c r="B45" s="26" t="s">
        <v>108</v>
      </c>
      <c r="C45" s="26" t="s">
        <v>107</v>
      </c>
      <c r="D45" s="26" t="b">
        <v>0</v>
      </c>
      <c r="E45" s="22" t="s">
        <v>104</v>
      </c>
      <c r="F45" s="26" t="b">
        <v>1</v>
      </c>
      <c r="T45"/>
      <c r="U45"/>
      <c r="V45"/>
      <c r="W45"/>
    </row>
    <row r="46" spans="1:23" x14ac:dyDescent="0.2">
      <c r="A46" s="26">
        <f t="shared" si="0"/>
        <v>4</v>
      </c>
      <c r="B46" s="26" t="s">
        <v>105</v>
      </c>
      <c r="C46" s="26" t="s">
        <v>109</v>
      </c>
      <c r="D46" s="26" t="b">
        <v>0</v>
      </c>
      <c r="E46" s="22" t="s">
        <v>104</v>
      </c>
      <c r="F46" s="26" t="b">
        <v>1</v>
      </c>
      <c r="T46"/>
      <c r="U46"/>
      <c r="V46"/>
      <c r="W46"/>
    </row>
    <row r="47" spans="1:23" ht="13.5" x14ac:dyDescent="0.25">
      <c r="A47" s="26">
        <f t="shared" si="0"/>
        <v>5</v>
      </c>
      <c r="B47" s="26" t="s">
        <v>59</v>
      </c>
      <c r="C47" s="26" t="s">
        <v>60</v>
      </c>
      <c r="D47" s="26" t="b">
        <v>1</v>
      </c>
      <c r="E47" s="22" t="s">
        <v>40</v>
      </c>
      <c r="F47" s="26" t="b">
        <v>0</v>
      </c>
      <c r="T47"/>
      <c r="U47"/>
      <c r="V47"/>
      <c r="W47"/>
    </row>
    <row r="48" spans="1:23" x14ac:dyDescent="0.2">
      <c r="A48" s="26">
        <f t="shared" si="0"/>
        <v>6</v>
      </c>
      <c r="B48" s="26" t="s">
        <v>14</v>
      </c>
      <c r="C48" s="26" t="s">
        <v>18</v>
      </c>
      <c r="D48" s="26" t="b">
        <v>1</v>
      </c>
      <c r="E48" s="22" t="s">
        <v>40</v>
      </c>
      <c r="F48" s="26" t="b">
        <v>0</v>
      </c>
      <c r="I48"/>
      <c r="T48"/>
      <c r="U48"/>
      <c r="V48"/>
      <c r="W48"/>
    </row>
    <row r="49" spans="1:23" x14ac:dyDescent="0.2">
      <c r="A49" s="26">
        <f t="shared" si="0"/>
        <v>7</v>
      </c>
      <c r="B49" s="26" t="s">
        <v>4</v>
      </c>
      <c r="C49" s="26" t="s">
        <v>18</v>
      </c>
      <c r="D49" s="26" t="b">
        <v>1</v>
      </c>
      <c r="E49" s="22" t="s">
        <v>40</v>
      </c>
      <c r="F49" s="26" t="b">
        <v>0</v>
      </c>
      <c r="T49"/>
      <c r="U49"/>
      <c r="V49"/>
      <c r="W49"/>
    </row>
    <row r="50" spans="1:23" x14ac:dyDescent="0.2">
      <c r="A50" s="26">
        <f t="shared" si="0"/>
        <v>8</v>
      </c>
      <c r="B50" s="26" t="s">
        <v>5</v>
      </c>
      <c r="C50" s="26" t="s">
        <v>18</v>
      </c>
      <c r="D50" s="26" t="b">
        <v>1</v>
      </c>
      <c r="E50" s="22" t="s">
        <v>40</v>
      </c>
      <c r="F50" s="26" t="b">
        <v>0</v>
      </c>
      <c r="T50"/>
      <c r="U50"/>
      <c r="V50"/>
      <c r="W50"/>
    </row>
    <row r="51" spans="1:23" x14ac:dyDescent="0.2">
      <c r="A51" s="26">
        <f t="shared" si="0"/>
        <v>9</v>
      </c>
      <c r="B51" s="26" t="s">
        <v>15</v>
      </c>
      <c r="C51" s="26" t="s">
        <v>18</v>
      </c>
      <c r="D51" s="26" t="b">
        <v>1</v>
      </c>
      <c r="E51" s="22" t="s">
        <v>48</v>
      </c>
      <c r="F51" s="26" t="b">
        <v>0</v>
      </c>
      <c r="T51"/>
      <c r="U51"/>
      <c r="V51"/>
      <c r="W51"/>
    </row>
    <row r="52" spans="1:23" x14ac:dyDescent="0.2">
      <c r="A52" s="26">
        <f t="shared" si="0"/>
        <v>10</v>
      </c>
      <c r="B52" s="26" t="s">
        <v>9</v>
      </c>
      <c r="C52" s="26" t="s">
        <v>18</v>
      </c>
      <c r="D52" s="26" t="b">
        <v>1</v>
      </c>
      <c r="E52" s="22" t="s">
        <v>82</v>
      </c>
      <c r="F52" s="26" t="b">
        <v>0</v>
      </c>
      <c r="T52"/>
      <c r="U52"/>
      <c r="V52"/>
      <c r="W52"/>
    </row>
    <row r="53" spans="1:23" x14ac:dyDescent="0.2">
      <c r="A53" s="26">
        <f t="shared" si="0"/>
        <v>11</v>
      </c>
      <c r="B53" s="26" t="s">
        <v>10</v>
      </c>
      <c r="C53" s="26" t="s">
        <v>18</v>
      </c>
      <c r="D53" s="26" t="b">
        <v>1</v>
      </c>
      <c r="E53" s="22" t="s">
        <v>82</v>
      </c>
      <c r="F53" s="26" t="b">
        <v>0</v>
      </c>
      <c r="T53"/>
      <c r="U53"/>
      <c r="V53"/>
      <c r="W53"/>
    </row>
    <row r="54" spans="1:23" x14ac:dyDescent="0.2">
      <c r="A54" s="26">
        <f t="shared" si="0"/>
        <v>12</v>
      </c>
      <c r="B54" s="26" t="s">
        <v>6</v>
      </c>
      <c r="C54" s="26" t="s">
        <v>18</v>
      </c>
      <c r="D54" s="26" t="b">
        <v>1</v>
      </c>
      <c r="E54" s="22" t="s">
        <v>48</v>
      </c>
      <c r="F54" s="26" t="b">
        <v>0</v>
      </c>
      <c r="O54"/>
      <c r="P54"/>
      <c r="Q54"/>
      <c r="R54"/>
      <c r="S54"/>
      <c r="T54"/>
      <c r="U54"/>
      <c r="V54"/>
      <c r="W54"/>
    </row>
    <row r="55" spans="1:23" x14ac:dyDescent="0.2">
      <c r="A55" s="26">
        <f t="shared" si="0"/>
        <v>13</v>
      </c>
      <c r="B55" s="26" t="s">
        <v>7</v>
      </c>
      <c r="C55" s="26" t="s">
        <v>18</v>
      </c>
      <c r="D55" s="26" t="b">
        <v>1</v>
      </c>
      <c r="E55" s="22" t="s">
        <v>48</v>
      </c>
      <c r="F55" s="26" t="b">
        <v>0</v>
      </c>
      <c r="O55"/>
      <c r="P55"/>
      <c r="Q55"/>
      <c r="R55"/>
      <c r="S55"/>
      <c r="T55"/>
      <c r="U55"/>
      <c r="V55"/>
      <c r="W55"/>
    </row>
    <row r="56" spans="1:23" x14ac:dyDescent="0.2">
      <c r="O56"/>
      <c r="P56"/>
      <c r="Q56"/>
      <c r="R56"/>
      <c r="S56"/>
      <c r="T56"/>
      <c r="U56"/>
      <c r="V56"/>
      <c r="W56"/>
    </row>
    <row r="57" spans="1:23" x14ac:dyDescent="0.2">
      <c r="O57"/>
      <c r="P57"/>
      <c r="Q57"/>
      <c r="R57"/>
      <c r="S57"/>
      <c r="T57"/>
      <c r="U57"/>
      <c r="V57"/>
      <c r="W57"/>
    </row>
    <row r="58" spans="1:23" x14ac:dyDescent="0.2">
      <c r="A58" s="13" t="s">
        <v>84</v>
      </c>
      <c r="E58"/>
      <c r="F58"/>
      <c r="O58"/>
      <c r="P58"/>
      <c r="Q58"/>
      <c r="R58"/>
      <c r="S58"/>
      <c r="T58"/>
      <c r="U58"/>
      <c r="V58"/>
      <c r="W58"/>
    </row>
    <row r="59" spans="1:23" x14ac:dyDescent="0.2">
      <c r="A59" s="52"/>
      <c r="B59" s="52"/>
      <c r="C59" s="87"/>
      <c r="D59" s="52" t="s">
        <v>3</v>
      </c>
      <c r="E59"/>
      <c r="F59"/>
      <c r="H59"/>
      <c r="I59"/>
      <c r="J59"/>
      <c r="O59"/>
      <c r="P59"/>
      <c r="Q59"/>
      <c r="R59"/>
      <c r="S59"/>
      <c r="T59"/>
      <c r="U59"/>
      <c r="V59"/>
      <c r="W59"/>
    </row>
    <row r="60" spans="1:23" x14ac:dyDescent="0.2">
      <c r="B60" s="26" t="s">
        <v>14</v>
      </c>
      <c r="C60" s="26" t="s">
        <v>53</v>
      </c>
      <c r="D60" s="95">
        <v>151432.81740793545</v>
      </c>
      <c r="E60"/>
      <c r="F60"/>
      <c r="H60"/>
      <c r="I60"/>
      <c r="J60"/>
      <c r="O60"/>
      <c r="P60"/>
      <c r="Q60"/>
      <c r="R60"/>
      <c r="S60"/>
      <c r="T60"/>
      <c r="U60"/>
      <c r="V60"/>
      <c r="W60"/>
    </row>
    <row r="61" spans="1:23" x14ac:dyDescent="0.2">
      <c r="B61" s="26" t="s">
        <v>4</v>
      </c>
      <c r="C61" s="26" t="s">
        <v>53</v>
      </c>
      <c r="D61" s="95">
        <v>24590</v>
      </c>
      <c r="E61"/>
      <c r="F61"/>
      <c r="H61"/>
      <c r="I61"/>
      <c r="J61"/>
      <c r="O61"/>
      <c r="P61"/>
      <c r="Q61"/>
      <c r="R61"/>
      <c r="S61"/>
      <c r="T61"/>
      <c r="U61"/>
      <c r="V61"/>
      <c r="W61"/>
    </row>
    <row r="62" spans="1:23" x14ac:dyDescent="0.2">
      <c r="B62" s="26" t="s">
        <v>5</v>
      </c>
      <c r="C62" s="26" t="s">
        <v>53</v>
      </c>
      <c r="D62" s="95">
        <v>88.357719508603083</v>
      </c>
      <c r="E62"/>
      <c r="F62"/>
      <c r="H62"/>
      <c r="I62"/>
      <c r="J62"/>
      <c r="O62"/>
      <c r="P62"/>
      <c r="Q62"/>
      <c r="R62"/>
      <c r="S62"/>
      <c r="T62"/>
      <c r="U62"/>
      <c r="V62"/>
      <c r="W62"/>
    </row>
    <row r="63" spans="1:23" x14ac:dyDescent="0.2">
      <c r="B63" s="26" t="s">
        <v>15</v>
      </c>
      <c r="C63" s="26" t="s">
        <v>34</v>
      </c>
      <c r="D63" s="95">
        <v>0</v>
      </c>
      <c r="E63"/>
      <c r="F63"/>
      <c r="H63"/>
      <c r="I63"/>
      <c r="J63"/>
      <c r="O63"/>
      <c r="P63"/>
      <c r="Q63"/>
      <c r="R63"/>
      <c r="S63"/>
      <c r="T63"/>
      <c r="U63"/>
      <c r="V63"/>
      <c r="W63"/>
    </row>
    <row r="64" spans="1:23" x14ac:dyDescent="0.2">
      <c r="B64" s="26" t="s">
        <v>9</v>
      </c>
      <c r="C64" s="26" t="s">
        <v>33</v>
      </c>
      <c r="D64" s="95">
        <v>0.35181336539087127</v>
      </c>
      <c r="E64"/>
      <c r="F64"/>
      <c r="H64"/>
      <c r="I64"/>
      <c r="J64"/>
      <c r="O64"/>
      <c r="P64"/>
      <c r="Q64"/>
      <c r="R64"/>
      <c r="S64"/>
      <c r="T64"/>
      <c r="U64"/>
      <c r="V64"/>
      <c r="W64"/>
    </row>
    <row r="65" spans="1:23" x14ac:dyDescent="0.2">
      <c r="B65" s="26" t="s">
        <v>10</v>
      </c>
      <c r="C65" s="26" t="s">
        <v>33</v>
      </c>
      <c r="D65" s="95">
        <v>0.35181336539087127</v>
      </c>
      <c r="E65"/>
      <c r="F65"/>
      <c r="H65"/>
      <c r="I65"/>
      <c r="J65"/>
      <c r="O65"/>
      <c r="P65"/>
      <c r="Q65"/>
      <c r="R65"/>
      <c r="S65"/>
      <c r="T65"/>
      <c r="U65"/>
      <c r="V65"/>
      <c r="W65"/>
    </row>
    <row r="66" spans="1:23" x14ac:dyDescent="0.2">
      <c r="B66" s="26" t="s">
        <v>6</v>
      </c>
      <c r="C66" s="26" t="s">
        <v>34</v>
      </c>
      <c r="D66" s="95">
        <v>0</v>
      </c>
      <c r="E66"/>
      <c r="F66"/>
      <c r="H66"/>
      <c r="I66"/>
      <c r="J66"/>
      <c r="O66"/>
      <c r="P66"/>
      <c r="Q66"/>
      <c r="R66"/>
      <c r="S66"/>
      <c r="T66"/>
      <c r="U66"/>
      <c r="V66"/>
      <c r="W66"/>
    </row>
    <row r="67" spans="1:23" x14ac:dyDescent="0.2">
      <c r="B67" s="26" t="s">
        <v>7</v>
      </c>
      <c r="C67" s="26" t="s">
        <v>34</v>
      </c>
      <c r="D67" s="95">
        <v>0</v>
      </c>
      <c r="E67"/>
      <c r="F67"/>
      <c r="H67"/>
      <c r="I67"/>
      <c r="J67"/>
      <c r="O67"/>
      <c r="P67"/>
      <c r="Q67"/>
      <c r="R67"/>
      <c r="S67"/>
      <c r="T67"/>
      <c r="U67"/>
      <c r="V67"/>
      <c r="W67"/>
    </row>
    <row r="68" spans="1:23" x14ac:dyDescent="0.2">
      <c r="H68"/>
      <c r="I68"/>
      <c r="J68"/>
      <c r="O68"/>
      <c r="P68"/>
      <c r="Q68"/>
      <c r="R68"/>
      <c r="S68"/>
      <c r="T68"/>
      <c r="U68"/>
      <c r="V68"/>
      <c r="W68"/>
    </row>
    <row r="69" spans="1:23" x14ac:dyDescent="0.2">
      <c r="A69" s="8" t="s">
        <v>159</v>
      </c>
      <c r="O69"/>
      <c r="P69"/>
      <c r="Q69"/>
      <c r="R69"/>
      <c r="S69"/>
      <c r="T69"/>
      <c r="U69"/>
      <c r="V69"/>
      <c r="W69"/>
    </row>
    <row r="70" spans="1:23" x14ac:dyDescent="0.2">
      <c r="B70" s="8" t="s">
        <v>160</v>
      </c>
      <c r="C70" s="94">
        <v>1000</v>
      </c>
      <c r="O70"/>
      <c r="P70"/>
      <c r="Q70"/>
      <c r="R70"/>
      <c r="S70"/>
      <c r="T70"/>
      <c r="U70"/>
      <c r="V70"/>
      <c r="W70"/>
    </row>
    <row r="71" spans="1:23" x14ac:dyDescent="0.2">
      <c r="B71" s="8" t="s">
        <v>161</v>
      </c>
      <c r="C71" s="94">
        <v>1000000</v>
      </c>
      <c r="O71"/>
      <c r="P71"/>
      <c r="Q71"/>
      <c r="R71"/>
      <c r="S71"/>
      <c r="T71"/>
      <c r="U71"/>
      <c r="V71"/>
      <c r="W71"/>
    </row>
    <row r="72" spans="1:23" x14ac:dyDescent="0.2">
      <c r="O72"/>
      <c r="P72"/>
      <c r="Q72"/>
      <c r="R72"/>
      <c r="S72"/>
      <c r="T72"/>
      <c r="U72"/>
      <c r="V72"/>
      <c r="W72"/>
    </row>
    <row r="73" spans="1:23" x14ac:dyDescent="0.2">
      <c r="O73"/>
      <c r="P73"/>
      <c r="Q73"/>
      <c r="R73"/>
      <c r="S73"/>
      <c r="T73"/>
      <c r="U73"/>
      <c r="V73"/>
      <c r="W73"/>
    </row>
    <row r="74" spans="1:23" x14ac:dyDescent="0.2">
      <c r="A74" s="8" t="s">
        <v>163</v>
      </c>
      <c r="O74"/>
      <c r="P74"/>
      <c r="Q74"/>
      <c r="R74"/>
      <c r="S74"/>
      <c r="T74"/>
      <c r="U74"/>
      <c r="V74"/>
      <c r="W74"/>
    </row>
    <row r="75" spans="1:23" x14ac:dyDescent="0.2">
      <c r="B75" s="8" t="s">
        <v>163</v>
      </c>
      <c r="C75" s="152" t="s">
        <v>162</v>
      </c>
      <c r="O75"/>
      <c r="P75"/>
      <c r="Q75"/>
      <c r="R75"/>
      <c r="S75"/>
      <c r="T75"/>
      <c r="U75"/>
      <c r="V75"/>
      <c r="W75"/>
    </row>
    <row r="76" spans="1:23" x14ac:dyDescent="0.2">
      <c r="O76"/>
      <c r="P76"/>
      <c r="Q76"/>
      <c r="R76"/>
      <c r="S76"/>
      <c r="T76"/>
      <c r="U76"/>
      <c r="V76"/>
      <c r="W76"/>
    </row>
    <row r="77" spans="1:23" x14ac:dyDescent="0.2">
      <c r="O77"/>
      <c r="P77"/>
      <c r="Q77"/>
      <c r="R77"/>
      <c r="S77"/>
      <c r="T77"/>
      <c r="U77"/>
      <c r="V77"/>
      <c r="W77"/>
    </row>
    <row r="78" spans="1:23" x14ac:dyDescent="0.2">
      <c r="A78" s="8" t="s">
        <v>190</v>
      </c>
      <c r="C78" s="8" t="s">
        <v>191</v>
      </c>
      <c r="O78"/>
      <c r="P78"/>
      <c r="Q78"/>
      <c r="R78"/>
      <c r="S78"/>
      <c r="T78"/>
      <c r="U78"/>
      <c r="V78"/>
      <c r="W78"/>
    </row>
    <row r="79" spans="1:23" x14ac:dyDescent="0.2">
      <c r="O79"/>
      <c r="P79"/>
      <c r="Q79"/>
      <c r="R79"/>
      <c r="S79"/>
      <c r="T79"/>
      <c r="U79"/>
      <c r="V79"/>
      <c r="W79"/>
    </row>
    <row r="80" spans="1:23" x14ac:dyDescent="0.2">
      <c r="O80"/>
      <c r="P80"/>
      <c r="Q80"/>
      <c r="R80"/>
      <c r="S80"/>
      <c r="T80"/>
      <c r="U80"/>
      <c r="V80"/>
      <c r="W80"/>
    </row>
    <row r="81" spans="1:23" x14ac:dyDescent="0.2">
      <c r="O81"/>
      <c r="P81"/>
      <c r="Q81"/>
      <c r="R81"/>
      <c r="S81"/>
      <c r="T81"/>
      <c r="U81"/>
      <c r="V81"/>
      <c r="W81"/>
    </row>
    <row r="82" spans="1:23" x14ac:dyDescent="0.2">
      <c r="A82" s="1"/>
      <c r="B82" s="1"/>
      <c r="C82" s="1"/>
      <c r="D82" s="1"/>
      <c r="E82" s="1"/>
      <c r="F82" s="1"/>
      <c r="K82" s="1"/>
      <c r="L82" s="1"/>
      <c r="M82" s="1"/>
      <c r="N82" s="1"/>
      <c r="O82"/>
      <c r="P82"/>
      <c r="Q82"/>
      <c r="R82"/>
      <c r="S82"/>
      <c r="T82"/>
      <c r="U82"/>
      <c r="V82"/>
      <c r="W82"/>
    </row>
    <row r="83" spans="1:23" x14ac:dyDescent="0.2">
      <c r="A83" s="13" t="s">
        <v>98</v>
      </c>
      <c r="B83" s="13"/>
      <c r="K83" s="1"/>
      <c r="L83" s="1"/>
      <c r="M83" s="1"/>
      <c r="N83" s="1"/>
      <c r="O83"/>
      <c r="P83"/>
      <c r="Q83"/>
      <c r="R83"/>
      <c r="S83"/>
      <c r="T83"/>
      <c r="U83"/>
      <c r="V83"/>
      <c r="W83"/>
    </row>
    <row r="84" spans="1:23" x14ac:dyDescent="0.2">
      <c r="A84" s="13"/>
      <c r="B84" s="62" t="s">
        <v>50</v>
      </c>
      <c r="F84" s="154">
        <v>0</v>
      </c>
      <c r="K84" s="1"/>
      <c r="L84" s="1"/>
      <c r="M84" s="1"/>
      <c r="N84" s="1"/>
      <c r="O84"/>
      <c r="P84"/>
      <c r="Q84"/>
      <c r="R84"/>
      <c r="S84"/>
      <c r="T84"/>
      <c r="U84"/>
      <c r="V84"/>
      <c r="W84"/>
    </row>
    <row r="85" spans="1:23" x14ac:dyDescent="0.2">
      <c r="A85" s="1"/>
      <c r="B85" s="8" t="s">
        <v>99</v>
      </c>
      <c r="F85" s="154">
        <v>1</v>
      </c>
      <c r="K85" s="1"/>
      <c r="L85" s="1"/>
      <c r="M85" s="1"/>
      <c r="N85" s="1"/>
      <c r="O85"/>
      <c r="P85"/>
      <c r="Q85"/>
      <c r="R85"/>
      <c r="S85"/>
      <c r="T85"/>
      <c r="U85"/>
      <c r="V85"/>
      <c r="W85"/>
    </row>
    <row r="86" spans="1:23" x14ac:dyDescent="0.2">
      <c r="A86" s="1"/>
      <c r="B86" s="8" t="s">
        <v>100</v>
      </c>
      <c r="F86" s="154">
        <v>1</v>
      </c>
      <c r="K86" s="1"/>
      <c r="L86" s="1"/>
      <c r="M86" s="1"/>
      <c r="N86" s="1"/>
      <c r="O86"/>
      <c r="P86"/>
      <c r="Q86"/>
      <c r="R86"/>
      <c r="S86"/>
      <c r="T86"/>
      <c r="U86"/>
      <c r="V86"/>
      <c r="W86"/>
    </row>
    <row r="87" spans="1:23" x14ac:dyDescent="0.2">
      <c r="A87" s="1"/>
      <c r="B87" s="8" t="s">
        <v>101</v>
      </c>
      <c r="F87" s="154">
        <v>1</v>
      </c>
      <c r="K87" s="1"/>
      <c r="L87" s="1"/>
      <c r="M87" s="1"/>
      <c r="N87" s="1"/>
      <c r="O87"/>
      <c r="P87"/>
      <c r="Q87"/>
      <c r="R87"/>
      <c r="S87"/>
      <c r="T87"/>
      <c r="U87"/>
      <c r="V87"/>
      <c r="W87"/>
    </row>
    <row r="88" spans="1:23" x14ac:dyDescent="0.2">
      <c r="A88" s="1"/>
      <c r="B88" s="8" t="s">
        <v>102</v>
      </c>
      <c r="F88" s="154">
        <v>1</v>
      </c>
      <c r="K88" s="1"/>
      <c r="L88" s="1"/>
      <c r="M88" s="1"/>
      <c r="N88" s="1"/>
      <c r="O88"/>
      <c r="P88"/>
      <c r="Q88"/>
      <c r="R88"/>
      <c r="S88"/>
      <c r="T88"/>
      <c r="U88"/>
      <c r="V88"/>
      <c r="W88"/>
    </row>
    <row r="89" spans="1:23" x14ac:dyDescent="0.2">
      <c r="A89" s="1"/>
      <c r="B89" s="8" t="s">
        <v>111</v>
      </c>
      <c r="F89" s="154">
        <v>3</v>
      </c>
      <c r="K89" s="1"/>
      <c r="L89" s="1"/>
      <c r="M89" s="1"/>
      <c r="N89" s="1"/>
      <c r="O89"/>
      <c r="P89"/>
      <c r="Q89"/>
      <c r="R89"/>
      <c r="S89"/>
      <c r="T89"/>
      <c r="U89"/>
      <c r="V89"/>
      <c r="W89"/>
    </row>
    <row r="90" spans="1:23" x14ac:dyDescent="0.2">
      <c r="A90" s="1"/>
      <c r="B90" s="8" t="s">
        <v>103</v>
      </c>
      <c r="F90" s="154">
        <v>3</v>
      </c>
      <c r="K90" s="1"/>
      <c r="L90" s="1"/>
      <c r="M90" s="1"/>
      <c r="N90" s="1"/>
      <c r="O90" s="1"/>
    </row>
    <row r="91" spans="1:23" x14ac:dyDescent="0.2">
      <c r="A91" s="1"/>
      <c r="B91" s="8" t="s">
        <v>112</v>
      </c>
      <c r="F91" s="154">
        <v>6</v>
      </c>
      <c r="K91" s="1"/>
      <c r="L91" s="1"/>
      <c r="M91" s="1"/>
      <c r="N91" s="1"/>
      <c r="O91" s="1"/>
    </row>
    <row r="92" spans="1:23" x14ac:dyDescent="0.2">
      <c r="A92" s="1"/>
      <c r="B92" s="8" t="s">
        <v>177</v>
      </c>
      <c r="F92" s="154">
        <v>6</v>
      </c>
      <c r="K92" s="1"/>
      <c r="L92" s="1"/>
      <c r="M92" s="1"/>
      <c r="N92" s="1"/>
      <c r="O92" s="1"/>
    </row>
    <row r="93" spans="1:23" x14ac:dyDescent="0.2">
      <c r="A93" s="1"/>
      <c r="B93" s="8" t="s">
        <v>178</v>
      </c>
      <c r="F93" s="154">
        <v>10</v>
      </c>
      <c r="K93" s="1"/>
      <c r="L93" s="1"/>
      <c r="M93" s="1"/>
      <c r="N93" s="1"/>
      <c r="O93" s="1"/>
    </row>
    <row r="94" spans="1:23" x14ac:dyDescent="0.2">
      <c r="A94" s="1"/>
      <c r="B94" s="1"/>
      <c r="C94" s="1"/>
      <c r="D94" s="1"/>
      <c r="E94" s="1"/>
      <c r="F94" s="1"/>
      <c r="K94" s="1"/>
      <c r="L94" s="1"/>
      <c r="M94" s="1"/>
      <c r="N94" s="1"/>
      <c r="O94" s="1"/>
    </row>
    <row r="95" spans="1:23" x14ac:dyDescent="0.2">
      <c r="A95" s="1"/>
      <c r="B95" s="1"/>
      <c r="C95" s="1"/>
      <c r="D95" s="1"/>
      <c r="E95" s="1"/>
      <c r="F95" s="1"/>
      <c r="K95" s="1"/>
      <c r="L95" s="1"/>
      <c r="M95" s="1"/>
      <c r="N95" s="1"/>
      <c r="O95" s="1"/>
    </row>
    <row r="96" spans="1:23" x14ac:dyDescent="0.2">
      <c r="A96" s="1"/>
      <c r="B96" s="1"/>
      <c r="C96" s="1"/>
      <c r="D96" s="1"/>
      <c r="E96" s="1"/>
      <c r="F96" s="1"/>
      <c r="K96" s="1"/>
      <c r="L96" s="1"/>
      <c r="M96" s="1"/>
      <c r="N96" s="1"/>
      <c r="O96" s="1"/>
    </row>
    <row r="97" spans="1:25" x14ac:dyDescent="0.2">
      <c r="A97" s="1"/>
      <c r="B97" s="144" t="s">
        <v>156</v>
      </c>
      <c r="C97" s="1"/>
      <c r="D97" s="1"/>
      <c r="E97" s="1"/>
      <c r="F97" s="1"/>
      <c r="K97" s="1"/>
      <c r="L97" s="1"/>
      <c r="M97" s="1"/>
      <c r="N97" s="1"/>
      <c r="O97" s="1"/>
    </row>
    <row r="98" spans="1:25" x14ac:dyDescent="0.2">
      <c r="A98" s="1"/>
      <c r="B98" s="144" t="s">
        <v>124</v>
      </c>
      <c r="C98" s="1"/>
      <c r="D98" s="1"/>
      <c r="E98" s="1"/>
      <c r="F98" s="1"/>
      <c r="K98" s="1"/>
      <c r="L98" s="1"/>
      <c r="M98" s="1"/>
      <c r="N98" s="1"/>
      <c r="O98" s="1"/>
    </row>
    <row r="99" spans="1:25" x14ac:dyDescent="0.2">
      <c r="A99" s="1"/>
      <c r="B99" s="144" t="s">
        <v>125</v>
      </c>
      <c r="C99" s="1"/>
      <c r="D99" s="1"/>
      <c r="E99" s="1"/>
      <c r="F99" s="1"/>
      <c r="K99" s="1"/>
      <c r="L99" s="1"/>
      <c r="M99" s="1"/>
      <c r="N99" s="1"/>
      <c r="O99" s="1"/>
    </row>
    <row r="100" spans="1:25" x14ac:dyDescent="0.2">
      <c r="A100" s="1"/>
      <c r="B100" s="1"/>
      <c r="C100" s="1"/>
      <c r="D100" s="1"/>
      <c r="E100" s="1"/>
      <c r="F100" s="1"/>
      <c r="K100" s="1"/>
      <c r="L100" s="1"/>
      <c r="M100" s="1"/>
      <c r="N100" s="1"/>
      <c r="O100" s="1"/>
    </row>
    <row r="101" spans="1:25" x14ac:dyDescent="0.2">
      <c r="A101" s="1"/>
      <c r="B101" s="1"/>
      <c r="C101" s="1"/>
      <c r="D101" s="1"/>
      <c r="E101" s="1"/>
      <c r="F101" s="1"/>
      <c r="K101" s="1"/>
      <c r="L101" s="1"/>
      <c r="M101" s="1"/>
      <c r="N101" s="1"/>
      <c r="O101" s="1"/>
    </row>
    <row r="102" spans="1:25" x14ac:dyDescent="0.2">
      <c r="T102"/>
      <c r="U102"/>
      <c r="V102"/>
      <c r="W102"/>
    </row>
    <row r="103" spans="1:25" x14ac:dyDescent="0.2">
      <c r="T103"/>
      <c r="U103"/>
      <c r="V103"/>
      <c r="W103"/>
    </row>
    <row r="104" spans="1:25" ht="15" x14ac:dyDescent="0.25">
      <c r="A104" s="18" t="s">
        <v>86</v>
      </c>
      <c r="B104" s="18"/>
      <c r="C104" s="18"/>
      <c r="D104" s="18"/>
      <c r="E104" s="18"/>
      <c r="F104" s="19"/>
      <c r="G104" s="18"/>
      <c r="H104" s="18"/>
      <c r="I104" s="18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</row>
    <row r="105" spans="1:25" x14ac:dyDescent="0.2">
      <c r="U105"/>
      <c r="V105"/>
      <c r="W105"/>
      <c r="X105"/>
      <c r="Y105"/>
    </row>
    <row r="106" spans="1:25" x14ac:dyDescent="0.2">
      <c r="B106" s="8" t="s">
        <v>41</v>
      </c>
      <c r="F106" s="8" t="s">
        <v>49</v>
      </c>
      <c r="H106" s="8" t="s">
        <v>52</v>
      </c>
      <c r="J106" s="8" t="s">
        <v>26</v>
      </c>
      <c r="N106" s="8" t="s">
        <v>89</v>
      </c>
      <c r="P106" s="8" t="s">
        <v>159</v>
      </c>
      <c r="R106" s="8" t="s">
        <v>27</v>
      </c>
      <c r="T106" s="8" t="s">
        <v>225</v>
      </c>
      <c r="U106"/>
      <c r="V106" s="8" t="s">
        <v>236</v>
      </c>
      <c r="W106"/>
      <c r="Y106"/>
    </row>
    <row r="107" spans="1:25" x14ac:dyDescent="0.2">
      <c r="B107" s="24" t="s">
        <v>42</v>
      </c>
      <c r="C107" s="129" t="s">
        <v>136</v>
      </c>
      <c r="D107" s="129" t="s">
        <v>231</v>
      </c>
      <c r="F107" s="62" t="s">
        <v>50</v>
      </c>
      <c r="H107" s="24" t="b">
        <v>0</v>
      </c>
      <c r="J107" s="24" t="s">
        <v>45</v>
      </c>
      <c r="K107" s="43">
        <v>6</v>
      </c>
      <c r="L107" s="43" t="s">
        <v>37</v>
      </c>
      <c r="N107" s="43" t="s">
        <v>83</v>
      </c>
      <c r="Q107" s="23"/>
      <c r="R107" s="22">
        <v>2026</v>
      </c>
      <c r="T107" s="22" t="s">
        <v>227</v>
      </c>
      <c r="U107"/>
      <c r="V107" s="22" t="s">
        <v>19</v>
      </c>
      <c r="W107"/>
    </row>
    <row r="108" spans="1:25" x14ac:dyDescent="0.2">
      <c r="B108" s="24" t="s">
        <v>3</v>
      </c>
      <c r="C108" s="129" t="s">
        <v>137</v>
      </c>
      <c r="D108" s="129" t="s">
        <v>232</v>
      </c>
      <c r="F108" s="24" t="s">
        <v>17</v>
      </c>
      <c r="H108" s="24" t="b">
        <v>1</v>
      </c>
      <c r="J108" s="24" t="s">
        <v>36</v>
      </c>
      <c r="K108" s="43">
        <v>12</v>
      </c>
      <c r="L108" s="43" t="s">
        <v>38</v>
      </c>
      <c r="Q108" s="23"/>
      <c r="R108" s="22">
        <f>R107-1</f>
        <v>2025</v>
      </c>
      <c r="T108" s="22" t="s">
        <v>226</v>
      </c>
      <c r="U108"/>
      <c r="V108" s="22" t="s">
        <v>47</v>
      </c>
      <c r="W108"/>
    </row>
    <row r="109" spans="1:25" x14ac:dyDescent="0.2">
      <c r="B109" s="24" t="s">
        <v>43</v>
      </c>
      <c r="C109" s="129" t="s">
        <v>138</v>
      </c>
      <c r="D109" s="129" t="s">
        <v>233</v>
      </c>
      <c r="F109" s="24" t="s">
        <v>2</v>
      </c>
      <c r="J109" s="20"/>
      <c r="K109" s="20"/>
      <c r="L109" s="23"/>
      <c r="Q109" s="23"/>
      <c r="R109" s="22">
        <f t="shared" ref="R109:R113" si="1">R108-1</f>
        <v>2024</v>
      </c>
      <c r="T109" s="22" t="s">
        <v>96</v>
      </c>
      <c r="U109"/>
      <c r="V109" s="22" t="s">
        <v>237</v>
      </c>
      <c r="W109"/>
      <c r="X109"/>
      <c r="Y109"/>
    </row>
    <row r="110" spans="1:25" x14ac:dyDescent="0.2">
      <c r="C110" s="126"/>
      <c r="D110" s="126"/>
      <c r="F110" s="24"/>
      <c r="J110" s="20"/>
      <c r="K110" s="20"/>
      <c r="Q110" s="23"/>
      <c r="R110" s="22">
        <f t="shared" si="1"/>
        <v>2023</v>
      </c>
      <c r="U110"/>
      <c r="V110" s="22"/>
      <c r="W110"/>
      <c r="X110"/>
      <c r="Y110"/>
    </row>
    <row r="111" spans="1:25" x14ac:dyDescent="0.2">
      <c r="C111" s="126"/>
      <c r="D111" s="126"/>
      <c r="J111" s="20"/>
      <c r="K111" s="20"/>
      <c r="R111" s="22">
        <f t="shared" si="1"/>
        <v>2022</v>
      </c>
      <c r="U111"/>
      <c r="W111"/>
      <c r="X111"/>
      <c r="Y111"/>
    </row>
    <row r="112" spans="1:25" x14ac:dyDescent="0.2">
      <c r="J112" s="20"/>
      <c r="K112" s="20"/>
      <c r="R112" s="22">
        <f t="shared" si="1"/>
        <v>2021</v>
      </c>
      <c r="U112"/>
      <c r="W112"/>
      <c r="X112"/>
      <c r="Y112"/>
    </row>
    <row r="113" spans="18:25" x14ac:dyDescent="0.2">
      <c r="R113" s="22">
        <f t="shared" si="1"/>
        <v>2020</v>
      </c>
      <c r="U113"/>
      <c r="V113" s="249"/>
      <c r="W113"/>
      <c r="X113"/>
      <c r="Y113"/>
    </row>
    <row r="114" spans="18:25" x14ac:dyDescent="0.2">
      <c r="R114" s="22"/>
      <c r="U114"/>
      <c r="V114" s="249"/>
      <c r="W114"/>
      <c r="X114"/>
      <c r="Y114"/>
    </row>
    <row r="115" spans="18:25" x14ac:dyDescent="0.2">
      <c r="U115"/>
      <c r="V115" s="249"/>
      <c r="W115"/>
      <c r="X115"/>
      <c r="Y115"/>
    </row>
    <row r="116" spans="18:25" x14ac:dyDescent="0.2">
      <c r="U116"/>
      <c r="V116" s="250"/>
      <c r="W116"/>
      <c r="X116"/>
      <c r="Y116"/>
    </row>
    <row r="117" spans="18:25" x14ac:dyDescent="0.2">
      <c r="U117"/>
      <c r="V117"/>
      <c r="W117"/>
      <c r="X117"/>
      <c r="Y117"/>
    </row>
    <row r="118" spans="18:25" x14ac:dyDescent="0.2">
      <c r="U118"/>
      <c r="V118"/>
      <c r="W118"/>
      <c r="X118"/>
    </row>
    <row r="119" spans="18:25" x14ac:dyDescent="0.2">
      <c r="U119"/>
      <c r="V119"/>
      <c r="W119"/>
      <c r="X119"/>
    </row>
    <row r="120" spans="18:25" x14ac:dyDescent="0.2">
      <c r="V120"/>
      <c r="W120"/>
      <c r="X120"/>
    </row>
    <row r="121" spans="18:25" x14ac:dyDescent="0.2">
      <c r="U121"/>
      <c r="V121"/>
      <c r="W121"/>
      <c r="X121"/>
    </row>
    <row r="122" spans="18:25" x14ac:dyDescent="0.2">
      <c r="U122"/>
      <c r="V122"/>
      <c r="W122"/>
      <c r="X122"/>
    </row>
    <row r="123" spans="18:25" x14ac:dyDescent="0.2">
      <c r="U123"/>
      <c r="V123"/>
      <c r="W123"/>
      <c r="X123"/>
    </row>
    <row r="124" spans="18:25" x14ac:dyDescent="0.2">
      <c r="U124"/>
      <c r="V124"/>
      <c r="W124"/>
      <c r="X124"/>
    </row>
    <row r="125" spans="18:25" x14ac:dyDescent="0.2">
      <c r="U125"/>
      <c r="V125"/>
      <c r="W125"/>
      <c r="X125"/>
    </row>
    <row r="126" spans="18:25" x14ac:dyDescent="0.2">
      <c r="U126"/>
      <c r="V126"/>
      <c r="W126"/>
      <c r="X126"/>
    </row>
    <row r="127" spans="18:25" x14ac:dyDescent="0.2">
      <c r="T127"/>
      <c r="U127"/>
      <c r="V127"/>
      <c r="W127"/>
    </row>
    <row r="128" spans="18:25" x14ac:dyDescent="0.2">
      <c r="T128"/>
      <c r="U128"/>
      <c r="V128"/>
      <c r="W128"/>
    </row>
    <row r="129" spans="20:23" x14ac:dyDescent="0.2">
      <c r="T129"/>
      <c r="U129"/>
      <c r="V129"/>
      <c r="W129"/>
    </row>
    <row r="130" spans="20:23" x14ac:dyDescent="0.2">
      <c r="T130"/>
      <c r="U130"/>
      <c r="V130"/>
      <c r="W130"/>
    </row>
    <row r="131" spans="20:23" x14ac:dyDescent="0.2">
      <c r="T131"/>
      <c r="U131"/>
      <c r="V131"/>
      <c r="W131"/>
    </row>
    <row r="132" spans="20:23" x14ac:dyDescent="0.2">
      <c r="T132"/>
      <c r="U132"/>
      <c r="V132"/>
      <c r="W132"/>
    </row>
    <row r="133" spans="20:23" x14ac:dyDescent="0.2">
      <c r="T133"/>
      <c r="U133"/>
      <c r="V133"/>
      <c r="W133"/>
    </row>
    <row r="134" spans="20:23" x14ac:dyDescent="0.2">
      <c r="T134"/>
      <c r="U134"/>
      <c r="V134"/>
      <c r="W134"/>
    </row>
    <row r="135" spans="20:23" x14ac:dyDescent="0.2">
      <c r="T135"/>
      <c r="U135"/>
      <c r="V135"/>
      <c r="W135"/>
    </row>
    <row r="136" spans="20:23" x14ac:dyDescent="0.2">
      <c r="T136"/>
      <c r="U136"/>
      <c r="V136"/>
      <c r="W136"/>
    </row>
    <row r="137" spans="20:23" x14ac:dyDescent="0.2">
      <c r="T137"/>
      <c r="U137"/>
      <c r="V137"/>
      <c r="W137"/>
    </row>
    <row r="138" spans="20:23" x14ac:dyDescent="0.2">
      <c r="T138"/>
      <c r="U138"/>
      <c r="V138"/>
      <c r="W138"/>
    </row>
    <row r="139" spans="20:23" x14ac:dyDescent="0.2">
      <c r="T139"/>
      <c r="U139"/>
      <c r="V139"/>
      <c r="W139"/>
    </row>
    <row r="140" spans="20:23" x14ac:dyDescent="0.2">
      <c r="T140"/>
      <c r="U140"/>
      <c r="V140"/>
      <c r="W140"/>
    </row>
    <row r="141" spans="20:23" x14ac:dyDescent="0.2">
      <c r="T141"/>
      <c r="U141"/>
      <c r="V141"/>
      <c r="W141"/>
    </row>
    <row r="142" spans="20:23" x14ac:dyDescent="0.2">
      <c r="T142"/>
      <c r="U142"/>
      <c r="V142"/>
      <c r="W142"/>
    </row>
    <row r="143" spans="20:23" x14ac:dyDescent="0.2">
      <c r="T143"/>
      <c r="U143"/>
      <c r="V143"/>
      <c r="W143"/>
    </row>
    <row r="144" spans="20:23" x14ac:dyDescent="0.2">
      <c r="T144"/>
      <c r="U144"/>
      <c r="V144"/>
      <c r="W144"/>
    </row>
    <row r="145" spans="20:23" x14ac:dyDescent="0.2">
      <c r="T145"/>
      <c r="U145"/>
      <c r="V145"/>
      <c r="W145"/>
    </row>
    <row r="146" spans="20:23" x14ac:dyDescent="0.2">
      <c r="T146"/>
      <c r="U146"/>
      <c r="V146"/>
      <c r="W146"/>
    </row>
    <row r="147" spans="20:23" x14ac:dyDescent="0.2">
      <c r="T147"/>
      <c r="U147"/>
      <c r="V147"/>
      <c r="W147"/>
    </row>
    <row r="148" spans="20:23" x14ac:dyDescent="0.2">
      <c r="T148"/>
      <c r="U148"/>
      <c r="V148"/>
      <c r="W148"/>
    </row>
    <row r="149" spans="20:23" x14ac:dyDescent="0.2">
      <c r="T149"/>
      <c r="U149"/>
      <c r="V149"/>
      <c r="W149"/>
    </row>
    <row r="150" spans="20:23" x14ac:dyDescent="0.2">
      <c r="T150"/>
      <c r="U150"/>
      <c r="V150"/>
      <c r="W150"/>
    </row>
    <row r="151" spans="20:23" x14ac:dyDescent="0.2">
      <c r="T151"/>
      <c r="U151"/>
      <c r="V151"/>
      <c r="W151"/>
    </row>
    <row r="152" spans="20:23" x14ac:dyDescent="0.2">
      <c r="T152"/>
      <c r="U152"/>
      <c r="V152"/>
      <c r="W152"/>
    </row>
    <row r="153" spans="20:23" x14ac:dyDescent="0.2">
      <c r="T153"/>
      <c r="U153"/>
      <c r="V153"/>
      <c r="W153"/>
    </row>
    <row r="154" spans="20:23" x14ac:dyDescent="0.2">
      <c r="T154"/>
      <c r="U154"/>
      <c r="V154"/>
      <c r="W154"/>
    </row>
    <row r="155" spans="20:23" x14ac:dyDescent="0.2">
      <c r="T155"/>
      <c r="U155"/>
      <c r="V155"/>
      <c r="W155"/>
    </row>
    <row r="156" spans="20:23" x14ac:dyDescent="0.2">
      <c r="T156"/>
      <c r="U156"/>
      <c r="V156"/>
      <c r="W156"/>
    </row>
    <row r="157" spans="20:23" x14ac:dyDescent="0.2">
      <c r="T157"/>
      <c r="U157"/>
      <c r="V157"/>
      <c r="W157"/>
    </row>
    <row r="158" spans="20:23" x14ac:dyDescent="0.2">
      <c r="T158"/>
      <c r="U158"/>
      <c r="V158"/>
      <c r="W158"/>
    </row>
    <row r="159" spans="20:23" x14ac:dyDescent="0.2">
      <c r="T159"/>
      <c r="U159"/>
      <c r="V159"/>
      <c r="W159"/>
    </row>
    <row r="160" spans="20:23" x14ac:dyDescent="0.2">
      <c r="T160"/>
      <c r="U160"/>
      <c r="V160"/>
      <c r="W160"/>
    </row>
    <row r="161" spans="20:23" x14ac:dyDescent="0.2">
      <c r="T161"/>
      <c r="U161"/>
      <c r="V161"/>
      <c r="W161"/>
    </row>
    <row r="162" spans="20:23" x14ac:dyDescent="0.2">
      <c r="T162"/>
      <c r="U162"/>
      <c r="V162"/>
      <c r="W162"/>
    </row>
    <row r="163" spans="20:23" x14ac:dyDescent="0.2">
      <c r="T163"/>
      <c r="U163"/>
      <c r="V163"/>
      <c r="W163"/>
    </row>
    <row r="164" spans="20:23" x14ac:dyDescent="0.2">
      <c r="T164"/>
      <c r="U164"/>
      <c r="V164"/>
      <c r="W164"/>
    </row>
    <row r="165" spans="20:23" x14ac:dyDescent="0.2">
      <c r="T165"/>
      <c r="U165"/>
      <c r="V165"/>
      <c r="W165"/>
    </row>
    <row r="166" spans="20:23" x14ac:dyDescent="0.2">
      <c r="T166"/>
      <c r="U166"/>
      <c r="V166"/>
      <c r="W166"/>
    </row>
    <row r="167" spans="20:23" x14ac:dyDescent="0.2">
      <c r="T167"/>
      <c r="U167"/>
      <c r="V167"/>
      <c r="W167"/>
    </row>
    <row r="168" spans="20:23" x14ac:dyDescent="0.2">
      <c r="T168"/>
      <c r="U168"/>
      <c r="V168"/>
      <c r="W168"/>
    </row>
    <row r="169" spans="20:23" x14ac:dyDescent="0.2">
      <c r="T169"/>
      <c r="U169"/>
      <c r="V169"/>
      <c r="W169"/>
    </row>
    <row r="170" spans="20:23" x14ac:dyDescent="0.2">
      <c r="T170"/>
      <c r="U170"/>
      <c r="V170"/>
      <c r="W170"/>
    </row>
    <row r="171" spans="20:23" x14ac:dyDescent="0.2">
      <c r="T171"/>
      <c r="U171"/>
      <c r="V171"/>
      <c r="W171"/>
    </row>
    <row r="172" spans="20:23" x14ac:dyDescent="0.2">
      <c r="T172"/>
      <c r="U172"/>
      <c r="V172"/>
      <c r="W172"/>
    </row>
    <row r="173" spans="20:23" x14ac:dyDescent="0.2">
      <c r="T173"/>
      <c r="U173"/>
      <c r="V173"/>
      <c r="W173"/>
    </row>
    <row r="174" spans="20:23" x14ac:dyDescent="0.2">
      <c r="T174"/>
      <c r="U174"/>
      <c r="V174"/>
      <c r="W174"/>
    </row>
    <row r="175" spans="20:23" x14ac:dyDescent="0.2">
      <c r="T175"/>
      <c r="U175"/>
      <c r="V175"/>
      <c r="W175"/>
    </row>
    <row r="176" spans="20:23" x14ac:dyDescent="0.2">
      <c r="T176"/>
      <c r="U176"/>
      <c r="V176"/>
      <c r="W176"/>
    </row>
    <row r="177" spans="20:23" x14ac:dyDescent="0.2">
      <c r="T177"/>
      <c r="U177"/>
      <c r="V177"/>
      <c r="W177"/>
    </row>
    <row r="178" spans="20:23" x14ac:dyDescent="0.2">
      <c r="T178"/>
      <c r="U178"/>
      <c r="V178"/>
      <c r="W178"/>
    </row>
    <row r="179" spans="20:23" x14ac:dyDescent="0.2">
      <c r="T179"/>
      <c r="U179"/>
      <c r="V179"/>
      <c r="W179"/>
    </row>
    <row r="180" spans="20:23" x14ac:dyDescent="0.2">
      <c r="T180"/>
      <c r="U180"/>
      <c r="V180"/>
      <c r="W180"/>
    </row>
    <row r="181" spans="20:23" x14ac:dyDescent="0.2">
      <c r="T181"/>
      <c r="U181"/>
      <c r="V181"/>
      <c r="W181"/>
    </row>
    <row r="182" spans="20:23" x14ac:dyDescent="0.2">
      <c r="T182"/>
      <c r="U182"/>
      <c r="V182"/>
      <c r="W182"/>
    </row>
    <row r="183" spans="20:23" x14ac:dyDescent="0.2">
      <c r="T183"/>
      <c r="U183"/>
      <c r="V183"/>
      <c r="W183"/>
    </row>
    <row r="184" spans="20:23" x14ac:dyDescent="0.2">
      <c r="T184"/>
      <c r="U184"/>
      <c r="V184"/>
      <c r="W184"/>
    </row>
    <row r="185" spans="20:23" x14ac:dyDescent="0.2">
      <c r="T185"/>
      <c r="U185"/>
      <c r="V185"/>
      <c r="W185"/>
    </row>
    <row r="186" spans="20:23" x14ac:dyDescent="0.2">
      <c r="T186"/>
      <c r="U186"/>
      <c r="V186"/>
      <c r="W186"/>
    </row>
    <row r="187" spans="20:23" x14ac:dyDescent="0.2">
      <c r="T187"/>
      <c r="U187"/>
      <c r="V187"/>
      <c r="W187"/>
    </row>
    <row r="188" spans="20:23" x14ac:dyDescent="0.2">
      <c r="T188"/>
      <c r="U188"/>
      <c r="V188"/>
      <c r="W188"/>
    </row>
    <row r="189" spans="20:23" x14ac:dyDescent="0.2">
      <c r="T189"/>
      <c r="U189"/>
      <c r="V189"/>
      <c r="W189"/>
    </row>
    <row r="190" spans="20:23" x14ac:dyDescent="0.2">
      <c r="T190"/>
      <c r="U190"/>
      <c r="V190"/>
      <c r="W190"/>
    </row>
    <row r="191" spans="20:23" x14ac:dyDescent="0.2">
      <c r="T191"/>
      <c r="U191"/>
      <c r="V191"/>
      <c r="W191"/>
    </row>
    <row r="192" spans="20:23" x14ac:dyDescent="0.2">
      <c r="T192"/>
      <c r="U192"/>
      <c r="V192"/>
      <c r="W192"/>
    </row>
    <row r="193" spans="20:23" x14ac:dyDescent="0.2">
      <c r="T193"/>
      <c r="U193"/>
      <c r="V193"/>
      <c r="W193"/>
    </row>
    <row r="194" spans="20:23" x14ac:dyDescent="0.2">
      <c r="T194"/>
      <c r="U194"/>
      <c r="V194"/>
      <c r="W194"/>
    </row>
    <row r="195" spans="20:23" x14ac:dyDescent="0.2">
      <c r="T195"/>
      <c r="U195"/>
      <c r="V195"/>
      <c r="W195"/>
    </row>
    <row r="196" spans="20:23" x14ac:dyDescent="0.2">
      <c r="T196"/>
      <c r="U196"/>
      <c r="V196"/>
      <c r="W196"/>
    </row>
    <row r="197" spans="20:23" x14ac:dyDescent="0.2">
      <c r="T197"/>
      <c r="U197"/>
      <c r="V197"/>
      <c r="W197"/>
    </row>
    <row r="198" spans="20:23" x14ac:dyDescent="0.2">
      <c r="T198"/>
      <c r="U198"/>
      <c r="V198"/>
      <c r="W198"/>
    </row>
    <row r="199" spans="20:23" x14ac:dyDescent="0.2">
      <c r="T199"/>
      <c r="U199"/>
      <c r="V199"/>
      <c r="W199"/>
    </row>
    <row r="200" spans="20:23" x14ac:dyDescent="0.2">
      <c r="T200"/>
      <c r="U200"/>
      <c r="V200"/>
      <c r="W200"/>
    </row>
    <row r="201" spans="20:23" x14ac:dyDescent="0.2">
      <c r="T201"/>
      <c r="U201"/>
      <c r="V201"/>
      <c r="W201"/>
    </row>
    <row r="202" spans="20:23" x14ac:dyDescent="0.2">
      <c r="T202"/>
      <c r="U202"/>
      <c r="V202"/>
      <c r="W202"/>
    </row>
    <row r="203" spans="20:23" x14ac:dyDescent="0.2">
      <c r="T203"/>
      <c r="U203"/>
      <c r="V203"/>
      <c r="W203"/>
    </row>
    <row r="204" spans="20:23" x14ac:dyDescent="0.2">
      <c r="T204"/>
      <c r="U204"/>
      <c r="V204"/>
      <c r="W204"/>
    </row>
    <row r="205" spans="20:23" x14ac:dyDescent="0.2">
      <c r="T205"/>
      <c r="U205"/>
      <c r="V205"/>
      <c r="W205"/>
    </row>
    <row r="206" spans="20:23" x14ac:dyDescent="0.2">
      <c r="T206"/>
      <c r="U206"/>
      <c r="V206"/>
      <c r="W206"/>
    </row>
    <row r="207" spans="20:23" x14ac:dyDescent="0.2">
      <c r="T207"/>
      <c r="U207"/>
      <c r="V207"/>
      <c r="W207"/>
    </row>
    <row r="208" spans="20:23" x14ac:dyDescent="0.2">
      <c r="T208"/>
      <c r="U208"/>
      <c r="V208"/>
      <c r="W208"/>
    </row>
    <row r="209" spans="20:23" x14ac:dyDescent="0.2">
      <c r="T209"/>
      <c r="U209"/>
      <c r="V209"/>
      <c r="W209"/>
    </row>
    <row r="210" spans="20:23" x14ac:dyDescent="0.2">
      <c r="T210"/>
      <c r="U210"/>
      <c r="V210"/>
      <c r="W210"/>
    </row>
    <row r="211" spans="20:23" x14ac:dyDescent="0.2">
      <c r="T211"/>
      <c r="U211"/>
      <c r="V211"/>
      <c r="W211"/>
    </row>
    <row r="212" spans="20:23" x14ac:dyDescent="0.2">
      <c r="T212"/>
      <c r="U212"/>
      <c r="V212"/>
      <c r="W212"/>
    </row>
    <row r="213" spans="20:23" x14ac:dyDescent="0.2">
      <c r="T213"/>
      <c r="U213"/>
      <c r="V213"/>
      <c r="W213"/>
    </row>
    <row r="214" spans="20:23" x14ac:dyDescent="0.2">
      <c r="T214"/>
      <c r="U214"/>
      <c r="V214"/>
      <c r="W214"/>
    </row>
    <row r="215" spans="20:23" x14ac:dyDescent="0.2">
      <c r="T215"/>
      <c r="U215"/>
      <c r="V215"/>
      <c r="W215"/>
    </row>
    <row r="216" spans="20:23" x14ac:dyDescent="0.2">
      <c r="T216"/>
      <c r="U216"/>
      <c r="V216"/>
      <c r="W216"/>
    </row>
    <row r="217" spans="20:23" x14ac:dyDescent="0.2">
      <c r="T217"/>
      <c r="U217"/>
      <c r="V217"/>
      <c r="W217"/>
    </row>
    <row r="218" spans="20:23" x14ac:dyDescent="0.2">
      <c r="T218"/>
      <c r="U218"/>
      <c r="V218"/>
      <c r="W218"/>
    </row>
    <row r="219" spans="20:23" x14ac:dyDescent="0.2">
      <c r="T219"/>
      <c r="U219"/>
      <c r="V219"/>
      <c r="W219"/>
    </row>
    <row r="220" spans="20:23" x14ac:dyDescent="0.2">
      <c r="T220"/>
      <c r="U220"/>
      <c r="V220"/>
      <c r="W220"/>
    </row>
    <row r="221" spans="20:23" x14ac:dyDescent="0.2">
      <c r="T221"/>
      <c r="U221"/>
      <c r="V221"/>
      <c r="W221"/>
    </row>
    <row r="222" spans="20:23" x14ac:dyDescent="0.2">
      <c r="T222"/>
      <c r="U222"/>
      <c r="V222"/>
      <c r="W222"/>
    </row>
    <row r="223" spans="20:23" x14ac:dyDescent="0.2">
      <c r="T223"/>
      <c r="U223"/>
      <c r="V223"/>
      <c r="W223"/>
    </row>
    <row r="224" spans="20:23" x14ac:dyDescent="0.2">
      <c r="T224"/>
      <c r="U224"/>
      <c r="V224"/>
      <c r="W224"/>
    </row>
    <row r="225" spans="20:23" x14ac:dyDescent="0.2">
      <c r="T225"/>
      <c r="U225"/>
      <c r="V225"/>
      <c r="W225"/>
    </row>
    <row r="226" spans="20:23" x14ac:dyDescent="0.2">
      <c r="T226"/>
      <c r="U226"/>
      <c r="V226"/>
      <c r="W226"/>
    </row>
    <row r="227" spans="20:23" x14ac:dyDescent="0.2">
      <c r="T227"/>
      <c r="U227"/>
      <c r="V227"/>
      <c r="W227"/>
    </row>
    <row r="228" spans="20:23" x14ac:dyDescent="0.2">
      <c r="T228"/>
      <c r="U228"/>
      <c r="V228"/>
      <c r="W228"/>
    </row>
    <row r="229" spans="20:23" x14ac:dyDescent="0.2">
      <c r="T229"/>
      <c r="U229"/>
      <c r="V229"/>
      <c r="W229"/>
    </row>
    <row r="230" spans="20:23" x14ac:dyDescent="0.2">
      <c r="T230"/>
      <c r="U230"/>
      <c r="V230"/>
      <c r="W230"/>
    </row>
    <row r="231" spans="20:23" x14ac:dyDescent="0.2">
      <c r="T231"/>
      <c r="U231"/>
      <c r="V231"/>
      <c r="W231"/>
    </row>
    <row r="232" spans="20:23" x14ac:dyDescent="0.2">
      <c r="T232"/>
      <c r="U232"/>
      <c r="V232"/>
      <c r="W232"/>
    </row>
    <row r="233" spans="20:23" x14ac:dyDescent="0.2">
      <c r="T233"/>
      <c r="U233"/>
      <c r="V233"/>
      <c r="W233"/>
    </row>
    <row r="234" spans="20:23" x14ac:dyDescent="0.2">
      <c r="T234"/>
      <c r="U234"/>
      <c r="V234"/>
      <c r="W234"/>
    </row>
    <row r="235" spans="20:23" x14ac:dyDescent="0.2">
      <c r="T235"/>
      <c r="U235"/>
      <c r="V235"/>
      <c r="W235"/>
    </row>
    <row r="236" spans="20:23" x14ac:dyDescent="0.2">
      <c r="T236"/>
      <c r="U236"/>
      <c r="V236"/>
      <c r="W236"/>
    </row>
    <row r="237" spans="20:23" x14ac:dyDescent="0.2">
      <c r="T237"/>
      <c r="U237"/>
      <c r="V237"/>
      <c r="W237"/>
    </row>
    <row r="238" spans="20:23" x14ac:dyDescent="0.2">
      <c r="T238"/>
      <c r="U238"/>
      <c r="V238"/>
      <c r="W238"/>
    </row>
    <row r="239" spans="20:23" x14ac:dyDescent="0.2">
      <c r="T239"/>
      <c r="U239"/>
      <c r="V239"/>
      <c r="W239"/>
    </row>
    <row r="240" spans="20:23" x14ac:dyDescent="0.2">
      <c r="T240"/>
      <c r="U240"/>
      <c r="V240"/>
      <c r="W240"/>
    </row>
    <row r="241" spans="20:23" x14ac:dyDescent="0.2">
      <c r="T241"/>
      <c r="U241"/>
      <c r="V241"/>
      <c r="W241"/>
    </row>
    <row r="242" spans="20:23" x14ac:dyDescent="0.2">
      <c r="T242"/>
      <c r="U242"/>
      <c r="V242"/>
      <c r="W242"/>
    </row>
    <row r="243" spans="20:23" x14ac:dyDescent="0.2">
      <c r="T243"/>
      <c r="U243"/>
      <c r="V243"/>
      <c r="W243"/>
    </row>
    <row r="244" spans="20:23" x14ac:dyDescent="0.2">
      <c r="T244"/>
      <c r="U244"/>
      <c r="V244"/>
      <c r="W244"/>
    </row>
    <row r="245" spans="20:23" x14ac:dyDescent="0.2">
      <c r="T245"/>
      <c r="U245"/>
      <c r="V245"/>
      <c r="W245"/>
    </row>
    <row r="246" spans="20:23" x14ac:dyDescent="0.2">
      <c r="T246"/>
      <c r="U246"/>
      <c r="V246"/>
      <c r="W246"/>
    </row>
    <row r="247" spans="20:23" x14ac:dyDescent="0.2">
      <c r="T247"/>
      <c r="U247"/>
      <c r="V247"/>
      <c r="W247"/>
    </row>
    <row r="248" spans="20:23" x14ac:dyDescent="0.2">
      <c r="T248"/>
      <c r="U248"/>
      <c r="V248"/>
      <c r="W248"/>
    </row>
    <row r="249" spans="20:23" x14ac:dyDescent="0.2">
      <c r="T249"/>
      <c r="U249"/>
      <c r="V249"/>
      <c r="W249"/>
    </row>
    <row r="250" spans="20:23" x14ac:dyDescent="0.2">
      <c r="T250"/>
      <c r="U250"/>
      <c r="V250"/>
      <c r="W250"/>
    </row>
    <row r="251" spans="20:23" x14ac:dyDescent="0.2">
      <c r="T251"/>
      <c r="U251"/>
      <c r="V251"/>
      <c r="W251"/>
    </row>
    <row r="252" spans="20:23" x14ac:dyDescent="0.2">
      <c r="T252"/>
      <c r="U252"/>
      <c r="V252"/>
      <c r="W252"/>
    </row>
    <row r="253" spans="20:23" x14ac:dyDescent="0.2">
      <c r="T253"/>
      <c r="U253"/>
      <c r="V253"/>
      <c r="W253"/>
    </row>
    <row r="254" spans="20:23" x14ac:dyDescent="0.2">
      <c r="T254"/>
      <c r="U254"/>
      <c r="V254"/>
      <c r="W254"/>
    </row>
    <row r="255" spans="20:23" x14ac:dyDescent="0.2">
      <c r="T255"/>
      <c r="U255"/>
      <c r="V255"/>
      <c r="W255"/>
    </row>
    <row r="256" spans="20:23" x14ac:dyDescent="0.2">
      <c r="T256"/>
      <c r="U256"/>
      <c r="V256"/>
      <c r="W256"/>
    </row>
    <row r="257" spans="20:23" x14ac:dyDescent="0.2">
      <c r="T257"/>
      <c r="U257"/>
      <c r="V257"/>
      <c r="W257"/>
    </row>
    <row r="258" spans="20:23" x14ac:dyDescent="0.2">
      <c r="T258"/>
      <c r="U258"/>
      <c r="V258"/>
      <c r="W258"/>
    </row>
    <row r="259" spans="20:23" x14ac:dyDescent="0.2">
      <c r="T259"/>
      <c r="U259"/>
      <c r="V259"/>
      <c r="W259"/>
    </row>
    <row r="260" spans="20:23" x14ac:dyDescent="0.2">
      <c r="T260"/>
      <c r="U260"/>
      <c r="V260"/>
      <c r="W260"/>
    </row>
    <row r="261" spans="20:23" x14ac:dyDescent="0.2">
      <c r="T261"/>
      <c r="U261"/>
      <c r="V261"/>
      <c r="W261"/>
    </row>
    <row r="262" spans="20:23" x14ac:dyDescent="0.2">
      <c r="T262"/>
      <c r="U262"/>
      <c r="V262"/>
      <c r="W262"/>
    </row>
    <row r="263" spans="20:23" x14ac:dyDescent="0.2">
      <c r="T263"/>
      <c r="U263"/>
      <c r="V263"/>
    </row>
    <row r="264" spans="20:23" x14ac:dyDescent="0.2">
      <c r="T264"/>
      <c r="U264"/>
      <c r="V264"/>
    </row>
    <row r="265" spans="20:23" x14ac:dyDescent="0.2">
      <c r="T265"/>
      <c r="U265"/>
      <c r="V265"/>
    </row>
    <row r="266" spans="20:23" x14ac:dyDescent="0.2">
      <c r="T266"/>
      <c r="U266"/>
      <c r="V266"/>
    </row>
    <row r="267" spans="20:23" x14ac:dyDescent="0.2">
      <c r="T267"/>
      <c r="U267"/>
      <c r="V267"/>
    </row>
    <row r="268" spans="20:23" x14ac:dyDescent="0.2">
      <c r="T268"/>
      <c r="U268"/>
      <c r="V268"/>
    </row>
    <row r="269" spans="20:23" x14ac:dyDescent="0.2">
      <c r="T269"/>
      <c r="U269"/>
      <c r="V269"/>
    </row>
    <row r="270" spans="20:23" x14ac:dyDescent="0.2">
      <c r="T270"/>
      <c r="U270"/>
      <c r="V270"/>
    </row>
    <row r="271" spans="20:23" x14ac:dyDescent="0.2">
      <c r="T271"/>
      <c r="U271"/>
      <c r="V271"/>
    </row>
    <row r="272" spans="20:23" x14ac:dyDescent="0.2">
      <c r="T272"/>
      <c r="U272"/>
      <c r="V272"/>
    </row>
    <row r="273" spans="20:22" x14ac:dyDescent="0.2">
      <c r="T273"/>
      <c r="U273"/>
      <c r="V273"/>
    </row>
    <row r="274" spans="20:22" x14ac:dyDescent="0.2">
      <c r="T274"/>
      <c r="U274"/>
      <c r="V274"/>
    </row>
    <row r="275" spans="20:22" x14ac:dyDescent="0.2">
      <c r="T275"/>
      <c r="U275"/>
      <c r="V275"/>
    </row>
    <row r="276" spans="20:22" x14ac:dyDescent="0.2">
      <c r="T276"/>
      <c r="U276"/>
      <c r="V276"/>
    </row>
    <row r="277" spans="20:22" x14ac:dyDescent="0.2">
      <c r="T277"/>
      <c r="U277"/>
      <c r="V277"/>
    </row>
    <row r="278" spans="20:22" x14ac:dyDescent="0.2">
      <c r="T278"/>
      <c r="U278"/>
      <c r="V278"/>
    </row>
    <row r="279" spans="20:22" x14ac:dyDescent="0.2">
      <c r="T279"/>
      <c r="U279"/>
      <c r="V279"/>
    </row>
    <row r="280" spans="20:22" x14ac:dyDescent="0.2">
      <c r="T280"/>
      <c r="U280"/>
      <c r="V280"/>
    </row>
    <row r="281" spans="20:22" x14ac:dyDescent="0.2">
      <c r="T281"/>
      <c r="U281"/>
      <c r="V281"/>
    </row>
    <row r="282" spans="20:22" x14ac:dyDescent="0.2">
      <c r="T282"/>
      <c r="U282"/>
      <c r="V282"/>
    </row>
    <row r="283" spans="20:22" x14ac:dyDescent="0.2">
      <c r="T283"/>
      <c r="U283"/>
      <c r="V283"/>
    </row>
    <row r="284" spans="20:22" x14ac:dyDescent="0.2">
      <c r="T284"/>
      <c r="U284"/>
      <c r="V284"/>
    </row>
    <row r="285" spans="20:22" x14ac:dyDescent="0.2">
      <c r="T285"/>
      <c r="U285"/>
      <c r="V285"/>
    </row>
    <row r="286" spans="20:22" x14ac:dyDescent="0.2">
      <c r="T286"/>
      <c r="U286"/>
      <c r="V286"/>
    </row>
    <row r="287" spans="20:22" x14ac:dyDescent="0.2">
      <c r="T287"/>
      <c r="U287"/>
      <c r="V287"/>
    </row>
    <row r="288" spans="20:22" x14ac:dyDescent="0.2">
      <c r="T288"/>
      <c r="U288"/>
      <c r="V288"/>
    </row>
    <row r="289" spans="20:22" x14ac:dyDescent="0.2">
      <c r="T289"/>
      <c r="U289"/>
      <c r="V289"/>
    </row>
    <row r="290" spans="20:22" x14ac:dyDescent="0.2">
      <c r="T290"/>
      <c r="U290"/>
      <c r="V290"/>
    </row>
    <row r="291" spans="20:22" x14ac:dyDescent="0.2">
      <c r="T291"/>
      <c r="U291"/>
      <c r="V291"/>
    </row>
    <row r="292" spans="20:22" x14ac:dyDescent="0.2">
      <c r="T292"/>
      <c r="U292"/>
      <c r="V292"/>
    </row>
    <row r="293" spans="20:22" x14ac:dyDescent="0.2">
      <c r="T293"/>
      <c r="U293"/>
      <c r="V293"/>
    </row>
    <row r="294" spans="20:22" x14ac:dyDescent="0.2">
      <c r="T294"/>
      <c r="U294"/>
      <c r="V294"/>
    </row>
    <row r="295" spans="20:22" x14ac:dyDescent="0.2">
      <c r="T295"/>
      <c r="U295"/>
      <c r="V295"/>
    </row>
    <row r="296" spans="20:22" x14ac:dyDescent="0.2">
      <c r="T296"/>
      <c r="U296"/>
      <c r="V296"/>
    </row>
    <row r="297" spans="20:22" x14ac:dyDescent="0.2">
      <c r="T297"/>
      <c r="U297"/>
      <c r="V297"/>
    </row>
    <row r="298" spans="20:22" x14ac:dyDescent="0.2">
      <c r="T298"/>
      <c r="U298"/>
      <c r="V298"/>
    </row>
    <row r="299" spans="20:22" x14ac:dyDescent="0.2">
      <c r="T299"/>
      <c r="U299"/>
      <c r="V299"/>
    </row>
    <row r="300" spans="20:22" x14ac:dyDescent="0.2">
      <c r="T300"/>
      <c r="U300"/>
      <c r="V300"/>
    </row>
    <row r="301" spans="20:22" x14ac:dyDescent="0.2">
      <c r="T301"/>
      <c r="U301"/>
      <c r="V301"/>
    </row>
    <row r="302" spans="20:22" x14ac:dyDescent="0.2">
      <c r="T302"/>
      <c r="U302"/>
      <c r="V302"/>
    </row>
    <row r="303" spans="20:22" x14ac:dyDescent="0.2">
      <c r="T303"/>
      <c r="U303"/>
      <c r="V303"/>
    </row>
    <row r="304" spans="20:22" x14ac:dyDescent="0.2">
      <c r="T304"/>
      <c r="U304"/>
      <c r="V304"/>
    </row>
    <row r="305" spans="20:22" x14ac:dyDescent="0.2">
      <c r="T305"/>
      <c r="U305"/>
      <c r="V305"/>
    </row>
    <row r="306" spans="20:22" x14ac:dyDescent="0.2">
      <c r="T306"/>
      <c r="U306"/>
      <c r="V306"/>
    </row>
    <row r="307" spans="20:22" x14ac:dyDescent="0.2">
      <c r="T307"/>
      <c r="U307"/>
      <c r="V307"/>
    </row>
    <row r="308" spans="20:22" x14ac:dyDescent="0.2">
      <c r="T308"/>
      <c r="U308"/>
      <c r="V308"/>
    </row>
    <row r="309" spans="20:22" x14ac:dyDescent="0.2">
      <c r="T309"/>
      <c r="U309"/>
      <c r="V309"/>
    </row>
    <row r="310" spans="20:22" x14ac:dyDescent="0.2">
      <c r="T310"/>
      <c r="U310"/>
      <c r="V310"/>
    </row>
    <row r="311" spans="20:22" x14ac:dyDescent="0.2">
      <c r="T311"/>
      <c r="U311"/>
      <c r="V311"/>
    </row>
    <row r="312" spans="20:22" x14ac:dyDescent="0.2">
      <c r="T312"/>
      <c r="U312"/>
      <c r="V312"/>
    </row>
    <row r="313" spans="20:22" x14ac:dyDescent="0.2">
      <c r="T313"/>
      <c r="U313"/>
      <c r="V313"/>
    </row>
    <row r="314" spans="20:22" x14ac:dyDescent="0.2">
      <c r="T314"/>
      <c r="U314"/>
      <c r="V314"/>
    </row>
    <row r="315" spans="20:22" x14ac:dyDescent="0.2">
      <c r="T315"/>
      <c r="U315"/>
    </row>
    <row r="316" spans="20:22" x14ac:dyDescent="0.2">
      <c r="T316"/>
      <c r="U316"/>
    </row>
    <row r="317" spans="20:22" x14ac:dyDescent="0.2">
      <c r="T317"/>
      <c r="U317"/>
    </row>
    <row r="318" spans="20:22" x14ac:dyDescent="0.2">
      <c r="T318"/>
      <c r="U318"/>
    </row>
    <row r="319" spans="20:22" x14ac:dyDescent="0.2">
      <c r="T319"/>
      <c r="U319"/>
    </row>
    <row r="320" spans="20:22" x14ac:dyDescent="0.2">
      <c r="T320"/>
    </row>
    <row r="321" spans="20:20" x14ac:dyDescent="0.2">
      <c r="T321"/>
    </row>
    <row r="322" spans="20:20" x14ac:dyDescent="0.2">
      <c r="T322"/>
    </row>
    <row r="323" spans="20:20" x14ac:dyDescent="0.2">
      <c r="T323"/>
    </row>
  </sheetData>
  <phoneticPr fontId="76" type="noConversion"/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66FFFF"/>
    <pageSetUpPr fitToPage="1"/>
  </sheetPr>
  <dimension ref="A1:N232"/>
  <sheetViews>
    <sheetView showGridLines="0" zoomScale="85" zoomScaleNormal="85" workbookViewId="0">
      <pane ySplit="2" topLeftCell="A3" activePane="bottomLeft" state="frozen"/>
      <selection activeCell="Z23" sqref="Z23"/>
      <selection pane="bottomLeft" activeCell="G10" sqref="G10"/>
    </sheetView>
  </sheetViews>
  <sheetFormatPr defaultColWidth="0" defaultRowHeight="12" zeroHeight="1" x14ac:dyDescent="0.2"/>
  <cols>
    <col min="1" max="1" width="1.875" style="10" customWidth="1"/>
    <col min="2" max="2" width="2" style="10" customWidth="1"/>
    <col min="3" max="3" width="21.625" style="10" customWidth="1"/>
    <col min="4" max="4" width="34.625" style="10" customWidth="1"/>
    <col min="5" max="5" width="15.25" style="10" customWidth="1"/>
    <col min="6" max="9" width="13.125" style="10" customWidth="1"/>
    <col min="10" max="10" width="11.75" style="10" customWidth="1"/>
    <col min="11" max="11" width="1.75" style="10" customWidth="1"/>
    <col min="12" max="12" width="14.625" style="10" customWidth="1"/>
    <col min="13" max="13" width="2.25" style="10" customWidth="1"/>
    <col min="14" max="14" width="8.75" style="10" hidden="1" customWidth="1"/>
    <col min="15" max="16384" width="9" style="10" hidden="1"/>
  </cols>
  <sheetData>
    <row r="1" spans="1:13" s="8" customFormat="1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3" s="8" customFormat="1" ht="18.75" x14ac:dyDescent="0.3">
      <c r="A2" s="55" t="str">
        <f>proj</f>
        <v>Regional and rural supply upgrades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</row>
    <row r="3" spans="1:13" s="7" customFormat="1" ht="18.75" x14ac:dyDescent="0.3">
      <c r="A3" s="202" t="s">
        <v>16</v>
      </c>
      <c r="B3" s="33"/>
      <c r="C3" s="33"/>
      <c r="D3" s="32"/>
      <c r="E3" s="32"/>
      <c r="F3" s="32"/>
      <c r="G3" s="32"/>
      <c r="H3" s="32"/>
      <c r="I3" s="32"/>
      <c r="J3" s="32"/>
      <c r="K3" s="32"/>
      <c r="L3" s="32"/>
      <c r="M3" s="8"/>
    </row>
    <row r="4" spans="1:13" s="7" customFormat="1" ht="18.75" x14ac:dyDescent="0.3">
      <c r="A4" s="33"/>
      <c r="B4" s="33"/>
      <c r="C4" s="33"/>
      <c r="D4" s="32"/>
      <c r="E4" s="32"/>
      <c r="F4" s="32"/>
      <c r="G4" s="32"/>
      <c r="H4" s="32"/>
      <c r="I4" s="32"/>
      <c r="J4" s="32"/>
      <c r="K4" s="32"/>
      <c r="L4" s="32"/>
      <c r="M4" s="8"/>
    </row>
    <row r="5" spans="1:13" s="7" customFormat="1" ht="15" x14ac:dyDescent="0.25">
      <c r="A5" s="18" t="s">
        <v>158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8"/>
    </row>
    <row r="6" spans="1:13" s="7" customFormat="1" ht="12.75" x14ac:dyDescent="0.2">
      <c r="A6" s="9"/>
      <c r="B6" s="9"/>
      <c r="C6" s="9"/>
      <c r="D6" s="4"/>
      <c r="E6" s="4"/>
      <c r="F6" s="9"/>
      <c r="G6" s="9"/>
      <c r="H6" s="9"/>
      <c r="I6" s="9"/>
      <c r="J6" s="9"/>
      <c r="K6" s="9"/>
      <c r="L6" s="9"/>
    </row>
    <row r="7" spans="1:13" s="7" customFormat="1" ht="12.75" x14ac:dyDescent="0.2">
      <c r="G7" s="151" t="s">
        <v>188</v>
      </c>
      <c r="H7" s="151" t="s">
        <v>189</v>
      </c>
      <c r="I7" s="151" t="s">
        <v>119</v>
      </c>
    </row>
    <row r="8" spans="1:13" s="7" customFormat="1" ht="12.75" x14ac:dyDescent="0.2">
      <c r="C8" s="28" t="s">
        <v>1</v>
      </c>
      <c r="D8" s="28"/>
      <c r="E8" s="28"/>
      <c r="F8" s="28"/>
      <c r="G8" s="183">
        <f>output_dollars</f>
        <v>46203</v>
      </c>
      <c r="H8" s="183">
        <f>output_dollars</f>
        <v>46203</v>
      </c>
      <c r="I8" s="183">
        <f>output_dollars</f>
        <v>46203</v>
      </c>
    </row>
    <row r="9" spans="1:13" s="7" customFormat="1" ht="12.75" x14ac:dyDescent="0.2">
      <c r="C9" s="90" t="str" cm="1">
        <f t="array" ref="C9:C13">options</f>
        <v>Option 1 (base case)</v>
      </c>
      <c r="D9" s="335" t="str">
        <f>INDEX(Assumptions!$E$14:$E$18, MATCH(C9, Assumptions!$C$14:$C$18,0))</f>
        <v>No change to existing practices</v>
      </c>
      <c r="E9" s="336"/>
      <c r="F9" s="336"/>
      <c r="G9" s="102">
        <f>IF(Data!$C9, "", INDEX(Consol!$F$15:$F$82, MATCH($C9&amp;G$7, Consol!$D$15:$D$82,0))/mill_conv)</f>
        <v>0</v>
      </c>
      <c r="H9" s="102">
        <f>IF(Data!$C9, "", INDEX(Consol!$F$15:$F$82, MATCH($C9&amp;H$7, Consol!$D$15:$D$82,0))/mill_conv)</f>
        <v>0</v>
      </c>
      <c r="I9" s="102">
        <f>IF(Data!$C9, "", INDEX(Consol!$F$15:$F$82, MATCH($C9&amp;I$7, Consol!$D$15:$D$82,0))/mill_conv)</f>
        <v>0</v>
      </c>
    </row>
    <row r="10" spans="1:13" s="7" customFormat="1" ht="12.75" customHeight="1" x14ac:dyDescent="0.2">
      <c r="C10" s="90" t="str">
        <v>Option 2</v>
      </c>
      <c r="D10" s="337" t="str">
        <f>INDEX(Assumptions!$E$14:$E$18, MATCH(C10, Assumptions!$C$14:$C$18,0))</f>
        <v>Limited SWER upgrades</v>
      </c>
      <c r="E10" s="338"/>
      <c r="F10" s="338"/>
      <c r="G10" s="102">
        <f>IF(Data!$C10, "", INDEX(Consol!$F$15:$F$82, MATCH($C10&amp;G$7, Consol!$D$15:$D$82,0))/mill_conv)</f>
        <v>-40.385097549164897</v>
      </c>
      <c r="H10" s="102">
        <f>IF(Data!$C10, "", INDEX(Consol!$F$15:$F$82, MATCH($C10&amp;H$7, Consol!$D$15:$D$82,0))/mill_conv)</f>
        <v>554.29189134218655</v>
      </c>
      <c r="I10" s="102">
        <f>IF(Data!$C10, "", INDEX(Consol!$F$15:$F$82, MATCH($C10&amp;I$7, Consol!$D$15:$D$82,0))/mill_conv)</f>
        <v>513.90679379302162</v>
      </c>
    </row>
    <row r="11" spans="1:13" s="7" customFormat="1" ht="12.75" x14ac:dyDescent="0.2">
      <c r="C11" s="90" t="str">
        <v>Option 3</v>
      </c>
      <c r="D11" s="337" t="str">
        <f>INDEX(Assumptions!$E$14:$E$18, MATCH(C11, Assumptions!$C$14:$C$18,0))</f>
        <v>Economic SWER upgrades</v>
      </c>
      <c r="E11" s="338"/>
      <c r="F11" s="338"/>
      <c r="G11" s="102">
        <f>IF(Data!$C11, "", INDEX(Consol!$F$15:$F$82, MATCH($C11&amp;G$7, Consol!$D$15:$D$82,0))/mill_conv)</f>
        <v>-57.327373651898419</v>
      </c>
      <c r="H11" s="102">
        <f>IF(Data!$C11, "", INDEX(Consol!$F$15:$F$82, MATCH($C11&amp;H$7, Consol!$D$15:$D$82,0))/mill_conv)</f>
        <v>599.87384380266531</v>
      </c>
      <c r="I11" s="102">
        <f>IF(Data!$C11, "", INDEX(Consol!$F$15:$F$82, MATCH($C11&amp;I$7, Consol!$D$15:$D$82,0))/mill_conv)</f>
        <v>542.54647015076682</v>
      </c>
    </row>
    <row r="12" spans="1:13" s="7" customFormat="1" ht="12.75" x14ac:dyDescent="0.2">
      <c r="C12" s="90" t="str">
        <v>Option 4</v>
      </c>
      <c r="D12" s="337" t="str">
        <f>INDEX(Assumptions!$E$14:$E$18, MATCH(C12, Assumptions!$C$14:$C$18,0))</f>
        <v>Accelerated SWER upgrades</v>
      </c>
      <c r="E12" s="338"/>
      <c r="F12" s="338"/>
      <c r="G12" s="102">
        <f>IF(Data!$C12, "", INDEX(Consol!$F$15:$F$82, MATCH($C12&amp;G$7, Consol!$D$15:$D$82,0))/mill_conv)</f>
        <v>-109.90880978570195</v>
      </c>
      <c r="H12" s="102">
        <f>IF(Data!$C12, "", INDEX(Consol!$F$15:$F$82, MATCH($C12&amp;H$7, Consol!$D$15:$D$82,0))/mill_conv)</f>
        <v>646.65254789623873</v>
      </c>
      <c r="I12" s="102">
        <f>IF(Data!$C12, "", INDEX(Consol!$F$15:$F$82, MATCH($C12&amp;I$7, Consol!$D$15:$D$82,0))/mill_conv)</f>
        <v>536.74373811053692</v>
      </c>
    </row>
    <row r="13" spans="1:13" s="7" customFormat="1" ht="12.75" x14ac:dyDescent="0.2">
      <c r="C13" s="90" t="str">
        <v>Option 5</v>
      </c>
      <c r="D13" s="337">
        <f>INDEX(Assumptions!$E$14:$E$18, MATCH(C13, Assumptions!$C$14:$C$18,0))</f>
        <v>0</v>
      </c>
      <c r="E13" s="338"/>
      <c r="F13" s="338"/>
      <c r="G13" s="102" t="str">
        <f>IF(Data!$C13, "", INDEX(Consol!$F$15:$F$82, MATCH($C13&amp;G$7, Consol!$D$15:$D$82,0))/mill_conv)</f>
        <v/>
      </c>
      <c r="H13" s="102" t="str">
        <f>IF(Data!$C13, "", INDEX(Consol!$F$15:$F$82, MATCH($C13&amp;H$7, Consol!$D$15:$D$82,0))/mill_conv)</f>
        <v/>
      </c>
      <c r="I13" s="102" t="str">
        <f>IF(Data!$C13, "", INDEX(Consol!$F$15:$F$82, MATCH($C13&amp;I$7, Consol!$D$15:$D$82,0))/mill_conv)</f>
        <v/>
      </c>
    </row>
    <row r="14" spans="1:13" s="7" customFormat="1" ht="12.75" x14ac:dyDescent="0.2">
      <c r="C14" s="90"/>
      <c r="D14" s="246"/>
      <c r="E14" s="246"/>
      <c r="F14" s="240"/>
      <c r="H14" s="9"/>
    </row>
    <row r="15" spans="1:13" s="7" customFormat="1" ht="12.75" x14ac:dyDescent="0.2">
      <c r="C15" s="90"/>
      <c r="D15" s="90"/>
      <c r="E15" s="90"/>
      <c r="F15" s="91"/>
      <c r="G15"/>
      <c r="I15" s="9"/>
    </row>
    <row r="16" spans="1:13" s="7" customFormat="1" ht="12.75" x14ac:dyDescent="0.2">
      <c r="G16" s="151" t="s">
        <v>119</v>
      </c>
      <c r="H16"/>
      <c r="J16" s="9"/>
    </row>
    <row r="17" spans="1:13" s="7" customFormat="1" ht="12.75" x14ac:dyDescent="0.2">
      <c r="C17" s="25" t="s">
        <v>24</v>
      </c>
      <c r="D17" s="28"/>
      <c r="E17" s="28"/>
      <c r="F17" s="28"/>
      <c r="G17" s="183">
        <f>output_dollars</f>
        <v>46203</v>
      </c>
      <c r="H17"/>
      <c r="J17" s="9"/>
    </row>
    <row r="18" spans="1:13" s="7" customFormat="1" ht="12.75" x14ac:dyDescent="0.2">
      <c r="C18" s="35" t="str">
        <f>INDEX($C$9:$C$13,MATCH(G18, $I$9:$I$13,0))</f>
        <v>Option 3</v>
      </c>
      <c r="D18" s="334" t="str">
        <f>INDEX($D$9:$D$13,MATCH(G18, $I$9:$I$13,0))</f>
        <v>Economic SWER upgrades</v>
      </c>
      <c r="E18" s="334"/>
      <c r="F18" s="334"/>
      <c r="G18" s="103">
        <f>_xlfn.MAXIFS(I9:I13, IF(compliance, Data!$F$9:$F$13, Data!$C$9:$C$13),FALSE)</f>
        <v>542.54647015076682</v>
      </c>
      <c r="H18"/>
    </row>
    <row r="19" spans="1:13" s="7" customFormat="1" ht="12.75" x14ac:dyDescent="0.2">
      <c r="H19"/>
    </row>
    <row r="20" spans="1:13" x14ac:dyDescent="0.2"/>
    <row r="21" spans="1:13" x14ac:dyDescent="0.2"/>
    <row r="22" spans="1:13" x14ac:dyDescent="0.2"/>
    <row r="23" spans="1:13" ht="15" x14ac:dyDescent="0.25">
      <c r="A23" s="18" t="s">
        <v>88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8"/>
    </row>
    <row r="24" spans="1:13" x14ac:dyDescent="0.2"/>
    <row r="25" spans="1:13" s="8" customFormat="1" ht="12.75" x14ac:dyDescent="0.2">
      <c r="C25" s="13" t="s">
        <v>28</v>
      </c>
    </row>
    <row r="26" spans="1:13" s="8" customFormat="1" ht="12.75" x14ac:dyDescent="0.2">
      <c r="C26" s="92" t="str">
        <f>C18</f>
        <v>Option 3</v>
      </c>
    </row>
    <row r="27" spans="1:13" s="8" customFormat="1" ht="12.75" x14ac:dyDescent="0.2"/>
    <row r="28" spans="1:13" s="8" customFormat="1" ht="12.75" x14ac:dyDescent="0.2"/>
    <row r="29" spans="1:13" s="8" customFormat="1" ht="12.75" x14ac:dyDescent="0.2">
      <c r="C29" s="52" t="s">
        <v>29</v>
      </c>
      <c r="D29" s="288">
        <f>output_dollars</f>
        <v>46203</v>
      </c>
      <c r="E29" s="184"/>
      <c r="F29" s="54" t="str">
        <f>Assumptions!K89</f>
        <v>2026-27</v>
      </c>
      <c r="G29" s="54" t="str">
        <f>Assumptions!L89</f>
        <v>2027-28</v>
      </c>
      <c r="H29" s="54" t="str">
        <f>Assumptions!M89</f>
        <v>2028-29</v>
      </c>
      <c r="I29" s="54" t="str">
        <f>Assumptions!N89</f>
        <v>2029-30</v>
      </c>
      <c r="J29" s="54" t="str">
        <f>Assumptions!O89</f>
        <v>2030-31</v>
      </c>
      <c r="L29" s="54" t="s">
        <v>140</v>
      </c>
    </row>
    <row r="30" spans="1:13" s="8" customFormat="1" ht="12.75" x14ac:dyDescent="0.2">
      <c r="C30" s="4" t="s">
        <v>30</v>
      </c>
      <c r="F30" s="104">
        <f>-INDEX(Consol!$I$15:$Q$82,MATCH($C$26&amp;$C30,Consol!$D$15:$D$82,0), MATCH(F$29, Consol!$I$9:$Q$9,0))/mill_conv</f>
        <v>10.68396140559933</v>
      </c>
      <c r="G30" s="104">
        <f>-INDEX(Consol!$I$15:$Q$82,MATCH($C$26&amp;$C30,Consol!$D$15:$D$82,0), MATCH(G$29, Consol!$I$9:$Q$9,0))/mill_conv</f>
        <v>7.3452234663495393</v>
      </c>
      <c r="H30" s="104">
        <f>-INDEX(Consol!$I$15:$Q$82,MATCH($C$26&amp;$C30,Consol!$D$15:$D$82,0), MATCH(H$29, Consol!$I$9:$Q$9,0))/mill_conv</f>
        <v>12.687204169149203</v>
      </c>
      <c r="I30" s="104">
        <f>-INDEX(Consol!$I$15:$Q$82,MATCH($C$26&amp;$C30,Consol!$D$15:$D$82,0), MATCH(I$29, Consol!$I$9:$Q$9,0))/mill_conv</f>
        <v>15.580777049832355</v>
      </c>
      <c r="J30" s="104">
        <f>-INDEX(Consol!$I$15:$Q$82,MATCH($C$26&amp;$C30,Consol!$D$15:$D$82,0), MATCH(J$29, Consol!$I$9:$Q$9,0))/mill_conv</f>
        <v>16.804980960890614</v>
      </c>
      <c r="K30" s="185"/>
      <c r="L30" s="185">
        <f>SUM(F30:J30)</f>
        <v>63.102147051821049</v>
      </c>
    </row>
    <row r="31" spans="1:13" s="8" customFormat="1" ht="12.75" x14ac:dyDescent="0.2">
      <c r="C31" s="4" t="s">
        <v>31</v>
      </c>
      <c r="D31" s="27"/>
      <c r="E31" s="27"/>
      <c r="F31" s="104">
        <f>-INDEX(Consol!$I$15:$Q$82,MATCH($C$26&amp;$C31,Consol!$D$15:$D$82,0), MATCH(F$29, Consol!$I$9:$Q$9,0))/mill_conv</f>
        <v>0</v>
      </c>
      <c r="G31" s="104">
        <f>-INDEX(Consol!$I$15:$Q$82,MATCH($C$26&amp;$C31,Consol!$D$15:$D$82,0), MATCH(G$29, Consol!$I$9:$Q$9,0))/mill_conv</f>
        <v>0</v>
      </c>
      <c r="H31" s="104">
        <f>-INDEX(Consol!$I$15:$Q$82,MATCH($C$26&amp;$C31,Consol!$D$15:$D$82,0), MATCH(H$29, Consol!$I$9:$Q$9,0))/mill_conv</f>
        <v>0</v>
      </c>
      <c r="I31" s="104">
        <f>-INDEX(Consol!$I$15:$Q$82,MATCH($C$26&amp;$C31,Consol!$D$15:$D$82,0), MATCH(I$29, Consol!$I$9:$Q$9,0))/mill_conv</f>
        <v>0</v>
      </c>
      <c r="J31" s="104">
        <f>-INDEX(Consol!$I$15:$Q$82,MATCH($C$26&amp;$C31,Consol!$D$15:$D$82,0), MATCH(J$29, Consol!$I$9:$Q$9,0))/mill_conv</f>
        <v>0</v>
      </c>
      <c r="K31" s="185"/>
      <c r="L31" s="185">
        <f>SUM(F31:J31)</f>
        <v>0</v>
      </c>
    </row>
    <row r="32" spans="1:13" s="8" customFormat="1" ht="12.75" x14ac:dyDescent="0.2"/>
    <row r="33" spans="1:12" s="8" customFormat="1" ht="12.75" x14ac:dyDescent="0.2"/>
    <row r="34" spans="1:12" s="8" customFormat="1" ht="12.75" x14ac:dyDescent="0.2"/>
    <row r="35" spans="1:12" s="8" customFormat="1" ht="15" x14ac:dyDescent="0.25">
      <c r="A35" s="18" t="s">
        <v>157</v>
      </c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</row>
    <row r="36" spans="1:12" s="8" customFormat="1" ht="12.75" x14ac:dyDescent="0.2"/>
    <row r="37" spans="1:12" s="8" customFormat="1" ht="12.75" x14ac:dyDescent="0.2">
      <c r="C37" s="8" t="s">
        <v>234</v>
      </c>
      <c r="D37" s="27"/>
      <c r="E37" s="27"/>
      <c r="F37" s="321"/>
    </row>
    <row r="38" spans="1:12" s="8" customFormat="1" ht="12.75" x14ac:dyDescent="0.2"/>
    <row r="39" spans="1:12" s="8" customFormat="1" ht="12.75" x14ac:dyDescent="0.2"/>
    <row r="40" spans="1:12" s="8" customFormat="1" ht="12.75" x14ac:dyDescent="0.2"/>
    <row r="41" spans="1:12" s="8" customFormat="1" ht="12.75" x14ac:dyDescent="0.2"/>
    <row r="42" spans="1:12" s="8" customFormat="1" ht="12.75" x14ac:dyDescent="0.2"/>
    <row r="43" spans="1:12" s="8" customFormat="1" ht="12.75" x14ac:dyDescent="0.2"/>
    <row r="44" spans="1:12" s="8" customFormat="1" ht="12.75" x14ac:dyDescent="0.2"/>
    <row r="45" spans="1:12" s="8" customFormat="1" ht="12.75" x14ac:dyDescent="0.2"/>
    <row r="46" spans="1:12" s="8" customFormat="1" ht="12.75" x14ac:dyDescent="0.2"/>
    <row r="47" spans="1:12" s="8" customFormat="1" ht="12.75" x14ac:dyDescent="0.2"/>
    <row r="48" spans="1:12" s="8" customFormat="1" ht="12.75" x14ac:dyDescent="0.2"/>
    <row r="49" spans="1:12" s="8" customFormat="1" ht="12.75" x14ac:dyDescent="0.2"/>
    <row r="50" spans="1:12" s="8" customFormat="1" ht="12.75" x14ac:dyDescent="0.2"/>
    <row r="51" spans="1:12" s="8" customFormat="1" ht="12.75" x14ac:dyDescent="0.2"/>
    <row r="52" spans="1:12" s="8" customFormat="1" ht="12.75" x14ac:dyDescent="0.2"/>
    <row r="53" spans="1:12" s="8" customFormat="1" ht="12.75" x14ac:dyDescent="0.2"/>
    <row r="54" spans="1:12" s="8" customFormat="1" ht="12.75" x14ac:dyDescent="0.2"/>
    <row r="55" spans="1:12" s="8" customFormat="1" ht="12.75" x14ac:dyDescent="0.2"/>
    <row r="56" spans="1:12" s="8" customFormat="1" ht="12.75" x14ac:dyDescent="0.2"/>
    <row r="57" spans="1:12" s="8" customFormat="1" ht="12.75" x14ac:dyDescent="0.2"/>
    <row r="58" spans="1:12" s="8" customFormat="1" ht="12.75" x14ac:dyDescent="0.2"/>
    <row r="59" spans="1:12" s="8" customFormat="1" ht="12.75" x14ac:dyDescent="0.2"/>
    <row r="60" spans="1:12" s="8" customFormat="1" ht="12.75" x14ac:dyDescent="0.2"/>
    <row r="61" spans="1:12" s="8" customFormat="1" ht="12.75" x14ac:dyDescent="0.2"/>
    <row r="62" spans="1:12" s="8" customFormat="1" ht="12.75" x14ac:dyDescent="0.2"/>
    <row r="63" spans="1:12" s="8" customFormat="1" ht="15" x14ac:dyDescent="0.25">
      <c r="A63" s="18" t="s">
        <v>217</v>
      </c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</row>
    <row r="64" spans="1:12" s="8" customFormat="1" ht="12.75" x14ac:dyDescent="0.2"/>
    <row r="65" spans="3:13" s="8" customFormat="1" ht="12.75" x14ac:dyDescent="0.2"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</row>
    <row r="66" spans="3:13" s="8" customFormat="1" ht="12.75" x14ac:dyDescent="0.2">
      <c r="C66" s="256" t="s">
        <v>221</v>
      </c>
      <c r="D66" s="184">
        <f>output_dollars</f>
        <v>46203</v>
      </c>
      <c r="E66" s="184"/>
      <c r="F66" s="257" t="str">
        <f>Sensitivity_calcs!C89</f>
        <v>Option 1 (base case)</v>
      </c>
      <c r="G66" s="257" t="str">
        <f>Sensitivity_calcs!D89</f>
        <v>Option 2</v>
      </c>
      <c r="H66" s="257" t="str">
        <f>Sensitivity_calcs!E89</f>
        <v>Option 3</v>
      </c>
      <c r="I66" s="257" t="str">
        <f>Sensitivity_calcs!F89</f>
        <v>Option 4</v>
      </c>
      <c r="J66" s="257" t="str">
        <f>Sensitivity_calcs!G89</f>
        <v>Option 5</v>
      </c>
      <c r="K66" s="261"/>
      <c r="L66" s="286" t="s">
        <v>219</v>
      </c>
      <c r="M66" s="261"/>
    </row>
    <row r="67" spans="3:13" s="8" customFormat="1" ht="12.75" x14ac:dyDescent="0.2">
      <c r="C67" s="284" t="str">
        <f>Sensitivity_calcs!B90</f>
        <v>None</v>
      </c>
      <c r="D67" s="264"/>
      <c r="E67" s="264"/>
      <c r="F67" s="285">
        <f>Sensitivity_calcs!C90</f>
        <v>0</v>
      </c>
      <c r="G67" s="285">
        <f>Sensitivity_calcs!D90</f>
        <v>513.90679379302162</v>
      </c>
      <c r="H67" s="285">
        <f>Sensitivity_calcs!E90</f>
        <v>542.54647015076682</v>
      </c>
      <c r="I67" s="285">
        <f>Sensitivity_calcs!F90</f>
        <v>536.74373811053692</v>
      </c>
      <c r="J67" s="285" t="str">
        <f>Sensitivity_calcs!G90</f>
        <v/>
      </c>
      <c r="K67" s="255"/>
      <c r="L67" s="287" t="str">
        <f>Sensitivity_calcs!K90</f>
        <v>Option 3</v>
      </c>
      <c r="M67" s="255"/>
    </row>
    <row r="68" spans="3:13" s="8" customFormat="1" ht="12.75" x14ac:dyDescent="0.2">
      <c r="C68" s="263" t="str">
        <f>Sensitivity_calcs!B91</f>
        <v>Capex 10% higher</v>
      </c>
      <c r="D68" s="263"/>
      <c r="E68" s="263"/>
      <c r="F68" s="277">
        <f>Sensitivity_calcs!C91</f>
        <v>0</v>
      </c>
      <c r="G68" s="272">
        <f>Sensitivity_calcs!D91</f>
        <v>509.86828403810512</v>
      </c>
      <c r="H68" s="272">
        <f>Sensitivity_calcs!E91</f>
        <v>536.81373278557714</v>
      </c>
      <c r="I68" s="272">
        <f>Sensitivity_calcs!F91</f>
        <v>525.75285713196649</v>
      </c>
      <c r="J68" s="272" t="str">
        <f>Sensitivity_calcs!G91</f>
        <v/>
      </c>
      <c r="K68" s="255"/>
      <c r="L68" s="280" t="str">
        <f>Sensitivity_calcs!K91</f>
        <v>Option 3</v>
      </c>
      <c r="M68" s="255"/>
    </row>
    <row r="69" spans="3:13" s="8" customFormat="1" ht="12.75" x14ac:dyDescent="0.2">
      <c r="C69" s="263" t="str">
        <f>Sensitivity_calcs!B92</f>
        <v>Capex 10% lower</v>
      </c>
      <c r="D69" s="263"/>
      <c r="E69" s="263"/>
      <c r="F69" s="278">
        <f>Sensitivity_calcs!C92</f>
        <v>0</v>
      </c>
      <c r="G69" s="273">
        <f>Sensitivity_calcs!D92</f>
        <v>517.94530354793812</v>
      </c>
      <c r="H69" s="273">
        <f>Sensitivity_calcs!E92</f>
        <v>548.27920751595695</v>
      </c>
      <c r="I69" s="273">
        <f>Sensitivity_calcs!F92</f>
        <v>547.7346190891069</v>
      </c>
      <c r="J69" s="273" t="str">
        <f>Sensitivity_calcs!G92</f>
        <v/>
      </c>
      <c r="K69" s="255"/>
      <c r="L69" s="280" t="str">
        <f>Sensitivity_calcs!K92</f>
        <v>Option 3</v>
      </c>
      <c r="M69" s="255"/>
    </row>
    <row r="70" spans="3:13" s="8" customFormat="1" ht="12.75" x14ac:dyDescent="0.2">
      <c r="C70" s="263" t="str">
        <f>Sensitivity_calcs!B93</f>
        <v>Total benefits 10% higher</v>
      </c>
      <c r="D70" s="263"/>
      <c r="E70" s="263"/>
      <c r="F70" s="278">
        <f>Sensitivity_calcs!C93</f>
        <v>0</v>
      </c>
      <c r="G70" s="273">
        <f>Sensitivity_calcs!D93</f>
        <v>569.33598292724025</v>
      </c>
      <c r="H70" s="273">
        <f>Sensitivity_calcs!E93</f>
        <v>602.5338545310334</v>
      </c>
      <c r="I70" s="273">
        <f>Sensitivity_calcs!F93</f>
        <v>601.40899290016068</v>
      </c>
      <c r="J70" s="273" t="str">
        <f>Sensitivity_calcs!G93</f>
        <v/>
      </c>
      <c r="K70" s="255"/>
      <c r="L70" s="280" t="str">
        <f>Sensitivity_calcs!K93</f>
        <v>Option 3</v>
      </c>
      <c r="M70" s="255"/>
    </row>
    <row r="71" spans="3:13" s="8" customFormat="1" ht="12.75" x14ac:dyDescent="0.2">
      <c r="C71" s="263" t="str">
        <f>Sensitivity_calcs!B94</f>
        <v>Total benefits 10% lower</v>
      </c>
      <c r="D71" s="263"/>
      <c r="E71" s="263"/>
      <c r="F71" s="278">
        <f>Sensitivity_calcs!C94</f>
        <v>0</v>
      </c>
      <c r="G71" s="273">
        <f>Sensitivity_calcs!D94</f>
        <v>458.47760465880299</v>
      </c>
      <c r="H71" s="273">
        <f>Sensitivity_calcs!E94</f>
        <v>482.55908577050053</v>
      </c>
      <c r="I71" s="273">
        <f>Sensitivity_calcs!F94</f>
        <v>472.07848332091282</v>
      </c>
      <c r="J71" s="273" t="str">
        <f>Sensitivity_calcs!G94</f>
        <v/>
      </c>
      <c r="K71" s="255"/>
      <c r="L71" s="280" t="str">
        <f>Sensitivity_calcs!K94</f>
        <v>Option 3</v>
      </c>
      <c r="M71" s="255"/>
    </row>
    <row r="72" spans="3:13" s="8" customFormat="1" ht="12.75" x14ac:dyDescent="0.2">
      <c r="C72" s="263" t="str">
        <f>Sensitivity_calcs!B95</f>
        <v>Capex 10% higher &amp; Total benefits 10% lower</v>
      </c>
      <c r="D72" s="263"/>
      <c r="E72" s="263"/>
      <c r="F72" s="278">
        <f>Sensitivity_calcs!C95</f>
        <v>0</v>
      </c>
      <c r="G72" s="273">
        <f>Sensitivity_calcs!D95</f>
        <v>454.43909490388643</v>
      </c>
      <c r="H72" s="273">
        <f>Sensitivity_calcs!E95</f>
        <v>476.82634840531063</v>
      </c>
      <c r="I72" s="273">
        <f>Sensitivity_calcs!F95</f>
        <v>461.08760234234262</v>
      </c>
      <c r="J72" s="273" t="str">
        <f>Sensitivity_calcs!G95</f>
        <v/>
      </c>
      <c r="K72" s="255"/>
      <c r="L72" s="280" t="str">
        <f>Sensitivity_calcs!K95</f>
        <v>Option 3</v>
      </c>
      <c r="M72" s="255"/>
    </row>
    <row r="73" spans="3:13" s="8" customFormat="1" ht="12.75" x14ac:dyDescent="0.2">
      <c r="C73" s="263">
        <f>Sensitivity_calcs!B96</f>
        <v>0</v>
      </c>
      <c r="D73" s="263"/>
      <c r="E73" s="263"/>
      <c r="F73" s="278" t="str">
        <f>Sensitivity_calcs!C96</f>
        <v/>
      </c>
      <c r="G73" s="273" t="str">
        <f>Sensitivity_calcs!D96</f>
        <v/>
      </c>
      <c r="H73" s="273" t="str">
        <f>Sensitivity_calcs!E96</f>
        <v/>
      </c>
      <c r="I73" s="273" t="str">
        <f>Sensitivity_calcs!F96</f>
        <v/>
      </c>
      <c r="J73" s="273" t="str">
        <f>Sensitivity_calcs!G96</f>
        <v/>
      </c>
      <c r="K73" s="255"/>
      <c r="L73" s="280" t="str">
        <f>Sensitivity_calcs!K96</f>
        <v/>
      </c>
      <c r="M73" s="255"/>
    </row>
    <row r="74" spans="3:13" s="8" customFormat="1" ht="12.75" x14ac:dyDescent="0.2">
      <c r="C74" s="263">
        <f>Sensitivity_calcs!B97</f>
        <v>0</v>
      </c>
      <c r="D74" s="258"/>
      <c r="E74" s="258"/>
      <c r="F74" s="278" t="str">
        <f>Sensitivity_calcs!C97</f>
        <v/>
      </c>
      <c r="G74" s="273" t="str">
        <f>Sensitivity_calcs!D97</f>
        <v/>
      </c>
      <c r="H74" s="273" t="str">
        <f>Sensitivity_calcs!E97</f>
        <v/>
      </c>
      <c r="I74" s="273" t="str">
        <f>Sensitivity_calcs!F97</f>
        <v/>
      </c>
      <c r="J74" s="273" t="str">
        <f>Sensitivity_calcs!G97</f>
        <v/>
      </c>
      <c r="K74" s="265">
        <f>IF(C74=0,0, INDEX($F$66:$J$66, MATCH(MAX($F74:$I74),$F74:$I74,0)))</f>
        <v>0</v>
      </c>
      <c r="L74" s="280" t="str">
        <f>Sensitivity_calcs!K97</f>
        <v/>
      </c>
    </row>
    <row r="75" spans="3:13" s="8" customFormat="1" ht="12.75" x14ac:dyDescent="0.2">
      <c r="D75" s="263">
        <f>Sensitivity_calcs!B98</f>
        <v>0</v>
      </c>
      <c r="E75" s="263"/>
      <c r="F75" s="278" t="str">
        <f>Sensitivity_calcs!C98</f>
        <v/>
      </c>
      <c r="G75" s="273" t="str">
        <f>Sensitivity_calcs!D98</f>
        <v/>
      </c>
      <c r="H75" s="273" t="str">
        <f>Sensitivity_calcs!E98</f>
        <v/>
      </c>
      <c r="I75" s="273" t="str">
        <f>Sensitivity_calcs!F98</f>
        <v/>
      </c>
      <c r="J75" s="273" t="str">
        <f>Sensitivity_calcs!G98</f>
        <v/>
      </c>
      <c r="K75" s="255"/>
      <c r="L75" s="280" t="str">
        <f>Sensitivity_calcs!K98</f>
        <v/>
      </c>
      <c r="M75" s="255"/>
    </row>
    <row r="76" spans="3:13" s="8" customFormat="1" ht="12.75" x14ac:dyDescent="0.2">
      <c r="D76" s="263">
        <f>Sensitivity_calcs!B99</f>
        <v>0</v>
      </c>
      <c r="E76" s="263"/>
      <c r="F76" s="279"/>
      <c r="G76" s="104"/>
      <c r="H76" s="104"/>
      <c r="I76" s="104"/>
      <c r="J76" s="104"/>
      <c r="K76" s="255"/>
      <c r="L76" s="255"/>
    </row>
    <row r="77" spans="3:13" s="8" customFormat="1" ht="12.75" x14ac:dyDescent="0.2">
      <c r="F77" s="262"/>
      <c r="G77" s="104"/>
      <c r="H77" s="104"/>
      <c r="I77" s="104"/>
      <c r="J77" s="104"/>
    </row>
    <row r="78" spans="3:13" s="8" customFormat="1" ht="12.75" x14ac:dyDescent="0.2">
      <c r="F78" s="262"/>
      <c r="G78" s="262"/>
      <c r="H78" s="262"/>
      <c r="I78" s="262"/>
    </row>
    <row r="79" spans="3:13" s="8" customFormat="1" ht="12.75" x14ac:dyDescent="0.2"/>
    <row r="80" spans="3:13" s="8" customFormat="1" ht="12.75" x14ac:dyDescent="0.2"/>
    <row r="81" spans="4:6" s="8" customFormat="1" ht="12.75" x14ac:dyDescent="0.2">
      <c r="D81" s="243"/>
      <c r="E81" s="243"/>
      <c r="F81" s="243"/>
    </row>
    <row r="82" spans="4:6" s="8" customFormat="1" ht="12.75" x14ac:dyDescent="0.2">
      <c r="D82" s="243"/>
      <c r="E82" s="243"/>
      <c r="F82" s="243"/>
    </row>
    <row r="83" spans="4:6" s="8" customFormat="1" ht="12.75" hidden="1" x14ac:dyDescent="0.2">
      <c r="D83" s="243"/>
      <c r="E83" s="243"/>
      <c r="F83" s="243"/>
    </row>
    <row r="84" spans="4:6" s="8" customFormat="1" ht="12.75" hidden="1" x14ac:dyDescent="0.2"/>
    <row r="85" spans="4:6" s="8" customFormat="1" ht="12.75" hidden="1" x14ac:dyDescent="0.2"/>
    <row r="86" spans="4:6" s="8" customFormat="1" ht="12.75" hidden="1" x14ac:dyDescent="0.2"/>
    <row r="87" spans="4:6" s="8" customFormat="1" ht="12.75" hidden="1" x14ac:dyDescent="0.2"/>
    <row r="88" spans="4:6" s="8" customFormat="1" ht="12.75" hidden="1" x14ac:dyDescent="0.2"/>
    <row r="89" spans="4:6" s="8" customFormat="1" ht="12.75" hidden="1" x14ac:dyDescent="0.2"/>
    <row r="90" spans="4:6" s="8" customFormat="1" ht="12.75" hidden="1" x14ac:dyDescent="0.2"/>
    <row r="91" spans="4:6" s="8" customFormat="1" ht="12.75" hidden="1" x14ac:dyDescent="0.2"/>
    <row r="92" spans="4:6" s="8" customFormat="1" ht="12.75" hidden="1" x14ac:dyDescent="0.2"/>
    <row r="93" spans="4:6" s="8" customFormat="1" ht="12.75" hidden="1" x14ac:dyDescent="0.2"/>
    <row r="94" spans="4:6" s="8" customFormat="1" ht="12.75" hidden="1" x14ac:dyDescent="0.2"/>
    <row r="95" spans="4:6" s="8" customFormat="1" ht="12.75" hidden="1" x14ac:dyDescent="0.2"/>
    <row r="96" spans="4:6" s="8" customFormat="1" ht="12.75" hidden="1" x14ac:dyDescent="0.2"/>
    <row r="97" s="8" customFormat="1" ht="12.75" hidden="1" x14ac:dyDescent="0.2"/>
    <row r="98" s="8" customFormat="1" ht="12.75" hidden="1" x14ac:dyDescent="0.2"/>
    <row r="99" s="8" customFormat="1" ht="12.75" hidden="1" x14ac:dyDescent="0.2"/>
    <row r="100" s="8" customFormat="1" ht="12.75" hidden="1" x14ac:dyDescent="0.2"/>
    <row r="101" s="8" customFormat="1" ht="12.75" hidden="1" x14ac:dyDescent="0.2"/>
    <row r="102" s="8" customFormat="1" ht="12.75" hidden="1" x14ac:dyDescent="0.2"/>
    <row r="103" s="8" customFormat="1" ht="12.75" hidden="1" x14ac:dyDescent="0.2"/>
    <row r="104" s="8" customFormat="1" ht="12.75" hidden="1" x14ac:dyDescent="0.2"/>
    <row r="105" s="8" customFormat="1" ht="12.75" hidden="1" x14ac:dyDescent="0.2"/>
    <row r="106" s="8" customFormat="1" ht="12.75" hidden="1" x14ac:dyDescent="0.2"/>
    <row r="107" s="8" customFormat="1" ht="12.75" hidden="1" x14ac:dyDescent="0.2"/>
    <row r="108" s="8" customFormat="1" ht="12.75" hidden="1" x14ac:dyDescent="0.2"/>
    <row r="109" s="8" customFormat="1" ht="12.75" hidden="1" x14ac:dyDescent="0.2"/>
    <row r="110" s="8" customFormat="1" ht="12.75" hidden="1" x14ac:dyDescent="0.2"/>
    <row r="111" s="8" customFormat="1" ht="12.75" hidden="1" x14ac:dyDescent="0.2"/>
    <row r="112" s="8" customFormat="1" ht="12.75" hidden="1" x14ac:dyDescent="0.2"/>
    <row r="113" s="8" customFormat="1" ht="12.75" hidden="1" x14ac:dyDescent="0.2"/>
    <row r="114" s="8" customFormat="1" ht="12.75" hidden="1" x14ac:dyDescent="0.2"/>
    <row r="115" s="8" customFormat="1" ht="12.75" hidden="1" x14ac:dyDescent="0.2"/>
    <row r="116" s="8" customFormat="1" ht="12.75" hidden="1" x14ac:dyDescent="0.2"/>
    <row r="117" s="8" customFormat="1" ht="12.75" hidden="1" x14ac:dyDescent="0.2"/>
    <row r="118" s="8" customFormat="1" ht="12.75" hidden="1" x14ac:dyDescent="0.2"/>
    <row r="119" s="8" customFormat="1" ht="12.75" hidden="1" x14ac:dyDescent="0.2"/>
    <row r="120" s="8" customFormat="1" ht="12.75" hidden="1" x14ac:dyDescent="0.2"/>
    <row r="121" s="8" customFormat="1" ht="12.75" hidden="1" x14ac:dyDescent="0.2"/>
    <row r="122" s="8" customFormat="1" ht="12.75" hidden="1" x14ac:dyDescent="0.2"/>
    <row r="123" s="8" customFormat="1" ht="12.75" hidden="1" x14ac:dyDescent="0.2"/>
    <row r="124" s="8" customFormat="1" ht="12.75" hidden="1" x14ac:dyDescent="0.2"/>
    <row r="125" s="8" customFormat="1" ht="12.75" hidden="1" x14ac:dyDescent="0.2"/>
    <row r="126" s="8" customFormat="1" ht="12.75" hidden="1" x14ac:dyDescent="0.2"/>
    <row r="127" s="8" customFormat="1" ht="12.75" hidden="1" x14ac:dyDescent="0.2"/>
    <row r="128" s="8" customFormat="1" ht="12.75" hidden="1" x14ac:dyDescent="0.2"/>
    <row r="129" s="8" customFormat="1" ht="12.75" hidden="1" x14ac:dyDescent="0.2"/>
    <row r="130" s="8" customFormat="1" ht="12.75" hidden="1" x14ac:dyDescent="0.2"/>
    <row r="131" s="8" customFormat="1" ht="12.75" hidden="1" x14ac:dyDescent="0.2"/>
    <row r="132" s="8" customFormat="1" ht="12.75" hidden="1" x14ac:dyDescent="0.2"/>
    <row r="133" s="8" customFormat="1" ht="12.75" hidden="1" x14ac:dyDescent="0.2"/>
    <row r="134" s="8" customFormat="1" ht="12.75" hidden="1" x14ac:dyDescent="0.2"/>
    <row r="135" s="8" customFormat="1" ht="12.75" hidden="1" x14ac:dyDescent="0.2"/>
    <row r="136" s="8" customFormat="1" ht="12.75" hidden="1" x14ac:dyDescent="0.2"/>
    <row r="137" s="8" customFormat="1" ht="12.75" hidden="1" x14ac:dyDescent="0.2"/>
    <row r="138" s="8" customFormat="1" ht="12.75" hidden="1" x14ac:dyDescent="0.2"/>
    <row r="139" s="8" customFormat="1" ht="12.75" hidden="1" x14ac:dyDescent="0.2"/>
    <row r="140" s="8" customFormat="1" ht="12.75" hidden="1" x14ac:dyDescent="0.2"/>
    <row r="141" s="8" customFormat="1" ht="12.75" hidden="1" x14ac:dyDescent="0.2"/>
    <row r="142" s="8" customFormat="1" ht="12.75" hidden="1" x14ac:dyDescent="0.2"/>
    <row r="143" s="8" customFormat="1" ht="12.75" hidden="1" x14ac:dyDescent="0.2"/>
    <row r="144" s="8" customFormat="1" ht="12.75" hidden="1" x14ac:dyDescent="0.2"/>
    <row r="145" s="8" customFormat="1" ht="12.75" hidden="1" x14ac:dyDescent="0.2"/>
    <row r="146" s="8" customFormat="1" ht="12.75" hidden="1" x14ac:dyDescent="0.2"/>
    <row r="147" s="8" customFormat="1" ht="12.75" hidden="1" x14ac:dyDescent="0.2"/>
    <row r="148" s="8" customFormat="1" ht="12.75" hidden="1" x14ac:dyDescent="0.2"/>
    <row r="149" s="8" customFormat="1" ht="12.75" hidden="1" x14ac:dyDescent="0.2"/>
    <row r="150" s="8" customFormat="1" ht="12.75" hidden="1" x14ac:dyDescent="0.2"/>
    <row r="151" s="8" customFormat="1" ht="12.75" hidden="1" x14ac:dyDescent="0.2"/>
    <row r="152" s="8" customFormat="1" ht="12.75" hidden="1" x14ac:dyDescent="0.2"/>
    <row r="153" s="8" customFormat="1" ht="12.75" hidden="1" x14ac:dyDescent="0.2"/>
    <row r="154" s="8" customFormat="1" ht="12.75" hidden="1" x14ac:dyDescent="0.2"/>
    <row r="155" s="8" customFormat="1" ht="12.75" hidden="1" x14ac:dyDescent="0.2"/>
    <row r="156" s="8" customFormat="1" ht="12.75" hidden="1" x14ac:dyDescent="0.2"/>
    <row r="157" s="8" customFormat="1" ht="12.75" hidden="1" x14ac:dyDescent="0.2"/>
    <row r="158" s="8" customFormat="1" ht="12.75" hidden="1" x14ac:dyDescent="0.2"/>
    <row r="159" s="8" customFormat="1" ht="12.75" hidden="1" x14ac:dyDescent="0.2"/>
    <row r="160" s="8" customFormat="1" ht="12.75" hidden="1" x14ac:dyDescent="0.2"/>
    <row r="161" s="8" customFormat="1" ht="12.75" hidden="1" x14ac:dyDescent="0.2"/>
    <row r="162" s="8" customFormat="1" ht="12.75" hidden="1" x14ac:dyDescent="0.2"/>
    <row r="163" s="8" customFormat="1" ht="12.75" hidden="1" x14ac:dyDescent="0.2"/>
    <row r="164" s="8" customFormat="1" ht="12.75" hidden="1" x14ac:dyDescent="0.2"/>
    <row r="165" s="8" customFormat="1" ht="12.75" hidden="1" x14ac:dyDescent="0.2"/>
    <row r="166" s="8" customFormat="1" ht="12.75" hidden="1" x14ac:dyDescent="0.2"/>
    <row r="167" s="8" customFormat="1" ht="12.75" hidden="1" x14ac:dyDescent="0.2"/>
    <row r="168" s="8" customFormat="1" ht="12.75" hidden="1" x14ac:dyDescent="0.2"/>
    <row r="169" s="8" customFormat="1" ht="12.75" hidden="1" x14ac:dyDescent="0.2"/>
    <row r="170" s="8" customFormat="1" ht="12.75" hidden="1" x14ac:dyDescent="0.2"/>
    <row r="171" s="8" customFormat="1" ht="12.75" hidden="1" x14ac:dyDescent="0.2"/>
    <row r="172" s="8" customFormat="1" ht="12.75" hidden="1" x14ac:dyDescent="0.2"/>
    <row r="173" s="8" customFormat="1" ht="12.75" hidden="1" x14ac:dyDescent="0.2"/>
    <row r="174" s="8" customFormat="1" ht="12.75" hidden="1" x14ac:dyDescent="0.2"/>
    <row r="175" s="8" customFormat="1" ht="12.75" hidden="1" x14ac:dyDescent="0.2"/>
    <row r="176" s="8" customFormat="1" ht="12.75" hidden="1" x14ac:dyDescent="0.2"/>
    <row r="177" s="8" customFormat="1" ht="12.75" hidden="1" x14ac:dyDescent="0.2"/>
    <row r="178" s="8" customFormat="1" ht="12.75" hidden="1" x14ac:dyDescent="0.2"/>
    <row r="179" s="8" customFormat="1" ht="12.75" hidden="1" x14ac:dyDescent="0.2"/>
    <row r="180" s="8" customFormat="1" ht="12.75" hidden="1" x14ac:dyDescent="0.2"/>
    <row r="181" s="8" customFormat="1" ht="12.75" hidden="1" x14ac:dyDescent="0.2"/>
    <row r="182" s="8" customFormat="1" ht="12.75" hidden="1" x14ac:dyDescent="0.2"/>
    <row r="183" s="8" customFormat="1" ht="12.75" hidden="1" x14ac:dyDescent="0.2"/>
    <row r="184" s="8" customFormat="1" ht="12.75" hidden="1" x14ac:dyDescent="0.2"/>
    <row r="185" s="8" customFormat="1" ht="12.75" hidden="1" x14ac:dyDescent="0.2"/>
    <row r="186" s="8" customFormat="1" ht="12.75" hidden="1" x14ac:dyDescent="0.2"/>
    <row r="187" s="8" customFormat="1" ht="12.75" hidden="1" x14ac:dyDescent="0.2"/>
    <row r="188" s="8" customFormat="1" ht="12.75" hidden="1" x14ac:dyDescent="0.2"/>
    <row r="189" s="8" customFormat="1" ht="12.75" hidden="1" x14ac:dyDescent="0.2"/>
    <row r="190" s="8" customFormat="1" ht="12.75" hidden="1" x14ac:dyDescent="0.2"/>
    <row r="191" s="8" customFormat="1" ht="12.75" hidden="1" x14ac:dyDescent="0.2"/>
    <row r="192" s="8" customFormat="1" ht="12.75" hidden="1" x14ac:dyDescent="0.2"/>
    <row r="193" s="8" customFormat="1" ht="12.75" hidden="1" x14ac:dyDescent="0.2"/>
    <row r="194" s="8" customFormat="1" ht="12.75" hidden="1" x14ac:dyDescent="0.2"/>
    <row r="195" s="8" customFormat="1" ht="12.75" hidden="1" x14ac:dyDescent="0.2"/>
    <row r="196" s="8" customFormat="1" ht="12.75" hidden="1" x14ac:dyDescent="0.2"/>
    <row r="197" s="8" customFormat="1" ht="12.75" hidden="1" x14ac:dyDescent="0.2"/>
    <row r="198" s="8" customFormat="1" ht="12.75" hidden="1" x14ac:dyDescent="0.2"/>
    <row r="199" s="8" customFormat="1" ht="12.75" hidden="1" x14ac:dyDescent="0.2"/>
    <row r="200" s="8" customFormat="1" ht="12.75" hidden="1" x14ac:dyDescent="0.2"/>
    <row r="201" s="8" customFormat="1" ht="12.75" hidden="1" x14ac:dyDescent="0.2"/>
    <row r="202" s="8" customFormat="1" ht="12.75" hidden="1" x14ac:dyDescent="0.2"/>
    <row r="203" s="8" customFormat="1" ht="12.75" hidden="1" x14ac:dyDescent="0.2"/>
    <row r="204" s="8" customFormat="1" ht="12.75" hidden="1" x14ac:dyDescent="0.2"/>
    <row r="205" s="8" customFormat="1" ht="12.75" hidden="1" x14ac:dyDescent="0.2"/>
    <row r="206" s="8" customFormat="1" ht="12.75" hidden="1" x14ac:dyDescent="0.2"/>
    <row r="207" s="8" customFormat="1" ht="12.75" hidden="1" x14ac:dyDescent="0.2"/>
    <row r="208" s="8" customFormat="1" ht="12.75" hidden="1" x14ac:dyDescent="0.2"/>
    <row r="209" s="8" customFormat="1" ht="12.75" hidden="1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</sheetData>
  <mergeCells count="6">
    <mergeCell ref="D18:F18"/>
    <mergeCell ref="D9:F9"/>
    <mergeCell ref="D10:F10"/>
    <mergeCell ref="D11:F11"/>
    <mergeCell ref="D12:F12"/>
    <mergeCell ref="D13:F13"/>
  </mergeCells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6" id="{6E0000F2-4B34-40F0-A950-26A22E7F516A}">
            <xm:f>Data!$C9</xm:f>
            <x14:dxf>
              <font>
                <color theme="0"/>
              </font>
            </x14:dxf>
          </x14:cfRule>
          <xm:sqref>C9:D13 G9:I13</xm:sqref>
        </x14:conditionalFormatting>
        <x14:conditionalFormatting xmlns:xm="http://schemas.microsoft.com/office/excel/2006/main">
          <x14:cfRule type="expression" priority="175" id="{6E0000F2-4B34-40F0-A950-26A22E7F516A}">
            <xm:f>AND(Data!$C18, NOT(#REF!))</xm:f>
            <x14:dxf>
              <font>
                <color theme="0"/>
              </font>
            </x14:dxf>
          </x14:cfRule>
          <xm:sqref>C14:E14</xm:sqref>
        </x14:conditionalFormatting>
        <x14:conditionalFormatting xmlns:xm="http://schemas.microsoft.com/office/excel/2006/main">
          <x14:cfRule type="expression" priority="217" id="{6E0000F2-4B34-40F0-A950-26A22E7F516A}">
            <xm:f>Data!$C18</xm:f>
            <x14:dxf>
              <font>
                <color theme="0"/>
              </font>
            </x14:dxf>
          </x14:cfRule>
          <xm:sqref>C15:E15</xm:sqref>
        </x14:conditionalFormatting>
        <x14:conditionalFormatting xmlns:xm="http://schemas.microsoft.com/office/excel/2006/main">
          <x14:cfRule type="expression" priority="26" id="{DCC025E7-DD10-45A4-B46F-8DAF8172BEA5}">
            <xm:f>$D$18=Data!B$25</xm:f>
            <x14:dxf>
              <font>
                <color theme="0" tint="-0.24994659260841701"/>
              </font>
            </x14:dxf>
          </x14:cfRule>
          <xm:sqref>D18:F18</xm:sqref>
        </x14:conditionalFormatting>
        <x14:conditionalFormatting xmlns:xm="http://schemas.microsoft.com/office/excel/2006/main">
          <x14:cfRule type="expression" priority="22" id="{6B3CD12B-2C7F-467C-B21A-8374D0C11F7F}">
            <xm:f>AND($C67&lt;&gt;0, F$66=$L67, Sensitivity_calcs!C$88=FALSE)</xm:f>
            <x14:dxf>
              <fill>
                <patternFill>
                  <bgColor rgb="FFCCFFFF"/>
                </patternFill>
              </fill>
            </x14:dxf>
          </x14:cfRule>
          <xm:sqref>F67 G67:J75</xm:sqref>
        </x14:conditionalFormatting>
        <x14:conditionalFormatting xmlns:xm="http://schemas.microsoft.com/office/excel/2006/main">
          <x14:cfRule type="expression" priority="25" id="{0E9BFFB2-7AAD-452D-A6DC-B193223D0B5B}">
            <xm:f>INDEX(Data!$C$9:$C$13, MATCH(F$66, Data!$B$9:$B$13,0))=TRUE</xm:f>
            <x14:dxf>
              <font>
                <b val="0"/>
                <i val="0"/>
                <color theme="1" tint="0.34998626667073579"/>
              </font>
            </x14:dxf>
          </x14:cfRule>
          <xm:sqref>F66:J66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EEA9-DF92-454A-AC78-2AB747F8189C}">
  <sheetPr codeName="Sheet2">
    <tabColor rgb="FFFFFFCC"/>
    <pageSetUpPr fitToPage="1"/>
  </sheetPr>
  <dimension ref="A1:T122"/>
  <sheetViews>
    <sheetView showGridLines="0" zoomScaleNormal="100" workbookViewId="0">
      <pane ySplit="2" topLeftCell="A3" activePane="bottomLeft" state="frozen"/>
      <selection activeCell="A101" sqref="A101"/>
      <selection pane="bottomLeft" activeCell="A3" sqref="A3"/>
    </sheetView>
  </sheetViews>
  <sheetFormatPr defaultColWidth="9" defaultRowHeight="12.75" x14ac:dyDescent="0.2"/>
  <cols>
    <col min="1" max="1" width="3.625" style="8" customWidth="1"/>
    <col min="2" max="2" width="2.625" style="8" customWidth="1"/>
    <col min="3" max="3" width="18.75" style="8" customWidth="1"/>
    <col min="4" max="4" width="9.25" style="8" customWidth="1"/>
    <col min="5" max="5" width="16.375" style="8" customWidth="1"/>
    <col min="6" max="6" width="1.125" style="8" customWidth="1"/>
    <col min="7" max="7" width="14.75" style="8" customWidth="1"/>
    <col min="8" max="8" width="12.875" style="8" customWidth="1"/>
    <col min="9" max="9" width="11.5" style="8" customWidth="1"/>
    <col min="10" max="10" width="6.875" style="8" customWidth="1"/>
    <col min="11" max="16" width="8.125" style="8" customWidth="1"/>
    <col min="17" max="19" width="9" style="8"/>
    <col min="20" max="20" width="17.625" style="8" customWidth="1"/>
    <col min="21" max="16384" width="9" style="8"/>
  </cols>
  <sheetData>
    <row r="1" spans="1:16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</row>
    <row r="2" spans="1:16" ht="15.75" x14ac:dyDescent="0.25">
      <c r="A2" s="55" t="str">
        <f>proj</f>
        <v>Regional and rural supply upgrades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</row>
    <row r="4" spans="1:16" s="1" customFormat="1" ht="15" x14ac:dyDescent="0.2">
      <c r="A4" s="17" t="s">
        <v>44</v>
      </c>
      <c r="B4" s="17"/>
      <c r="C4" s="15"/>
      <c r="D4" s="15"/>
      <c r="E4" s="15"/>
      <c r="F4" s="15"/>
      <c r="G4" s="15"/>
      <c r="H4" s="15"/>
      <c r="I4" s="15"/>
      <c r="J4" s="15"/>
      <c r="K4" s="16"/>
      <c r="L4" s="16"/>
      <c r="M4" s="16"/>
      <c r="N4" s="16"/>
      <c r="O4" s="16"/>
      <c r="P4" s="16"/>
    </row>
    <row r="5" spans="1:16" s="1" customFormat="1" x14ac:dyDescent="0.2">
      <c r="M5" s="11"/>
      <c r="N5" s="11"/>
      <c r="O5" s="11"/>
      <c r="P5" s="11"/>
    </row>
    <row r="6" spans="1:16" ht="12.75" customHeight="1" x14ac:dyDescent="0.2">
      <c r="C6" s="13" t="s">
        <v>11</v>
      </c>
      <c r="D6" s="64"/>
      <c r="E6" s="12" t="s">
        <v>3</v>
      </c>
    </row>
    <row r="7" spans="1:16" s="1" customFormat="1" ht="12.75" customHeight="1" x14ac:dyDescent="0.2">
      <c r="M7" s="11"/>
      <c r="N7" s="11"/>
      <c r="O7" s="11"/>
      <c r="P7" s="11"/>
    </row>
    <row r="8" spans="1:16" x14ac:dyDescent="0.2">
      <c r="C8" s="13" t="s">
        <v>12</v>
      </c>
      <c r="D8" s="13"/>
      <c r="E8" s="342" t="s">
        <v>250</v>
      </c>
      <c r="F8" s="342"/>
      <c r="G8" s="342"/>
      <c r="H8" s="342"/>
      <c r="I8" s="1"/>
      <c r="J8" s="1"/>
    </row>
    <row r="9" spans="1:16" x14ac:dyDescent="0.2">
      <c r="C9" s="13"/>
      <c r="D9" s="13"/>
    </row>
    <row r="10" spans="1:16" s="6" customFormat="1" x14ac:dyDescent="0.2">
      <c r="C10" s="3" t="s">
        <v>13</v>
      </c>
      <c r="D10" s="64"/>
      <c r="E10" s="59" t="s">
        <v>36</v>
      </c>
      <c r="F10" s="8"/>
      <c r="G10" s="36">
        <v>2023</v>
      </c>
      <c r="I10" s="65"/>
      <c r="J10" s="65"/>
    </row>
    <row r="11" spans="1:16" x14ac:dyDescent="0.2">
      <c r="I11" s="65"/>
      <c r="J11" s="65"/>
    </row>
    <row r="12" spans="1:16" x14ac:dyDescent="0.2">
      <c r="H12" s="42"/>
      <c r="I12" s="42"/>
      <c r="J12" s="42"/>
    </row>
    <row r="13" spans="1:16" s="71" customFormat="1" x14ac:dyDescent="0.2">
      <c r="C13" s="72" t="s">
        <v>1</v>
      </c>
      <c r="D13" s="72"/>
      <c r="E13" s="72" t="s">
        <v>0</v>
      </c>
      <c r="F13" s="72"/>
      <c r="G13" s="72"/>
      <c r="H13" s="73"/>
      <c r="I13" s="73"/>
      <c r="J13" s="73"/>
      <c r="K13" s="73"/>
      <c r="L13"/>
    </row>
    <row r="14" spans="1:16" s="1" customFormat="1" ht="12.75" customHeight="1" x14ac:dyDescent="0.2">
      <c r="C14" s="60" t="str" cm="1">
        <f t="array" ref="C14:C18">options</f>
        <v>Option 1 (base case)</v>
      </c>
      <c r="D14" s="60"/>
      <c r="E14" s="343" t="s">
        <v>58</v>
      </c>
      <c r="F14" s="343"/>
      <c r="G14" s="343"/>
      <c r="H14" s="343"/>
      <c r="I14" s="343"/>
      <c r="J14" s="343"/>
      <c r="K14" s="343"/>
      <c r="L14"/>
    </row>
    <row r="15" spans="1:16" s="1" customFormat="1" ht="12.75" customHeight="1" x14ac:dyDescent="0.2">
      <c r="C15" s="60" t="str">
        <v>Option 2</v>
      </c>
      <c r="D15" s="60"/>
      <c r="E15" s="344" t="s">
        <v>251</v>
      </c>
      <c r="F15" s="344"/>
      <c r="G15" s="344"/>
      <c r="H15" s="344"/>
      <c r="I15" s="344"/>
      <c r="J15" s="344"/>
      <c r="K15" s="344"/>
      <c r="L15"/>
    </row>
    <row r="16" spans="1:16" s="1" customFormat="1" ht="12.75" customHeight="1" x14ac:dyDescent="0.2">
      <c r="C16" s="60" t="str">
        <v>Option 3</v>
      </c>
      <c r="D16" s="60"/>
      <c r="E16" s="344" t="s">
        <v>247</v>
      </c>
      <c r="F16" s="344"/>
      <c r="G16" s="344"/>
      <c r="H16" s="344"/>
      <c r="I16" s="344"/>
      <c r="J16" s="344"/>
      <c r="K16" s="344"/>
      <c r="L16"/>
    </row>
    <row r="17" spans="1:16" s="1" customFormat="1" ht="12.75" customHeight="1" x14ac:dyDescent="0.2">
      <c r="C17" s="60" t="str">
        <v>Option 4</v>
      </c>
      <c r="D17" s="60"/>
      <c r="E17" s="344" t="s">
        <v>248</v>
      </c>
      <c r="F17" s="344"/>
      <c r="G17" s="344"/>
      <c r="H17" s="344"/>
      <c r="I17" s="344"/>
      <c r="J17" s="344"/>
      <c r="K17" s="344"/>
      <c r="L17"/>
    </row>
    <row r="18" spans="1:16" s="1" customFormat="1" ht="12.75" customHeight="1" x14ac:dyDescent="0.2">
      <c r="C18" s="60" t="str">
        <v>Option 5</v>
      </c>
      <c r="D18" s="60"/>
      <c r="E18" s="344"/>
      <c r="F18" s="344"/>
      <c r="G18" s="344"/>
      <c r="H18" s="344"/>
      <c r="I18" s="344"/>
      <c r="J18" s="344"/>
      <c r="K18" s="344"/>
      <c r="L18"/>
    </row>
    <row r="19" spans="1:16" s="1" customFormat="1" ht="12.75" customHeight="1" x14ac:dyDescent="0.2">
      <c r="C19"/>
      <c r="D19"/>
      <c r="E19"/>
      <c r="F19"/>
      <c r="G19"/>
      <c r="H19"/>
      <c r="I19"/>
      <c r="J19"/>
      <c r="K19"/>
      <c r="L19"/>
      <c r="M19"/>
    </row>
    <row r="20" spans="1:16" s="1" customFormat="1" ht="12.75" customHeight="1" x14ac:dyDescent="0.2">
      <c r="C20" s="289" t="s">
        <v>224</v>
      </c>
      <c r="D20"/>
      <c r="E20" s="290" t="s">
        <v>227</v>
      </c>
      <c r="F20"/>
      <c r="G20"/>
      <c r="H20"/>
      <c r="I20"/>
      <c r="J20"/>
      <c r="K20"/>
      <c r="L20"/>
      <c r="M20"/>
    </row>
    <row r="21" spans="1:16" s="1" customFormat="1" ht="12.75" customHeight="1" x14ac:dyDescent="0.2">
      <c r="C21"/>
      <c r="D21"/>
      <c r="E21"/>
      <c r="F21"/>
      <c r="G21"/>
      <c r="H21"/>
      <c r="I21"/>
      <c r="J21"/>
      <c r="K21"/>
      <c r="L21"/>
      <c r="M21"/>
    </row>
    <row r="22" spans="1:16" s="1" customFormat="1" x14ac:dyDescent="0.2">
      <c r="C22" s="1" t="s">
        <v>238</v>
      </c>
      <c r="E22" s="295" t="s">
        <v>19</v>
      </c>
      <c r="F22" s="67" t="s">
        <v>65</v>
      </c>
      <c r="J22" s="67"/>
    </row>
    <row r="23" spans="1:16" s="1" customFormat="1" ht="12.75" customHeight="1" x14ac:dyDescent="0.2">
      <c r="C23"/>
      <c r="D23"/>
      <c r="E23"/>
      <c r="F23"/>
      <c r="G23"/>
      <c r="H23"/>
      <c r="I23"/>
      <c r="J23"/>
      <c r="K23"/>
      <c r="L23"/>
      <c r="M23"/>
    </row>
    <row r="24" spans="1:16" s="1" customFormat="1" ht="15.75" x14ac:dyDescent="0.25">
      <c r="E24" s="5"/>
      <c r="F24" s="5"/>
      <c r="L24" s="8"/>
    </row>
    <row r="25" spans="1:16" s="1" customFormat="1" ht="15" x14ac:dyDescent="0.2">
      <c r="A25" s="17" t="s">
        <v>181</v>
      </c>
      <c r="B25" s="17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6"/>
      <c r="N25" s="16"/>
      <c r="O25" s="16"/>
      <c r="P25" s="16"/>
    </row>
    <row r="26" spans="1:16" s="1" customFormat="1" x14ac:dyDescent="0.2"/>
    <row r="27" spans="1:16" s="1" customFormat="1" x14ac:dyDescent="0.2">
      <c r="C27" s="1" t="s">
        <v>46</v>
      </c>
      <c r="G27" s="66">
        <f>EOMONTH(DATE(Assumptions!$G$10,INDEX(Data!$K$107:$K$108, MATCH(Assumptions!$E$10, Data!$J$107:$J$108,0)), 1),0)</f>
        <v>45291</v>
      </c>
      <c r="H27" s="67" t="s">
        <v>70</v>
      </c>
    </row>
    <row r="28" spans="1:16" s="1" customFormat="1" x14ac:dyDescent="0.2">
      <c r="C28" s="1" t="s">
        <v>182</v>
      </c>
      <c r="G28" s="301">
        <v>3.5000000000000003E-2</v>
      </c>
      <c r="H28" s="67" t="s">
        <v>66</v>
      </c>
      <c r="J28" s="67"/>
    </row>
    <row r="29" spans="1:16" s="1" customFormat="1" x14ac:dyDescent="0.2">
      <c r="C29" s="1" t="s">
        <v>61</v>
      </c>
      <c r="G29" s="302">
        <v>45291</v>
      </c>
      <c r="H29" s="67" t="s">
        <v>67</v>
      </c>
      <c r="J29" s="67"/>
    </row>
    <row r="30" spans="1:16" s="1" customFormat="1" x14ac:dyDescent="0.2">
      <c r="J30" s="67"/>
    </row>
    <row r="31" spans="1:16" x14ac:dyDescent="0.2">
      <c r="C31" s="8" t="s">
        <v>195</v>
      </c>
      <c r="G31" s="303">
        <v>20</v>
      </c>
      <c r="H31" s="67" t="s">
        <v>196</v>
      </c>
    </row>
    <row r="32" spans="1:16" s="1" customFormat="1" x14ac:dyDescent="0.2"/>
    <row r="33" spans="1:20" s="1" customFormat="1" x14ac:dyDescent="0.2">
      <c r="C33" s="1" t="s">
        <v>32</v>
      </c>
      <c r="G33" s="304">
        <v>46203</v>
      </c>
      <c r="H33" s="67" t="s">
        <v>64</v>
      </c>
      <c r="J33" s="67"/>
    </row>
    <row r="34" spans="1:20" s="1" customFormat="1" x14ac:dyDescent="0.2">
      <c r="C34" s="1" t="s">
        <v>71</v>
      </c>
      <c r="G34" s="320">
        <v>45291</v>
      </c>
      <c r="H34" s="67" t="s">
        <v>72</v>
      </c>
      <c r="J34" s="67"/>
    </row>
    <row r="35" spans="1:20" s="1" customFormat="1" ht="13.5" x14ac:dyDescent="0.25">
      <c r="C35" s="1" t="s">
        <v>240</v>
      </c>
      <c r="G35" s="302">
        <v>45107</v>
      </c>
      <c r="H35" s="67"/>
      <c r="J35" s="67"/>
    </row>
    <row r="39" spans="1:20" s="1" customFormat="1" ht="15" x14ac:dyDescent="0.2">
      <c r="A39" s="17" t="s">
        <v>8</v>
      </c>
      <c r="B39" s="17"/>
      <c r="C39" s="15"/>
      <c r="D39" s="15"/>
      <c r="E39" s="15"/>
      <c r="F39" s="15"/>
      <c r="G39" s="15"/>
      <c r="H39" s="15"/>
      <c r="I39" s="15"/>
      <c r="J39" s="15"/>
      <c r="K39" s="15"/>
      <c r="L39" s="16"/>
      <c r="M39" s="16"/>
      <c r="N39" s="16"/>
      <c r="O39" s="16"/>
      <c r="P39" s="16"/>
    </row>
    <row r="40" spans="1:20" s="1" customFormat="1" x14ac:dyDescent="0.2">
      <c r="M40" s="11"/>
      <c r="N40" s="11"/>
      <c r="O40" s="11"/>
      <c r="P40" s="11"/>
    </row>
    <row r="41" spans="1:20" s="127" customFormat="1" x14ac:dyDescent="0.2">
      <c r="A41" s="126"/>
      <c r="B41" s="126"/>
      <c r="C41" s="1" t="s">
        <v>245</v>
      </c>
      <c r="D41" s="239" t="s">
        <v>246</v>
      </c>
      <c r="E41" s="324" t="s">
        <v>215</v>
      </c>
      <c r="F41" s="325"/>
      <c r="G41" s="326" t="s">
        <v>214</v>
      </c>
      <c r="H41" s="130">
        <v>43815.486225173103</v>
      </c>
      <c r="I41" s="327" t="s">
        <v>216</v>
      </c>
      <c r="J41" s="126"/>
      <c r="M41" s="126"/>
      <c r="N41" s="126"/>
      <c r="O41" s="126"/>
      <c r="P41" s="126"/>
      <c r="Q41" s="126"/>
      <c r="R41" s="126"/>
      <c r="S41" s="126"/>
      <c r="T41" s="126"/>
    </row>
    <row r="42" spans="1:20" s="127" customFormat="1" x14ac:dyDescent="0.2">
      <c r="A42"/>
      <c r="B42"/>
      <c r="C42"/>
      <c r="D42"/>
      <c r="E42"/>
      <c r="F42"/>
      <c r="G42"/>
      <c r="H42"/>
      <c r="I42"/>
      <c r="J42"/>
      <c r="K42"/>
      <c r="L42"/>
      <c r="M42" s="126"/>
      <c r="N42" s="126"/>
      <c r="O42" s="126"/>
      <c r="P42" s="126"/>
      <c r="Q42" s="126"/>
      <c r="R42" s="126"/>
      <c r="S42" s="126"/>
      <c r="T42" s="126"/>
    </row>
    <row r="43" spans="1:20" s="127" customFormat="1" x14ac:dyDescent="0.2">
      <c r="A43"/>
      <c r="B43"/>
      <c r="C43"/>
      <c r="D43"/>
      <c r="E43"/>
      <c r="F43"/>
      <c r="G43"/>
      <c r="H43"/>
      <c r="I43"/>
      <c r="J43"/>
      <c r="K43"/>
      <c r="L43"/>
      <c r="M43" s="126"/>
      <c r="N43" s="126"/>
      <c r="O43" s="126"/>
      <c r="P43" s="126"/>
      <c r="Q43" s="126"/>
      <c r="R43" s="126"/>
      <c r="S43" s="126"/>
      <c r="T43" s="126"/>
    </row>
    <row r="45" spans="1:20" ht="15" x14ac:dyDescent="0.2">
      <c r="A45" s="17" t="s">
        <v>148</v>
      </c>
      <c r="B45" s="17"/>
      <c r="C45" s="15"/>
      <c r="D45" s="15"/>
      <c r="E45" s="15"/>
      <c r="F45" s="15"/>
      <c r="G45" s="15"/>
      <c r="H45" s="15"/>
      <c r="I45" s="15"/>
      <c r="J45" s="15"/>
      <c r="K45" s="15"/>
      <c r="L45" s="16"/>
      <c r="M45" s="16"/>
      <c r="N45" s="16"/>
      <c r="O45" s="16"/>
      <c r="P45" s="16"/>
    </row>
    <row r="48" spans="1:20" x14ac:dyDescent="0.2">
      <c r="B48" s="29" t="s">
        <v>173</v>
      </c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</row>
    <row r="50" spans="3:8" x14ac:dyDescent="0.2">
      <c r="C50" s="8" t="s">
        <v>147</v>
      </c>
      <c r="G50" s="305">
        <v>5400000</v>
      </c>
      <c r="H50" s="68">
        <v>45107</v>
      </c>
    </row>
    <row r="52" spans="3:8" x14ac:dyDescent="0.2">
      <c r="C52" s="8" t="s">
        <v>164</v>
      </c>
      <c r="G52" s="163">
        <v>0</v>
      </c>
      <c r="H52" s="68">
        <f>input_dollars</f>
        <v>45291</v>
      </c>
    </row>
    <row r="54" spans="3:8" x14ac:dyDescent="0.2">
      <c r="C54" s="13" t="str">
        <f>Data!A83</f>
        <v>Disproportionate factors applied to various bushfire and other risk valuations</v>
      </c>
    </row>
    <row r="55" spans="3:8" x14ac:dyDescent="0.2">
      <c r="C55" s="8" t="str">
        <f>Data!B85</f>
        <v>Harm to property from network</v>
      </c>
      <c r="G55" s="303">
        <f>Data!F85</f>
        <v>1</v>
      </c>
    </row>
    <row r="56" spans="3:8" x14ac:dyDescent="0.2">
      <c r="C56" s="8" t="str">
        <f>Data!B86</f>
        <v>Harm to property from bushfire</v>
      </c>
      <c r="G56" s="303">
        <f>Data!F86</f>
        <v>1</v>
      </c>
    </row>
    <row r="57" spans="3:8" x14ac:dyDescent="0.2">
      <c r="C57" s="8" t="str">
        <f>Data!B87</f>
        <v>Harm to environment</v>
      </c>
      <c r="G57" s="303">
        <f>Data!F87</f>
        <v>1</v>
      </c>
    </row>
    <row r="58" spans="3:8" x14ac:dyDescent="0.2">
      <c r="C58" s="8" t="str">
        <f>Data!B88</f>
        <v>Safety - Public trespass</v>
      </c>
      <c r="G58" s="303">
        <f>Data!F88</f>
        <v>1</v>
      </c>
    </row>
    <row r="59" spans="3:8" x14ac:dyDescent="0.2">
      <c r="C59" s="8" t="str">
        <f>Data!B89</f>
        <v>Safety - Single fatality or serious injury ^</v>
      </c>
      <c r="G59" s="303">
        <f>Data!F89</f>
        <v>3</v>
      </c>
    </row>
    <row r="60" spans="3:8" x14ac:dyDescent="0.2">
      <c r="C60" s="8" t="str">
        <f>Data!B90</f>
        <v>Safety from bushfire in HBRA</v>
      </c>
      <c r="G60" s="303">
        <f>Data!F90</f>
        <v>3</v>
      </c>
    </row>
    <row r="61" spans="3:8" x14ac:dyDescent="0.2">
      <c r="C61" s="8" t="str">
        <f>Data!B91</f>
        <v>Safety - Multiple fatality or serious injury ^</v>
      </c>
      <c r="G61" s="303">
        <f>Data!F91</f>
        <v>6</v>
      </c>
    </row>
    <row r="62" spans="3:8" x14ac:dyDescent="0.2">
      <c r="C62" s="8" t="str">
        <f>Data!B92</f>
        <v>Safety from bushfire (REFCL declared areas)</v>
      </c>
      <c r="G62" s="303">
        <f>Data!F92</f>
        <v>6</v>
      </c>
    </row>
    <row r="63" spans="3:8" x14ac:dyDescent="0.2">
      <c r="C63" s="8" t="str">
        <f>Data!B93</f>
        <v>Safety from bushfire (electric line construction areas)</v>
      </c>
      <c r="G63" s="303">
        <f>Data!F93</f>
        <v>10</v>
      </c>
    </row>
    <row r="64" spans="3:8" x14ac:dyDescent="0.2">
      <c r="E64"/>
      <c r="F64"/>
      <c r="G64"/>
      <c r="H64"/>
    </row>
    <row r="66" spans="2:16" x14ac:dyDescent="0.2">
      <c r="C66" s="81" t="s">
        <v>113</v>
      </c>
    </row>
    <row r="69" spans="2:16" x14ac:dyDescent="0.2">
      <c r="C69" s="52" t="s">
        <v>180</v>
      </c>
      <c r="D69" s="58"/>
      <c r="E69" s="58"/>
      <c r="F69" s="58"/>
      <c r="G69" s="156" t="s">
        <v>68</v>
      </c>
      <c r="H69" s="156" t="s">
        <v>165</v>
      </c>
      <c r="I69" s="156" t="s">
        <v>179</v>
      </c>
      <c r="J69" s="155" t="s">
        <v>183</v>
      </c>
      <c r="K69" s="156"/>
      <c r="L69" s="156"/>
      <c r="M69" s="156"/>
    </row>
    <row r="70" spans="2:16" x14ac:dyDescent="0.2">
      <c r="C70" s="8" t="s">
        <v>166</v>
      </c>
      <c r="G70" s="157">
        <f>G50*INDEX(hy_escalation, MATCH(input_dollars,hy_dates,0))/INDEX(hy_escalation, MATCH(H50,hy_dates,0))</f>
        <v>5607473.5197347086</v>
      </c>
      <c r="H70" s="162">
        <v>0</v>
      </c>
      <c r="I70" s="164">
        <v>0</v>
      </c>
      <c r="J70" s="339">
        <v>0</v>
      </c>
      <c r="K70" s="340"/>
      <c r="L70" s="340"/>
      <c r="M70" s="341"/>
    </row>
    <row r="71" spans="2:16" x14ac:dyDescent="0.2">
      <c r="C71" s="8" t="s">
        <v>167</v>
      </c>
      <c r="G71" s="157">
        <f>G52*INDEX(hy_escalation, MATCH(input_dollars,hy_dates,0))/INDEX(hy_escalation, MATCH(H52,hy_dates,0))</f>
        <v>0</v>
      </c>
      <c r="H71" s="161">
        <v>0</v>
      </c>
      <c r="I71" s="164">
        <v>0</v>
      </c>
      <c r="J71" s="339">
        <v>0</v>
      </c>
      <c r="K71" s="340"/>
      <c r="L71" s="340"/>
      <c r="M71" s="341"/>
    </row>
    <row r="72" spans="2:16" x14ac:dyDescent="0.2">
      <c r="I72" s="160"/>
      <c r="M72"/>
    </row>
    <row r="73" spans="2:16" x14ac:dyDescent="0.2">
      <c r="G73" s="165"/>
    </row>
    <row r="74" spans="2:16" x14ac:dyDescent="0.2">
      <c r="C74" s="81"/>
    </row>
    <row r="77" spans="2:16" x14ac:dyDescent="0.2">
      <c r="B77" s="29" t="s">
        <v>174</v>
      </c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</row>
    <row r="78" spans="2:16" x14ac:dyDescent="0.2">
      <c r="C78" s="8" t="s">
        <v>168</v>
      </c>
      <c r="G78" s="153">
        <v>0</v>
      </c>
      <c r="H78" s="68">
        <f>input_dollars</f>
        <v>45291</v>
      </c>
    </row>
    <row r="79" spans="2:16" x14ac:dyDescent="0.2">
      <c r="C79" s="8" t="s">
        <v>169</v>
      </c>
      <c r="G79" s="153">
        <v>0</v>
      </c>
      <c r="H79" s="68">
        <f>input_dollars</f>
        <v>45291</v>
      </c>
    </row>
    <row r="81" spans="1:16" x14ac:dyDescent="0.2">
      <c r="C81" s="8" t="s">
        <v>170</v>
      </c>
      <c r="G81" s="158">
        <v>0.2</v>
      </c>
    </row>
    <row r="86" spans="1:16" x14ac:dyDescent="0.2">
      <c r="A86" s="1"/>
      <c r="B86" s="1"/>
      <c r="C86" s="1"/>
      <c r="D86" s="1"/>
      <c r="E86" s="1"/>
      <c r="F86" s="1"/>
      <c r="K86" s="1"/>
      <c r="L86" s="1"/>
      <c r="M86" s="1"/>
      <c r="N86" s="1"/>
      <c r="O86" s="1"/>
    </row>
    <row r="87" spans="1:16" ht="15" x14ac:dyDescent="0.2">
      <c r="A87" s="17" t="s">
        <v>55</v>
      </c>
      <c r="B87" s="17"/>
      <c r="C87" s="15"/>
      <c r="D87" s="15"/>
      <c r="E87" s="15"/>
      <c r="F87" s="15"/>
      <c r="G87" s="15"/>
      <c r="H87" s="15"/>
      <c r="I87" s="15"/>
      <c r="J87" s="15"/>
      <c r="K87" s="15"/>
      <c r="L87" s="16"/>
      <c r="M87" s="16"/>
      <c r="N87" s="16"/>
      <c r="O87" s="16"/>
      <c r="P87" s="16"/>
    </row>
    <row r="88" spans="1:16" x14ac:dyDescent="0.2">
      <c r="A88" s="1"/>
      <c r="B88" s="1"/>
      <c r="C88" s="1"/>
      <c r="D88" s="1"/>
      <c r="F88" s="1"/>
      <c r="H88" s="1"/>
      <c r="L88" s="1"/>
      <c r="N88" s="1"/>
      <c r="O88" s="1"/>
    </row>
    <row r="89" spans="1:16" x14ac:dyDescent="0.2">
      <c r="A89" s="1"/>
      <c r="B89" s="29" t="s">
        <v>175</v>
      </c>
      <c r="C89" s="29"/>
      <c r="D89" s="29"/>
      <c r="E89" s="29"/>
      <c r="F89" s="29"/>
      <c r="G89" s="29"/>
      <c r="H89" s="52"/>
      <c r="I89" s="52"/>
      <c r="J89" s="52"/>
      <c r="K89" s="69" t="s">
        <v>19</v>
      </c>
      <c r="L89" s="69" t="s">
        <v>21</v>
      </c>
      <c r="M89" s="69" t="s">
        <v>20</v>
      </c>
      <c r="N89" s="69" t="s">
        <v>22</v>
      </c>
      <c r="O89" s="69" t="s">
        <v>93</v>
      </c>
      <c r="P89" s="69" t="s">
        <v>94</v>
      </c>
    </row>
    <row r="90" spans="1:16" ht="13.5" x14ac:dyDescent="0.25">
      <c r="A90" s="1"/>
      <c r="B90" s="1"/>
      <c r="C90" s="1" t="s">
        <v>73</v>
      </c>
      <c r="D90" s="1"/>
      <c r="F90" s="1"/>
      <c r="G90" s="67"/>
      <c r="H90" s="68">
        <f>G35</f>
        <v>45107</v>
      </c>
      <c r="I90" s="70" t="s">
        <v>62</v>
      </c>
      <c r="J90" s="70"/>
      <c r="K90" s="306">
        <v>2.4730486797759084E-2</v>
      </c>
      <c r="L90" s="306">
        <v>2.2340740091772258E-2</v>
      </c>
      <c r="M90" s="306">
        <v>2.0196329122153123E-2</v>
      </c>
      <c r="N90" s="306">
        <v>1.806294207659629E-2</v>
      </c>
      <c r="O90" s="306">
        <v>1.5913397615084226E-2</v>
      </c>
      <c r="P90" s="306">
        <v>1.3715069432539001E-2</v>
      </c>
    </row>
    <row r="91" spans="1:16" x14ac:dyDescent="0.2">
      <c r="A91" s="1"/>
      <c r="B91" s="1"/>
      <c r="C91" s="1"/>
      <c r="D91" s="1"/>
      <c r="E91" s="1"/>
      <c r="F91" s="1"/>
      <c r="G91" s="1"/>
      <c r="K91" s="1"/>
      <c r="L91" s="1"/>
      <c r="M91" s="1"/>
      <c r="N91" s="1"/>
      <c r="O91" s="1"/>
    </row>
    <row r="92" spans="1:16" x14ac:dyDescent="0.2">
      <c r="A92" s="1"/>
      <c r="B92" s="1"/>
      <c r="C92" s="1"/>
      <c r="D92" s="1"/>
      <c r="E92" s="1"/>
      <c r="F92" s="1"/>
      <c r="K92" s="1"/>
      <c r="L92" s="1"/>
      <c r="M92" s="1"/>
      <c r="N92" s="1"/>
      <c r="O92" s="1"/>
    </row>
    <row r="93" spans="1:16" x14ac:dyDescent="0.2">
      <c r="A93" s="1"/>
      <c r="B93" s="29" t="s">
        <v>176</v>
      </c>
      <c r="C93" s="29"/>
      <c r="D93" s="29"/>
      <c r="E93" s="29"/>
      <c r="F93" s="29"/>
      <c r="G93" s="69" t="s">
        <v>68</v>
      </c>
      <c r="H93" s="29"/>
      <c r="I93" s="29"/>
      <c r="J93" s="38"/>
      <c r="K93" s="1"/>
      <c r="L93" s="1"/>
    </row>
    <row r="94" spans="1:16" x14ac:dyDescent="0.2">
      <c r="A94" s="1"/>
      <c r="B94" s="1"/>
      <c r="C94" s="1" t="str">
        <f>Data!B60</f>
        <v>Reliability in worst-served areas</v>
      </c>
      <c r="D94" s="1"/>
      <c r="E94"/>
      <c r="F94" s="1"/>
      <c r="G94" s="305">
        <v>151432.81740793545</v>
      </c>
      <c r="H94" s="68">
        <f t="shared" ref="H94:H101" si="0">custval_date</f>
        <v>45291</v>
      </c>
      <c r="I94" s="70" t="s">
        <v>53</v>
      </c>
      <c r="J94" s="70"/>
      <c r="K94" s="1"/>
      <c r="P94" s="1"/>
    </row>
    <row r="95" spans="1:16" x14ac:dyDescent="0.2">
      <c r="A95" s="1"/>
      <c r="B95" s="1"/>
      <c r="C95" s="1" t="str">
        <f>Data!B61</f>
        <v>Network resilience</v>
      </c>
      <c r="D95" s="1"/>
      <c r="E95"/>
      <c r="F95" s="1"/>
      <c r="G95" s="305">
        <v>24590</v>
      </c>
      <c r="H95" s="68">
        <f t="shared" si="0"/>
        <v>45291</v>
      </c>
      <c r="I95" s="70" t="s">
        <v>53</v>
      </c>
      <c r="J95" s="70"/>
      <c r="P95" s="1"/>
    </row>
    <row r="96" spans="1:16" x14ac:dyDescent="0.2">
      <c r="A96" s="1"/>
      <c r="B96" s="1"/>
      <c r="C96" s="1" t="str">
        <f>Data!B62</f>
        <v>Enabling solar exports</v>
      </c>
      <c r="D96" s="1"/>
      <c r="E96"/>
      <c r="G96" s="305">
        <v>88.357719508603083</v>
      </c>
      <c r="H96" s="68">
        <f t="shared" si="0"/>
        <v>45291</v>
      </c>
      <c r="I96" s="70" t="s">
        <v>53</v>
      </c>
      <c r="J96" s="70"/>
      <c r="P96" s="1"/>
    </row>
    <row r="97" spans="1:16" x14ac:dyDescent="0.2">
      <c r="A97" s="1"/>
      <c r="B97" s="1"/>
      <c r="C97" s="1" t="str">
        <f>Data!B63</f>
        <v>Aesthetics</v>
      </c>
      <c r="D97" s="1"/>
      <c r="E97"/>
      <c r="G97" s="306">
        <v>0</v>
      </c>
      <c r="H97" s="68">
        <f t="shared" si="0"/>
        <v>45291</v>
      </c>
      <c r="I97" s="70" t="s">
        <v>78</v>
      </c>
      <c r="J97" s="70"/>
      <c r="P97" s="1"/>
    </row>
    <row r="98" spans="1:16" x14ac:dyDescent="0.2">
      <c r="A98" s="1"/>
      <c r="B98" s="1"/>
      <c r="C98" s="1" t="str">
        <f>Data!B64</f>
        <v>Customer value of time - residential</v>
      </c>
      <c r="D98" s="1"/>
      <c r="E98"/>
      <c r="G98" s="306">
        <v>0.35181336539087127</v>
      </c>
      <c r="H98" s="68">
        <f t="shared" si="0"/>
        <v>45291</v>
      </c>
      <c r="I98" s="70" t="s">
        <v>79</v>
      </c>
      <c r="J98" s="70"/>
      <c r="P98" s="1"/>
    </row>
    <row r="99" spans="1:16" x14ac:dyDescent="0.2">
      <c r="A99" s="1"/>
      <c r="B99" s="1"/>
      <c r="C99" s="1" t="str">
        <f>Data!B65</f>
        <v>Customer value of time - business</v>
      </c>
      <c r="D99" s="1"/>
      <c r="E99"/>
      <c r="G99" s="306">
        <v>0.35181336539087127</v>
      </c>
      <c r="H99" s="68">
        <f t="shared" si="0"/>
        <v>45291</v>
      </c>
      <c r="I99" s="70" t="s">
        <v>79</v>
      </c>
      <c r="J99" s="70"/>
      <c r="P99" s="1"/>
    </row>
    <row r="100" spans="1:16" x14ac:dyDescent="0.2">
      <c r="A100" s="1"/>
      <c r="B100" s="1"/>
      <c r="C100" s="1" t="str">
        <f>Data!B66</f>
        <v>Communication</v>
      </c>
      <c r="D100" s="1"/>
      <c r="E100"/>
      <c r="G100" s="306">
        <v>0</v>
      </c>
      <c r="H100" s="68">
        <f t="shared" si="0"/>
        <v>45291</v>
      </c>
      <c r="I100" s="70" t="s">
        <v>78</v>
      </c>
      <c r="J100" s="70"/>
      <c r="P100" s="1"/>
    </row>
    <row r="101" spans="1:16" x14ac:dyDescent="0.2">
      <c r="A101" s="1"/>
      <c r="B101" s="1"/>
      <c r="C101" s="1" t="str">
        <f>Data!B67</f>
        <v>Information accessibility</v>
      </c>
      <c r="D101" s="1"/>
      <c r="E101"/>
      <c r="G101" s="306">
        <v>0</v>
      </c>
      <c r="H101" s="68">
        <f t="shared" si="0"/>
        <v>45291</v>
      </c>
      <c r="I101" s="70" t="s">
        <v>78</v>
      </c>
      <c r="J101" s="70"/>
      <c r="P101" s="1"/>
    </row>
    <row r="102" spans="1:16" x14ac:dyDescent="0.2">
      <c r="A102" s="1"/>
      <c r="B102" s="1"/>
      <c r="C102" s="1"/>
      <c r="D102" s="1"/>
      <c r="E102"/>
      <c r="L102" s="1"/>
      <c r="N102" s="1"/>
      <c r="O102" s="1"/>
      <c r="P102" s="1"/>
    </row>
    <row r="103" spans="1:16" x14ac:dyDescent="0.2">
      <c r="A103" s="1"/>
      <c r="B103" s="1"/>
      <c r="C103" s="1"/>
      <c r="D103" s="1"/>
      <c r="E103"/>
      <c r="F103" s="1"/>
      <c r="L103" s="1"/>
      <c r="N103" s="1"/>
      <c r="O103" s="1"/>
    </row>
    <row r="106" spans="1:16" ht="15" x14ac:dyDescent="0.2">
      <c r="A106" s="17" t="s">
        <v>218</v>
      </c>
      <c r="B106" s="17"/>
      <c r="C106" s="15"/>
      <c r="D106" s="15"/>
      <c r="E106" s="15"/>
      <c r="F106" s="15"/>
      <c r="G106" s="15"/>
      <c r="H106" s="15"/>
      <c r="I106" s="15"/>
      <c r="J106" s="15"/>
      <c r="K106" s="15"/>
      <c r="L106" s="16"/>
      <c r="M106" s="16"/>
      <c r="N106" s="16"/>
      <c r="O106" s="16"/>
      <c r="P106" s="16"/>
    </row>
    <row r="107" spans="1:16" x14ac:dyDescent="0.2">
      <c r="A107" s="1"/>
      <c r="B107" s="1"/>
      <c r="C107" s="1"/>
      <c r="D107" s="1"/>
      <c r="E107" s="1"/>
      <c r="F107" s="1"/>
      <c r="G107" s="1"/>
      <c r="K107" s="1"/>
      <c r="L107" s="1"/>
      <c r="M107" s="1"/>
      <c r="N107" s="1"/>
      <c r="O107" s="1"/>
    </row>
    <row r="108" spans="1:16" x14ac:dyDescent="0.2">
      <c r="A108" s="1"/>
      <c r="B108" s="1"/>
      <c r="C108" s="1"/>
      <c r="D108" s="1"/>
      <c r="E108" s="1"/>
      <c r="F108" s="1"/>
      <c r="G108" s="1"/>
      <c r="K108" s="1"/>
      <c r="L108" s="1"/>
      <c r="M108" s="1"/>
      <c r="N108" s="1"/>
      <c r="O108" s="1"/>
    </row>
    <row r="109" spans="1:16" x14ac:dyDescent="0.2">
      <c r="A109" s="1"/>
      <c r="B109" s="1"/>
      <c r="C109" s="1"/>
      <c r="D109" s="1"/>
      <c r="E109" s="1"/>
      <c r="F109" s="1"/>
      <c r="G109" s="1"/>
      <c r="K109" s="1"/>
      <c r="L109" s="1"/>
      <c r="M109" s="1"/>
      <c r="N109" s="1"/>
      <c r="O109" s="1"/>
    </row>
    <row r="110" spans="1:16" x14ac:dyDescent="0.2">
      <c r="A110" s="6"/>
      <c r="B110" s="170"/>
      <c r="C110" s="297"/>
      <c r="D110" s="58"/>
      <c r="E110" s="298"/>
      <c r="F110" s="297"/>
      <c r="G110" s="297" t="s">
        <v>17</v>
      </c>
      <c r="H110" s="297" t="s">
        <v>241</v>
      </c>
      <c r="I110"/>
      <c r="J110"/>
      <c r="K110"/>
      <c r="L110"/>
      <c r="M110"/>
      <c r="N110"/>
      <c r="O110"/>
      <c r="P110"/>
    </row>
    <row r="111" spans="1:16" x14ac:dyDescent="0.2">
      <c r="B111" s="8">
        <v>1</v>
      </c>
      <c r="C111" s="8" t="str">
        <f>IF(G111=0, "", G$110&amp;" "&amp;ABS($G111)*100&amp;"%"&amp;IF($G111&gt;0, " higher", " lower"))&amp;IF(AND(G111&lt;&gt;0, H111&lt;&gt;0), " &amp; ", "")&amp;IF(H111=0, "", H$110&amp;" "&amp;ABS($H111)*100&amp;"%"&amp;IF($H111&gt;0, " higher", " lower"))</f>
        <v>Capex 10% higher</v>
      </c>
      <c r="E111" s="266"/>
      <c r="G111" s="307">
        <v>0.1</v>
      </c>
      <c r="H111" s="307">
        <v>0</v>
      </c>
      <c r="I111" s="260"/>
      <c r="J111"/>
      <c r="K111"/>
      <c r="L111"/>
      <c r="M111"/>
      <c r="N111"/>
      <c r="O111"/>
      <c r="P111"/>
    </row>
    <row r="112" spans="1:16" x14ac:dyDescent="0.2">
      <c r="B112" s="8">
        <v>2</v>
      </c>
      <c r="C112" s="8" t="str">
        <f>IF(G112=0, "", G$110&amp;" "&amp;ABS($G112)*100&amp;"%"&amp;IF($G112&gt;0, " higher", " lower"))&amp;IF(AND(G112&lt;&gt;0, H112&lt;&gt;0), " &amp; ", "")&amp;IF(H112=0, "", H$110&amp;" "&amp;ABS($H112)*100&amp;"%"&amp;IF($H112&gt;0, " higher", " lower"))</f>
        <v>Capex 10% lower</v>
      </c>
      <c r="E112" s="266"/>
      <c r="G112" s="307">
        <v>-0.1</v>
      </c>
      <c r="H112" s="307">
        <v>0</v>
      </c>
      <c r="I112" s="260"/>
      <c r="J112"/>
      <c r="K112"/>
      <c r="L112"/>
      <c r="M112"/>
      <c r="N112"/>
      <c r="O112"/>
      <c r="P112"/>
    </row>
    <row r="113" spans="2:16" x14ac:dyDescent="0.2">
      <c r="B113" s="8">
        <v>3</v>
      </c>
      <c r="C113" s="8" t="str">
        <f>IF(G113=0, "", G$110&amp;" "&amp;ABS($G113)*100&amp;"%"&amp;IF($G113&gt;0, " higher", " lower"))&amp;IF(AND(G113&lt;&gt;0, H113&lt;&gt;0), " &amp; ", "")&amp;IF(H113=0, "", H$110&amp;" "&amp;ABS($H113)*100&amp;"%"&amp;IF($H113&gt;0, " higher", " lower"))</f>
        <v>Total benefits 10% higher</v>
      </c>
      <c r="E113" s="266"/>
      <c r="G113" s="308">
        <v>0</v>
      </c>
      <c r="H113" s="307">
        <v>0.1</v>
      </c>
      <c r="I113" s="260"/>
      <c r="J113"/>
      <c r="K113"/>
      <c r="L113"/>
      <c r="M113"/>
      <c r="N113"/>
      <c r="O113"/>
      <c r="P113"/>
    </row>
    <row r="114" spans="2:16" x14ac:dyDescent="0.2">
      <c r="B114" s="8">
        <v>4</v>
      </c>
      <c r="C114" s="8" t="str">
        <f>IF(G114=0, "", G$110&amp;" "&amp;ABS($G114)*100&amp;"%"&amp;IF($G114&gt;0, " higher", " lower"))&amp;IF(AND(G114&lt;&gt;0, H114&lt;&gt;0), " &amp; ", "")&amp;IF(H114=0, "", H$110&amp;" "&amp;ABS($H114)*100&amp;"%"&amp;IF($H114&gt;0, " higher", " lower"))</f>
        <v>Total benefits 10% lower</v>
      </c>
      <c r="E114" s="266"/>
      <c r="G114" s="308">
        <v>0</v>
      </c>
      <c r="H114" s="307">
        <v>-0.1</v>
      </c>
      <c r="I114" s="260"/>
      <c r="J114"/>
      <c r="K114"/>
      <c r="L114"/>
      <c r="M114"/>
      <c r="N114"/>
      <c r="O114"/>
      <c r="P114"/>
    </row>
    <row r="115" spans="2:16" x14ac:dyDescent="0.2">
      <c r="B115" s="8">
        <v>5</v>
      </c>
      <c r="C115" s="8" t="str">
        <f>IF(G115=0, "", G$110&amp;" "&amp;ABS($G115)*100&amp;"%"&amp;IF($G115&gt;0, " higher", " lower"))&amp;IF(AND(G115&lt;&gt;0, H115&lt;&gt;0), " &amp; ", "")&amp;IF(H115=0, "", H$110&amp;" "&amp;ABS($H115)*100&amp;"%"&amp;IF($H115&gt;0, " higher", " lower"))</f>
        <v>Capex 10% higher &amp; Total benefits 10% lower</v>
      </c>
      <c r="E115" s="266"/>
      <c r="G115" s="307">
        <v>0.1</v>
      </c>
      <c r="H115" s="307">
        <v>-0.1</v>
      </c>
      <c r="I115" s="260"/>
      <c r="J115"/>
      <c r="K115"/>
      <c r="L115"/>
      <c r="M115"/>
      <c r="N115"/>
      <c r="O115"/>
      <c r="P115"/>
    </row>
    <row r="116" spans="2:16" x14ac:dyDescent="0.2">
      <c r="E116" s="266"/>
      <c r="H116"/>
      <c r="I116"/>
      <c r="J116"/>
      <c r="K116"/>
      <c r="L116"/>
      <c r="M116"/>
      <c r="N116"/>
      <c r="O116"/>
      <c r="P116"/>
    </row>
    <row r="117" spans="2:16" x14ac:dyDescent="0.2">
      <c r="E117" s="259"/>
      <c r="H117"/>
      <c r="I117"/>
      <c r="J117"/>
      <c r="K117"/>
      <c r="L117"/>
      <c r="M117"/>
      <c r="N117"/>
      <c r="O117"/>
      <c r="P117"/>
    </row>
    <row r="118" spans="2:16" x14ac:dyDescent="0.2">
      <c r="H118"/>
      <c r="I118"/>
      <c r="J118"/>
      <c r="K118"/>
      <c r="L118"/>
      <c r="M118"/>
      <c r="N118"/>
      <c r="O118"/>
      <c r="P118"/>
    </row>
    <row r="119" spans="2:16" x14ac:dyDescent="0.2">
      <c r="H119"/>
      <c r="I119"/>
      <c r="J119"/>
      <c r="K119"/>
      <c r="L119"/>
      <c r="M119"/>
      <c r="N119"/>
      <c r="O119"/>
      <c r="P119"/>
    </row>
    <row r="120" spans="2:16" x14ac:dyDescent="0.2">
      <c r="H120"/>
      <c r="I120"/>
      <c r="J120"/>
      <c r="K120"/>
      <c r="L120"/>
      <c r="M120"/>
      <c r="N120"/>
      <c r="O120"/>
      <c r="P120"/>
    </row>
    <row r="121" spans="2:16" x14ac:dyDescent="0.2">
      <c r="H121"/>
      <c r="I121"/>
      <c r="J121"/>
      <c r="K121"/>
      <c r="L121"/>
      <c r="M121"/>
      <c r="N121"/>
      <c r="O121"/>
      <c r="P121"/>
    </row>
    <row r="122" spans="2:16" x14ac:dyDescent="0.2">
      <c r="H122"/>
      <c r="I122"/>
      <c r="J122"/>
      <c r="K122"/>
      <c r="L122"/>
      <c r="M122"/>
      <c r="N122"/>
      <c r="O122"/>
      <c r="P122"/>
    </row>
  </sheetData>
  <mergeCells count="8">
    <mergeCell ref="J70:M70"/>
    <mergeCell ref="J71:M71"/>
    <mergeCell ref="E8:H8"/>
    <mergeCell ref="E14:K14"/>
    <mergeCell ref="E15:K15"/>
    <mergeCell ref="E16:K16"/>
    <mergeCell ref="E17:K17"/>
    <mergeCell ref="E18:K18"/>
  </mergeCells>
  <phoneticPr fontId="76" type="noConversion"/>
  <dataValidations count="1">
    <dataValidation type="list" allowBlank="1" showInputMessage="1" showErrorMessage="1" sqref="E41" xr:uid="{AAE8F82A-EA41-4180-B2E5-89F95150CD7B}">
      <formula1>list</formula1>
    </dataValidation>
  </dataValidations>
  <pageMargins left="0.25" right="0.25" top="0.75" bottom="0.75" header="0.3" footer="0.3"/>
  <pageSetup paperSize="9" scale="59" fitToHeight="0" orientation="portrait" horizontalDpi="90" verticalDpi="9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3F10DC4-43C8-4325-9D02-19BA52A23CAF}">
            <xm:f>E6=Data!#REF!</xm:f>
            <x14:dxf>
              <font>
                <color rgb="FFFF0000"/>
              </font>
            </x14:dxf>
          </x14:cfRule>
          <xm:sqref>D6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3A524C-E45A-4CD6-9037-0C9A8CB9BEDE}">
          <x14:formula1>
            <xm:f>Data!$J$107:$J$108</xm:f>
          </x14:formula1>
          <xm:sqref>E10</xm:sqref>
        </x14:dataValidation>
        <x14:dataValidation type="list" allowBlank="1" showInputMessage="1" showErrorMessage="1" xr:uid="{8AD3462E-BCDF-4C70-9696-A5196E905744}">
          <x14:formula1>
            <xm:f>Data!$T$107:$T$109</xm:f>
          </x14:formula1>
          <xm:sqref>E20</xm:sqref>
        </x14:dataValidation>
        <x14:dataValidation type="list" allowBlank="1" showInputMessage="1" showErrorMessage="1" xr:uid="{4146EE4B-BCAC-4E68-A5B1-65A7A34C1F3E}">
          <x14:formula1>
            <xm:f>Data!$R$107:$R$113</xm:f>
          </x14:formula1>
          <xm:sqref>G10</xm:sqref>
        </x14:dataValidation>
        <x14:dataValidation type="list" allowBlank="1" showInputMessage="1" showErrorMessage="1" xr:uid="{76E6FA8E-A026-4C8F-84A6-848CF895714B}">
          <x14:formula1>
            <xm:f>Data!$V$107:$V$110</xm:f>
          </x14:formula1>
          <xm:sqref>E22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853D-D3A3-4079-BDBE-13E29B41B5A0}">
  <sheetPr codeName="Sheet3">
    <tabColor rgb="FFFF6600"/>
  </sheetPr>
  <dimension ref="A1:XER117"/>
  <sheetViews>
    <sheetView showGridLines="0" zoomScale="90" zoomScaleNormal="90" workbookViewId="0">
      <pane xSplit="7" ySplit="10" topLeftCell="H11" activePane="bottomRight" state="frozen"/>
      <selection activeCell="S27" sqref="S27"/>
      <selection pane="topRight" activeCell="S27" sqref="S27"/>
      <selection pane="bottomLeft" activeCell="S27" sqref="S27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31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6.875" style="1" customWidth="1"/>
    <col min="9" max="33" width="12.125" style="1" customWidth="1"/>
    <col min="34" max="16384" width="8" style="1"/>
  </cols>
  <sheetData>
    <row r="1" spans="1:4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4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43" ht="15.75" x14ac:dyDescent="0.25">
      <c r="A3" s="202" t="s">
        <v>141</v>
      </c>
      <c r="B3" s="5"/>
      <c r="C3" s="133"/>
      <c r="D3" s="93"/>
    </row>
    <row r="4" spans="1:43" x14ac:dyDescent="0.2">
      <c r="A4" s="166"/>
      <c r="B4" s="186"/>
      <c r="C4" s="237" t="str">
        <f>IF(INDEX(Misc_calcs!$D$49:$D$67, MATCH(A3, Misc_calcs!$B$49:$B$67,0)), Misc_calcs!$B$70, "")</f>
        <v/>
      </c>
    </row>
    <row r="5" spans="1:43" hidden="1" outlineLevel="1" x14ac:dyDescent="0.2">
      <c r="C5" s="98"/>
      <c r="D5" s="97"/>
      <c r="E5" s="99"/>
      <c r="F5" s="99"/>
      <c r="G5" s="99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</row>
    <row r="6" spans="1:43" hidden="1" outlineLevel="1" x14ac:dyDescent="0.2">
      <c r="A6" s="97" t="s">
        <v>92</v>
      </c>
      <c r="B6" s="97"/>
      <c r="C6" s="98"/>
      <c r="D6" s="97"/>
      <c r="E6" s="99"/>
      <c r="F6" s="99"/>
      <c r="G6" s="99"/>
      <c r="H6" s="150">
        <v>0</v>
      </c>
      <c r="I6" s="100">
        <f t="shared" ref="I6:AG6" si="0">H6+1</f>
        <v>1</v>
      </c>
      <c r="J6" s="100">
        <f t="shared" si="0"/>
        <v>2</v>
      </c>
      <c r="K6" s="100">
        <f t="shared" si="0"/>
        <v>3</v>
      </c>
      <c r="L6" s="100">
        <f t="shared" si="0"/>
        <v>4</v>
      </c>
      <c r="M6" s="100">
        <f t="shared" si="0"/>
        <v>5</v>
      </c>
      <c r="N6" s="100">
        <f t="shared" si="0"/>
        <v>6</v>
      </c>
      <c r="O6" s="100">
        <f t="shared" si="0"/>
        <v>7</v>
      </c>
      <c r="P6" s="100">
        <f t="shared" si="0"/>
        <v>8</v>
      </c>
      <c r="Q6" s="100">
        <f t="shared" si="0"/>
        <v>9</v>
      </c>
      <c r="R6" s="100">
        <f t="shared" si="0"/>
        <v>10</v>
      </c>
      <c r="S6" s="100">
        <f t="shared" si="0"/>
        <v>11</v>
      </c>
      <c r="T6" s="100">
        <f t="shared" si="0"/>
        <v>12</v>
      </c>
      <c r="U6" s="100">
        <f t="shared" si="0"/>
        <v>13</v>
      </c>
      <c r="V6" s="100">
        <f t="shared" si="0"/>
        <v>14</v>
      </c>
      <c r="W6" s="100">
        <f t="shared" si="0"/>
        <v>15</v>
      </c>
      <c r="X6" s="100">
        <f t="shared" si="0"/>
        <v>16</v>
      </c>
      <c r="Y6" s="100">
        <f t="shared" si="0"/>
        <v>17</v>
      </c>
      <c r="Z6" s="100">
        <f t="shared" si="0"/>
        <v>18</v>
      </c>
      <c r="AA6" s="100">
        <f t="shared" si="0"/>
        <v>19</v>
      </c>
      <c r="AB6" s="100">
        <f t="shared" si="0"/>
        <v>20</v>
      </c>
      <c r="AC6" s="100">
        <f t="shared" si="0"/>
        <v>21</v>
      </c>
      <c r="AD6" s="100">
        <f t="shared" si="0"/>
        <v>22</v>
      </c>
      <c r="AE6" s="100">
        <f t="shared" si="0"/>
        <v>23</v>
      </c>
      <c r="AF6" s="100">
        <f t="shared" si="0"/>
        <v>24</v>
      </c>
      <c r="AG6" s="100">
        <f t="shared" si="0"/>
        <v>25</v>
      </c>
    </row>
    <row r="7" spans="1:43" hidden="1" outlineLevel="1" x14ac:dyDescent="0.2">
      <c r="A7" s="97" t="s">
        <v>127</v>
      </c>
      <c r="B7" s="97"/>
      <c r="G7" s="159" t="s">
        <v>63</v>
      </c>
      <c r="I7" s="98">
        <f>IF(ISBLANK(Assumptions!K90), H7,Assumptions!K90*thous_conv)</f>
        <v>24.730486797759085</v>
      </c>
      <c r="J7" s="98">
        <f>IF(ISBLANK(Assumptions!L90), I7,Assumptions!L90*thous_conv)</f>
        <v>22.340740091772258</v>
      </c>
      <c r="K7" s="98">
        <f>IF(ISBLANK(Assumptions!M90), J7,Assumptions!M90*thous_conv)</f>
        <v>20.196329122153124</v>
      </c>
      <c r="L7" s="98">
        <f>IF(ISBLANK(Assumptions!N90), K7,Assumptions!N90*thous_conv)</f>
        <v>18.06294207659629</v>
      </c>
      <c r="M7" s="98">
        <f>IF(ISBLANK(Assumptions!O90), L7,Assumptions!O90*thous_conv)</f>
        <v>15.913397615084225</v>
      </c>
      <c r="N7" s="98">
        <f>IF(ISBLANK(Assumptions!P90), M7,Assumptions!P90*thous_conv)</f>
        <v>13.715069432539002</v>
      </c>
      <c r="O7" s="98">
        <f>IF(ISBLANK(Assumptions!Q90), N7,Assumptions!Q90*thous_conv)</f>
        <v>13.715069432539002</v>
      </c>
      <c r="P7" s="98">
        <f>IF(ISBLANK(Assumptions!R90), O7,Assumptions!R90*thous_conv)</f>
        <v>13.715069432539002</v>
      </c>
      <c r="Q7" s="98">
        <f>IF(ISBLANK(Assumptions!S90), P7,Assumptions!S90*thous_conv)</f>
        <v>13.715069432539002</v>
      </c>
      <c r="R7" s="98">
        <f>IF(ISBLANK(Assumptions!T90), Q7,Assumptions!T90*thous_conv)</f>
        <v>13.715069432539002</v>
      </c>
      <c r="S7" s="98">
        <f>IF(ISBLANK(Assumptions!U90), R7,Assumptions!U90*thous_conv)</f>
        <v>13.715069432539002</v>
      </c>
      <c r="T7" s="98">
        <f>IF(ISBLANK(Assumptions!V90), S7,Assumptions!V90*thous_conv)</f>
        <v>13.715069432539002</v>
      </c>
      <c r="U7" s="98">
        <f>IF(ISBLANK(Assumptions!W90), T7,Assumptions!W90*thous_conv)</f>
        <v>13.715069432539002</v>
      </c>
      <c r="V7" s="98">
        <f>IF(ISBLANK(Assumptions!X90), U7,Assumptions!X90*thous_conv)</f>
        <v>13.715069432539002</v>
      </c>
      <c r="W7" s="98">
        <f>IF(ISBLANK(Assumptions!Y90), V7,Assumptions!Y90*thous_conv)</f>
        <v>13.715069432539002</v>
      </c>
      <c r="X7" s="98">
        <f>IF(ISBLANK(Assumptions!Z90), W7,Assumptions!Z90*thous_conv)</f>
        <v>13.715069432539002</v>
      </c>
      <c r="Y7" s="98">
        <f>IF(ISBLANK(Assumptions!AA90), X7,Assumptions!AA90*thous_conv)</f>
        <v>13.715069432539002</v>
      </c>
      <c r="Z7" s="98">
        <f>IF(ISBLANK(Assumptions!AB90), Y7,Assumptions!AB90*thous_conv)</f>
        <v>13.715069432539002</v>
      </c>
      <c r="AA7" s="98">
        <f>IF(ISBLANK(Assumptions!AC90), Z7,Assumptions!AC90*thous_conv)</f>
        <v>13.715069432539002</v>
      </c>
      <c r="AB7" s="98">
        <f>IF(ISBLANK(Assumptions!AD90), AA7,Assumptions!AD90*thous_conv)</f>
        <v>13.715069432539002</v>
      </c>
      <c r="AC7" s="98">
        <f>IF(ISBLANK(Assumptions!AE90), AB7,Assumptions!AE90*thous_conv)</f>
        <v>13.715069432539002</v>
      </c>
      <c r="AD7" s="98">
        <f>IF(ISBLANK(Assumptions!AF90), AC7,Assumptions!AF90*thous_conv)</f>
        <v>13.715069432539002</v>
      </c>
      <c r="AE7" s="98">
        <f>IF(ISBLANK(Assumptions!AG90), AD7,Assumptions!AG90*thous_conv)</f>
        <v>13.715069432539002</v>
      </c>
      <c r="AF7" s="98">
        <f>IF(ISBLANK(Assumptions!AH90), AE7,Assumptions!AH90*thous_conv)</f>
        <v>13.715069432539002</v>
      </c>
      <c r="AG7" s="98">
        <f>IF(ISBLANK(Assumptions!AI90), AF7,Assumptions!AI90*thous_conv)</f>
        <v>13.715069432539002</v>
      </c>
    </row>
    <row r="8" spans="1:43" ht="6.75" customHeight="1" collapsed="1" x14ac:dyDescent="0.2">
      <c r="C8" s="98"/>
      <c r="D8" s="97"/>
      <c r="E8" s="99"/>
      <c r="F8" s="99"/>
      <c r="G8" s="97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</row>
    <row r="9" spans="1:43" ht="15" x14ac:dyDescent="0.2">
      <c r="A9" s="180"/>
      <c r="B9" s="180"/>
      <c r="C9" s="180"/>
      <c r="D9" s="180"/>
      <c r="E9" s="180"/>
      <c r="F9" s="181"/>
      <c r="G9" s="180" t="s">
        <v>25</v>
      </c>
      <c r="H9" s="319">
        <f>DATE(LEFT(I9,4), 6,30)</f>
        <v>46203</v>
      </c>
      <c r="I9" s="182" t="str">
        <f>start</f>
        <v>2026-27</v>
      </c>
      <c r="J9" s="182" t="str">
        <f t="shared" ref="J9:AG9" si="1">LEFT(I9,4)+1&amp;"-"&amp;RIGHT(I9,2)+1</f>
        <v>2027-28</v>
      </c>
      <c r="K9" s="182" t="str">
        <f t="shared" si="1"/>
        <v>2028-29</v>
      </c>
      <c r="L9" s="182" t="str">
        <f t="shared" si="1"/>
        <v>2029-30</v>
      </c>
      <c r="M9" s="182" t="str">
        <f t="shared" si="1"/>
        <v>2030-31</v>
      </c>
      <c r="N9" s="182" t="str">
        <f t="shared" si="1"/>
        <v>2031-32</v>
      </c>
      <c r="O9" s="182" t="str">
        <f t="shared" si="1"/>
        <v>2032-33</v>
      </c>
      <c r="P9" s="182" t="str">
        <f t="shared" si="1"/>
        <v>2033-34</v>
      </c>
      <c r="Q9" s="182" t="str">
        <f t="shared" si="1"/>
        <v>2034-35</v>
      </c>
      <c r="R9" s="182" t="str">
        <f t="shared" si="1"/>
        <v>2035-36</v>
      </c>
      <c r="S9" s="182" t="str">
        <f t="shared" si="1"/>
        <v>2036-37</v>
      </c>
      <c r="T9" s="182" t="str">
        <f t="shared" si="1"/>
        <v>2037-38</v>
      </c>
      <c r="U9" s="182" t="str">
        <f t="shared" si="1"/>
        <v>2038-39</v>
      </c>
      <c r="V9" s="182" t="str">
        <f t="shared" si="1"/>
        <v>2039-40</v>
      </c>
      <c r="W9" s="182" t="str">
        <f t="shared" si="1"/>
        <v>2040-41</v>
      </c>
      <c r="X9" s="182" t="str">
        <f t="shared" si="1"/>
        <v>2041-42</v>
      </c>
      <c r="Y9" s="182" t="str">
        <f t="shared" si="1"/>
        <v>2042-43</v>
      </c>
      <c r="Z9" s="182" t="str">
        <f t="shared" si="1"/>
        <v>2043-44</v>
      </c>
      <c r="AA9" s="182" t="str">
        <f t="shared" si="1"/>
        <v>2044-45</v>
      </c>
      <c r="AB9" s="182" t="str">
        <f t="shared" si="1"/>
        <v>2045-46</v>
      </c>
      <c r="AC9" s="182" t="str">
        <f t="shared" si="1"/>
        <v>2046-47</v>
      </c>
      <c r="AD9" s="182" t="str">
        <f t="shared" si="1"/>
        <v>2047-48</v>
      </c>
      <c r="AE9" s="182" t="str">
        <f t="shared" si="1"/>
        <v>2048-49</v>
      </c>
      <c r="AF9" s="182" t="str">
        <f t="shared" si="1"/>
        <v>2049-50</v>
      </c>
      <c r="AG9" s="182" t="str">
        <f t="shared" si="1"/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8" t="s">
        <v>120</v>
      </c>
      <c r="B11" s="88"/>
      <c r="C11" s="89"/>
      <c r="D11" s="89"/>
      <c r="E11" s="89"/>
      <c r="F11" s="89"/>
      <c r="G11" s="203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</row>
    <row r="12" spans="1:43" x14ac:dyDescent="0.2">
      <c r="A12" s="3"/>
      <c r="B12" s="3"/>
      <c r="C12" s="3"/>
      <c r="D12" s="3"/>
      <c r="G12" s="204"/>
    </row>
    <row r="13" spans="1:43" x14ac:dyDescent="0.2">
      <c r="C13" s="3" t="s">
        <v>17</v>
      </c>
      <c r="D13"/>
      <c r="E13" s="125" t="s">
        <v>69</v>
      </c>
      <c r="G13" s="205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6" t="s">
        <v>57</v>
      </c>
      <c r="D14"/>
      <c r="E14" s="147">
        <v>0</v>
      </c>
      <c r="G14" s="206">
        <f>input_dollars</f>
        <v>45291</v>
      </c>
      <c r="H14" s="2"/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6" t="s">
        <v>57</v>
      </c>
      <c r="D15"/>
      <c r="E15" s="147">
        <v>0</v>
      </c>
      <c r="G15" s="206">
        <f>input_dollars</f>
        <v>45291</v>
      </c>
      <c r="H15" s="2"/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6" t="s">
        <v>57</v>
      </c>
      <c r="D16"/>
      <c r="E16" s="147">
        <v>0</v>
      </c>
      <c r="G16" s="206">
        <f>input_dollars</f>
        <v>45291</v>
      </c>
      <c r="H16" s="2"/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30</v>
      </c>
      <c r="G17" s="206">
        <f>input_dollars</f>
        <v>45291</v>
      </c>
      <c r="H17" s="106"/>
      <c r="I17" s="105">
        <f t="shared" ref="I17:AB17" si="2">SUM(I14:I16)</f>
        <v>0</v>
      </c>
      <c r="J17" s="105">
        <f t="shared" si="2"/>
        <v>0</v>
      </c>
      <c r="K17" s="105">
        <f t="shared" si="2"/>
        <v>0</v>
      </c>
      <c r="L17" s="105">
        <f t="shared" si="2"/>
        <v>0</v>
      </c>
      <c r="M17" s="105">
        <f t="shared" si="2"/>
        <v>0</v>
      </c>
      <c r="N17" s="105">
        <f t="shared" si="2"/>
        <v>0</v>
      </c>
      <c r="O17" s="105">
        <f t="shared" si="2"/>
        <v>0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105">
        <f t="shared" si="2"/>
        <v>0</v>
      </c>
      <c r="U17" s="105">
        <f t="shared" si="2"/>
        <v>0</v>
      </c>
      <c r="V17" s="105">
        <f t="shared" si="2"/>
        <v>0</v>
      </c>
      <c r="W17" s="105">
        <f t="shared" si="2"/>
        <v>0</v>
      </c>
      <c r="X17" s="105">
        <f t="shared" si="2"/>
        <v>0</v>
      </c>
      <c r="Y17" s="105">
        <f t="shared" si="2"/>
        <v>0</v>
      </c>
      <c r="Z17" s="105">
        <f t="shared" si="2"/>
        <v>0</v>
      </c>
      <c r="AA17" s="105">
        <f t="shared" si="2"/>
        <v>0</v>
      </c>
      <c r="AB17" s="105">
        <f t="shared" si="2"/>
        <v>0</v>
      </c>
      <c r="AC17" s="105">
        <f>SUM(AC14:AC16)</f>
        <v>0</v>
      </c>
      <c r="AD17" s="105">
        <f>SUM(AD14:AD16)</f>
        <v>0</v>
      </c>
      <c r="AE17" s="105">
        <f>SUM(AE14:AE16)</f>
        <v>0</v>
      </c>
      <c r="AF17" s="105">
        <f>SUM(AF14:AF16)</f>
        <v>0</v>
      </c>
      <c r="AG17" s="105">
        <f>SUM(AG14:AG16)</f>
        <v>0</v>
      </c>
    </row>
    <row r="18" spans="1:43" x14ac:dyDescent="0.2">
      <c r="C18"/>
      <c r="D18"/>
      <c r="E18"/>
      <c r="G18" s="205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6"/>
      <c r="G19" s="206">
        <f>input_dollars</f>
        <v>45291</v>
      </c>
      <c r="H19" s="106"/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</row>
    <row r="20" spans="1:43" x14ac:dyDescent="0.2">
      <c r="G20" s="204"/>
    </row>
    <row r="21" spans="1:43" x14ac:dyDescent="0.2">
      <c r="C21"/>
      <c r="D21"/>
      <c r="E21"/>
      <c r="G21" s="205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8" t="s">
        <v>149</v>
      </c>
      <c r="B22" s="88"/>
      <c r="C22" s="88"/>
      <c r="D22" s="88"/>
      <c r="E22" s="88"/>
      <c r="F22" s="88"/>
      <c r="G22" s="203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0"/>
      <c r="B23" s="110"/>
      <c r="C23" s="110"/>
      <c r="D23" s="110"/>
      <c r="E23" s="110"/>
      <c r="F23" s="110"/>
      <c r="G23" s="207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0"/>
      <c r="B24" s="110"/>
      <c r="C24" s="1" t="s">
        <v>150</v>
      </c>
      <c r="D24" s="110"/>
      <c r="E24" s="110"/>
      <c r="F24" s="110"/>
      <c r="G24" s="207"/>
      <c r="H24" s="110"/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5">
        <v>0</v>
      </c>
      <c r="Y24" s="135">
        <v>0</v>
      </c>
      <c r="Z24" s="135">
        <v>0</v>
      </c>
      <c r="AA24" s="135">
        <v>0</v>
      </c>
      <c r="AB24" s="135">
        <v>0</v>
      </c>
      <c r="AC24" s="135">
        <v>0</v>
      </c>
      <c r="AD24" s="135">
        <v>0</v>
      </c>
      <c r="AE24" s="135">
        <v>0</v>
      </c>
      <c r="AF24" s="135">
        <v>0</v>
      </c>
      <c r="AG24" s="13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0"/>
      <c r="B25" s="110"/>
      <c r="C25" s="1" t="s">
        <v>151</v>
      </c>
      <c r="D25" s="207"/>
      <c r="E25" s="110"/>
      <c r="F25" s="110"/>
      <c r="G25" s="207"/>
      <c r="H25" s="110"/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5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5">
        <v>0</v>
      </c>
      <c r="Y25" s="135">
        <v>0</v>
      </c>
      <c r="Z25" s="135">
        <v>0</v>
      </c>
      <c r="AA25" s="135">
        <v>0</v>
      </c>
      <c r="AB25" s="135">
        <v>0</v>
      </c>
      <c r="AC25" s="135">
        <v>0</v>
      </c>
      <c r="AD25" s="135">
        <v>0</v>
      </c>
      <c r="AE25" s="135">
        <v>0</v>
      </c>
      <c r="AF25" s="135">
        <v>0</v>
      </c>
      <c r="AG25" s="13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0"/>
      <c r="B26" s="110"/>
      <c r="C26" s="110"/>
      <c r="D26" s="207"/>
      <c r="E26" s="110"/>
      <c r="F26" s="110"/>
      <c r="G26" s="207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123</v>
      </c>
      <c r="D27" s="204"/>
      <c r="E27"/>
      <c r="G27" s="206" t="s">
        <v>40</v>
      </c>
      <c r="H27"/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167">
        <v>0</v>
      </c>
      <c r="T27" s="167">
        <v>0</v>
      </c>
      <c r="U27" s="167">
        <v>0</v>
      </c>
      <c r="V27" s="167">
        <v>0</v>
      </c>
      <c r="W27" s="167">
        <v>0</v>
      </c>
      <c r="X27" s="167">
        <v>0</v>
      </c>
      <c r="Y27" s="167">
        <v>0</v>
      </c>
      <c r="Z27" s="167">
        <v>0</v>
      </c>
      <c r="AA27" s="167">
        <v>0</v>
      </c>
      <c r="AB27" s="167">
        <v>0</v>
      </c>
      <c r="AC27" s="167">
        <v>0</v>
      </c>
      <c r="AD27" s="167">
        <v>0</v>
      </c>
      <c r="AE27" s="167">
        <v>0</v>
      </c>
      <c r="AF27" s="167">
        <v>0</v>
      </c>
      <c r="AG27" s="167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344</v>
      </c>
      <c r="D28" s="204" t="s">
        <v>63</v>
      </c>
      <c r="E28" s="112">
        <f>Assumptions!H41*vcr_esc</f>
        <v>43815.486225173103</v>
      </c>
      <c r="F28" s="237" t="str">
        <f>IF(AND(SUM(I27:AG27)&lt;&gt;0, E28=0), "!", "")</f>
        <v/>
      </c>
      <c r="G28" s="206">
        <f>input_dollars</f>
        <v>45291</v>
      </c>
      <c r="H28"/>
      <c r="I28" s="118">
        <f>INDEX(Workings_risks!I$11:I$18, MATCH($A$3, Workings_risks!$C$11:$C$17,0))</f>
        <v>43929947.04110983</v>
      </c>
      <c r="J28" s="118">
        <f>INDEX(Workings_risks!J$11:J$18, MATCH($A$3, Workings_risks!$C$11:$C$17,0))</f>
        <v>49988716.736201331</v>
      </c>
      <c r="K28" s="118">
        <f>INDEX(Workings_risks!K$11:K$18, MATCH($A$3, Workings_risks!$C$11:$C$17,0))</f>
        <v>52690343.327310361</v>
      </c>
      <c r="L28" s="118">
        <f>INDEX(Workings_risks!L$11:L$18, MATCH($A$3, Workings_risks!$C$11:$C$17,0))</f>
        <v>53585767.714829728</v>
      </c>
      <c r="M28" s="118">
        <f>INDEX(Workings_risks!M$11:M$18, MATCH($A$3, Workings_risks!$C$11:$C$17,0))</f>
        <v>54058138.668731831</v>
      </c>
      <c r="N28" s="118">
        <f>INDEX(Workings_risks!N$11:N$18, MATCH($A$3, Workings_risks!$C$11:$C$17,0))</f>
        <v>56646621.343548737</v>
      </c>
      <c r="O28" s="118">
        <f>INDEX(Workings_risks!O$11:O$18, MATCH($A$3, Workings_risks!$C$11:$C$17,0))</f>
        <v>57424173.290170722</v>
      </c>
      <c r="P28" s="118">
        <f>INDEX(Workings_risks!P$11:P$18, MATCH($A$3, Workings_risks!$C$11:$C$17,0))</f>
        <v>59134679.139389075</v>
      </c>
      <c r="Q28" s="118">
        <f>INDEX(Workings_risks!Q$11:Q$18, MATCH($A$3, Workings_risks!$C$11:$C$17,0))</f>
        <v>59492948.765842579</v>
      </c>
      <c r="R28" s="118">
        <f>INDEX(Workings_risks!R$11:R$18, MATCH($A$3, Workings_risks!$C$11:$C$17,0))</f>
        <v>59492948.765842579</v>
      </c>
      <c r="S28" s="118">
        <f>INDEX(Workings_risks!S$11:S$18, MATCH($A$3, Workings_risks!$C$11:$C$17,0))</f>
        <v>59492948.765842579</v>
      </c>
      <c r="T28" s="118">
        <f>INDEX(Workings_risks!T$11:T$18, MATCH($A$3, Workings_risks!$C$11:$C$17,0))</f>
        <v>59492948.765842579</v>
      </c>
      <c r="U28" s="118">
        <f>INDEX(Workings_risks!U$11:U$18, MATCH($A$3, Workings_risks!$C$11:$C$17,0))</f>
        <v>59492948.765842579</v>
      </c>
      <c r="V28" s="118">
        <f>INDEX(Workings_risks!V$11:V$18, MATCH($A$3, Workings_risks!$C$11:$C$17,0))</f>
        <v>59492948.765842579</v>
      </c>
      <c r="W28" s="118">
        <f>INDEX(Workings_risks!W$11:W$18, MATCH($A$3, Workings_risks!$C$11:$C$17,0))</f>
        <v>59492948.765842579</v>
      </c>
      <c r="X28" s="118">
        <f>INDEX(Workings_risks!X$11:X$18, MATCH($A$3, Workings_risks!$C$11:$C$17,0))</f>
        <v>0</v>
      </c>
      <c r="Y28" s="118">
        <f>INDEX(Workings_risks!Y$11:Y$18, MATCH($A$3, Workings_risks!$C$11:$C$17,0))</f>
        <v>0</v>
      </c>
      <c r="Z28" s="118">
        <f>INDEX(Workings_risks!Z$11:Z$18, MATCH($A$3, Workings_risks!$C$11:$C$17,0))</f>
        <v>0</v>
      </c>
      <c r="AA28" s="118">
        <f>INDEX(Workings_risks!AA$11:AA$18, MATCH($A$3, Workings_risks!$C$11:$C$17,0))</f>
        <v>0</v>
      </c>
      <c r="AB28" s="118">
        <f>INDEX(Workings_risks!AB$11:AB$18, MATCH($A$3, Workings_risks!$C$11:$C$17,0))</f>
        <v>0</v>
      </c>
      <c r="AC28" s="118">
        <f>INDEX(Workings_risks!AC$11:AC$18, MATCH($A$3, Workings_risks!$C$11:$C$17,0))</f>
        <v>0</v>
      </c>
      <c r="AD28" s="118">
        <f>INDEX(Workings_risks!AD$11:AD$18, MATCH($A$3, Workings_risks!$C$11:$C$17,0))</f>
        <v>0</v>
      </c>
      <c r="AE28" s="118">
        <f>INDEX(Workings_risks!AE$11:AE$18, MATCH($A$3, Workings_risks!$C$11:$C$17,0))</f>
        <v>0</v>
      </c>
      <c r="AF28" s="118">
        <f>INDEX(Workings_risks!AF$11:AF$18, MATCH($A$3, Workings_risks!$C$11:$C$17,0))</f>
        <v>0</v>
      </c>
      <c r="AG28" s="118">
        <f>INDEX(Workings_risks!AG$11:AG$18, MATCH($A$3, Workings_risks!$C$11:$C$17,0))</f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5"/>
      <c r="E29"/>
      <c r="G29" s="206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1" t="s">
        <v>114</v>
      </c>
      <c r="D30" s="204" t="s">
        <v>207</v>
      </c>
      <c r="G30" s="206">
        <f>input_dollars</f>
        <v>45291</v>
      </c>
      <c r="H30" s="148"/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116</v>
      </c>
      <c r="D31" s="205"/>
      <c r="E31"/>
      <c r="G31" s="206">
        <f>input_dollars</f>
        <v>45291</v>
      </c>
      <c r="H31" s="148"/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115</v>
      </c>
      <c r="D32" s="204" t="s">
        <v>207</v>
      </c>
      <c r="E32"/>
      <c r="G32" s="206">
        <f>input_dollars</f>
        <v>45291</v>
      </c>
      <c r="H32"/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283" t="s">
        <v>172</v>
      </c>
      <c r="D33" s="218"/>
      <c r="E33"/>
      <c r="G33" s="206">
        <f>input_dollars</f>
        <v>45291</v>
      </c>
      <c r="H33"/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283" t="s">
        <v>172</v>
      </c>
      <c r="D34" s="205"/>
      <c r="E34"/>
      <c r="G34" s="206">
        <f>input_dollars</f>
        <v>45291</v>
      </c>
      <c r="H34"/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5"/>
      <c r="E35"/>
      <c r="G35" s="206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171</v>
      </c>
      <c r="D36" s="217"/>
      <c r="E36" s="106"/>
      <c r="F36" s="3"/>
      <c r="G36" s="208"/>
      <c r="H36" s="106"/>
      <c r="I36" s="105">
        <f>SUM(I28:I34)</f>
        <v>43929947.04110983</v>
      </c>
      <c r="J36" s="105">
        <f t="shared" ref="J36:AB36" si="3">SUM(J28:J34)</f>
        <v>49988716.736201331</v>
      </c>
      <c r="K36" s="105">
        <f t="shared" si="3"/>
        <v>52690343.327310361</v>
      </c>
      <c r="L36" s="105">
        <f t="shared" si="3"/>
        <v>53585767.714829728</v>
      </c>
      <c r="M36" s="105">
        <f t="shared" si="3"/>
        <v>54058138.668731831</v>
      </c>
      <c r="N36" s="105">
        <f t="shared" si="3"/>
        <v>56646621.343548737</v>
      </c>
      <c r="O36" s="105">
        <f t="shared" si="3"/>
        <v>57424173.290170722</v>
      </c>
      <c r="P36" s="105">
        <f t="shared" si="3"/>
        <v>59134679.139389075</v>
      </c>
      <c r="Q36" s="105">
        <f t="shared" si="3"/>
        <v>59492948.765842579</v>
      </c>
      <c r="R36" s="105">
        <f t="shared" si="3"/>
        <v>59492948.765842579</v>
      </c>
      <c r="S36" s="105">
        <f t="shared" si="3"/>
        <v>59492948.765842579</v>
      </c>
      <c r="T36" s="105">
        <f t="shared" si="3"/>
        <v>59492948.765842579</v>
      </c>
      <c r="U36" s="105">
        <f t="shared" si="3"/>
        <v>59492948.765842579</v>
      </c>
      <c r="V36" s="105">
        <f t="shared" si="3"/>
        <v>59492948.765842579</v>
      </c>
      <c r="W36" s="105">
        <f t="shared" si="3"/>
        <v>59492948.765842579</v>
      </c>
      <c r="X36" s="105">
        <f t="shared" si="3"/>
        <v>0</v>
      </c>
      <c r="Y36" s="105">
        <f t="shared" si="3"/>
        <v>0</v>
      </c>
      <c r="Z36" s="105">
        <f t="shared" si="3"/>
        <v>0</v>
      </c>
      <c r="AA36" s="105">
        <f t="shared" si="3"/>
        <v>0</v>
      </c>
      <c r="AB36" s="105">
        <f t="shared" si="3"/>
        <v>0</v>
      </c>
      <c r="AC36" s="105">
        <f>SUM(AC28:AC34)</f>
        <v>0</v>
      </c>
      <c r="AD36" s="105">
        <f>SUM(AD28:AD34)</f>
        <v>0</v>
      </c>
      <c r="AE36" s="105">
        <f>SUM(AE28:AE34)</f>
        <v>0</v>
      </c>
      <c r="AF36" s="105">
        <f>SUM(AF28:AF34)</f>
        <v>0</v>
      </c>
      <c r="AG36" s="105">
        <f>SUM(AG28:AG34)</f>
        <v>0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06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8" t="s">
        <v>56</v>
      </c>
      <c r="B38" s="88"/>
      <c r="C38" s="88"/>
      <c r="D38" s="88"/>
      <c r="E38" s="88"/>
      <c r="F38" s="88"/>
      <c r="G38" s="203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06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06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59</v>
      </c>
      <c r="G41" s="204" t="s">
        <v>40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</row>
    <row r="42" spans="1:16372" ht="13.5" x14ac:dyDescent="0.25">
      <c r="C42" s="1" t="s">
        <v>129</v>
      </c>
      <c r="G42" s="204" t="s">
        <v>104</v>
      </c>
      <c r="I42" s="30">
        <f t="shared" ref="I42:AG42" si="4">I41*I7</f>
        <v>0</v>
      </c>
      <c r="J42" s="30">
        <f t="shared" si="4"/>
        <v>0</v>
      </c>
      <c r="K42" s="30">
        <f t="shared" si="4"/>
        <v>0</v>
      </c>
      <c r="L42" s="30">
        <f t="shared" si="4"/>
        <v>0</v>
      </c>
      <c r="M42" s="30">
        <f t="shared" si="4"/>
        <v>0</v>
      </c>
      <c r="N42" s="30">
        <f t="shared" si="4"/>
        <v>0</v>
      </c>
      <c r="O42" s="30">
        <f t="shared" si="4"/>
        <v>0</v>
      </c>
      <c r="P42" s="30">
        <f t="shared" si="4"/>
        <v>0</v>
      </c>
      <c r="Q42" s="30">
        <f t="shared" si="4"/>
        <v>0</v>
      </c>
      <c r="R42" s="30">
        <f t="shared" si="4"/>
        <v>0</v>
      </c>
      <c r="S42" s="30">
        <f t="shared" si="4"/>
        <v>0</v>
      </c>
      <c r="T42" s="30">
        <f t="shared" si="4"/>
        <v>0</v>
      </c>
      <c r="U42" s="30">
        <f t="shared" si="4"/>
        <v>0</v>
      </c>
      <c r="V42" s="30">
        <f t="shared" si="4"/>
        <v>0</v>
      </c>
      <c r="W42" s="30">
        <f t="shared" si="4"/>
        <v>0</v>
      </c>
      <c r="X42" s="30">
        <f t="shared" si="4"/>
        <v>0</v>
      </c>
      <c r="Y42" s="30">
        <f t="shared" si="4"/>
        <v>0</v>
      </c>
      <c r="Z42" s="30">
        <f t="shared" si="4"/>
        <v>0</v>
      </c>
      <c r="AA42" s="30">
        <f t="shared" si="4"/>
        <v>0</v>
      </c>
      <c r="AB42" s="30">
        <f t="shared" si="4"/>
        <v>0</v>
      </c>
      <c r="AC42" s="30">
        <f t="shared" si="4"/>
        <v>0</v>
      </c>
      <c r="AD42" s="30">
        <f t="shared" si="4"/>
        <v>0</v>
      </c>
      <c r="AE42" s="30">
        <f t="shared" si="4"/>
        <v>0</v>
      </c>
      <c r="AF42" s="30">
        <f t="shared" si="4"/>
        <v>0</v>
      </c>
      <c r="AG42" s="30">
        <f t="shared" si="4"/>
        <v>0</v>
      </c>
    </row>
    <row r="43" spans="1:16372" x14ac:dyDescent="0.2">
      <c r="D43"/>
      <c r="E43"/>
      <c r="G43" s="206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5"/>
      <c r="E44"/>
      <c r="G44" s="206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4" t="s">
        <v>63</v>
      </c>
      <c r="E45" s="112">
        <f>Assumptions!G94</f>
        <v>151432.81740793545</v>
      </c>
      <c r="G45" s="206" t="s">
        <v>40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</row>
    <row r="46" spans="1:16372" x14ac:dyDescent="0.2">
      <c r="C46" s="1" t="s">
        <v>4</v>
      </c>
      <c r="D46" s="204" t="s">
        <v>63</v>
      </c>
      <c r="E46" s="112">
        <f>Assumptions!G95</f>
        <v>24590</v>
      </c>
      <c r="G46" s="206" t="s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</row>
    <row r="47" spans="1:16372" x14ac:dyDescent="0.2">
      <c r="C47" s="1" t="s">
        <v>5</v>
      </c>
      <c r="D47" s="204" t="s">
        <v>63</v>
      </c>
      <c r="E47" s="111">
        <f>Assumptions!G96</f>
        <v>88.357719508603083</v>
      </c>
      <c r="G47" s="206" t="s">
        <v>40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</row>
    <row r="48" spans="1:16372" x14ac:dyDescent="0.2">
      <c r="C48" s="1" t="s">
        <v>15</v>
      </c>
      <c r="D48" s="204" t="s">
        <v>126</v>
      </c>
      <c r="E48" s="111">
        <f>Assumptions!G97</f>
        <v>0</v>
      </c>
      <c r="G48" s="206" t="s">
        <v>204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</row>
    <row r="49" spans="1:43" x14ac:dyDescent="0.2">
      <c r="C49" s="1" t="s">
        <v>202</v>
      </c>
      <c r="D49" s="204" t="s">
        <v>205</v>
      </c>
      <c r="E49" s="111">
        <f>Assumptions!G98</f>
        <v>0.35181336539087127</v>
      </c>
      <c r="G49" s="206" t="s">
        <v>206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</row>
    <row r="50" spans="1:43" x14ac:dyDescent="0.2">
      <c r="C50" s="1" t="s">
        <v>203</v>
      </c>
      <c r="D50" s="204" t="s">
        <v>205</v>
      </c>
      <c r="E50" s="111">
        <f>Assumptions!G99</f>
        <v>0.35181336539087127</v>
      </c>
      <c r="G50" s="206" t="s">
        <v>206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</row>
    <row r="51" spans="1:43" x14ac:dyDescent="0.2">
      <c r="C51" s="1" t="s">
        <v>6</v>
      </c>
      <c r="D51" s="204" t="s">
        <v>126</v>
      </c>
      <c r="E51" s="111">
        <f>Assumptions!G100</f>
        <v>0</v>
      </c>
      <c r="G51" s="206" t="s">
        <v>204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</row>
    <row r="52" spans="1:43" x14ac:dyDescent="0.2">
      <c r="C52" s="1" t="s">
        <v>7</v>
      </c>
      <c r="D52" s="204" t="s">
        <v>126</v>
      </c>
      <c r="E52" s="111">
        <f>Assumptions!G101</f>
        <v>0</v>
      </c>
      <c r="G52" s="206" t="s">
        <v>204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</row>
    <row r="53" spans="1:43" x14ac:dyDescent="0.2">
      <c r="D53" s="204"/>
      <c r="G53" s="206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</row>
    <row r="54" spans="1:43" x14ac:dyDescent="0.2">
      <c r="C54" s="1" t="s">
        <v>117</v>
      </c>
      <c r="D54" s="204"/>
      <c r="G54" s="206">
        <f>input_dollars</f>
        <v>45291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</row>
    <row r="55" spans="1:43" x14ac:dyDescent="0.2">
      <c r="C55" s="1" t="s">
        <v>118</v>
      </c>
      <c r="D55" s="204"/>
      <c r="G55" s="206">
        <f>input_dollars</f>
        <v>45291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</row>
    <row r="56" spans="1:43" x14ac:dyDescent="0.2">
      <c r="D56" s="204"/>
      <c r="G56" s="204"/>
    </row>
    <row r="57" spans="1:43" x14ac:dyDescent="0.2">
      <c r="C57" s="3" t="s">
        <v>125</v>
      </c>
      <c r="D57" s="217"/>
      <c r="E57" s="106"/>
      <c r="F57" s="3"/>
      <c r="G57" s="209">
        <f>input_dollars</f>
        <v>45291</v>
      </c>
      <c r="H57" s="106"/>
      <c r="I57" s="105" cm="1">
        <f t="array" ref="I57">SUMPRODUCT((I$45:I$52)*($E$45:$E$52))+SUM(I54:I55)+I42</f>
        <v>0</v>
      </c>
      <c r="J57" s="105" cm="1">
        <f t="array" ref="J57">SUMPRODUCT((J$45:J$52)*($E$45:$E$52))+SUM(J54:J55)+J42</f>
        <v>0</v>
      </c>
      <c r="K57" s="105" cm="1">
        <f t="array" ref="K57">SUMPRODUCT((K$45:K$52)*($E$45:$E$52))+SUM(K54:K55)+K42</f>
        <v>0</v>
      </c>
      <c r="L57" s="105" cm="1">
        <f t="array" ref="L57">SUMPRODUCT((L$45:L$52)*($E$45:$E$52))+SUM(L54:L55)+L42</f>
        <v>0</v>
      </c>
      <c r="M57" s="105" cm="1">
        <f t="array" ref="M57">SUMPRODUCT((M$45:M$52)*($E$45:$E$52))+SUM(M54:M55)+M42</f>
        <v>0</v>
      </c>
      <c r="N57" s="105" cm="1">
        <f t="array" ref="N57">SUMPRODUCT((N$45:N$52)*($E$45:$E$52))+SUM(N54:N55)+N42</f>
        <v>0</v>
      </c>
      <c r="O57" s="105" cm="1">
        <f t="array" ref="O57">SUMPRODUCT((O$45:O$52)*($E$45:$E$52))+SUM(O54:O55)+O42</f>
        <v>0</v>
      </c>
      <c r="P57" s="105" cm="1">
        <f t="array" ref="P57">SUMPRODUCT((P$45:P$52)*($E$45:$E$52))+SUM(P54:P55)+P42</f>
        <v>0</v>
      </c>
      <c r="Q57" s="105" cm="1">
        <f t="array" ref="Q57">SUMPRODUCT((Q$45:Q$52)*($E$45:$E$52))+SUM(Q54:Q55)+Q42</f>
        <v>0</v>
      </c>
      <c r="R57" s="105" cm="1">
        <f t="array" ref="R57">SUMPRODUCT((R$45:R$52)*($E$45:$E$52))+SUM(R54:R55)+R42</f>
        <v>0</v>
      </c>
      <c r="S57" s="105" cm="1">
        <f t="array" ref="S57">SUMPRODUCT((S$45:S$52)*($E$45:$E$52))+SUM(S54:S55)+S42</f>
        <v>0</v>
      </c>
      <c r="T57" s="105" cm="1">
        <f t="array" ref="T57">SUMPRODUCT((T$45:T$52)*($E$45:$E$52))+SUM(T54:T55)+T42</f>
        <v>0</v>
      </c>
      <c r="U57" s="105" cm="1">
        <f t="array" ref="U57">SUMPRODUCT((U$45:U$52)*($E$45:$E$52))+SUM(U54:U55)+U42</f>
        <v>0</v>
      </c>
      <c r="V57" s="105" cm="1">
        <f t="array" ref="V57">SUMPRODUCT((V$45:V$52)*($E$45:$E$52))+SUM(V54:V55)+V42</f>
        <v>0</v>
      </c>
      <c r="W57" s="105" cm="1">
        <f t="array" ref="W57">SUMPRODUCT((W$45:W$52)*($E$45:$E$52))+SUM(W54:W55)+W42</f>
        <v>0</v>
      </c>
      <c r="X57" s="105" cm="1">
        <f t="array" ref="X57">SUMPRODUCT((X$45:X$52)*($E$45:$E$52))+SUM(X54:X55)+X42</f>
        <v>0</v>
      </c>
      <c r="Y57" s="105" cm="1">
        <f t="array" ref="Y57">SUMPRODUCT((Y$45:Y$52)*($E$45:$E$52))+SUM(Y54:Y55)+Y42</f>
        <v>0</v>
      </c>
      <c r="Z57" s="105" cm="1">
        <f t="array" ref="Z57">SUMPRODUCT((Z$45:Z$52)*($E$45:$E$52))+SUM(Z54:Z55)+Z42</f>
        <v>0</v>
      </c>
      <c r="AA57" s="105" cm="1">
        <f t="array" ref="AA57">SUMPRODUCT((AA$45:AA$52)*($E$45:$E$52))+SUM(AA54:AA55)+AA42</f>
        <v>0</v>
      </c>
      <c r="AB57" s="105" cm="1">
        <f t="array" ref="AB57">SUMPRODUCT((AB$45:AB$52)*($E$45:$E$52))+SUM(AB54:AB55)+AB42</f>
        <v>0</v>
      </c>
      <c r="AC57" s="105" cm="1">
        <f t="array" ref="AC57">SUMPRODUCT((AC$45:AC$52)*($E$45:$E$52))+SUM(AC54:AC55)+AC42</f>
        <v>0</v>
      </c>
      <c r="AD57" s="105" cm="1">
        <f t="array" ref="AD57">SUMPRODUCT((AD$45:AD$52)*($E$45:$E$52))+SUM(AD54:AD55)+AD42</f>
        <v>0</v>
      </c>
      <c r="AE57" s="105" cm="1">
        <f t="array" ref="AE57">SUMPRODUCT((AE$45:AE$52)*($E$45:$E$52))+SUM(AE54:AE55)+AE42</f>
        <v>0</v>
      </c>
      <c r="AF57" s="105" cm="1">
        <f t="array" ref="AF57">SUMPRODUCT((AF$45:AF$52)*($E$45:$E$52))+SUM(AF54:AF55)+AF42</f>
        <v>0</v>
      </c>
      <c r="AG57" s="105" cm="1">
        <f t="array" ref="AG57">SUMPRODUCT((AG$45:AG$52)*($E$45:$E$52))+SUM(AG54:AG55)+AG42</f>
        <v>0</v>
      </c>
    </row>
    <row r="58" spans="1:43" x14ac:dyDescent="0.2">
      <c r="D58" s="204"/>
      <c r="G58" s="204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</row>
    <row r="59" spans="1:43" x14ac:dyDescent="0.2">
      <c r="G59" s="204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</row>
    <row r="60" spans="1:43" ht="15" x14ac:dyDescent="0.2">
      <c r="A60" s="88" t="s">
        <v>16</v>
      </c>
      <c r="B60" s="88"/>
      <c r="C60" s="88"/>
      <c r="D60" s="88"/>
      <c r="E60" s="88"/>
      <c r="F60" s="88"/>
      <c r="G60" s="203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0"/>
      <c r="B61" s="110"/>
      <c r="C61" s="110"/>
      <c r="D61" s="110"/>
      <c r="E61" s="110"/>
      <c r="F61" s="110"/>
      <c r="G61" s="207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0"/>
      <c r="B62" s="110"/>
      <c r="C62" s="110"/>
      <c r="D62" s="110"/>
      <c r="E62" s="110"/>
      <c r="F62"/>
      <c r="G62" s="2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C63" s="4"/>
      <c r="F63" s="2"/>
      <c r="G63" s="211"/>
    </row>
    <row r="64" spans="1:43" x14ac:dyDescent="0.2">
      <c r="C64" s="4" t="s">
        <v>121</v>
      </c>
      <c r="G64" s="209">
        <f>input_dollars</f>
        <v>45291</v>
      </c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</row>
    <row r="65" spans="1:33" x14ac:dyDescent="0.2">
      <c r="G65" s="211"/>
    </row>
    <row r="66" spans="1:33" x14ac:dyDescent="0.2">
      <c r="A66" s="8"/>
      <c r="B66" s="8"/>
      <c r="C66" s="146" t="s">
        <v>30</v>
      </c>
      <c r="D66" s="37"/>
      <c r="F66" s="96"/>
      <c r="G66" s="212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</row>
    <row r="67" spans="1:33" x14ac:dyDescent="0.2">
      <c r="A67" s="8"/>
      <c r="B67" s="8"/>
      <c r="C67" s="4" t="str">
        <f>C14</f>
        <v>&lt; Enter description &gt;</v>
      </c>
      <c r="D67" s="37"/>
      <c r="F67" s="96"/>
      <c r="G67" s="209">
        <f>input_dollars</f>
        <v>45291</v>
      </c>
      <c r="H67" s="30"/>
      <c r="I67" s="118">
        <f t="shared" ref="I67:AG67" si="5">-I14</f>
        <v>0</v>
      </c>
      <c r="J67" s="118">
        <f t="shared" si="5"/>
        <v>0</v>
      </c>
      <c r="K67" s="118">
        <f t="shared" si="5"/>
        <v>0</v>
      </c>
      <c r="L67" s="118">
        <f t="shared" si="5"/>
        <v>0</v>
      </c>
      <c r="M67" s="118">
        <f t="shared" si="5"/>
        <v>0</v>
      </c>
      <c r="N67" s="118">
        <f t="shared" si="5"/>
        <v>0</v>
      </c>
      <c r="O67" s="118">
        <f t="shared" si="5"/>
        <v>0</v>
      </c>
      <c r="P67" s="118">
        <f t="shared" si="5"/>
        <v>0</v>
      </c>
      <c r="Q67" s="118">
        <f t="shared" si="5"/>
        <v>0</v>
      </c>
      <c r="R67" s="118">
        <f t="shared" si="5"/>
        <v>0</v>
      </c>
      <c r="S67" s="118">
        <f t="shared" si="5"/>
        <v>0</v>
      </c>
      <c r="T67" s="118">
        <f t="shared" si="5"/>
        <v>0</v>
      </c>
      <c r="U67" s="118">
        <f t="shared" si="5"/>
        <v>0</v>
      </c>
      <c r="V67" s="118">
        <f t="shared" si="5"/>
        <v>0</v>
      </c>
      <c r="W67" s="118">
        <f t="shared" si="5"/>
        <v>0</v>
      </c>
      <c r="X67" s="118">
        <f t="shared" si="5"/>
        <v>0</v>
      </c>
      <c r="Y67" s="118">
        <f t="shared" si="5"/>
        <v>0</v>
      </c>
      <c r="Z67" s="118">
        <f t="shared" si="5"/>
        <v>0</v>
      </c>
      <c r="AA67" s="118">
        <f t="shared" si="5"/>
        <v>0</v>
      </c>
      <c r="AB67" s="118">
        <f t="shared" si="5"/>
        <v>0</v>
      </c>
      <c r="AC67" s="118">
        <f t="shared" si="5"/>
        <v>0</v>
      </c>
      <c r="AD67" s="118">
        <f t="shared" si="5"/>
        <v>0</v>
      </c>
      <c r="AE67" s="118">
        <f t="shared" si="5"/>
        <v>0</v>
      </c>
      <c r="AF67" s="118">
        <f t="shared" si="5"/>
        <v>0</v>
      </c>
      <c r="AG67" s="118">
        <f t="shared" si="5"/>
        <v>0</v>
      </c>
    </row>
    <row r="68" spans="1:33" x14ac:dyDescent="0.2">
      <c r="A68" s="8"/>
      <c r="B68" s="8"/>
      <c r="C68" s="4" t="str">
        <f>C15</f>
        <v>&lt; Enter description &gt;</v>
      </c>
      <c r="D68" s="37"/>
      <c r="F68" s="96"/>
      <c r="G68" s="209">
        <f>input_dollars</f>
        <v>45291</v>
      </c>
      <c r="H68" s="30"/>
      <c r="I68" s="118">
        <f t="shared" ref="I68:AG68" si="6">-I15</f>
        <v>0</v>
      </c>
      <c r="J68" s="118">
        <f t="shared" si="6"/>
        <v>0</v>
      </c>
      <c r="K68" s="118">
        <f t="shared" si="6"/>
        <v>0</v>
      </c>
      <c r="L68" s="118">
        <f t="shared" si="6"/>
        <v>0</v>
      </c>
      <c r="M68" s="118">
        <f t="shared" si="6"/>
        <v>0</v>
      </c>
      <c r="N68" s="118">
        <f t="shared" si="6"/>
        <v>0</v>
      </c>
      <c r="O68" s="118">
        <f t="shared" si="6"/>
        <v>0</v>
      </c>
      <c r="P68" s="118">
        <f t="shared" si="6"/>
        <v>0</v>
      </c>
      <c r="Q68" s="118">
        <f t="shared" si="6"/>
        <v>0</v>
      </c>
      <c r="R68" s="118">
        <f t="shared" si="6"/>
        <v>0</v>
      </c>
      <c r="S68" s="118">
        <f t="shared" si="6"/>
        <v>0</v>
      </c>
      <c r="T68" s="118">
        <f t="shared" si="6"/>
        <v>0</v>
      </c>
      <c r="U68" s="118">
        <f t="shared" si="6"/>
        <v>0</v>
      </c>
      <c r="V68" s="118">
        <f t="shared" si="6"/>
        <v>0</v>
      </c>
      <c r="W68" s="118">
        <f t="shared" si="6"/>
        <v>0</v>
      </c>
      <c r="X68" s="118">
        <f t="shared" si="6"/>
        <v>0</v>
      </c>
      <c r="Y68" s="118">
        <f t="shared" si="6"/>
        <v>0</v>
      </c>
      <c r="Z68" s="118">
        <f t="shared" si="6"/>
        <v>0</v>
      </c>
      <c r="AA68" s="118">
        <f t="shared" si="6"/>
        <v>0</v>
      </c>
      <c r="AB68" s="118">
        <f t="shared" si="6"/>
        <v>0</v>
      </c>
      <c r="AC68" s="118">
        <f t="shared" si="6"/>
        <v>0</v>
      </c>
      <c r="AD68" s="118">
        <f t="shared" si="6"/>
        <v>0</v>
      </c>
      <c r="AE68" s="118">
        <f t="shared" si="6"/>
        <v>0</v>
      </c>
      <c r="AF68" s="118">
        <f t="shared" si="6"/>
        <v>0</v>
      </c>
      <c r="AG68" s="118">
        <f t="shared" si="6"/>
        <v>0</v>
      </c>
    </row>
    <row r="69" spans="1:33" x14ac:dyDescent="0.2">
      <c r="A69" s="8"/>
      <c r="B69" s="8"/>
      <c r="C69" s="4" t="str">
        <f>C16</f>
        <v>&lt; Enter description &gt;</v>
      </c>
      <c r="D69" s="37"/>
      <c r="F69" s="96"/>
      <c r="G69" s="209">
        <f>input_dollars</f>
        <v>45291</v>
      </c>
      <c r="H69" s="30"/>
      <c r="I69" s="118">
        <f t="shared" ref="I69:AG69" si="7">-I16</f>
        <v>0</v>
      </c>
      <c r="J69" s="118">
        <f t="shared" si="7"/>
        <v>0</v>
      </c>
      <c r="K69" s="118">
        <f t="shared" si="7"/>
        <v>0</v>
      </c>
      <c r="L69" s="118">
        <f t="shared" si="7"/>
        <v>0</v>
      </c>
      <c r="M69" s="118">
        <f t="shared" si="7"/>
        <v>0</v>
      </c>
      <c r="N69" s="118">
        <f t="shared" si="7"/>
        <v>0</v>
      </c>
      <c r="O69" s="118">
        <f t="shared" si="7"/>
        <v>0</v>
      </c>
      <c r="P69" s="118">
        <f t="shared" si="7"/>
        <v>0</v>
      </c>
      <c r="Q69" s="118">
        <f t="shared" si="7"/>
        <v>0</v>
      </c>
      <c r="R69" s="118">
        <f t="shared" si="7"/>
        <v>0</v>
      </c>
      <c r="S69" s="118">
        <f t="shared" si="7"/>
        <v>0</v>
      </c>
      <c r="T69" s="118">
        <f t="shared" si="7"/>
        <v>0</v>
      </c>
      <c r="U69" s="118">
        <f t="shared" si="7"/>
        <v>0</v>
      </c>
      <c r="V69" s="118">
        <f t="shared" si="7"/>
        <v>0</v>
      </c>
      <c r="W69" s="118">
        <f t="shared" si="7"/>
        <v>0</v>
      </c>
      <c r="X69" s="118">
        <f t="shared" si="7"/>
        <v>0</v>
      </c>
      <c r="Y69" s="118">
        <f t="shared" si="7"/>
        <v>0</v>
      </c>
      <c r="Z69" s="118">
        <f t="shared" si="7"/>
        <v>0</v>
      </c>
      <c r="AA69" s="118">
        <f t="shared" si="7"/>
        <v>0</v>
      </c>
      <c r="AB69" s="118">
        <f t="shared" si="7"/>
        <v>0</v>
      </c>
      <c r="AC69" s="118">
        <f t="shared" si="7"/>
        <v>0</v>
      </c>
      <c r="AD69" s="118">
        <f t="shared" si="7"/>
        <v>0</v>
      </c>
      <c r="AE69" s="118">
        <f t="shared" si="7"/>
        <v>0</v>
      </c>
      <c r="AF69" s="118">
        <f t="shared" si="7"/>
        <v>0</v>
      </c>
      <c r="AG69" s="118">
        <f t="shared" si="7"/>
        <v>0</v>
      </c>
    </row>
    <row r="70" spans="1:33" x14ac:dyDescent="0.2">
      <c r="A70" s="8"/>
      <c r="B70" s="8"/>
      <c r="C70" s="4"/>
      <c r="D70" s="37"/>
      <c r="F70" s="96"/>
      <c r="G70" s="213"/>
      <c r="H70" s="30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</row>
    <row r="71" spans="1:33" x14ac:dyDescent="0.2">
      <c r="A71" s="8"/>
      <c r="B71" s="8"/>
      <c r="C71" s="146" t="s">
        <v>155</v>
      </c>
      <c r="D71" s="37"/>
      <c r="F71" s="96"/>
      <c r="G71" s="212"/>
      <c r="H71" s="30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</row>
    <row r="72" spans="1:33" x14ac:dyDescent="0.2">
      <c r="A72" s="8"/>
      <c r="B72" s="8"/>
      <c r="C72" s="4" t="str">
        <f>C14</f>
        <v>&lt; Enter description &gt;</v>
      </c>
      <c r="D72" s="37"/>
      <c r="F72" s="96"/>
      <c r="G72" s="209">
        <f>input_dollars</f>
        <v>45291</v>
      </c>
      <c r="H72" s="30"/>
      <c r="I72" s="118" cm="1">
        <f t="array" ref="I72">SUMPRODUCT(($I67:I67))-SUMPRODUCT(($I67:I67)*($I$6:I$6&lt;=(I$6-$E14)))</f>
        <v>0</v>
      </c>
      <c r="J72" s="118" cm="1">
        <f t="array" ref="J72">SUMPRODUCT(($I67:J67))-SUMPRODUCT(($I67:J67)*($I$6:J$6&lt;=(J$6-$E14)))</f>
        <v>0</v>
      </c>
      <c r="K72" s="118" cm="1">
        <f t="array" ref="K72">SUMPRODUCT(($I67:K67))-SUMPRODUCT(($I67:K67)*($I$6:K$6&lt;=(K$6-$E14)))</f>
        <v>0</v>
      </c>
      <c r="L72" s="118" cm="1">
        <f t="array" ref="L72">SUMPRODUCT(($I67:L67))-SUMPRODUCT(($I67:L67)*($I$6:L$6&lt;=(L$6-$E14)))</f>
        <v>0</v>
      </c>
      <c r="M72" s="118" cm="1">
        <f t="array" ref="M72">SUMPRODUCT(($I67:M67))-SUMPRODUCT(($I67:M67)*($I$6:M$6&lt;=(M$6-$E14)))</f>
        <v>0</v>
      </c>
      <c r="N72" s="118" cm="1">
        <f t="array" ref="N72">SUMPRODUCT(($I67:N67))-SUMPRODUCT(($I67:N67)*($I$6:N$6&lt;=(N$6-$E14)))</f>
        <v>0</v>
      </c>
      <c r="O72" s="118" cm="1">
        <f t="array" ref="O72">SUMPRODUCT(($I67:O67))-SUMPRODUCT(($I67:O67)*($I$6:O$6&lt;=(O$6-$E14)))</f>
        <v>0</v>
      </c>
      <c r="P72" s="118" cm="1">
        <f t="array" ref="P72">SUMPRODUCT(($I67:P67))-SUMPRODUCT(($I67:P67)*($I$6:P$6&lt;=(P$6-$E14)))</f>
        <v>0</v>
      </c>
      <c r="Q72" s="118" cm="1">
        <f t="array" ref="Q72">SUMPRODUCT(($I67:Q67))-SUMPRODUCT(($I67:Q67)*($I$6:Q$6&lt;=(Q$6-$E14)))</f>
        <v>0</v>
      </c>
      <c r="R72" s="118" cm="1">
        <f t="array" ref="R72">SUMPRODUCT(($I67:R67))-SUMPRODUCT(($I67:R67)*($I$6:R$6&lt;=(R$6-$E14)))</f>
        <v>0</v>
      </c>
      <c r="S72" s="118" cm="1">
        <f t="array" ref="S72">SUMPRODUCT(($I67:S67))-SUMPRODUCT(($I67:S67)*($I$6:S$6&lt;=(S$6-$E14)))</f>
        <v>0</v>
      </c>
      <c r="T72" s="118" cm="1">
        <f t="array" ref="T72">SUMPRODUCT(($I67:T67))-SUMPRODUCT(($I67:T67)*($I$6:T$6&lt;=(T$6-$E14)))</f>
        <v>0</v>
      </c>
      <c r="U72" s="118" cm="1">
        <f t="array" ref="U72">SUMPRODUCT(($I67:U67))-SUMPRODUCT(($I67:U67)*($I$6:U$6&lt;=(U$6-$E14)))</f>
        <v>0</v>
      </c>
      <c r="V72" s="118" cm="1">
        <f t="array" ref="V72">SUMPRODUCT(($I67:V67))-SUMPRODUCT(($I67:V67)*($I$6:V$6&lt;=(V$6-$E14)))</f>
        <v>0</v>
      </c>
      <c r="W72" s="118" cm="1">
        <f t="array" ref="W72">SUMPRODUCT(($I67:W67))-SUMPRODUCT(($I67:W67)*($I$6:W$6&lt;=(W$6-$E14)))</f>
        <v>0</v>
      </c>
      <c r="X72" s="118" cm="1">
        <f t="array" ref="X72">SUMPRODUCT(($I67:X67))-SUMPRODUCT(($I67:X67)*($I$6:X$6&lt;=(X$6-$E14)))</f>
        <v>0</v>
      </c>
      <c r="Y72" s="118" cm="1">
        <f t="array" ref="Y72">SUMPRODUCT(($I67:Y67))-SUMPRODUCT(($I67:Y67)*($I$6:Y$6&lt;=(Y$6-$E14)))</f>
        <v>0</v>
      </c>
      <c r="Z72" s="118" cm="1">
        <f t="array" ref="Z72">SUMPRODUCT(($I67:Z67))-SUMPRODUCT(($I67:Z67)*($I$6:Z$6&lt;=(Z$6-$E14)))</f>
        <v>0</v>
      </c>
      <c r="AA72" s="118" cm="1">
        <f t="array" ref="AA72">SUMPRODUCT(($I67:AA67))-SUMPRODUCT(($I67:AA67)*($I$6:AA$6&lt;=(AA$6-$E14)))</f>
        <v>0</v>
      </c>
      <c r="AB72" s="118" cm="1">
        <f t="array" ref="AB72">SUMPRODUCT(($I67:AB67))-SUMPRODUCT(($I67:AB67)*($I$6:AB$6&lt;=(AB$6-$E14)))</f>
        <v>0</v>
      </c>
      <c r="AC72" s="118" cm="1">
        <f t="array" ref="AC72">SUMPRODUCT(($I67:AC67))-SUMPRODUCT(($I67:AC67)*($I$6:AC$6&lt;=(AC$6-$E14)))</f>
        <v>0</v>
      </c>
      <c r="AD72" s="118" cm="1">
        <f t="array" ref="AD72">SUMPRODUCT(($I67:AD67))-SUMPRODUCT(($I67:AD67)*($I$6:AD$6&lt;=(AD$6-$E14)))</f>
        <v>0</v>
      </c>
      <c r="AE72" s="118" cm="1">
        <f t="array" ref="AE72">SUMPRODUCT(($I67:AE67))-SUMPRODUCT(($I67:AE67)*($I$6:AE$6&lt;=(AE$6-$E14)))</f>
        <v>0</v>
      </c>
      <c r="AF72" s="118" cm="1">
        <f t="array" ref="AF72">SUMPRODUCT(($I67:AF67))-SUMPRODUCT(($I67:AF67)*($I$6:AF$6&lt;=(AF$6-$E14)))</f>
        <v>0</v>
      </c>
      <c r="AG72" s="118" cm="1">
        <f t="array" ref="AG72">SUMPRODUCT(($I67:AG67))-SUMPRODUCT(($I67:AG67)*($I$6:AG$6&lt;=(AG$6-$E14)))</f>
        <v>0</v>
      </c>
    </row>
    <row r="73" spans="1:33" x14ac:dyDescent="0.2">
      <c r="A73" s="8"/>
      <c r="B73" s="8"/>
      <c r="C73" s="4" t="str">
        <f>C15</f>
        <v>&lt; Enter description &gt;</v>
      </c>
      <c r="D73" s="37"/>
      <c r="F73" s="96"/>
      <c r="G73" s="209">
        <f>input_dollars</f>
        <v>45291</v>
      </c>
      <c r="H73" s="30"/>
      <c r="I73" s="118" cm="1">
        <f t="array" ref="I73">SUMPRODUCT(($I68:I68))-SUMPRODUCT(($I68:I68)*($I$6:I$6&lt;=(I$6-$E15)))</f>
        <v>0</v>
      </c>
      <c r="J73" s="118" cm="1">
        <f t="array" ref="J73">SUMPRODUCT(($I68:J68))-SUMPRODUCT(($I68:J68)*($I$6:J$6&lt;=(J$6-$E15)))</f>
        <v>0</v>
      </c>
      <c r="K73" s="118" cm="1">
        <f t="array" ref="K73">SUMPRODUCT(($I68:K68))-SUMPRODUCT(($I68:K68)*($I$6:K$6&lt;=(K$6-$E15)))</f>
        <v>0</v>
      </c>
      <c r="L73" s="118" cm="1">
        <f t="array" ref="L73">SUMPRODUCT(($I68:L68))-SUMPRODUCT(($I68:L68)*($I$6:L$6&lt;=(L$6-$E15)))</f>
        <v>0</v>
      </c>
      <c r="M73" s="118" cm="1">
        <f t="array" ref="M73">SUMPRODUCT(($I68:M68))-SUMPRODUCT(($I68:M68)*($I$6:M$6&lt;=(M$6-$E15)))</f>
        <v>0</v>
      </c>
      <c r="N73" s="118" cm="1">
        <f t="array" ref="N73">SUMPRODUCT(($I68:N68))-SUMPRODUCT(($I68:N68)*($I$6:N$6&lt;=(N$6-$E15)))</f>
        <v>0</v>
      </c>
      <c r="O73" s="118" cm="1">
        <f t="array" ref="O73">SUMPRODUCT(($I68:O68))-SUMPRODUCT(($I68:O68)*($I$6:O$6&lt;=(O$6-$E15)))</f>
        <v>0</v>
      </c>
      <c r="P73" s="118" cm="1">
        <f t="array" ref="P73">SUMPRODUCT(($I68:P68))-SUMPRODUCT(($I68:P68)*($I$6:P$6&lt;=(P$6-$E15)))</f>
        <v>0</v>
      </c>
      <c r="Q73" s="118" cm="1">
        <f t="array" ref="Q73">SUMPRODUCT(($I68:Q68))-SUMPRODUCT(($I68:Q68)*($I$6:Q$6&lt;=(Q$6-$E15)))</f>
        <v>0</v>
      </c>
      <c r="R73" s="118" cm="1">
        <f t="array" ref="R73">SUMPRODUCT(($I68:R68))-SUMPRODUCT(($I68:R68)*($I$6:R$6&lt;=(R$6-$E15)))</f>
        <v>0</v>
      </c>
      <c r="S73" s="118" cm="1">
        <f t="array" ref="S73">SUMPRODUCT(($I68:S68))-SUMPRODUCT(($I68:S68)*($I$6:S$6&lt;=(S$6-$E15)))</f>
        <v>0</v>
      </c>
      <c r="T73" s="118" cm="1">
        <f t="array" ref="T73">SUMPRODUCT(($I68:T68))-SUMPRODUCT(($I68:T68)*($I$6:T$6&lt;=(T$6-$E15)))</f>
        <v>0</v>
      </c>
      <c r="U73" s="118" cm="1">
        <f t="array" ref="U73">SUMPRODUCT(($I68:U68))-SUMPRODUCT(($I68:U68)*($I$6:U$6&lt;=(U$6-$E15)))</f>
        <v>0</v>
      </c>
      <c r="V73" s="118" cm="1">
        <f t="array" ref="V73">SUMPRODUCT(($I68:V68))-SUMPRODUCT(($I68:V68)*($I$6:V$6&lt;=(V$6-$E15)))</f>
        <v>0</v>
      </c>
      <c r="W73" s="118" cm="1">
        <f t="array" ref="W73">SUMPRODUCT(($I68:W68))-SUMPRODUCT(($I68:W68)*($I$6:W$6&lt;=(W$6-$E15)))</f>
        <v>0</v>
      </c>
      <c r="X73" s="118" cm="1">
        <f t="array" ref="X73">SUMPRODUCT(($I68:X68))-SUMPRODUCT(($I68:X68)*($I$6:X$6&lt;=(X$6-$E15)))</f>
        <v>0</v>
      </c>
      <c r="Y73" s="118" cm="1">
        <f t="array" ref="Y73">SUMPRODUCT(($I68:Y68))-SUMPRODUCT(($I68:Y68)*($I$6:Y$6&lt;=(Y$6-$E15)))</f>
        <v>0</v>
      </c>
      <c r="Z73" s="118" cm="1">
        <f t="array" ref="Z73">SUMPRODUCT(($I68:Z68))-SUMPRODUCT(($I68:Z68)*($I$6:Z$6&lt;=(Z$6-$E15)))</f>
        <v>0</v>
      </c>
      <c r="AA73" s="118" cm="1">
        <f t="array" ref="AA73">SUMPRODUCT(($I68:AA68))-SUMPRODUCT(($I68:AA68)*($I$6:AA$6&lt;=(AA$6-$E15)))</f>
        <v>0</v>
      </c>
      <c r="AB73" s="118" cm="1">
        <f t="array" ref="AB73">SUMPRODUCT(($I68:AB68))-SUMPRODUCT(($I68:AB68)*($I$6:AB$6&lt;=(AB$6-$E15)))</f>
        <v>0</v>
      </c>
      <c r="AC73" s="118" cm="1">
        <f t="array" ref="AC73">SUMPRODUCT(($I68:AC68))-SUMPRODUCT(($I68:AC68)*($I$6:AC$6&lt;=(AC$6-$E15)))</f>
        <v>0</v>
      </c>
      <c r="AD73" s="118" cm="1">
        <f t="array" ref="AD73">SUMPRODUCT(($I68:AD68))-SUMPRODUCT(($I68:AD68)*($I$6:AD$6&lt;=(AD$6-$E15)))</f>
        <v>0</v>
      </c>
      <c r="AE73" s="118" cm="1">
        <f t="array" ref="AE73">SUMPRODUCT(($I68:AE68))-SUMPRODUCT(($I68:AE68)*($I$6:AE$6&lt;=(AE$6-$E15)))</f>
        <v>0</v>
      </c>
      <c r="AF73" s="118" cm="1">
        <f t="array" ref="AF73">SUMPRODUCT(($I68:AF68))-SUMPRODUCT(($I68:AF68)*($I$6:AF$6&lt;=(AF$6-$E15)))</f>
        <v>0</v>
      </c>
      <c r="AG73" s="118" cm="1">
        <f t="array" ref="AG73">SUMPRODUCT(($I68:AG68))-SUMPRODUCT(($I68:AG68)*($I$6:AG$6&lt;=(AG$6-$E15)))</f>
        <v>0</v>
      </c>
    </row>
    <row r="74" spans="1:33" x14ac:dyDescent="0.2">
      <c r="A74" s="8"/>
      <c r="B74" s="8"/>
      <c r="C74" s="4" t="str">
        <f>C16</f>
        <v>&lt; Enter description &gt;</v>
      </c>
      <c r="D74" s="37"/>
      <c r="F74" s="96"/>
      <c r="G74" s="209">
        <f>input_dollars</f>
        <v>45291</v>
      </c>
      <c r="H74" s="30"/>
      <c r="I74" s="118" cm="1">
        <f t="array" ref="I74">SUMPRODUCT(($I69:I69))-SUMPRODUCT(($I69:I69)*($I$6:I$6&lt;=(I$6-$E16)))</f>
        <v>0</v>
      </c>
      <c r="J74" s="118" cm="1">
        <f t="array" ref="J74">SUMPRODUCT(($I69:J69))-SUMPRODUCT(($I69:J69)*($I$6:J$6&lt;=(J$6-$E16)))</f>
        <v>0</v>
      </c>
      <c r="K74" s="118" cm="1">
        <f t="array" ref="K74">SUMPRODUCT(($I69:K69))-SUMPRODUCT(($I69:K69)*($I$6:K$6&lt;=(K$6-$E16)))</f>
        <v>0</v>
      </c>
      <c r="L74" s="118" cm="1">
        <f t="array" ref="L74">SUMPRODUCT(($I69:L69))-SUMPRODUCT(($I69:L69)*($I$6:L$6&lt;=(L$6-$E16)))</f>
        <v>0</v>
      </c>
      <c r="M74" s="118" cm="1">
        <f t="array" ref="M74">SUMPRODUCT(($I69:M69))-SUMPRODUCT(($I69:M69)*($I$6:M$6&lt;=(M$6-$E16)))</f>
        <v>0</v>
      </c>
      <c r="N74" s="118" cm="1">
        <f t="array" ref="N74">SUMPRODUCT(($I69:N69))-SUMPRODUCT(($I69:N69)*($I$6:N$6&lt;=(N$6-$E16)))</f>
        <v>0</v>
      </c>
      <c r="O74" s="118" cm="1">
        <f t="array" ref="O74">SUMPRODUCT(($I69:O69))-SUMPRODUCT(($I69:O69)*($I$6:O$6&lt;=(O$6-$E16)))</f>
        <v>0</v>
      </c>
      <c r="P74" s="118" cm="1">
        <f t="array" ref="P74">SUMPRODUCT(($I69:P69))-SUMPRODUCT(($I69:P69)*($I$6:P$6&lt;=(P$6-$E16)))</f>
        <v>0</v>
      </c>
      <c r="Q74" s="118" cm="1">
        <f t="array" ref="Q74">SUMPRODUCT(($I69:Q69))-SUMPRODUCT(($I69:Q69)*($I$6:Q$6&lt;=(Q$6-$E16)))</f>
        <v>0</v>
      </c>
      <c r="R74" s="118" cm="1">
        <f t="array" ref="R74">SUMPRODUCT(($I69:R69))-SUMPRODUCT(($I69:R69)*($I$6:R$6&lt;=(R$6-$E16)))</f>
        <v>0</v>
      </c>
      <c r="S74" s="118" cm="1">
        <f t="array" ref="S74">SUMPRODUCT(($I69:S69))-SUMPRODUCT(($I69:S69)*($I$6:S$6&lt;=(S$6-$E16)))</f>
        <v>0</v>
      </c>
      <c r="T74" s="118" cm="1">
        <f t="array" ref="T74">SUMPRODUCT(($I69:T69))-SUMPRODUCT(($I69:T69)*($I$6:T$6&lt;=(T$6-$E16)))</f>
        <v>0</v>
      </c>
      <c r="U74" s="118" cm="1">
        <f t="array" ref="U74">SUMPRODUCT(($I69:U69))-SUMPRODUCT(($I69:U69)*($I$6:U$6&lt;=(U$6-$E16)))</f>
        <v>0</v>
      </c>
      <c r="V74" s="118" cm="1">
        <f t="array" ref="V74">SUMPRODUCT(($I69:V69))-SUMPRODUCT(($I69:V69)*($I$6:V$6&lt;=(V$6-$E16)))</f>
        <v>0</v>
      </c>
      <c r="W74" s="118" cm="1">
        <f t="array" ref="W74">SUMPRODUCT(($I69:W69))-SUMPRODUCT(($I69:W69)*($I$6:W$6&lt;=(W$6-$E16)))</f>
        <v>0</v>
      </c>
      <c r="X74" s="118" cm="1">
        <f t="array" ref="X74">SUMPRODUCT(($I69:X69))-SUMPRODUCT(($I69:X69)*($I$6:X$6&lt;=(X$6-$E16)))</f>
        <v>0</v>
      </c>
      <c r="Y74" s="118" cm="1">
        <f t="array" ref="Y74">SUMPRODUCT(($I69:Y69))-SUMPRODUCT(($I69:Y69)*($I$6:Y$6&lt;=(Y$6-$E16)))</f>
        <v>0</v>
      </c>
      <c r="Z74" s="118" cm="1">
        <f t="array" ref="Z74">SUMPRODUCT(($I69:Z69))-SUMPRODUCT(($I69:Z69)*($I$6:Z$6&lt;=(Z$6-$E16)))</f>
        <v>0</v>
      </c>
      <c r="AA74" s="118" cm="1">
        <f t="array" ref="AA74">SUMPRODUCT(($I69:AA69))-SUMPRODUCT(($I69:AA69)*($I$6:AA$6&lt;=(AA$6-$E16)))</f>
        <v>0</v>
      </c>
      <c r="AB74" s="118" cm="1">
        <f t="array" ref="AB74">SUMPRODUCT(($I69:AB69))-SUMPRODUCT(($I69:AB69)*($I$6:AB$6&lt;=(AB$6-$E16)))</f>
        <v>0</v>
      </c>
      <c r="AC74" s="118" cm="1">
        <f t="array" ref="AC74">SUMPRODUCT(($I69:AC69))-SUMPRODUCT(($I69:AC69)*($I$6:AC$6&lt;=(AC$6-$E16)))</f>
        <v>0</v>
      </c>
      <c r="AD74" s="118" cm="1">
        <f t="array" ref="AD74">SUMPRODUCT(($I69:AD69))-SUMPRODUCT(($I69:AD69)*($I$6:AD$6&lt;=(AD$6-$E16)))</f>
        <v>0</v>
      </c>
      <c r="AE74" s="118" cm="1">
        <f t="array" ref="AE74">SUMPRODUCT(($I69:AE69))-SUMPRODUCT(($I69:AE69)*($I$6:AE$6&lt;=(AE$6-$E16)))</f>
        <v>0</v>
      </c>
      <c r="AF74" s="118" cm="1">
        <f t="array" ref="AF74">SUMPRODUCT(($I69:AF69))-SUMPRODUCT(($I69:AF69)*($I$6:AF$6&lt;=(AF$6-$E16)))</f>
        <v>0</v>
      </c>
      <c r="AG74" s="118" cm="1">
        <f t="array" ref="AG74">SUMPRODUCT(($I69:AG69))-SUMPRODUCT(($I69:AG69)*($I$6:AG$6&lt;=(AG$6-$E16)))</f>
        <v>0</v>
      </c>
    </row>
    <row r="75" spans="1:33" x14ac:dyDescent="0.2">
      <c r="A75" s="8"/>
      <c r="B75" s="8"/>
      <c r="C75" s="4"/>
      <c r="D75" s="37"/>
      <c r="F75" s="96"/>
      <c r="G75" s="213"/>
      <c r="H75" s="30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</row>
    <row r="76" spans="1:33" x14ac:dyDescent="0.2">
      <c r="A76" s="8"/>
      <c r="B76" s="8"/>
      <c r="C76" s="146" t="s">
        <v>91</v>
      </c>
      <c r="D76" s="37"/>
      <c r="F76" s="96"/>
      <c r="G76" s="212"/>
      <c r="H76" s="30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</row>
    <row r="77" spans="1:33" x14ac:dyDescent="0.2">
      <c r="A77" s="8"/>
      <c r="B77" s="8"/>
      <c r="C77" s="4" t="str">
        <f>$C$76&amp;" - "&amp;C14</f>
        <v>Annualised capex - &lt; Enter description &gt;</v>
      </c>
      <c r="D77" s="37"/>
      <c r="F77" s="96"/>
      <c r="G77" s="209">
        <f>input_dollars</f>
        <v>45291</v>
      </c>
      <c r="H77" s="30"/>
      <c r="I77" s="118">
        <f t="shared" ref="I77:AG77" si="8">IF($E14=0,0,-PMT(real_disc, $E14,H72,))</f>
        <v>0</v>
      </c>
      <c r="J77" s="118">
        <f t="shared" si="8"/>
        <v>0</v>
      </c>
      <c r="K77" s="118">
        <f t="shared" si="8"/>
        <v>0</v>
      </c>
      <c r="L77" s="118">
        <f t="shared" si="8"/>
        <v>0</v>
      </c>
      <c r="M77" s="118">
        <f t="shared" si="8"/>
        <v>0</v>
      </c>
      <c r="N77" s="118">
        <f t="shared" si="8"/>
        <v>0</v>
      </c>
      <c r="O77" s="118">
        <f t="shared" si="8"/>
        <v>0</v>
      </c>
      <c r="P77" s="118">
        <f t="shared" si="8"/>
        <v>0</v>
      </c>
      <c r="Q77" s="118">
        <f t="shared" si="8"/>
        <v>0</v>
      </c>
      <c r="R77" s="118">
        <f t="shared" si="8"/>
        <v>0</v>
      </c>
      <c r="S77" s="118">
        <f t="shared" si="8"/>
        <v>0</v>
      </c>
      <c r="T77" s="118">
        <f t="shared" si="8"/>
        <v>0</v>
      </c>
      <c r="U77" s="118">
        <f t="shared" si="8"/>
        <v>0</v>
      </c>
      <c r="V77" s="118">
        <f t="shared" si="8"/>
        <v>0</v>
      </c>
      <c r="W77" s="118">
        <f t="shared" si="8"/>
        <v>0</v>
      </c>
      <c r="X77" s="118">
        <f t="shared" si="8"/>
        <v>0</v>
      </c>
      <c r="Y77" s="118">
        <f t="shared" si="8"/>
        <v>0</v>
      </c>
      <c r="Z77" s="118">
        <f t="shared" si="8"/>
        <v>0</v>
      </c>
      <c r="AA77" s="118">
        <f t="shared" si="8"/>
        <v>0</v>
      </c>
      <c r="AB77" s="118">
        <f t="shared" si="8"/>
        <v>0</v>
      </c>
      <c r="AC77" s="118">
        <f t="shared" si="8"/>
        <v>0</v>
      </c>
      <c r="AD77" s="118">
        <f t="shared" si="8"/>
        <v>0</v>
      </c>
      <c r="AE77" s="118">
        <f t="shared" si="8"/>
        <v>0</v>
      </c>
      <c r="AF77" s="118">
        <f t="shared" si="8"/>
        <v>0</v>
      </c>
      <c r="AG77" s="118">
        <f t="shared" si="8"/>
        <v>0</v>
      </c>
    </row>
    <row r="78" spans="1:33" x14ac:dyDescent="0.2">
      <c r="A78" s="8"/>
      <c r="B78" s="8"/>
      <c r="C78" s="4" t="str">
        <f>$C$76&amp;" - "&amp;C15</f>
        <v>Annualised capex - &lt; Enter description &gt;</v>
      </c>
      <c r="D78" s="37"/>
      <c r="F78" s="96"/>
      <c r="G78" s="209">
        <f>input_dollars</f>
        <v>45291</v>
      </c>
      <c r="H78" s="30"/>
      <c r="I78" s="118">
        <f t="shared" ref="I78:AG78" si="9">IF($E15=0,0,-PMT(real_disc, $E15,H73,))</f>
        <v>0</v>
      </c>
      <c r="J78" s="118">
        <f t="shared" si="9"/>
        <v>0</v>
      </c>
      <c r="K78" s="118">
        <f t="shared" si="9"/>
        <v>0</v>
      </c>
      <c r="L78" s="118">
        <f t="shared" si="9"/>
        <v>0</v>
      </c>
      <c r="M78" s="118">
        <f t="shared" si="9"/>
        <v>0</v>
      </c>
      <c r="N78" s="118">
        <f t="shared" si="9"/>
        <v>0</v>
      </c>
      <c r="O78" s="118">
        <f t="shared" si="9"/>
        <v>0</v>
      </c>
      <c r="P78" s="118">
        <f t="shared" si="9"/>
        <v>0</v>
      </c>
      <c r="Q78" s="118">
        <f t="shared" si="9"/>
        <v>0</v>
      </c>
      <c r="R78" s="118">
        <f t="shared" si="9"/>
        <v>0</v>
      </c>
      <c r="S78" s="118">
        <f t="shared" si="9"/>
        <v>0</v>
      </c>
      <c r="T78" s="118">
        <f t="shared" si="9"/>
        <v>0</v>
      </c>
      <c r="U78" s="118">
        <f t="shared" si="9"/>
        <v>0</v>
      </c>
      <c r="V78" s="118">
        <f t="shared" si="9"/>
        <v>0</v>
      </c>
      <c r="W78" s="118">
        <f t="shared" si="9"/>
        <v>0</v>
      </c>
      <c r="X78" s="118">
        <f t="shared" si="9"/>
        <v>0</v>
      </c>
      <c r="Y78" s="118">
        <f t="shared" si="9"/>
        <v>0</v>
      </c>
      <c r="Z78" s="118">
        <f t="shared" si="9"/>
        <v>0</v>
      </c>
      <c r="AA78" s="118">
        <f t="shared" si="9"/>
        <v>0</v>
      </c>
      <c r="AB78" s="118">
        <f t="shared" si="9"/>
        <v>0</v>
      </c>
      <c r="AC78" s="118">
        <f t="shared" si="9"/>
        <v>0</v>
      </c>
      <c r="AD78" s="118">
        <f t="shared" si="9"/>
        <v>0</v>
      </c>
      <c r="AE78" s="118">
        <f t="shared" si="9"/>
        <v>0</v>
      </c>
      <c r="AF78" s="118">
        <f t="shared" si="9"/>
        <v>0</v>
      </c>
      <c r="AG78" s="118">
        <f t="shared" si="9"/>
        <v>0</v>
      </c>
    </row>
    <row r="79" spans="1:33" x14ac:dyDescent="0.2">
      <c r="A79" s="8"/>
      <c r="B79" s="8"/>
      <c r="C79" s="4" t="str">
        <f>$C$76&amp;" - "&amp;C16</f>
        <v>Annualised capex - &lt; Enter description &gt;</v>
      </c>
      <c r="D79" s="37"/>
      <c r="F79" s="96"/>
      <c r="G79" s="209">
        <f>input_dollars</f>
        <v>45291</v>
      </c>
      <c r="H79" s="30"/>
      <c r="I79" s="118">
        <f t="shared" ref="I79:AG79" si="10">IF($E16=0,0,-PMT(real_disc, $E16,H74,))</f>
        <v>0</v>
      </c>
      <c r="J79" s="118">
        <f t="shared" si="10"/>
        <v>0</v>
      </c>
      <c r="K79" s="118">
        <f t="shared" si="10"/>
        <v>0</v>
      </c>
      <c r="L79" s="118">
        <f t="shared" si="10"/>
        <v>0</v>
      </c>
      <c r="M79" s="118">
        <f t="shared" si="10"/>
        <v>0</v>
      </c>
      <c r="N79" s="118">
        <f t="shared" si="10"/>
        <v>0</v>
      </c>
      <c r="O79" s="118">
        <f t="shared" si="10"/>
        <v>0</v>
      </c>
      <c r="P79" s="118">
        <f t="shared" si="10"/>
        <v>0</v>
      </c>
      <c r="Q79" s="118">
        <f t="shared" si="10"/>
        <v>0</v>
      </c>
      <c r="R79" s="118">
        <f t="shared" si="10"/>
        <v>0</v>
      </c>
      <c r="S79" s="118">
        <f t="shared" si="10"/>
        <v>0</v>
      </c>
      <c r="T79" s="118">
        <f t="shared" si="10"/>
        <v>0</v>
      </c>
      <c r="U79" s="118">
        <f t="shared" si="10"/>
        <v>0</v>
      </c>
      <c r="V79" s="118">
        <f t="shared" si="10"/>
        <v>0</v>
      </c>
      <c r="W79" s="118">
        <f t="shared" si="10"/>
        <v>0</v>
      </c>
      <c r="X79" s="118">
        <f t="shared" si="10"/>
        <v>0</v>
      </c>
      <c r="Y79" s="118">
        <f t="shared" si="10"/>
        <v>0</v>
      </c>
      <c r="Z79" s="118">
        <f t="shared" si="10"/>
        <v>0</v>
      </c>
      <c r="AA79" s="118">
        <f t="shared" si="10"/>
        <v>0</v>
      </c>
      <c r="AB79" s="118">
        <f t="shared" si="10"/>
        <v>0</v>
      </c>
      <c r="AC79" s="118">
        <f t="shared" si="10"/>
        <v>0</v>
      </c>
      <c r="AD79" s="118">
        <f t="shared" si="10"/>
        <v>0</v>
      </c>
      <c r="AE79" s="118">
        <f t="shared" si="10"/>
        <v>0</v>
      </c>
      <c r="AF79" s="118">
        <f t="shared" si="10"/>
        <v>0</v>
      </c>
      <c r="AG79" s="118">
        <f t="shared" si="10"/>
        <v>0</v>
      </c>
    </row>
    <row r="80" spans="1:33" x14ac:dyDescent="0.2">
      <c r="A80" s="8"/>
      <c r="B80" s="8"/>
      <c r="C80" s="171" t="s">
        <v>156</v>
      </c>
      <c r="D80" s="171"/>
      <c r="E80" s="172"/>
      <c r="F80" s="173"/>
      <c r="G80" s="214">
        <f>input_dollars</f>
        <v>45291</v>
      </c>
      <c r="H80" s="174"/>
      <c r="I80" s="175">
        <f>SUM(I77:I79)</f>
        <v>0</v>
      </c>
      <c r="J80" s="175">
        <f t="shared" ref="J80:AB80" si="11">SUM(J77:J79)</f>
        <v>0</v>
      </c>
      <c r="K80" s="175">
        <f t="shared" si="11"/>
        <v>0</v>
      </c>
      <c r="L80" s="175">
        <f t="shared" si="11"/>
        <v>0</v>
      </c>
      <c r="M80" s="175">
        <f t="shared" si="11"/>
        <v>0</v>
      </c>
      <c r="N80" s="175">
        <f t="shared" si="11"/>
        <v>0</v>
      </c>
      <c r="O80" s="175">
        <f t="shared" si="11"/>
        <v>0</v>
      </c>
      <c r="P80" s="175">
        <f t="shared" si="11"/>
        <v>0</v>
      </c>
      <c r="Q80" s="175">
        <f t="shared" si="11"/>
        <v>0</v>
      </c>
      <c r="R80" s="175">
        <f t="shared" si="11"/>
        <v>0</v>
      </c>
      <c r="S80" s="175">
        <f t="shared" si="11"/>
        <v>0</v>
      </c>
      <c r="T80" s="175">
        <f t="shared" si="11"/>
        <v>0</v>
      </c>
      <c r="U80" s="175">
        <f t="shared" si="11"/>
        <v>0</v>
      </c>
      <c r="V80" s="175">
        <f t="shared" si="11"/>
        <v>0</v>
      </c>
      <c r="W80" s="175">
        <f t="shared" si="11"/>
        <v>0</v>
      </c>
      <c r="X80" s="175">
        <f t="shared" si="11"/>
        <v>0</v>
      </c>
      <c r="Y80" s="175">
        <f t="shared" si="11"/>
        <v>0</v>
      </c>
      <c r="Z80" s="175">
        <f t="shared" si="11"/>
        <v>0</v>
      </c>
      <c r="AA80" s="175">
        <f t="shared" si="11"/>
        <v>0</v>
      </c>
      <c r="AB80" s="175">
        <f t="shared" si="11"/>
        <v>0</v>
      </c>
      <c r="AC80" s="175">
        <f>SUM(AC77:AC79)</f>
        <v>0</v>
      </c>
      <c r="AD80" s="175">
        <f>SUM(AD77:AD79)</f>
        <v>0</v>
      </c>
      <c r="AE80" s="175">
        <f>SUM(AE77:AE79)</f>
        <v>0</v>
      </c>
      <c r="AF80" s="175">
        <f>SUM(AF77:AF79)</f>
        <v>0</v>
      </c>
      <c r="AG80" s="175">
        <f>SUM(AG77:AG79)</f>
        <v>0</v>
      </c>
    </row>
    <row r="81" spans="1:33" x14ac:dyDescent="0.2">
      <c r="A81" s="8"/>
      <c r="B81" s="8"/>
      <c r="C81" s="74"/>
      <c r="D81" s="37"/>
      <c r="F81"/>
      <c r="G81" s="215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 s="8"/>
      <c r="B82" s="8"/>
      <c r="C82" s="4" t="s">
        <v>91</v>
      </c>
      <c r="D82" s="37"/>
      <c r="F82" s="96"/>
      <c r="G82" s="209">
        <f t="shared" ref="G82:G87" si="12">input_dollars</f>
        <v>45291</v>
      </c>
      <c r="H82" s="30"/>
      <c r="I82" s="118">
        <f>I80</f>
        <v>0</v>
      </c>
      <c r="J82" s="118">
        <f t="shared" ref="J82:AB82" si="13">J80</f>
        <v>0</v>
      </c>
      <c r="K82" s="118">
        <f t="shared" si="13"/>
        <v>0</v>
      </c>
      <c r="L82" s="118">
        <f t="shared" si="13"/>
        <v>0</v>
      </c>
      <c r="M82" s="118">
        <f t="shared" si="13"/>
        <v>0</v>
      </c>
      <c r="N82" s="118">
        <f t="shared" si="13"/>
        <v>0</v>
      </c>
      <c r="O82" s="118">
        <f t="shared" si="13"/>
        <v>0</v>
      </c>
      <c r="P82" s="118">
        <f t="shared" si="13"/>
        <v>0</v>
      </c>
      <c r="Q82" s="118">
        <f t="shared" si="13"/>
        <v>0</v>
      </c>
      <c r="R82" s="118">
        <f t="shared" si="13"/>
        <v>0</v>
      </c>
      <c r="S82" s="118">
        <f t="shared" si="13"/>
        <v>0</v>
      </c>
      <c r="T82" s="118">
        <f t="shared" si="13"/>
        <v>0</v>
      </c>
      <c r="U82" s="118">
        <f t="shared" si="13"/>
        <v>0</v>
      </c>
      <c r="V82" s="118">
        <f t="shared" si="13"/>
        <v>0</v>
      </c>
      <c r="W82" s="118">
        <f t="shared" si="13"/>
        <v>0</v>
      </c>
      <c r="X82" s="118">
        <f t="shared" si="13"/>
        <v>0</v>
      </c>
      <c r="Y82" s="118">
        <f t="shared" si="13"/>
        <v>0</v>
      </c>
      <c r="Z82" s="118">
        <f t="shared" si="13"/>
        <v>0</v>
      </c>
      <c r="AA82" s="118">
        <f t="shared" si="13"/>
        <v>0</v>
      </c>
      <c r="AB82" s="118">
        <f t="shared" si="13"/>
        <v>0</v>
      </c>
      <c r="AC82" s="118">
        <f>AC80</f>
        <v>0</v>
      </c>
      <c r="AD82" s="118">
        <f>AD80</f>
        <v>0</v>
      </c>
      <c r="AE82" s="118">
        <f>AE80</f>
        <v>0</v>
      </c>
      <c r="AF82" s="118">
        <f>AF80</f>
        <v>0</v>
      </c>
      <c r="AG82" s="118">
        <f>AG80</f>
        <v>0</v>
      </c>
    </row>
    <row r="83" spans="1:33" x14ac:dyDescent="0.2">
      <c r="A83" s="8"/>
      <c r="B83" s="8"/>
      <c r="C83" s="4" t="s">
        <v>31</v>
      </c>
      <c r="D83" s="37"/>
      <c r="F83" s="96"/>
      <c r="G83" s="209">
        <f t="shared" si="12"/>
        <v>45291</v>
      </c>
      <c r="H83" s="30"/>
      <c r="I83" s="30">
        <f t="shared" ref="I83:AG83" si="14">-I19</f>
        <v>0</v>
      </c>
      <c r="J83" s="30">
        <f t="shared" si="14"/>
        <v>0</v>
      </c>
      <c r="K83" s="30">
        <f t="shared" si="14"/>
        <v>0</v>
      </c>
      <c r="L83" s="30">
        <f t="shared" si="14"/>
        <v>0</v>
      </c>
      <c r="M83" s="30">
        <f t="shared" si="14"/>
        <v>0</v>
      </c>
      <c r="N83" s="30">
        <f t="shared" si="14"/>
        <v>0</v>
      </c>
      <c r="O83" s="30">
        <f t="shared" si="14"/>
        <v>0</v>
      </c>
      <c r="P83" s="30">
        <f t="shared" si="14"/>
        <v>0</v>
      </c>
      <c r="Q83" s="30">
        <f t="shared" si="14"/>
        <v>0</v>
      </c>
      <c r="R83" s="30">
        <f t="shared" si="14"/>
        <v>0</v>
      </c>
      <c r="S83" s="30">
        <f t="shared" si="14"/>
        <v>0</v>
      </c>
      <c r="T83" s="30">
        <f t="shared" si="14"/>
        <v>0</v>
      </c>
      <c r="U83" s="30">
        <f t="shared" si="14"/>
        <v>0</v>
      </c>
      <c r="V83" s="30">
        <f t="shared" si="14"/>
        <v>0</v>
      </c>
      <c r="W83" s="30">
        <f t="shared" si="14"/>
        <v>0</v>
      </c>
      <c r="X83" s="30">
        <f t="shared" si="14"/>
        <v>0</v>
      </c>
      <c r="Y83" s="30">
        <f t="shared" si="14"/>
        <v>0</v>
      </c>
      <c r="Z83" s="30">
        <f t="shared" si="14"/>
        <v>0</v>
      </c>
      <c r="AA83" s="30">
        <f t="shared" si="14"/>
        <v>0</v>
      </c>
      <c r="AB83" s="30">
        <f t="shared" si="14"/>
        <v>0</v>
      </c>
      <c r="AC83" s="30">
        <f t="shared" si="14"/>
        <v>0</v>
      </c>
      <c r="AD83" s="30">
        <f t="shared" si="14"/>
        <v>0</v>
      </c>
      <c r="AE83" s="30">
        <f t="shared" si="14"/>
        <v>0</v>
      </c>
      <c r="AF83" s="30">
        <f t="shared" si="14"/>
        <v>0</v>
      </c>
      <c r="AG83" s="30">
        <f t="shared" si="14"/>
        <v>0</v>
      </c>
    </row>
    <row r="84" spans="1:33" x14ac:dyDescent="0.2">
      <c r="A84" s="8"/>
      <c r="B84" s="8"/>
      <c r="C84" s="4" t="s">
        <v>139</v>
      </c>
      <c r="D84" s="37"/>
      <c r="F84" s="96"/>
      <c r="G84" s="209">
        <f t="shared" si="12"/>
        <v>45291</v>
      </c>
      <c r="H84" s="30"/>
      <c r="I84" s="30">
        <f>I64</f>
        <v>0</v>
      </c>
      <c r="J84" s="30">
        <f t="shared" ref="J84:AB84" si="15">J64</f>
        <v>0</v>
      </c>
      <c r="K84" s="30">
        <f t="shared" si="15"/>
        <v>0</v>
      </c>
      <c r="L84" s="30">
        <f t="shared" si="15"/>
        <v>0</v>
      </c>
      <c r="M84" s="30">
        <f t="shared" si="15"/>
        <v>0</v>
      </c>
      <c r="N84" s="30">
        <f t="shared" si="15"/>
        <v>0</v>
      </c>
      <c r="O84" s="30">
        <f t="shared" si="15"/>
        <v>0</v>
      </c>
      <c r="P84" s="30">
        <f t="shared" si="15"/>
        <v>0</v>
      </c>
      <c r="Q84" s="30">
        <f t="shared" si="15"/>
        <v>0</v>
      </c>
      <c r="R84" s="30">
        <f t="shared" si="15"/>
        <v>0</v>
      </c>
      <c r="S84" s="30">
        <f t="shared" si="15"/>
        <v>0</v>
      </c>
      <c r="T84" s="30">
        <f t="shared" si="15"/>
        <v>0</v>
      </c>
      <c r="U84" s="30">
        <f t="shared" si="15"/>
        <v>0</v>
      </c>
      <c r="V84" s="30">
        <f t="shared" si="15"/>
        <v>0</v>
      </c>
      <c r="W84" s="30">
        <f t="shared" si="15"/>
        <v>0</v>
      </c>
      <c r="X84" s="30">
        <f t="shared" si="15"/>
        <v>0</v>
      </c>
      <c r="Y84" s="30">
        <f t="shared" si="15"/>
        <v>0</v>
      </c>
      <c r="Z84" s="30">
        <f t="shared" si="15"/>
        <v>0</v>
      </c>
      <c r="AA84" s="30">
        <f t="shared" si="15"/>
        <v>0</v>
      </c>
      <c r="AB84" s="30">
        <f t="shared" si="15"/>
        <v>0</v>
      </c>
      <c r="AC84" s="30">
        <f>AC64</f>
        <v>0</v>
      </c>
      <c r="AD84" s="30">
        <f>AD64</f>
        <v>0</v>
      </c>
      <c r="AE84" s="30">
        <f>AE64</f>
        <v>0</v>
      </c>
      <c r="AF84" s="30">
        <f>AF64</f>
        <v>0</v>
      </c>
      <c r="AG84" s="30">
        <f>AG64</f>
        <v>0</v>
      </c>
    </row>
    <row r="85" spans="1:33" x14ac:dyDescent="0.2">
      <c r="A85" s="8"/>
      <c r="B85" s="8"/>
      <c r="C85" s="4" t="s">
        <v>122</v>
      </c>
      <c r="D85" s="37"/>
      <c r="F85" s="96"/>
      <c r="G85" s="209">
        <f t="shared" si="12"/>
        <v>45291</v>
      </c>
      <c r="H85" s="30"/>
      <c r="I85" s="30">
        <f t="shared" ref="I85:AG85" si="16">I57</f>
        <v>0</v>
      </c>
      <c r="J85" s="30">
        <f t="shared" si="16"/>
        <v>0</v>
      </c>
      <c r="K85" s="30">
        <f t="shared" si="16"/>
        <v>0</v>
      </c>
      <c r="L85" s="30">
        <f t="shared" si="16"/>
        <v>0</v>
      </c>
      <c r="M85" s="30">
        <f t="shared" si="16"/>
        <v>0</v>
      </c>
      <c r="N85" s="30">
        <f t="shared" si="16"/>
        <v>0</v>
      </c>
      <c r="O85" s="30">
        <f t="shared" si="16"/>
        <v>0</v>
      </c>
      <c r="P85" s="30">
        <f t="shared" si="16"/>
        <v>0</v>
      </c>
      <c r="Q85" s="30">
        <f t="shared" si="16"/>
        <v>0</v>
      </c>
      <c r="R85" s="30">
        <f t="shared" si="16"/>
        <v>0</v>
      </c>
      <c r="S85" s="30">
        <f t="shared" si="16"/>
        <v>0</v>
      </c>
      <c r="T85" s="30">
        <f t="shared" si="16"/>
        <v>0</v>
      </c>
      <c r="U85" s="30">
        <f t="shared" si="16"/>
        <v>0</v>
      </c>
      <c r="V85" s="30">
        <f t="shared" si="16"/>
        <v>0</v>
      </c>
      <c r="W85" s="30">
        <f t="shared" si="16"/>
        <v>0</v>
      </c>
      <c r="X85" s="30">
        <f t="shared" si="16"/>
        <v>0</v>
      </c>
      <c r="Y85" s="30">
        <f t="shared" si="16"/>
        <v>0</v>
      </c>
      <c r="Z85" s="30">
        <f t="shared" si="16"/>
        <v>0</v>
      </c>
      <c r="AA85" s="30">
        <f t="shared" si="16"/>
        <v>0</v>
      </c>
      <c r="AB85" s="30">
        <f t="shared" si="16"/>
        <v>0</v>
      </c>
      <c r="AC85" s="30">
        <f t="shared" si="16"/>
        <v>0</v>
      </c>
      <c r="AD85" s="30">
        <f t="shared" si="16"/>
        <v>0</v>
      </c>
      <c r="AE85" s="30">
        <f t="shared" si="16"/>
        <v>0</v>
      </c>
      <c r="AF85" s="30">
        <f t="shared" si="16"/>
        <v>0</v>
      </c>
      <c r="AG85" s="30">
        <f t="shared" si="16"/>
        <v>0</v>
      </c>
    </row>
    <row r="86" spans="1:33" x14ac:dyDescent="0.2">
      <c r="A86" s="8"/>
      <c r="B86" s="8"/>
      <c r="C86" s="4"/>
      <c r="D86" s="37"/>
      <c r="F86" s="30"/>
      <c r="G86" s="209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</row>
    <row r="87" spans="1:33" x14ac:dyDescent="0.2">
      <c r="A87" s="8"/>
      <c r="B87" s="8"/>
      <c r="C87" s="179" t="s">
        <v>187</v>
      </c>
      <c r="D87" s="177"/>
      <c r="E87" s="172"/>
      <c r="F87" s="178"/>
      <c r="G87" s="214">
        <f t="shared" si="12"/>
        <v>45291</v>
      </c>
      <c r="H87" s="178"/>
      <c r="I87" s="178">
        <f t="shared" ref="I87:AB87" si="17">SUM(I82:I86)</f>
        <v>0</v>
      </c>
      <c r="J87" s="178">
        <f t="shared" si="17"/>
        <v>0</v>
      </c>
      <c r="K87" s="178">
        <f t="shared" si="17"/>
        <v>0</v>
      </c>
      <c r="L87" s="178">
        <f t="shared" si="17"/>
        <v>0</v>
      </c>
      <c r="M87" s="178">
        <f t="shared" si="17"/>
        <v>0</v>
      </c>
      <c r="N87" s="178">
        <f t="shared" si="17"/>
        <v>0</v>
      </c>
      <c r="O87" s="178">
        <f t="shared" si="17"/>
        <v>0</v>
      </c>
      <c r="P87" s="178">
        <f t="shared" si="17"/>
        <v>0</v>
      </c>
      <c r="Q87" s="178">
        <f t="shared" si="17"/>
        <v>0</v>
      </c>
      <c r="R87" s="178">
        <f t="shared" si="17"/>
        <v>0</v>
      </c>
      <c r="S87" s="178">
        <f t="shared" si="17"/>
        <v>0</v>
      </c>
      <c r="T87" s="178">
        <f t="shared" si="17"/>
        <v>0</v>
      </c>
      <c r="U87" s="178">
        <f t="shared" si="17"/>
        <v>0</v>
      </c>
      <c r="V87" s="178">
        <f t="shared" si="17"/>
        <v>0</v>
      </c>
      <c r="W87" s="178">
        <f t="shared" si="17"/>
        <v>0</v>
      </c>
      <c r="X87" s="178">
        <f t="shared" si="17"/>
        <v>0</v>
      </c>
      <c r="Y87" s="178">
        <f t="shared" si="17"/>
        <v>0</v>
      </c>
      <c r="Z87" s="178">
        <f t="shared" si="17"/>
        <v>0</v>
      </c>
      <c r="AA87" s="178">
        <f t="shared" si="17"/>
        <v>0</v>
      </c>
      <c r="AB87" s="178">
        <f t="shared" si="17"/>
        <v>0</v>
      </c>
      <c r="AC87" s="178">
        <f>SUM(AC82:AC86)</f>
        <v>0</v>
      </c>
      <c r="AD87" s="178">
        <f>SUM(AD82:AD86)</f>
        <v>0</v>
      </c>
      <c r="AE87" s="178">
        <f>SUM(AE82:AE86)</f>
        <v>0</v>
      </c>
      <c r="AF87" s="178">
        <f>SUM(AF82:AF86)</f>
        <v>0</v>
      </c>
      <c r="AG87" s="178">
        <f>SUM(AG82:AG86)</f>
        <v>0</v>
      </c>
    </row>
    <row r="88" spans="1:33" x14ac:dyDescent="0.2">
      <c r="A88" s="8"/>
      <c r="B88" s="8"/>
      <c r="C88" s="74"/>
      <c r="D88" s="137"/>
      <c r="E88" s="63"/>
      <c r="F88" s="139"/>
      <c r="G88" s="216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</row>
    <row r="89" spans="1:33" x14ac:dyDescent="0.2">
      <c r="A89" s="8"/>
      <c r="B89" s="8"/>
      <c r="C89" s="74"/>
      <c r="D89" s="137"/>
      <c r="E89" s="63"/>
      <c r="F89" s="139"/>
      <c r="G89" s="216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</row>
    <row r="90" spans="1:33" x14ac:dyDescent="0.2">
      <c r="A90" s="8"/>
      <c r="B90" s="8"/>
      <c r="C90" s="229"/>
      <c r="D90" s="81"/>
      <c r="E90" s="230"/>
      <c r="F90" s="231"/>
      <c r="G90" s="230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">
      <c r="C91" s="230"/>
      <c r="D91" s="230"/>
      <c r="E91" s="230"/>
      <c r="F91" s="230"/>
      <c r="G91" s="230"/>
    </row>
    <row r="92" spans="1:33" x14ac:dyDescent="0.2">
      <c r="C92" s="230"/>
      <c r="D92" s="230"/>
      <c r="E92" s="230"/>
      <c r="F92" s="230"/>
      <c r="G92" s="230"/>
    </row>
    <row r="94" spans="1:33" x14ac:dyDescent="0.2">
      <c r="G94" s="11"/>
    </row>
    <row r="102" spans="1:43" ht="15" x14ac:dyDescent="0.2">
      <c r="A102" s="88" t="s">
        <v>217</v>
      </c>
      <c r="B102" s="88"/>
      <c r="C102" s="88"/>
      <c r="D102" s="88"/>
      <c r="E102" s="88"/>
      <c r="F102" s="88"/>
      <c r="G102" s="203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spans="1:43" x14ac:dyDescent="0.2">
      <c r="E105"/>
      <c r="F105"/>
      <c r="G105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spans="1:43" x14ac:dyDescent="0.2">
      <c r="A106" s="1" t="s">
        <v>119</v>
      </c>
      <c r="C106" s="1" t="s">
        <v>187</v>
      </c>
      <c r="D106"/>
      <c r="E106"/>
      <c r="F106"/>
      <c r="G106" s="37" t="str">
        <f>PROPER($A$3)&amp;A106</f>
        <v>Option 1 (Base Case)NPV</v>
      </c>
      <c r="I106" s="30">
        <f>I87</f>
        <v>0</v>
      </c>
      <c r="J106" s="30">
        <f t="shared" ref="J106:AG106" si="18">J87</f>
        <v>0</v>
      </c>
      <c r="K106" s="30">
        <f t="shared" si="18"/>
        <v>0</v>
      </c>
      <c r="L106" s="30">
        <f t="shared" si="18"/>
        <v>0</v>
      </c>
      <c r="M106" s="30">
        <f t="shared" si="18"/>
        <v>0</v>
      </c>
      <c r="N106" s="30">
        <f t="shared" si="18"/>
        <v>0</v>
      </c>
      <c r="O106" s="30">
        <f t="shared" si="18"/>
        <v>0</v>
      </c>
      <c r="P106" s="30">
        <f t="shared" si="18"/>
        <v>0</v>
      </c>
      <c r="Q106" s="30">
        <f t="shared" si="18"/>
        <v>0</v>
      </c>
      <c r="R106" s="30">
        <f t="shared" si="18"/>
        <v>0</v>
      </c>
      <c r="S106" s="30">
        <f t="shared" si="18"/>
        <v>0</v>
      </c>
      <c r="T106" s="30">
        <f t="shared" si="18"/>
        <v>0</v>
      </c>
      <c r="U106" s="30">
        <f t="shared" si="18"/>
        <v>0</v>
      </c>
      <c r="V106" s="30">
        <f t="shared" si="18"/>
        <v>0</v>
      </c>
      <c r="W106" s="30">
        <f t="shared" si="18"/>
        <v>0</v>
      </c>
      <c r="X106" s="30">
        <f t="shared" si="18"/>
        <v>0</v>
      </c>
      <c r="Y106" s="30">
        <f t="shared" si="18"/>
        <v>0</v>
      </c>
      <c r="Z106" s="30">
        <f t="shared" si="18"/>
        <v>0</v>
      </c>
      <c r="AA106" s="30">
        <f t="shared" si="18"/>
        <v>0</v>
      </c>
      <c r="AB106" s="30">
        <f t="shared" si="18"/>
        <v>0</v>
      </c>
      <c r="AC106" s="30">
        <f t="shared" si="18"/>
        <v>0</v>
      </c>
      <c r="AD106" s="30">
        <f t="shared" si="18"/>
        <v>0</v>
      </c>
      <c r="AE106" s="30">
        <f t="shared" si="18"/>
        <v>0</v>
      </c>
      <c r="AF106" s="30">
        <f t="shared" si="18"/>
        <v>0</v>
      </c>
      <c r="AG106" s="30">
        <f t="shared" si="18"/>
        <v>0</v>
      </c>
    </row>
    <row r="107" spans="1:43" x14ac:dyDescent="0.2">
      <c r="C107" s="1" t="s">
        <v>156</v>
      </c>
      <c r="D107"/>
      <c r="E107"/>
      <c r="F107"/>
      <c r="G107"/>
      <c r="I107" s="30">
        <f>I82</f>
        <v>0</v>
      </c>
      <c r="J107" s="30">
        <f t="shared" ref="J107:AG107" si="19">J82</f>
        <v>0</v>
      </c>
      <c r="K107" s="30">
        <f t="shared" si="19"/>
        <v>0</v>
      </c>
      <c r="L107" s="30">
        <f t="shared" si="19"/>
        <v>0</v>
      </c>
      <c r="M107" s="30">
        <f t="shared" si="19"/>
        <v>0</v>
      </c>
      <c r="N107" s="30">
        <f t="shared" si="19"/>
        <v>0</v>
      </c>
      <c r="O107" s="30">
        <f t="shared" si="19"/>
        <v>0</v>
      </c>
      <c r="P107" s="30">
        <f t="shared" si="19"/>
        <v>0</v>
      </c>
      <c r="Q107" s="30">
        <f t="shared" si="19"/>
        <v>0</v>
      </c>
      <c r="R107" s="30">
        <f t="shared" si="19"/>
        <v>0</v>
      </c>
      <c r="S107" s="30">
        <f t="shared" si="19"/>
        <v>0</v>
      </c>
      <c r="T107" s="30">
        <f t="shared" si="19"/>
        <v>0</v>
      </c>
      <c r="U107" s="30">
        <f t="shared" si="19"/>
        <v>0</v>
      </c>
      <c r="V107" s="30">
        <f t="shared" si="19"/>
        <v>0</v>
      </c>
      <c r="W107" s="30">
        <f t="shared" si="19"/>
        <v>0</v>
      </c>
      <c r="X107" s="30">
        <f t="shared" si="19"/>
        <v>0</v>
      </c>
      <c r="Y107" s="30">
        <f t="shared" si="19"/>
        <v>0</v>
      </c>
      <c r="Z107" s="30">
        <f t="shared" si="19"/>
        <v>0</v>
      </c>
      <c r="AA107" s="30">
        <f t="shared" si="19"/>
        <v>0</v>
      </c>
      <c r="AB107" s="30">
        <f t="shared" si="19"/>
        <v>0</v>
      </c>
      <c r="AC107" s="30">
        <f t="shared" si="19"/>
        <v>0</v>
      </c>
      <c r="AD107" s="30">
        <f t="shared" si="19"/>
        <v>0</v>
      </c>
      <c r="AE107" s="30">
        <f t="shared" si="19"/>
        <v>0</v>
      </c>
      <c r="AF107" s="30">
        <f t="shared" si="19"/>
        <v>0</v>
      </c>
      <c r="AG107" s="30">
        <f t="shared" si="19"/>
        <v>0</v>
      </c>
    </row>
    <row r="108" spans="1:43" x14ac:dyDescent="0.2">
      <c r="C108" s="1" t="s">
        <v>241</v>
      </c>
      <c r="D108" s="251"/>
      <c r="E108" s="37"/>
      <c r="I108" s="30">
        <f>SUM(I84:I85)</f>
        <v>0</v>
      </c>
      <c r="J108" s="30">
        <f t="shared" ref="J108:AG108" si="20">SUM(J84:J85)</f>
        <v>0</v>
      </c>
      <c r="K108" s="30">
        <f t="shared" si="20"/>
        <v>0</v>
      </c>
      <c r="L108" s="30">
        <f t="shared" si="20"/>
        <v>0</v>
      </c>
      <c r="M108" s="30">
        <f t="shared" si="20"/>
        <v>0</v>
      </c>
      <c r="N108" s="30">
        <f t="shared" si="20"/>
        <v>0</v>
      </c>
      <c r="O108" s="30">
        <f t="shared" si="20"/>
        <v>0</v>
      </c>
      <c r="P108" s="30">
        <f t="shared" si="20"/>
        <v>0</v>
      </c>
      <c r="Q108" s="30">
        <f t="shared" si="20"/>
        <v>0</v>
      </c>
      <c r="R108" s="30">
        <f t="shared" si="20"/>
        <v>0</v>
      </c>
      <c r="S108" s="30">
        <f t="shared" si="20"/>
        <v>0</v>
      </c>
      <c r="T108" s="30">
        <f t="shared" si="20"/>
        <v>0</v>
      </c>
      <c r="U108" s="30">
        <f t="shared" si="20"/>
        <v>0</v>
      </c>
      <c r="V108" s="30">
        <f t="shared" si="20"/>
        <v>0</v>
      </c>
      <c r="W108" s="30">
        <f t="shared" si="20"/>
        <v>0</v>
      </c>
      <c r="X108" s="30">
        <f t="shared" si="20"/>
        <v>0</v>
      </c>
      <c r="Y108" s="30">
        <f t="shared" si="20"/>
        <v>0</v>
      </c>
      <c r="Z108" s="30">
        <f t="shared" si="20"/>
        <v>0</v>
      </c>
      <c r="AA108" s="30">
        <f t="shared" si="20"/>
        <v>0</v>
      </c>
      <c r="AB108" s="30">
        <f t="shared" si="20"/>
        <v>0</v>
      </c>
      <c r="AC108" s="30">
        <f t="shared" si="20"/>
        <v>0</v>
      </c>
      <c r="AD108" s="30">
        <f t="shared" si="20"/>
        <v>0</v>
      </c>
      <c r="AE108" s="30">
        <f t="shared" si="20"/>
        <v>0</v>
      </c>
      <c r="AF108" s="30">
        <f t="shared" si="20"/>
        <v>0</v>
      </c>
      <c r="AG108" s="30">
        <f t="shared" si="20"/>
        <v>0</v>
      </c>
    </row>
    <row r="109" spans="1:43" x14ac:dyDescent="0.2">
      <c r="D109" s="300" t="str">
        <f>Assumptions!G110</f>
        <v>Capex</v>
      </c>
      <c r="E109" s="300" t="str">
        <f>Assumptions!H110</f>
        <v>Total benefits</v>
      </c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spans="1:43" x14ac:dyDescent="0.2">
      <c r="A110" s="1" t="str">
        <f>"sens"&amp;Assumptions!B111</f>
        <v>sens1</v>
      </c>
      <c r="C110" s="299" t="str">
        <f>Assumptions!C111</f>
        <v>Capex 10% higher</v>
      </c>
      <c r="D110" s="300">
        <f>Assumptions!G111</f>
        <v>0.1</v>
      </c>
      <c r="E110" s="300">
        <f>Assumptions!H111</f>
        <v>0</v>
      </c>
      <c r="G110" s="37" t="str">
        <f>PROPER($A$3)&amp;A110</f>
        <v>Option 1 (Base Case)sens1</v>
      </c>
      <c r="I110" s="30" cm="1">
        <f t="array" ref="I110">I$106+IF($C110&lt;&gt;0,SUMPRODUCT((I$107:I$108)*TRANSPOSE(($D110:$E110))),0)</f>
        <v>0</v>
      </c>
      <c r="J110" s="30" cm="1">
        <f t="array" ref="J110">J$106+IF($C110&lt;&gt;0,SUMPRODUCT((J$107:J$108)*TRANSPOSE(($D110:$E110))),0)</f>
        <v>0</v>
      </c>
      <c r="K110" s="30" cm="1">
        <f t="array" ref="K110">K$106+IF($C110&lt;&gt;0,SUMPRODUCT((K$107:K$108)*TRANSPOSE(($D110:$E110))),0)</f>
        <v>0</v>
      </c>
      <c r="L110" s="30" cm="1">
        <f t="array" ref="L110">L$106+IF($C110&lt;&gt;0,SUMPRODUCT((L$107:L$108)*TRANSPOSE(($D110:$E110))),0)</f>
        <v>0</v>
      </c>
      <c r="M110" s="30" cm="1">
        <f t="array" ref="M110">M$106+IF($C110&lt;&gt;0,SUMPRODUCT((M$107:M$108)*TRANSPOSE(($D110:$E110))),0)</f>
        <v>0</v>
      </c>
      <c r="N110" s="30" cm="1">
        <f t="array" ref="N110">N$106+IF($C110&lt;&gt;0,SUMPRODUCT((N$107:N$108)*TRANSPOSE(($D110:$E110))),0)</f>
        <v>0</v>
      </c>
      <c r="O110" s="30" cm="1">
        <f t="array" ref="O110">O$106+IF($C110&lt;&gt;0,SUMPRODUCT((O$107:O$108)*TRANSPOSE(($D110:$E110))),0)</f>
        <v>0</v>
      </c>
      <c r="P110" s="30" cm="1">
        <f t="array" ref="P110">P$106+IF($C110&lt;&gt;0,SUMPRODUCT((P$107:P$108)*TRANSPOSE(($D110:$E110))),0)</f>
        <v>0</v>
      </c>
      <c r="Q110" s="30" cm="1">
        <f t="array" ref="Q110">Q$106+IF($C110&lt;&gt;0,SUMPRODUCT((Q$107:Q$108)*TRANSPOSE(($D110:$E110))),0)</f>
        <v>0</v>
      </c>
      <c r="R110" s="30" cm="1">
        <f t="array" ref="R110">R$106+IF($C110&lt;&gt;0,SUMPRODUCT((R$107:R$108)*TRANSPOSE(($D110:$E110))),0)</f>
        <v>0</v>
      </c>
      <c r="S110" s="30" cm="1">
        <f t="array" ref="S110">S$106+IF($C110&lt;&gt;0,SUMPRODUCT((S$107:S$108)*TRANSPOSE(($D110:$E110))),0)</f>
        <v>0</v>
      </c>
      <c r="T110" s="30" cm="1">
        <f t="array" ref="T110">T$106+IF($C110&lt;&gt;0,SUMPRODUCT((T$107:T$108)*TRANSPOSE(($D110:$E110))),0)</f>
        <v>0</v>
      </c>
      <c r="U110" s="30" cm="1">
        <f t="array" ref="U110">U$106+IF($C110&lt;&gt;0,SUMPRODUCT((U$107:U$108)*TRANSPOSE(($D110:$E110))),0)</f>
        <v>0</v>
      </c>
      <c r="V110" s="30" cm="1">
        <f t="array" ref="V110">V$106+IF($C110&lt;&gt;0,SUMPRODUCT((V$107:V$108)*TRANSPOSE(($D110:$E110))),0)</f>
        <v>0</v>
      </c>
      <c r="W110" s="30" cm="1">
        <f t="array" ref="W110">W$106+IF($C110&lt;&gt;0,SUMPRODUCT((W$107:W$108)*TRANSPOSE(($D110:$E110))),0)</f>
        <v>0</v>
      </c>
      <c r="X110" s="30" cm="1">
        <f t="array" ref="X110">X$106+IF($C110&lt;&gt;0,SUMPRODUCT((X$107:X$108)*TRANSPOSE(($D110:$E110))),0)</f>
        <v>0</v>
      </c>
      <c r="Y110" s="30" cm="1">
        <f t="array" ref="Y110">Y$106+IF($C110&lt;&gt;0,SUMPRODUCT((Y$107:Y$108)*TRANSPOSE(($D110:$E110))),0)</f>
        <v>0</v>
      </c>
      <c r="Z110" s="30" cm="1">
        <f t="array" ref="Z110">Z$106+IF($C110&lt;&gt;0,SUMPRODUCT((Z$107:Z$108)*TRANSPOSE(($D110:$E110))),0)</f>
        <v>0</v>
      </c>
      <c r="AA110" s="30" cm="1">
        <f t="array" ref="AA110">AA$106+IF($C110&lt;&gt;0,SUMPRODUCT((AA$107:AA$108)*TRANSPOSE(($D110:$E110))),0)</f>
        <v>0</v>
      </c>
      <c r="AB110" s="30" cm="1">
        <f t="array" ref="AB110">AB$106+IF($C110&lt;&gt;0,SUMPRODUCT((AB$107:AB$108)*TRANSPOSE(($D110:$E110))),0)</f>
        <v>0</v>
      </c>
      <c r="AC110" s="30" cm="1">
        <f t="array" ref="AC110">AC$106+IF($C110&lt;&gt;0,SUMPRODUCT((AC$107:AC$108)*TRANSPOSE(($D110:$E110))),0)</f>
        <v>0</v>
      </c>
      <c r="AD110" s="30" cm="1">
        <f t="array" ref="AD110">AD$106+IF($C110&lt;&gt;0,SUMPRODUCT((AD$107:AD$108)*TRANSPOSE(($D110:$E110))),0)</f>
        <v>0</v>
      </c>
      <c r="AE110" s="30" cm="1">
        <f t="array" ref="AE110">AE$106+IF($C110&lt;&gt;0,SUMPRODUCT((AE$107:AE$108)*TRANSPOSE(($D110:$E110))),0)</f>
        <v>0</v>
      </c>
      <c r="AF110" s="30" cm="1">
        <f t="array" ref="AF110">AF$106+IF($C110&lt;&gt;0,SUMPRODUCT((AF$107:AF$108)*TRANSPOSE(($D110:$E110))),0)</f>
        <v>0</v>
      </c>
      <c r="AG110" s="30" cm="1">
        <f t="array" ref="AG110">AG$106+IF($C110&lt;&gt;0,SUMPRODUCT((AG$107:AG$108)*TRANSPOSE(($D110:$E110))),0)</f>
        <v>0</v>
      </c>
    </row>
    <row r="111" spans="1:43" x14ac:dyDescent="0.2">
      <c r="A111" s="1" t="str">
        <f>"sens"&amp;Assumptions!B112</f>
        <v>sens2</v>
      </c>
      <c r="C111" s="299" t="str">
        <f>Assumptions!C112</f>
        <v>Capex 10% lower</v>
      </c>
      <c r="D111" s="300">
        <f>Assumptions!G112</f>
        <v>-0.1</v>
      </c>
      <c r="E111" s="300">
        <f>Assumptions!H112</f>
        <v>0</v>
      </c>
      <c r="G111" s="37" t="str">
        <f t="shared" ref="G111:G117" si="21">PROPER($A$3)&amp;A111</f>
        <v>Option 1 (Base Case)sens2</v>
      </c>
      <c r="I111" s="30" cm="1">
        <f t="array" ref="I111">I$106+IF($C111&lt;&gt;0,SUMPRODUCT((I$107:I$108)*TRANSPOSE(($D111:$E111))),0)</f>
        <v>0</v>
      </c>
      <c r="J111" s="30" cm="1">
        <f t="array" ref="J111">J$106+IF($C111&lt;&gt;0,SUMPRODUCT((J$107:J$108)*TRANSPOSE(($D111:$E111))),0)</f>
        <v>0</v>
      </c>
      <c r="K111" s="30" cm="1">
        <f t="array" ref="K111">K$106+IF($C111&lt;&gt;0,SUMPRODUCT((K$107:K$108)*TRANSPOSE(($D111:$E111))),0)</f>
        <v>0</v>
      </c>
      <c r="L111" s="30" cm="1">
        <f t="array" ref="L111">L$106+IF($C111&lt;&gt;0,SUMPRODUCT((L$107:L$108)*TRANSPOSE(($D111:$E111))),0)</f>
        <v>0</v>
      </c>
      <c r="M111" s="30" cm="1">
        <f t="array" ref="M111">M$106+IF($C111&lt;&gt;0,SUMPRODUCT((M$107:M$108)*TRANSPOSE(($D111:$E111))),0)</f>
        <v>0</v>
      </c>
      <c r="N111" s="30" cm="1">
        <f t="array" ref="N111">N$106+IF($C111&lt;&gt;0,SUMPRODUCT((N$107:N$108)*TRANSPOSE(($D111:$E111))),0)</f>
        <v>0</v>
      </c>
      <c r="O111" s="30" cm="1">
        <f t="array" ref="O111">O$106+IF($C111&lt;&gt;0,SUMPRODUCT((O$107:O$108)*TRANSPOSE(($D111:$E111))),0)</f>
        <v>0</v>
      </c>
      <c r="P111" s="30" cm="1">
        <f t="array" ref="P111">P$106+IF($C111&lt;&gt;0,SUMPRODUCT((P$107:P$108)*TRANSPOSE(($D111:$E111))),0)</f>
        <v>0</v>
      </c>
      <c r="Q111" s="30" cm="1">
        <f t="array" ref="Q111">Q$106+IF($C111&lt;&gt;0,SUMPRODUCT((Q$107:Q$108)*TRANSPOSE(($D111:$E111))),0)</f>
        <v>0</v>
      </c>
      <c r="R111" s="30" cm="1">
        <f t="array" ref="R111">R$106+IF($C111&lt;&gt;0,SUMPRODUCT((R$107:R$108)*TRANSPOSE(($D111:$E111))),0)</f>
        <v>0</v>
      </c>
      <c r="S111" s="30" cm="1">
        <f t="array" ref="S111">S$106+IF($C111&lt;&gt;0,SUMPRODUCT((S$107:S$108)*TRANSPOSE(($D111:$E111))),0)</f>
        <v>0</v>
      </c>
      <c r="T111" s="30" cm="1">
        <f t="array" ref="T111">T$106+IF($C111&lt;&gt;0,SUMPRODUCT((T$107:T$108)*TRANSPOSE(($D111:$E111))),0)</f>
        <v>0</v>
      </c>
      <c r="U111" s="30" cm="1">
        <f t="array" ref="U111">U$106+IF($C111&lt;&gt;0,SUMPRODUCT((U$107:U$108)*TRANSPOSE(($D111:$E111))),0)</f>
        <v>0</v>
      </c>
      <c r="V111" s="30" cm="1">
        <f t="array" ref="V111">V$106+IF($C111&lt;&gt;0,SUMPRODUCT((V$107:V$108)*TRANSPOSE(($D111:$E111))),0)</f>
        <v>0</v>
      </c>
      <c r="W111" s="30" cm="1">
        <f t="array" ref="W111">W$106+IF($C111&lt;&gt;0,SUMPRODUCT((W$107:W$108)*TRANSPOSE(($D111:$E111))),0)</f>
        <v>0</v>
      </c>
      <c r="X111" s="30" cm="1">
        <f t="array" ref="X111">X$106+IF($C111&lt;&gt;0,SUMPRODUCT((X$107:X$108)*TRANSPOSE(($D111:$E111))),0)</f>
        <v>0</v>
      </c>
      <c r="Y111" s="30" cm="1">
        <f t="array" ref="Y111">Y$106+IF($C111&lt;&gt;0,SUMPRODUCT((Y$107:Y$108)*TRANSPOSE(($D111:$E111))),0)</f>
        <v>0</v>
      </c>
      <c r="Z111" s="30" cm="1">
        <f t="array" ref="Z111">Z$106+IF($C111&lt;&gt;0,SUMPRODUCT((Z$107:Z$108)*TRANSPOSE(($D111:$E111))),0)</f>
        <v>0</v>
      </c>
      <c r="AA111" s="30" cm="1">
        <f t="array" ref="AA111">AA$106+IF($C111&lt;&gt;0,SUMPRODUCT((AA$107:AA$108)*TRANSPOSE(($D111:$E111))),0)</f>
        <v>0</v>
      </c>
      <c r="AB111" s="30" cm="1">
        <f t="array" ref="AB111">AB$106+IF($C111&lt;&gt;0,SUMPRODUCT((AB$107:AB$108)*TRANSPOSE(($D111:$E111))),0)</f>
        <v>0</v>
      </c>
      <c r="AC111" s="30" cm="1">
        <f t="array" ref="AC111">AC$106+IF($C111&lt;&gt;0,SUMPRODUCT((AC$107:AC$108)*TRANSPOSE(($D111:$E111))),0)</f>
        <v>0</v>
      </c>
      <c r="AD111" s="30" cm="1">
        <f t="array" ref="AD111">AD$106+IF($C111&lt;&gt;0,SUMPRODUCT((AD$107:AD$108)*TRANSPOSE(($D111:$E111))),0)</f>
        <v>0</v>
      </c>
      <c r="AE111" s="30" cm="1">
        <f t="array" ref="AE111">AE$106+IF($C111&lt;&gt;0,SUMPRODUCT((AE$107:AE$108)*TRANSPOSE(($D111:$E111))),0)</f>
        <v>0</v>
      </c>
      <c r="AF111" s="30" cm="1">
        <f t="array" ref="AF111">AF$106+IF($C111&lt;&gt;0,SUMPRODUCT((AF$107:AF$108)*TRANSPOSE(($D111:$E111))),0)</f>
        <v>0</v>
      </c>
      <c r="AG111" s="30" cm="1">
        <f t="array" ref="AG111">AG$106+IF($C111&lt;&gt;0,SUMPRODUCT((AG$107:AG$108)*TRANSPOSE(($D111:$E111))),0)</f>
        <v>0</v>
      </c>
    </row>
    <row r="112" spans="1:43" x14ac:dyDescent="0.2">
      <c r="A112" s="1" t="str">
        <f>"sens"&amp;Assumptions!B113</f>
        <v>sens3</v>
      </c>
      <c r="C112" s="299" t="str">
        <f>Assumptions!C113</f>
        <v>Total benefits 10% higher</v>
      </c>
      <c r="D112" s="300">
        <f>Assumptions!G113</f>
        <v>0</v>
      </c>
      <c r="E112" s="300">
        <f>Assumptions!H113</f>
        <v>0.1</v>
      </c>
      <c r="G112" s="37" t="str">
        <f t="shared" si="21"/>
        <v>Option 1 (Base Case)sens3</v>
      </c>
      <c r="I112" s="30" cm="1">
        <f t="array" ref="I112">I$106+IF($C112&lt;&gt;0,SUMPRODUCT((I$107:I$108)*TRANSPOSE(($D112:$E112))),0)</f>
        <v>0</v>
      </c>
      <c r="J112" s="30" cm="1">
        <f t="array" ref="J112">J$106+IF($C112&lt;&gt;0,SUMPRODUCT((J$107:J$108)*TRANSPOSE(($D112:$E112))),0)</f>
        <v>0</v>
      </c>
      <c r="K112" s="30" cm="1">
        <f t="array" ref="K112">K$106+IF($C112&lt;&gt;0,SUMPRODUCT((K$107:K$108)*TRANSPOSE(($D112:$E112))),0)</f>
        <v>0</v>
      </c>
      <c r="L112" s="30" cm="1">
        <f t="array" ref="L112">L$106+IF($C112&lt;&gt;0,SUMPRODUCT((L$107:L$108)*TRANSPOSE(($D112:$E112))),0)</f>
        <v>0</v>
      </c>
      <c r="M112" s="30" cm="1">
        <f t="array" ref="M112">M$106+IF($C112&lt;&gt;0,SUMPRODUCT((M$107:M$108)*TRANSPOSE(($D112:$E112))),0)</f>
        <v>0</v>
      </c>
      <c r="N112" s="30" cm="1">
        <f t="array" ref="N112">N$106+IF($C112&lt;&gt;0,SUMPRODUCT((N$107:N$108)*TRANSPOSE(($D112:$E112))),0)</f>
        <v>0</v>
      </c>
      <c r="O112" s="30" cm="1">
        <f t="array" ref="O112">O$106+IF($C112&lt;&gt;0,SUMPRODUCT((O$107:O$108)*TRANSPOSE(($D112:$E112))),0)</f>
        <v>0</v>
      </c>
      <c r="P112" s="30" cm="1">
        <f t="array" ref="P112">P$106+IF($C112&lt;&gt;0,SUMPRODUCT((P$107:P$108)*TRANSPOSE(($D112:$E112))),0)</f>
        <v>0</v>
      </c>
      <c r="Q112" s="30" cm="1">
        <f t="array" ref="Q112">Q$106+IF($C112&lt;&gt;0,SUMPRODUCT((Q$107:Q$108)*TRANSPOSE(($D112:$E112))),0)</f>
        <v>0</v>
      </c>
      <c r="R112" s="30" cm="1">
        <f t="array" ref="R112">R$106+IF($C112&lt;&gt;0,SUMPRODUCT((R$107:R$108)*TRANSPOSE(($D112:$E112))),0)</f>
        <v>0</v>
      </c>
      <c r="S112" s="30" cm="1">
        <f t="array" ref="S112">S$106+IF($C112&lt;&gt;0,SUMPRODUCT((S$107:S$108)*TRANSPOSE(($D112:$E112))),0)</f>
        <v>0</v>
      </c>
      <c r="T112" s="30" cm="1">
        <f t="array" ref="T112">T$106+IF($C112&lt;&gt;0,SUMPRODUCT((T$107:T$108)*TRANSPOSE(($D112:$E112))),0)</f>
        <v>0</v>
      </c>
      <c r="U112" s="30" cm="1">
        <f t="array" ref="U112">U$106+IF($C112&lt;&gt;0,SUMPRODUCT((U$107:U$108)*TRANSPOSE(($D112:$E112))),0)</f>
        <v>0</v>
      </c>
      <c r="V112" s="30" cm="1">
        <f t="array" ref="V112">V$106+IF($C112&lt;&gt;0,SUMPRODUCT((V$107:V$108)*TRANSPOSE(($D112:$E112))),0)</f>
        <v>0</v>
      </c>
      <c r="W112" s="30" cm="1">
        <f t="array" ref="W112">W$106+IF($C112&lt;&gt;0,SUMPRODUCT((W$107:W$108)*TRANSPOSE(($D112:$E112))),0)</f>
        <v>0</v>
      </c>
      <c r="X112" s="30" cm="1">
        <f t="array" ref="X112">X$106+IF($C112&lt;&gt;0,SUMPRODUCT((X$107:X$108)*TRANSPOSE(($D112:$E112))),0)</f>
        <v>0</v>
      </c>
      <c r="Y112" s="30" cm="1">
        <f t="array" ref="Y112">Y$106+IF($C112&lt;&gt;0,SUMPRODUCT((Y$107:Y$108)*TRANSPOSE(($D112:$E112))),0)</f>
        <v>0</v>
      </c>
      <c r="Z112" s="30" cm="1">
        <f t="array" ref="Z112">Z$106+IF($C112&lt;&gt;0,SUMPRODUCT((Z$107:Z$108)*TRANSPOSE(($D112:$E112))),0)</f>
        <v>0</v>
      </c>
      <c r="AA112" s="30" cm="1">
        <f t="array" ref="AA112">AA$106+IF($C112&lt;&gt;0,SUMPRODUCT((AA$107:AA$108)*TRANSPOSE(($D112:$E112))),0)</f>
        <v>0</v>
      </c>
      <c r="AB112" s="30" cm="1">
        <f t="array" ref="AB112">AB$106+IF($C112&lt;&gt;0,SUMPRODUCT((AB$107:AB$108)*TRANSPOSE(($D112:$E112))),0)</f>
        <v>0</v>
      </c>
      <c r="AC112" s="30" cm="1">
        <f t="array" ref="AC112">AC$106+IF($C112&lt;&gt;0,SUMPRODUCT((AC$107:AC$108)*TRANSPOSE(($D112:$E112))),0)</f>
        <v>0</v>
      </c>
      <c r="AD112" s="30" cm="1">
        <f t="array" ref="AD112">AD$106+IF($C112&lt;&gt;0,SUMPRODUCT((AD$107:AD$108)*TRANSPOSE(($D112:$E112))),0)</f>
        <v>0</v>
      </c>
      <c r="AE112" s="30" cm="1">
        <f t="array" ref="AE112">AE$106+IF($C112&lt;&gt;0,SUMPRODUCT((AE$107:AE$108)*TRANSPOSE(($D112:$E112))),0)</f>
        <v>0</v>
      </c>
      <c r="AF112" s="30" cm="1">
        <f t="array" ref="AF112">AF$106+IF($C112&lt;&gt;0,SUMPRODUCT((AF$107:AF$108)*TRANSPOSE(($D112:$E112))),0)</f>
        <v>0</v>
      </c>
      <c r="AG112" s="30" cm="1">
        <f t="array" ref="AG112">AG$106+IF($C112&lt;&gt;0,SUMPRODUCT((AG$107:AG$108)*TRANSPOSE(($D112:$E112))),0)</f>
        <v>0</v>
      </c>
    </row>
    <row r="113" spans="1:33" x14ac:dyDescent="0.2">
      <c r="A113" s="1" t="str">
        <f>"sens"&amp;Assumptions!B114</f>
        <v>sens4</v>
      </c>
      <c r="C113" s="299" t="str">
        <f>Assumptions!C114</f>
        <v>Total benefits 10% lower</v>
      </c>
      <c r="D113" s="300">
        <f>Assumptions!G114</f>
        <v>0</v>
      </c>
      <c r="E113" s="300">
        <f>Assumptions!H114</f>
        <v>-0.1</v>
      </c>
      <c r="G113" s="37" t="str">
        <f t="shared" si="21"/>
        <v>Option 1 (Base Case)sens4</v>
      </c>
      <c r="I113" s="30" cm="1">
        <f t="array" ref="I113">I$106+IF($C113&lt;&gt;0,SUMPRODUCT((I$107:I$108)*TRANSPOSE(($D113:$E113))),0)</f>
        <v>0</v>
      </c>
      <c r="J113" s="30" cm="1">
        <f t="array" ref="J113">J$106+IF($C113&lt;&gt;0,SUMPRODUCT((J$107:J$108)*TRANSPOSE(($D113:$E113))),0)</f>
        <v>0</v>
      </c>
      <c r="K113" s="30" cm="1">
        <f t="array" ref="K113">K$106+IF($C113&lt;&gt;0,SUMPRODUCT((K$107:K$108)*TRANSPOSE(($D113:$E113))),0)</f>
        <v>0</v>
      </c>
      <c r="L113" s="30" cm="1">
        <f t="array" ref="L113">L$106+IF($C113&lt;&gt;0,SUMPRODUCT((L$107:L$108)*TRANSPOSE(($D113:$E113))),0)</f>
        <v>0</v>
      </c>
      <c r="M113" s="30" cm="1">
        <f t="array" ref="M113">M$106+IF($C113&lt;&gt;0,SUMPRODUCT((M$107:M$108)*TRANSPOSE(($D113:$E113))),0)</f>
        <v>0</v>
      </c>
      <c r="N113" s="30" cm="1">
        <f t="array" ref="N113">N$106+IF($C113&lt;&gt;0,SUMPRODUCT((N$107:N$108)*TRANSPOSE(($D113:$E113))),0)</f>
        <v>0</v>
      </c>
      <c r="O113" s="30" cm="1">
        <f t="array" ref="O113">O$106+IF($C113&lt;&gt;0,SUMPRODUCT((O$107:O$108)*TRANSPOSE(($D113:$E113))),0)</f>
        <v>0</v>
      </c>
      <c r="P113" s="30" cm="1">
        <f t="array" ref="P113">P$106+IF($C113&lt;&gt;0,SUMPRODUCT((P$107:P$108)*TRANSPOSE(($D113:$E113))),0)</f>
        <v>0</v>
      </c>
      <c r="Q113" s="30" cm="1">
        <f t="array" ref="Q113">Q$106+IF($C113&lt;&gt;0,SUMPRODUCT((Q$107:Q$108)*TRANSPOSE(($D113:$E113))),0)</f>
        <v>0</v>
      </c>
      <c r="R113" s="30" cm="1">
        <f t="array" ref="R113">R$106+IF($C113&lt;&gt;0,SUMPRODUCT((R$107:R$108)*TRANSPOSE(($D113:$E113))),0)</f>
        <v>0</v>
      </c>
      <c r="S113" s="30" cm="1">
        <f t="array" ref="S113">S$106+IF($C113&lt;&gt;0,SUMPRODUCT((S$107:S$108)*TRANSPOSE(($D113:$E113))),0)</f>
        <v>0</v>
      </c>
      <c r="T113" s="30" cm="1">
        <f t="array" ref="T113">T$106+IF($C113&lt;&gt;0,SUMPRODUCT((T$107:T$108)*TRANSPOSE(($D113:$E113))),0)</f>
        <v>0</v>
      </c>
      <c r="U113" s="30" cm="1">
        <f t="array" ref="U113">U$106+IF($C113&lt;&gt;0,SUMPRODUCT((U$107:U$108)*TRANSPOSE(($D113:$E113))),0)</f>
        <v>0</v>
      </c>
      <c r="V113" s="30" cm="1">
        <f t="array" ref="V113">V$106+IF($C113&lt;&gt;0,SUMPRODUCT((V$107:V$108)*TRANSPOSE(($D113:$E113))),0)</f>
        <v>0</v>
      </c>
      <c r="W113" s="30" cm="1">
        <f t="array" ref="W113">W$106+IF($C113&lt;&gt;0,SUMPRODUCT((W$107:W$108)*TRANSPOSE(($D113:$E113))),0)</f>
        <v>0</v>
      </c>
      <c r="X113" s="30" cm="1">
        <f t="array" ref="X113">X$106+IF($C113&lt;&gt;0,SUMPRODUCT((X$107:X$108)*TRANSPOSE(($D113:$E113))),0)</f>
        <v>0</v>
      </c>
      <c r="Y113" s="30" cm="1">
        <f t="array" ref="Y113">Y$106+IF($C113&lt;&gt;0,SUMPRODUCT((Y$107:Y$108)*TRANSPOSE(($D113:$E113))),0)</f>
        <v>0</v>
      </c>
      <c r="Z113" s="30" cm="1">
        <f t="array" ref="Z113">Z$106+IF($C113&lt;&gt;0,SUMPRODUCT((Z$107:Z$108)*TRANSPOSE(($D113:$E113))),0)</f>
        <v>0</v>
      </c>
      <c r="AA113" s="30" cm="1">
        <f t="array" ref="AA113">AA$106+IF($C113&lt;&gt;0,SUMPRODUCT((AA$107:AA$108)*TRANSPOSE(($D113:$E113))),0)</f>
        <v>0</v>
      </c>
      <c r="AB113" s="30" cm="1">
        <f t="array" ref="AB113">AB$106+IF($C113&lt;&gt;0,SUMPRODUCT((AB$107:AB$108)*TRANSPOSE(($D113:$E113))),0)</f>
        <v>0</v>
      </c>
      <c r="AC113" s="30" cm="1">
        <f t="array" ref="AC113">AC$106+IF($C113&lt;&gt;0,SUMPRODUCT((AC$107:AC$108)*TRANSPOSE(($D113:$E113))),0)</f>
        <v>0</v>
      </c>
      <c r="AD113" s="30" cm="1">
        <f t="array" ref="AD113">AD$106+IF($C113&lt;&gt;0,SUMPRODUCT((AD$107:AD$108)*TRANSPOSE(($D113:$E113))),0)</f>
        <v>0</v>
      </c>
      <c r="AE113" s="30" cm="1">
        <f t="array" ref="AE113">AE$106+IF($C113&lt;&gt;0,SUMPRODUCT((AE$107:AE$108)*TRANSPOSE(($D113:$E113))),0)</f>
        <v>0</v>
      </c>
      <c r="AF113" s="30" cm="1">
        <f t="array" ref="AF113">AF$106+IF($C113&lt;&gt;0,SUMPRODUCT((AF$107:AF$108)*TRANSPOSE(($D113:$E113))),0)</f>
        <v>0</v>
      </c>
      <c r="AG113" s="30" cm="1">
        <f t="array" ref="AG113">AG$106+IF($C113&lt;&gt;0,SUMPRODUCT((AG$107:AG$108)*TRANSPOSE(($D113:$E113))),0)</f>
        <v>0</v>
      </c>
    </row>
    <row r="114" spans="1:33" x14ac:dyDescent="0.2">
      <c r="A114" s="1" t="str">
        <f>"sens"&amp;Assumptions!B115</f>
        <v>sens5</v>
      </c>
      <c r="C114" s="299" t="str">
        <f>Assumptions!C115</f>
        <v>Capex 10% higher &amp; Total benefits 10% lower</v>
      </c>
      <c r="D114" s="300">
        <f>Assumptions!G115</f>
        <v>0.1</v>
      </c>
      <c r="E114" s="300">
        <f>Assumptions!H115</f>
        <v>-0.1</v>
      </c>
      <c r="G114" s="37" t="str">
        <f t="shared" si="21"/>
        <v>Option 1 (Base Case)sens5</v>
      </c>
      <c r="I114" s="30" cm="1">
        <f t="array" ref="I114">I$106+IF($C114&lt;&gt;0,SUMPRODUCT((I$107:I$108)*TRANSPOSE(($D114:$E114))),0)</f>
        <v>0</v>
      </c>
      <c r="J114" s="30" cm="1">
        <f t="array" ref="J114">J$106+IF($C114&lt;&gt;0,SUMPRODUCT((J$107:J$108)*TRANSPOSE(($D114:$E114))),0)</f>
        <v>0</v>
      </c>
      <c r="K114" s="30" cm="1">
        <f t="array" ref="K114">K$106+IF($C114&lt;&gt;0,SUMPRODUCT((K$107:K$108)*TRANSPOSE(($D114:$E114))),0)</f>
        <v>0</v>
      </c>
      <c r="L114" s="30" cm="1">
        <f t="array" ref="L114">L$106+IF($C114&lt;&gt;0,SUMPRODUCT((L$107:L$108)*TRANSPOSE(($D114:$E114))),0)</f>
        <v>0</v>
      </c>
      <c r="M114" s="30" cm="1">
        <f t="array" ref="M114">M$106+IF($C114&lt;&gt;0,SUMPRODUCT((M$107:M$108)*TRANSPOSE(($D114:$E114))),0)</f>
        <v>0</v>
      </c>
      <c r="N114" s="30" cm="1">
        <f t="array" ref="N114">N$106+IF($C114&lt;&gt;0,SUMPRODUCT((N$107:N$108)*TRANSPOSE(($D114:$E114))),0)</f>
        <v>0</v>
      </c>
      <c r="O114" s="30" cm="1">
        <f t="array" ref="O114">O$106+IF($C114&lt;&gt;0,SUMPRODUCT((O$107:O$108)*TRANSPOSE(($D114:$E114))),0)</f>
        <v>0</v>
      </c>
      <c r="P114" s="30" cm="1">
        <f t="array" ref="P114">P$106+IF($C114&lt;&gt;0,SUMPRODUCT((P$107:P$108)*TRANSPOSE(($D114:$E114))),0)</f>
        <v>0</v>
      </c>
      <c r="Q114" s="30" cm="1">
        <f t="array" ref="Q114">Q$106+IF($C114&lt;&gt;0,SUMPRODUCT((Q$107:Q$108)*TRANSPOSE(($D114:$E114))),0)</f>
        <v>0</v>
      </c>
      <c r="R114" s="30" cm="1">
        <f t="array" ref="R114">R$106+IF($C114&lt;&gt;0,SUMPRODUCT((R$107:R$108)*TRANSPOSE(($D114:$E114))),0)</f>
        <v>0</v>
      </c>
      <c r="S114" s="30" cm="1">
        <f t="array" ref="S114">S$106+IF($C114&lt;&gt;0,SUMPRODUCT((S$107:S$108)*TRANSPOSE(($D114:$E114))),0)</f>
        <v>0</v>
      </c>
      <c r="T114" s="30" cm="1">
        <f t="array" ref="T114">T$106+IF($C114&lt;&gt;0,SUMPRODUCT((T$107:T$108)*TRANSPOSE(($D114:$E114))),0)</f>
        <v>0</v>
      </c>
      <c r="U114" s="30" cm="1">
        <f t="array" ref="U114">U$106+IF($C114&lt;&gt;0,SUMPRODUCT((U$107:U$108)*TRANSPOSE(($D114:$E114))),0)</f>
        <v>0</v>
      </c>
      <c r="V114" s="30" cm="1">
        <f t="array" ref="V114">V$106+IF($C114&lt;&gt;0,SUMPRODUCT((V$107:V$108)*TRANSPOSE(($D114:$E114))),0)</f>
        <v>0</v>
      </c>
      <c r="W114" s="30" cm="1">
        <f t="array" ref="W114">W$106+IF($C114&lt;&gt;0,SUMPRODUCT((W$107:W$108)*TRANSPOSE(($D114:$E114))),0)</f>
        <v>0</v>
      </c>
      <c r="X114" s="30" cm="1">
        <f t="array" ref="X114">X$106+IF($C114&lt;&gt;0,SUMPRODUCT((X$107:X$108)*TRANSPOSE(($D114:$E114))),0)</f>
        <v>0</v>
      </c>
      <c r="Y114" s="30" cm="1">
        <f t="array" ref="Y114">Y$106+IF($C114&lt;&gt;0,SUMPRODUCT((Y$107:Y$108)*TRANSPOSE(($D114:$E114))),0)</f>
        <v>0</v>
      </c>
      <c r="Z114" s="30" cm="1">
        <f t="array" ref="Z114">Z$106+IF($C114&lt;&gt;0,SUMPRODUCT((Z$107:Z$108)*TRANSPOSE(($D114:$E114))),0)</f>
        <v>0</v>
      </c>
      <c r="AA114" s="30" cm="1">
        <f t="array" ref="AA114">AA$106+IF($C114&lt;&gt;0,SUMPRODUCT((AA$107:AA$108)*TRANSPOSE(($D114:$E114))),0)</f>
        <v>0</v>
      </c>
      <c r="AB114" s="30" cm="1">
        <f t="array" ref="AB114">AB$106+IF($C114&lt;&gt;0,SUMPRODUCT((AB$107:AB$108)*TRANSPOSE(($D114:$E114))),0)</f>
        <v>0</v>
      </c>
      <c r="AC114" s="30" cm="1">
        <f t="array" ref="AC114">AC$106+IF($C114&lt;&gt;0,SUMPRODUCT((AC$107:AC$108)*TRANSPOSE(($D114:$E114))),0)</f>
        <v>0</v>
      </c>
      <c r="AD114" s="30" cm="1">
        <f t="array" ref="AD114">AD$106+IF($C114&lt;&gt;0,SUMPRODUCT((AD$107:AD$108)*TRANSPOSE(($D114:$E114))),0)</f>
        <v>0</v>
      </c>
      <c r="AE114" s="30" cm="1">
        <f t="array" ref="AE114">AE$106+IF($C114&lt;&gt;0,SUMPRODUCT((AE$107:AE$108)*TRANSPOSE(($D114:$E114))),0)</f>
        <v>0</v>
      </c>
      <c r="AF114" s="30" cm="1">
        <f t="array" ref="AF114">AF$106+IF($C114&lt;&gt;0,SUMPRODUCT((AF$107:AF$108)*TRANSPOSE(($D114:$E114))),0)</f>
        <v>0</v>
      </c>
      <c r="AG114" s="30" cm="1">
        <f t="array" ref="AG114">AG$106+IF($C114&lt;&gt;0,SUMPRODUCT((AG$107:AG$108)*TRANSPOSE(($D114:$E114))),0)</f>
        <v>0</v>
      </c>
    </row>
    <row r="115" spans="1:33" x14ac:dyDescent="0.2">
      <c r="A115" s="1" t="str">
        <f>"sens"&amp;Assumptions!B116</f>
        <v>sens</v>
      </c>
      <c r="C115" s="299">
        <f>Assumptions!C116</f>
        <v>0</v>
      </c>
      <c r="D115" s="300">
        <f>Assumptions!G116</f>
        <v>0</v>
      </c>
      <c r="E115" s="300">
        <f>Assumptions!H116</f>
        <v>0</v>
      </c>
      <c r="G115" s="37" t="str">
        <f t="shared" si="21"/>
        <v>Option 1 (Base Case)sens</v>
      </c>
      <c r="I115" s="30" cm="1">
        <f t="array" ref="I115">I$106+IF($C115&lt;&gt;0,SUMPRODUCT((I$107:I$108)*TRANSPOSE(($D115:$E115))),0)</f>
        <v>0</v>
      </c>
      <c r="J115" s="30" cm="1">
        <f t="array" ref="J115">J$106+IF($C115&lt;&gt;0,SUMPRODUCT((J$107:J$108)*TRANSPOSE(($D115:$E115))),0)</f>
        <v>0</v>
      </c>
      <c r="K115" s="30" cm="1">
        <f t="array" ref="K115">K$106+IF($C115&lt;&gt;0,SUMPRODUCT((K$107:K$108)*TRANSPOSE(($D115:$E115))),0)</f>
        <v>0</v>
      </c>
      <c r="L115" s="30" cm="1">
        <f t="array" ref="L115">L$106+IF($C115&lt;&gt;0,SUMPRODUCT((L$107:L$108)*TRANSPOSE(($D115:$E115))),0)</f>
        <v>0</v>
      </c>
      <c r="M115" s="30" cm="1">
        <f t="array" ref="M115">M$106+IF($C115&lt;&gt;0,SUMPRODUCT((M$107:M$108)*TRANSPOSE(($D115:$E115))),0)</f>
        <v>0</v>
      </c>
      <c r="N115" s="30" cm="1">
        <f t="array" ref="N115">N$106+IF($C115&lt;&gt;0,SUMPRODUCT((N$107:N$108)*TRANSPOSE(($D115:$E115))),0)</f>
        <v>0</v>
      </c>
      <c r="O115" s="30" cm="1">
        <f t="array" ref="O115">O$106+IF($C115&lt;&gt;0,SUMPRODUCT((O$107:O$108)*TRANSPOSE(($D115:$E115))),0)</f>
        <v>0</v>
      </c>
      <c r="P115" s="30" cm="1">
        <f t="array" ref="P115">P$106+IF($C115&lt;&gt;0,SUMPRODUCT((P$107:P$108)*TRANSPOSE(($D115:$E115))),0)</f>
        <v>0</v>
      </c>
      <c r="Q115" s="30" cm="1">
        <f t="array" ref="Q115">Q$106+IF($C115&lt;&gt;0,SUMPRODUCT((Q$107:Q$108)*TRANSPOSE(($D115:$E115))),0)</f>
        <v>0</v>
      </c>
      <c r="R115" s="30" cm="1">
        <f t="array" ref="R115">R$106+IF($C115&lt;&gt;0,SUMPRODUCT((R$107:R$108)*TRANSPOSE(($D115:$E115))),0)</f>
        <v>0</v>
      </c>
      <c r="S115" s="30" cm="1">
        <f t="array" ref="S115">S$106+IF($C115&lt;&gt;0,SUMPRODUCT((S$107:S$108)*TRANSPOSE(($D115:$E115))),0)</f>
        <v>0</v>
      </c>
      <c r="T115" s="30" cm="1">
        <f t="array" ref="T115">T$106+IF($C115&lt;&gt;0,SUMPRODUCT((T$107:T$108)*TRANSPOSE(($D115:$E115))),0)</f>
        <v>0</v>
      </c>
      <c r="U115" s="30" cm="1">
        <f t="array" ref="U115">U$106+IF($C115&lt;&gt;0,SUMPRODUCT((U$107:U$108)*TRANSPOSE(($D115:$E115))),0)</f>
        <v>0</v>
      </c>
      <c r="V115" s="30" cm="1">
        <f t="array" ref="V115">V$106+IF($C115&lt;&gt;0,SUMPRODUCT((V$107:V$108)*TRANSPOSE(($D115:$E115))),0)</f>
        <v>0</v>
      </c>
      <c r="W115" s="30" cm="1">
        <f t="array" ref="W115">W$106+IF($C115&lt;&gt;0,SUMPRODUCT((W$107:W$108)*TRANSPOSE(($D115:$E115))),0)</f>
        <v>0</v>
      </c>
      <c r="X115" s="30" cm="1">
        <f t="array" ref="X115">X$106+IF($C115&lt;&gt;0,SUMPRODUCT((X$107:X$108)*TRANSPOSE(($D115:$E115))),0)</f>
        <v>0</v>
      </c>
      <c r="Y115" s="30" cm="1">
        <f t="array" ref="Y115">Y$106+IF($C115&lt;&gt;0,SUMPRODUCT((Y$107:Y$108)*TRANSPOSE(($D115:$E115))),0)</f>
        <v>0</v>
      </c>
      <c r="Z115" s="30" cm="1">
        <f t="array" ref="Z115">Z$106+IF($C115&lt;&gt;0,SUMPRODUCT((Z$107:Z$108)*TRANSPOSE(($D115:$E115))),0)</f>
        <v>0</v>
      </c>
      <c r="AA115" s="30" cm="1">
        <f t="array" ref="AA115">AA$106+IF($C115&lt;&gt;0,SUMPRODUCT((AA$107:AA$108)*TRANSPOSE(($D115:$E115))),0)</f>
        <v>0</v>
      </c>
      <c r="AB115" s="30" cm="1">
        <f t="array" ref="AB115">AB$106+IF($C115&lt;&gt;0,SUMPRODUCT((AB$107:AB$108)*TRANSPOSE(($D115:$E115))),0)</f>
        <v>0</v>
      </c>
      <c r="AC115" s="30" cm="1">
        <f t="array" ref="AC115">AC$106+IF($C115&lt;&gt;0,SUMPRODUCT((AC$107:AC$108)*TRANSPOSE(($D115:$E115))),0)</f>
        <v>0</v>
      </c>
      <c r="AD115" s="30" cm="1">
        <f t="array" ref="AD115">AD$106+IF($C115&lt;&gt;0,SUMPRODUCT((AD$107:AD$108)*TRANSPOSE(($D115:$E115))),0)</f>
        <v>0</v>
      </c>
      <c r="AE115" s="30" cm="1">
        <f t="array" ref="AE115">AE$106+IF($C115&lt;&gt;0,SUMPRODUCT((AE$107:AE$108)*TRANSPOSE(($D115:$E115))),0)</f>
        <v>0</v>
      </c>
      <c r="AF115" s="30" cm="1">
        <f t="array" ref="AF115">AF$106+IF($C115&lt;&gt;0,SUMPRODUCT((AF$107:AF$108)*TRANSPOSE(($D115:$E115))),0)</f>
        <v>0</v>
      </c>
      <c r="AG115" s="30" cm="1">
        <f t="array" ref="AG115">AG$106+IF($C115&lt;&gt;0,SUMPRODUCT((AG$107:AG$108)*TRANSPOSE(($D115:$E115))),0)</f>
        <v>0</v>
      </c>
    </row>
    <row r="116" spans="1:33" x14ac:dyDescent="0.2">
      <c r="A116" s="1" t="str">
        <f>"sens"&amp;Assumptions!B117</f>
        <v>sens</v>
      </c>
      <c r="C116" s="299">
        <f>Assumptions!C117</f>
        <v>0</v>
      </c>
      <c r="D116" s="300">
        <f>Assumptions!G117</f>
        <v>0</v>
      </c>
      <c r="E116" s="300">
        <f>Assumptions!H117</f>
        <v>0</v>
      </c>
      <c r="G116" s="37" t="str">
        <f t="shared" si="21"/>
        <v>Option 1 (Base Case)sens</v>
      </c>
      <c r="I116" s="30" cm="1">
        <f t="array" ref="I116">I$106+IF($C116&lt;&gt;0,SUMPRODUCT((I$107:I$108)*TRANSPOSE(($D116:$E116))),0)</f>
        <v>0</v>
      </c>
      <c r="J116" s="30" cm="1">
        <f t="array" ref="J116">J$106+IF($C116&lt;&gt;0,SUMPRODUCT((J$107:J$108)*TRANSPOSE(($D116:$E116))),0)</f>
        <v>0</v>
      </c>
      <c r="K116" s="30" cm="1">
        <f t="array" ref="K116">K$106+IF($C116&lt;&gt;0,SUMPRODUCT((K$107:K$108)*TRANSPOSE(($D116:$E116))),0)</f>
        <v>0</v>
      </c>
      <c r="L116" s="30" cm="1">
        <f t="array" ref="L116">L$106+IF($C116&lt;&gt;0,SUMPRODUCT((L$107:L$108)*TRANSPOSE(($D116:$E116))),0)</f>
        <v>0</v>
      </c>
      <c r="M116" s="30" cm="1">
        <f t="array" ref="M116">M$106+IF($C116&lt;&gt;0,SUMPRODUCT((M$107:M$108)*TRANSPOSE(($D116:$E116))),0)</f>
        <v>0</v>
      </c>
      <c r="N116" s="30" cm="1">
        <f t="array" ref="N116">N$106+IF($C116&lt;&gt;0,SUMPRODUCT((N$107:N$108)*TRANSPOSE(($D116:$E116))),0)</f>
        <v>0</v>
      </c>
      <c r="O116" s="30" cm="1">
        <f t="array" ref="O116">O$106+IF($C116&lt;&gt;0,SUMPRODUCT((O$107:O$108)*TRANSPOSE(($D116:$E116))),0)</f>
        <v>0</v>
      </c>
      <c r="P116" s="30" cm="1">
        <f t="array" ref="P116">P$106+IF($C116&lt;&gt;0,SUMPRODUCT((P$107:P$108)*TRANSPOSE(($D116:$E116))),0)</f>
        <v>0</v>
      </c>
      <c r="Q116" s="30" cm="1">
        <f t="array" ref="Q116">Q$106+IF($C116&lt;&gt;0,SUMPRODUCT((Q$107:Q$108)*TRANSPOSE(($D116:$E116))),0)</f>
        <v>0</v>
      </c>
      <c r="R116" s="30" cm="1">
        <f t="array" ref="R116">R$106+IF($C116&lt;&gt;0,SUMPRODUCT((R$107:R$108)*TRANSPOSE(($D116:$E116))),0)</f>
        <v>0</v>
      </c>
      <c r="S116" s="30" cm="1">
        <f t="array" ref="S116">S$106+IF($C116&lt;&gt;0,SUMPRODUCT((S$107:S$108)*TRANSPOSE(($D116:$E116))),0)</f>
        <v>0</v>
      </c>
      <c r="T116" s="30" cm="1">
        <f t="array" ref="T116">T$106+IF($C116&lt;&gt;0,SUMPRODUCT((T$107:T$108)*TRANSPOSE(($D116:$E116))),0)</f>
        <v>0</v>
      </c>
      <c r="U116" s="30" cm="1">
        <f t="array" ref="U116">U$106+IF($C116&lt;&gt;0,SUMPRODUCT((U$107:U$108)*TRANSPOSE(($D116:$E116))),0)</f>
        <v>0</v>
      </c>
      <c r="V116" s="30" cm="1">
        <f t="array" ref="V116">V$106+IF($C116&lt;&gt;0,SUMPRODUCT((V$107:V$108)*TRANSPOSE(($D116:$E116))),0)</f>
        <v>0</v>
      </c>
      <c r="W116" s="30" cm="1">
        <f t="array" ref="W116">W$106+IF($C116&lt;&gt;0,SUMPRODUCT((W$107:W$108)*TRANSPOSE(($D116:$E116))),0)</f>
        <v>0</v>
      </c>
      <c r="X116" s="30" cm="1">
        <f t="array" ref="X116">X$106+IF($C116&lt;&gt;0,SUMPRODUCT((X$107:X$108)*TRANSPOSE(($D116:$E116))),0)</f>
        <v>0</v>
      </c>
      <c r="Y116" s="30" cm="1">
        <f t="array" ref="Y116">Y$106+IF($C116&lt;&gt;0,SUMPRODUCT((Y$107:Y$108)*TRANSPOSE(($D116:$E116))),0)</f>
        <v>0</v>
      </c>
      <c r="Z116" s="30" cm="1">
        <f t="array" ref="Z116">Z$106+IF($C116&lt;&gt;0,SUMPRODUCT((Z$107:Z$108)*TRANSPOSE(($D116:$E116))),0)</f>
        <v>0</v>
      </c>
      <c r="AA116" s="30" cm="1">
        <f t="array" ref="AA116">AA$106+IF($C116&lt;&gt;0,SUMPRODUCT((AA$107:AA$108)*TRANSPOSE(($D116:$E116))),0)</f>
        <v>0</v>
      </c>
      <c r="AB116" s="30" cm="1">
        <f t="array" ref="AB116">AB$106+IF($C116&lt;&gt;0,SUMPRODUCT((AB$107:AB$108)*TRANSPOSE(($D116:$E116))),0)</f>
        <v>0</v>
      </c>
      <c r="AC116" s="30" cm="1">
        <f t="array" ref="AC116">AC$106+IF($C116&lt;&gt;0,SUMPRODUCT((AC$107:AC$108)*TRANSPOSE(($D116:$E116))),0)</f>
        <v>0</v>
      </c>
      <c r="AD116" s="30" cm="1">
        <f t="array" ref="AD116">AD$106+IF($C116&lt;&gt;0,SUMPRODUCT((AD$107:AD$108)*TRANSPOSE(($D116:$E116))),0)</f>
        <v>0</v>
      </c>
      <c r="AE116" s="30" cm="1">
        <f t="array" ref="AE116">AE$106+IF($C116&lt;&gt;0,SUMPRODUCT((AE$107:AE$108)*TRANSPOSE(($D116:$E116))),0)</f>
        <v>0</v>
      </c>
      <c r="AF116" s="30" cm="1">
        <f t="array" ref="AF116">AF$106+IF($C116&lt;&gt;0,SUMPRODUCT((AF$107:AF$108)*TRANSPOSE(($D116:$E116))),0)</f>
        <v>0</v>
      </c>
      <c r="AG116" s="30" cm="1">
        <f t="array" ref="AG116">AG$106+IF($C116&lt;&gt;0,SUMPRODUCT((AG$107:AG$108)*TRANSPOSE(($D116:$E116))),0)</f>
        <v>0</v>
      </c>
    </row>
    <row r="117" spans="1:33" x14ac:dyDescent="0.2">
      <c r="A117" s="1" t="str">
        <f>"sens"&amp;Assumptions!B118</f>
        <v>sens</v>
      </c>
      <c r="C117" s="299">
        <f>Assumptions!C118</f>
        <v>0</v>
      </c>
      <c r="D117" s="300">
        <f>Assumptions!G118</f>
        <v>0</v>
      </c>
      <c r="E117" s="300">
        <f>Assumptions!H118</f>
        <v>0</v>
      </c>
      <c r="G117" s="37" t="str">
        <f t="shared" si="21"/>
        <v>Option 1 (Base Case)sens</v>
      </c>
      <c r="I117" s="30" cm="1">
        <f t="array" ref="I117">I$106+IF($C117&lt;&gt;0,SUMPRODUCT((I$107:I$108)*TRANSPOSE(($D117:$E117))),0)</f>
        <v>0</v>
      </c>
      <c r="J117" s="30" cm="1">
        <f t="array" ref="J117">J$106+IF($C117&lt;&gt;0,SUMPRODUCT((J$107:J$108)*TRANSPOSE(($D117:$E117))),0)</f>
        <v>0</v>
      </c>
      <c r="K117" s="30" cm="1">
        <f t="array" ref="K117">K$106+IF($C117&lt;&gt;0,SUMPRODUCT((K$107:K$108)*TRANSPOSE(($D117:$E117))),0)</f>
        <v>0</v>
      </c>
      <c r="L117" s="30" cm="1">
        <f t="array" ref="L117">L$106+IF($C117&lt;&gt;0,SUMPRODUCT((L$107:L$108)*TRANSPOSE(($D117:$E117))),0)</f>
        <v>0</v>
      </c>
      <c r="M117" s="30" cm="1">
        <f t="array" ref="M117">M$106+IF($C117&lt;&gt;0,SUMPRODUCT((M$107:M$108)*TRANSPOSE(($D117:$E117))),0)</f>
        <v>0</v>
      </c>
      <c r="N117" s="30" cm="1">
        <f t="array" ref="N117">N$106+IF($C117&lt;&gt;0,SUMPRODUCT((N$107:N$108)*TRANSPOSE(($D117:$E117))),0)</f>
        <v>0</v>
      </c>
      <c r="O117" s="30" cm="1">
        <f t="array" ref="O117">O$106+IF($C117&lt;&gt;0,SUMPRODUCT((O$107:O$108)*TRANSPOSE(($D117:$E117))),0)</f>
        <v>0</v>
      </c>
      <c r="P117" s="30" cm="1">
        <f t="array" ref="P117">P$106+IF($C117&lt;&gt;0,SUMPRODUCT((P$107:P$108)*TRANSPOSE(($D117:$E117))),0)</f>
        <v>0</v>
      </c>
      <c r="Q117" s="30" cm="1">
        <f t="array" ref="Q117">Q$106+IF($C117&lt;&gt;0,SUMPRODUCT((Q$107:Q$108)*TRANSPOSE(($D117:$E117))),0)</f>
        <v>0</v>
      </c>
      <c r="R117" s="30" cm="1">
        <f t="array" ref="R117">R$106+IF($C117&lt;&gt;0,SUMPRODUCT((R$107:R$108)*TRANSPOSE(($D117:$E117))),0)</f>
        <v>0</v>
      </c>
      <c r="S117" s="30" cm="1">
        <f t="array" ref="S117">S$106+IF($C117&lt;&gt;0,SUMPRODUCT((S$107:S$108)*TRANSPOSE(($D117:$E117))),0)</f>
        <v>0</v>
      </c>
      <c r="T117" s="30" cm="1">
        <f t="array" ref="T117">T$106+IF($C117&lt;&gt;0,SUMPRODUCT((T$107:T$108)*TRANSPOSE(($D117:$E117))),0)</f>
        <v>0</v>
      </c>
      <c r="U117" s="30" cm="1">
        <f t="array" ref="U117">U$106+IF($C117&lt;&gt;0,SUMPRODUCT((U$107:U$108)*TRANSPOSE(($D117:$E117))),0)</f>
        <v>0</v>
      </c>
      <c r="V117" s="30" cm="1">
        <f t="array" ref="V117">V$106+IF($C117&lt;&gt;0,SUMPRODUCT((V$107:V$108)*TRANSPOSE(($D117:$E117))),0)</f>
        <v>0</v>
      </c>
      <c r="W117" s="30" cm="1">
        <f t="array" ref="W117">W$106+IF($C117&lt;&gt;0,SUMPRODUCT((W$107:W$108)*TRANSPOSE(($D117:$E117))),0)</f>
        <v>0</v>
      </c>
      <c r="X117" s="30" cm="1">
        <f t="array" ref="X117">X$106+IF($C117&lt;&gt;0,SUMPRODUCT((X$107:X$108)*TRANSPOSE(($D117:$E117))),0)</f>
        <v>0</v>
      </c>
      <c r="Y117" s="30" cm="1">
        <f t="array" ref="Y117">Y$106+IF($C117&lt;&gt;0,SUMPRODUCT((Y$107:Y$108)*TRANSPOSE(($D117:$E117))),0)</f>
        <v>0</v>
      </c>
      <c r="Z117" s="30" cm="1">
        <f t="array" ref="Z117">Z$106+IF($C117&lt;&gt;0,SUMPRODUCT((Z$107:Z$108)*TRANSPOSE(($D117:$E117))),0)</f>
        <v>0</v>
      </c>
      <c r="AA117" s="30" cm="1">
        <f t="array" ref="AA117">AA$106+IF($C117&lt;&gt;0,SUMPRODUCT((AA$107:AA$108)*TRANSPOSE(($D117:$E117))),0)</f>
        <v>0</v>
      </c>
      <c r="AB117" s="30" cm="1">
        <f t="array" ref="AB117">AB$106+IF($C117&lt;&gt;0,SUMPRODUCT((AB$107:AB$108)*TRANSPOSE(($D117:$E117))),0)</f>
        <v>0</v>
      </c>
      <c r="AC117" s="30" cm="1">
        <f t="array" ref="AC117">AC$106+IF($C117&lt;&gt;0,SUMPRODUCT((AC$107:AC$108)*TRANSPOSE(($D117:$E117))),0)</f>
        <v>0</v>
      </c>
      <c r="AD117" s="30" cm="1">
        <f t="array" ref="AD117">AD$106+IF($C117&lt;&gt;0,SUMPRODUCT((AD$107:AD$108)*TRANSPOSE(($D117:$E117))),0)</f>
        <v>0</v>
      </c>
      <c r="AE117" s="30" cm="1">
        <f t="array" ref="AE117">AE$106+IF($C117&lt;&gt;0,SUMPRODUCT((AE$107:AE$108)*TRANSPOSE(($D117:$E117))),0)</f>
        <v>0</v>
      </c>
      <c r="AF117" s="30" cm="1">
        <f t="array" ref="AF117">AF$106+IF($C117&lt;&gt;0,SUMPRODUCT((AF$107:AF$108)*TRANSPOSE(($D117:$E117))),0)</f>
        <v>0</v>
      </c>
      <c r="AG117" s="30" cm="1">
        <f t="array" ref="AG117">AG$106+IF($C117&lt;&gt;0,SUMPRODUCT((AG$107:AG$108)*TRANSPOSE(($D117:$E117))),0)</f>
        <v>0</v>
      </c>
    </row>
  </sheetData>
  <conditionalFormatting sqref="E14:E16">
    <cfRule type="expression" dxfId="14" priority="12">
      <formula>AND(SUM($I14:$AB14)&lt;&gt;0, E14=0)</formula>
    </cfRule>
  </conditionalFormatting>
  <conditionalFormatting sqref="E28">
    <cfRule type="expression" dxfId="13" priority="239">
      <formula>AND(SUM($I$27:$AG$27)&gt;0, $E$28=0)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AA9D-F89B-4B5B-91A1-7D8DFA0D370D}">
  <sheetPr codeName="Sheet7">
    <tabColor rgb="FF0099FF"/>
  </sheetPr>
  <dimension ref="A1:XER136"/>
  <sheetViews>
    <sheetView showGridLines="0" zoomScale="90" zoomScaleNormal="90" workbookViewId="0">
      <pane xSplit="7" ySplit="10" topLeftCell="H11" activePane="bottomRight" state="frozen"/>
      <selection activeCell="S27" sqref="S27"/>
      <selection pane="topRight" activeCell="S27" sqref="S27"/>
      <selection pane="bottomLeft" activeCell="S27" sqref="S27"/>
      <selection pane="bottomRight" activeCell="I14" sqref="I14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33.8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3.375" style="1" customWidth="1"/>
    <col min="9" max="33" width="12.125" style="1" customWidth="1"/>
    <col min="34" max="16384" width="8" style="1"/>
  </cols>
  <sheetData>
    <row r="1" spans="1:4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4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43" ht="15.75" x14ac:dyDescent="0.25">
      <c r="A3" s="202" t="s">
        <v>130</v>
      </c>
      <c r="B3" s="5"/>
      <c r="C3" s="199" t="str">
        <f>INDEX(Assumptions!$E$14:$E$18, MATCH(A3,_xlfn.ANCHORARRAY( Assumptions!$C$14),0))</f>
        <v>Limited SWER upgrades</v>
      </c>
    </row>
    <row r="4" spans="1:43" x14ac:dyDescent="0.2">
      <c r="A4" s="200" t="str">
        <f>(INDEX(Data!$D$9:$D$13, MATCH(A3, options,0)))</f>
        <v/>
      </c>
      <c r="B4" s="186"/>
      <c r="C4" s="237" t="str">
        <f>IF(INDEX(Misc_calcs!$D$49:$D$67, MATCH(A3, Misc_calcs!$B$49:$B$67,0)), Misc_calcs!$B$70, "")</f>
        <v/>
      </c>
    </row>
    <row r="5" spans="1:43" hidden="1" outlineLevel="1" x14ac:dyDescent="0.2">
      <c r="C5" s="98"/>
      <c r="D5" s="97"/>
      <c r="E5" s="99"/>
      <c r="F5" s="99"/>
      <c r="G5" s="97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</row>
    <row r="6" spans="1:43" hidden="1" outlineLevel="1" x14ac:dyDescent="0.2">
      <c r="A6" s="97" t="str">
        <f>'Option1 (base case)'!A6</f>
        <v>Count</v>
      </c>
      <c r="B6" s="97"/>
      <c r="C6" s="98"/>
      <c r="D6" s="97"/>
      <c r="E6" s="99"/>
      <c r="F6" s="99"/>
      <c r="G6" s="97"/>
      <c r="H6" s="100"/>
      <c r="I6" s="100">
        <f>'Option1 (base case)'!I6</f>
        <v>1</v>
      </c>
      <c r="J6" s="100">
        <f>'Option1 (base case)'!J6</f>
        <v>2</v>
      </c>
      <c r="K6" s="100">
        <f>'Option1 (base case)'!K6</f>
        <v>3</v>
      </c>
      <c r="L6" s="100">
        <f>'Option1 (base case)'!L6</f>
        <v>4</v>
      </c>
      <c r="M6" s="100">
        <f>'Option1 (base case)'!M6</f>
        <v>5</v>
      </c>
      <c r="N6" s="100">
        <f>'Option1 (base case)'!N6</f>
        <v>6</v>
      </c>
      <c r="O6" s="100">
        <f>'Option1 (base case)'!O6</f>
        <v>7</v>
      </c>
      <c r="P6" s="100">
        <f>'Option1 (base case)'!P6</f>
        <v>8</v>
      </c>
      <c r="Q6" s="100">
        <f>'Option1 (base case)'!Q6</f>
        <v>9</v>
      </c>
      <c r="R6" s="100">
        <f>'Option1 (base case)'!R6</f>
        <v>10</v>
      </c>
      <c r="S6" s="100">
        <f>'Option1 (base case)'!S6</f>
        <v>11</v>
      </c>
      <c r="T6" s="100">
        <f>'Option1 (base case)'!T6</f>
        <v>12</v>
      </c>
      <c r="U6" s="100">
        <f>'Option1 (base case)'!U6</f>
        <v>13</v>
      </c>
      <c r="V6" s="100">
        <f>'Option1 (base case)'!V6</f>
        <v>14</v>
      </c>
      <c r="W6" s="100">
        <f>'Option1 (base case)'!W6</f>
        <v>15</v>
      </c>
      <c r="X6" s="100">
        <f>'Option1 (base case)'!X6</f>
        <v>16</v>
      </c>
      <c r="Y6" s="100">
        <f>'Option1 (base case)'!Y6</f>
        <v>17</v>
      </c>
      <c r="Z6" s="100">
        <f>'Option1 (base case)'!Z6</f>
        <v>18</v>
      </c>
      <c r="AA6" s="100">
        <f>'Option1 (base case)'!AA6</f>
        <v>19</v>
      </c>
      <c r="AB6" s="100">
        <f>'Option1 (base case)'!AB6</f>
        <v>20</v>
      </c>
      <c r="AC6" s="100">
        <f>'Option1 (base case)'!AC6</f>
        <v>21</v>
      </c>
      <c r="AD6" s="100">
        <f>'Option1 (base case)'!AD6</f>
        <v>22</v>
      </c>
      <c r="AE6" s="100">
        <f>'Option1 (base case)'!AE6</f>
        <v>23</v>
      </c>
      <c r="AF6" s="100">
        <f>'Option1 (base case)'!AF6</f>
        <v>24</v>
      </c>
      <c r="AG6" s="100">
        <f>'Option1 (base case)'!AG6</f>
        <v>25</v>
      </c>
    </row>
    <row r="7" spans="1:43" hidden="1" outlineLevel="1" x14ac:dyDescent="0.2">
      <c r="A7" s="97" t="str">
        <f>'Option1 (base case)'!A7</f>
        <v>Value of CO2 reductions</v>
      </c>
      <c r="B7" s="97"/>
      <c r="G7" s="159" t="s">
        <v>63</v>
      </c>
      <c r="I7" s="98">
        <f>'Option1 (base case)'!I7</f>
        <v>24.730486797759085</v>
      </c>
      <c r="J7" s="98">
        <f>'Option1 (base case)'!J7</f>
        <v>22.340740091772258</v>
      </c>
      <c r="K7" s="98">
        <f>'Option1 (base case)'!K7</f>
        <v>20.196329122153124</v>
      </c>
      <c r="L7" s="98">
        <f>'Option1 (base case)'!L7</f>
        <v>18.06294207659629</v>
      </c>
      <c r="M7" s="98">
        <f>'Option1 (base case)'!M7</f>
        <v>15.913397615084225</v>
      </c>
      <c r="N7" s="98">
        <f>'Option1 (base case)'!N7</f>
        <v>13.715069432539002</v>
      </c>
      <c r="O7" s="98">
        <f>'Option1 (base case)'!O7</f>
        <v>13.715069432539002</v>
      </c>
      <c r="P7" s="98">
        <f>'Option1 (base case)'!P7</f>
        <v>13.715069432539002</v>
      </c>
      <c r="Q7" s="98">
        <f>'Option1 (base case)'!Q7</f>
        <v>13.715069432539002</v>
      </c>
      <c r="R7" s="98">
        <f>'Option1 (base case)'!R7</f>
        <v>13.715069432539002</v>
      </c>
      <c r="S7" s="98">
        <f>'Option1 (base case)'!S7</f>
        <v>13.715069432539002</v>
      </c>
      <c r="T7" s="98">
        <f>'Option1 (base case)'!T7</f>
        <v>13.715069432539002</v>
      </c>
      <c r="U7" s="98">
        <f>'Option1 (base case)'!U7</f>
        <v>13.715069432539002</v>
      </c>
      <c r="V7" s="98">
        <f>'Option1 (base case)'!V7</f>
        <v>13.715069432539002</v>
      </c>
      <c r="W7" s="98">
        <f>'Option1 (base case)'!W7</f>
        <v>13.715069432539002</v>
      </c>
      <c r="X7" s="98">
        <f>'Option1 (base case)'!X7</f>
        <v>13.715069432539002</v>
      </c>
      <c r="Y7" s="98">
        <f>'Option1 (base case)'!Y7</f>
        <v>13.715069432539002</v>
      </c>
      <c r="Z7" s="98">
        <f>'Option1 (base case)'!Z7</f>
        <v>13.715069432539002</v>
      </c>
      <c r="AA7" s="98">
        <f>'Option1 (base case)'!AA7</f>
        <v>13.715069432539002</v>
      </c>
      <c r="AB7" s="98">
        <f>'Option1 (base case)'!AB7</f>
        <v>13.715069432539002</v>
      </c>
      <c r="AC7" s="98">
        <f>'Option1 (base case)'!AC7</f>
        <v>13.715069432539002</v>
      </c>
      <c r="AD7" s="98">
        <f>'Option1 (base case)'!AD7</f>
        <v>13.715069432539002</v>
      </c>
      <c r="AE7" s="98">
        <f>'Option1 (base case)'!AE7</f>
        <v>13.715069432539002</v>
      </c>
      <c r="AF7" s="98">
        <f>'Option1 (base case)'!AF7</f>
        <v>13.715069432539002</v>
      </c>
      <c r="AG7" s="98">
        <f>'Option1 (base case)'!AG7</f>
        <v>13.715069432539002</v>
      </c>
    </row>
    <row r="8" spans="1:43" ht="6.75" customHeight="1" collapsed="1" x14ac:dyDescent="0.2">
      <c r="C8" s="98"/>
      <c r="D8" s="97"/>
      <c r="E8" s="99"/>
      <c r="F8" s="99"/>
      <c r="G8" s="97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</row>
    <row r="9" spans="1:43" ht="15" x14ac:dyDescent="0.2">
      <c r="A9" s="17"/>
      <c r="B9" s="17"/>
      <c r="C9" s="17"/>
      <c r="D9" s="17"/>
      <c r="E9" s="17"/>
      <c r="F9" s="141"/>
      <c r="G9" s="17" t="s">
        <v>25</v>
      </c>
      <c r="H9" s="219"/>
      <c r="I9" s="16" t="str">
        <f>'Option1 (base case)'!I9</f>
        <v>2026-27</v>
      </c>
      <c r="J9" s="16" t="str">
        <f>'Option1 (base case)'!J9</f>
        <v>2027-28</v>
      </c>
      <c r="K9" s="16" t="str">
        <f>'Option1 (base case)'!K9</f>
        <v>2028-29</v>
      </c>
      <c r="L9" s="16" t="str">
        <f>'Option1 (base case)'!L9</f>
        <v>2029-30</v>
      </c>
      <c r="M9" s="16" t="str">
        <f>'Option1 (base case)'!M9</f>
        <v>2030-31</v>
      </c>
      <c r="N9" s="16" t="str">
        <f>'Option1 (base case)'!N9</f>
        <v>2031-32</v>
      </c>
      <c r="O9" s="16" t="str">
        <f>'Option1 (base case)'!O9</f>
        <v>2032-33</v>
      </c>
      <c r="P9" s="16" t="str">
        <f>'Option1 (base case)'!P9</f>
        <v>2033-34</v>
      </c>
      <c r="Q9" s="16" t="str">
        <f>'Option1 (base case)'!Q9</f>
        <v>2034-35</v>
      </c>
      <c r="R9" s="16" t="str">
        <f>'Option1 (base case)'!R9</f>
        <v>2035-36</v>
      </c>
      <c r="S9" s="16" t="str">
        <f>'Option1 (base case)'!S9</f>
        <v>2036-37</v>
      </c>
      <c r="T9" s="16" t="str">
        <f>'Option1 (base case)'!T9</f>
        <v>2037-38</v>
      </c>
      <c r="U9" s="16" t="str">
        <f>'Option1 (base case)'!U9</f>
        <v>2038-39</v>
      </c>
      <c r="V9" s="16" t="str">
        <f>'Option1 (base case)'!V9</f>
        <v>2039-40</v>
      </c>
      <c r="W9" s="16" t="str">
        <f>'Option1 (base case)'!W9</f>
        <v>2040-41</v>
      </c>
      <c r="X9" s="16" t="str">
        <f>'Option1 (base case)'!X9</f>
        <v>2041-42</v>
      </c>
      <c r="Y9" s="16" t="str">
        <f>'Option1 (base case)'!Y9</f>
        <v>2042-43</v>
      </c>
      <c r="Z9" s="16" t="str">
        <f>'Option1 (base case)'!Z9</f>
        <v>2043-44</v>
      </c>
      <c r="AA9" s="16" t="str">
        <f>'Option1 (base case)'!AA9</f>
        <v>2044-45</v>
      </c>
      <c r="AB9" s="16" t="str">
        <f>'Option1 (base case)'!AB9</f>
        <v>2045-46</v>
      </c>
      <c r="AC9" s="16" t="str">
        <f>'Option1 (base case)'!AC9</f>
        <v>2046-47</v>
      </c>
      <c r="AD9" s="16" t="str">
        <f>'Option1 (base case)'!AD9</f>
        <v>2047-48</v>
      </c>
      <c r="AE9" s="16" t="str">
        <f>'Option1 (base case)'!AE9</f>
        <v>2048-49</v>
      </c>
      <c r="AF9" s="16" t="str">
        <f>'Option1 (base case)'!AF9</f>
        <v>2049-50</v>
      </c>
      <c r="AG9" s="16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8" t="s">
        <v>120</v>
      </c>
      <c r="B11" s="88"/>
      <c r="C11" s="89"/>
      <c r="D11" s="89"/>
      <c r="E11" s="89"/>
      <c r="F11" s="89"/>
      <c r="G11" s="203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</row>
    <row r="12" spans="1:43" x14ac:dyDescent="0.2">
      <c r="A12" s="3"/>
      <c r="B12" s="3"/>
      <c r="C12" s="3"/>
      <c r="D12" s="3"/>
      <c r="G12" s="204"/>
    </row>
    <row r="13" spans="1:43" x14ac:dyDescent="0.2">
      <c r="C13" s="3" t="s">
        <v>17</v>
      </c>
      <c r="D13"/>
      <c r="E13" s="125" t="s">
        <v>69</v>
      </c>
      <c r="G13" s="205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6" t="s">
        <v>356</v>
      </c>
      <c r="D14"/>
      <c r="E14" s="147">
        <v>15</v>
      </c>
      <c r="G14" s="206">
        <f>input_dollars</f>
        <v>45291</v>
      </c>
      <c r="H14" s="148"/>
      <c r="I14" s="31">
        <f>INDEX(Workings_costs!I$14:I$16, MATCH($A$3, Workings_costs!$C$14:$C$16,0))</f>
        <v>7900000</v>
      </c>
      <c r="J14" s="31">
        <f>INDEX(Workings_costs!J$14:J$16, MATCH($A$3, Workings_costs!$C$14:$C$16,0))</f>
        <v>7900000</v>
      </c>
      <c r="K14" s="31">
        <f>INDEX(Workings_costs!K$14:K$16, MATCH($A$3, Workings_costs!$C$14:$C$16,0))</f>
        <v>7900000</v>
      </c>
      <c r="L14" s="31">
        <f>INDEX(Workings_costs!L$14:L$16, MATCH($A$3, Workings_costs!$C$14:$C$16,0))</f>
        <v>7900000</v>
      </c>
      <c r="M14" s="31">
        <f>INDEX(Workings_costs!M$14:M$16, MATCH($A$3, Workings_costs!$C$14:$C$16,0))</f>
        <v>7900000</v>
      </c>
      <c r="N14" s="31">
        <f>INDEX(Workings_costs!N$14:N$16, MATCH($A$3, Workings_costs!$C$14:$C$16,0))</f>
        <v>0</v>
      </c>
      <c r="O14" s="31">
        <f>INDEX(Workings_costs!O$14:O$16, MATCH($A$3, Workings_costs!$C$14:$C$16,0))</f>
        <v>0</v>
      </c>
      <c r="P14" s="31">
        <f>INDEX(Workings_costs!P$14:P$16, MATCH($A$3, Workings_costs!$C$14:$C$16,0))</f>
        <v>0</v>
      </c>
      <c r="Q14" s="31">
        <f>INDEX(Workings_costs!Q$14:Q$16, MATCH($A$3, Workings_costs!$C$14:$C$16,0))</f>
        <v>0</v>
      </c>
      <c r="R14" s="31">
        <f>INDEX(Workings_costs!R$14:R$16, MATCH($A$3, Workings_costs!$C$14:$C$16,0))</f>
        <v>0</v>
      </c>
      <c r="S14" s="31">
        <f>INDEX(Workings_costs!S$14:S$16, MATCH($A$3, Workings_costs!$C$14:$C$16,0))</f>
        <v>0</v>
      </c>
      <c r="T14" s="31">
        <f>INDEX(Workings_costs!T$14:T$16, MATCH($A$3, Workings_costs!$C$14:$C$16,0))</f>
        <v>0</v>
      </c>
      <c r="U14" s="31">
        <f>INDEX(Workings_costs!U$14:U$16, MATCH($A$3, Workings_costs!$C$14:$C$16,0))</f>
        <v>0</v>
      </c>
      <c r="V14" s="31">
        <f>INDEX(Workings_costs!V$14:V$16, MATCH($A$3, Workings_costs!$C$14:$C$16,0))</f>
        <v>0</v>
      </c>
      <c r="W14" s="31">
        <f>INDEX(Workings_costs!W$14:W$16, MATCH($A$3, Workings_costs!$C$14:$C$16,0))</f>
        <v>0</v>
      </c>
      <c r="X14" s="31">
        <f>INDEX(Workings_costs!X$14:X$16, MATCH($A$3, Workings_costs!$C$14:$C$16,0))</f>
        <v>0</v>
      </c>
      <c r="Y14" s="31">
        <f>INDEX(Workings_costs!Y$14:Y$16, MATCH($A$3, Workings_costs!$C$14:$C$16,0))</f>
        <v>0</v>
      </c>
      <c r="Z14" s="31">
        <f>INDEX(Workings_costs!Z$14:Z$16, MATCH($A$3, Workings_costs!$C$14:$C$16,0))</f>
        <v>0</v>
      </c>
      <c r="AA14" s="31">
        <f>INDEX(Workings_costs!AA$14:AA$16, MATCH($A$3, Workings_costs!$C$14:$C$16,0))</f>
        <v>0</v>
      </c>
      <c r="AB14" s="31">
        <f>INDEX(Workings_costs!AB$14:AB$16, MATCH($A$3, Workings_costs!$C$14:$C$16,0))</f>
        <v>0</v>
      </c>
      <c r="AC14" s="31">
        <f>INDEX(Workings_costs!AC$14:AC$16, MATCH($A$3, Workings_costs!$C$14:$C$16,0))</f>
        <v>0</v>
      </c>
      <c r="AD14" s="31">
        <f>INDEX(Workings_costs!AD$14:AD$16, MATCH($A$3, Workings_costs!$C$14:$C$16,0))</f>
        <v>0</v>
      </c>
      <c r="AE14" s="31">
        <f>INDEX(Workings_costs!AE$14:AE$16, MATCH($A$3, Workings_costs!$C$14:$C$16,0))</f>
        <v>0</v>
      </c>
      <c r="AF14" s="31">
        <f>INDEX(Workings_costs!AF$14:AF$16, MATCH($A$3, Workings_costs!$C$14:$C$16,0))</f>
        <v>0</v>
      </c>
      <c r="AG14" s="31">
        <f>INDEX(Workings_costs!AG$14:AG$16, MATCH($A$3, Workings_costs!$C$14:$C$16,0))</f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6"/>
      <c r="D15"/>
      <c r="E15" s="147">
        <v>0</v>
      </c>
      <c r="G15" s="206">
        <f>input_dollars</f>
        <v>45291</v>
      </c>
      <c r="H15" s="2"/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6"/>
      <c r="D16"/>
      <c r="E16" s="147">
        <v>0</v>
      </c>
      <c r="G16" s="206">
        <f>input_dollars</f>
        <v>45291</v>
      </c>
      <c r="H16" s="2"/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6" t="s">
        <v>30</v>
      </c>
      <c r="G17" s="206">
        <f>input_dollars</f>
        <v>45291</v>
      </c>
      <c r="H17" s="106"/>
      <c r="I17" s="105">
        <f t="shared" ref="I17:Q17" si="0">SUM(I14:I16)</f>
        <v>7900000</v>
      </c>
      <c r="J17" s="105">
        <f t="shared" si="0"/>
        <v>7900000</v>
      </c>
      <c r="K17" s="105">
        <f t="shared" si="0"/>
        <v>7900000</v>
      </c>
      <c r="L17" s="105">
        <f t="shared" si="0"/>
        <v>7900000</v>
      </c>
      <c r="M17" s="105">
        <f t="shared" si="0"/>
        <v>7900000</v>
      </c>
      <c r="N17" s="105">
        <f t="shared" si="0"/>
        <v>0</v>
      </c>
      <c r="O17" s="105">
        <f t="shared" si="0"/>
        <v>0</v>
      </c>
      <c r="P17" s="105">
        <f t="shared" si="0"/>
        <v>0</v>
      </c>
      <c r="Q17" s="105">
        <f t="shared" si="0"/>
        <v>0</v>
      </c>
      <c r="R17" s="105">
        <f t="shared" ref="R17:AG17" si="1">SUM(R14:R16)</f>
        <v>0</v>
      </c>
      <c r="S17" s="105">
        <f t="shared" si="1"/>
        <v>0</v>
      </c>
      <c r="T17" s="105">
        <f t="shared" si="1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05">
        <f t="shared" si="1"/>
        <v>0</v>
      </c>
      <c r="AG17" s="105">
        <f t="shared" si="1"/>
        <v>0</v>
      </c>
    </row>
    <row r="18" spans="1:43" x14ac:dyDescent="0.2">
      <c r="C18"/>
      <c r="D18"/>
      <c r="E18"/>
      <c r="G18" s="205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6"/>
      <c r="G19" s="206">
        <f>input_dollars</f>
        <v>45291</v>
      </c>
      <c r="H19" s="106"/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</row>
    <row r="20" spans="1:43" x14ac:dyDescent="0.2">
      <c r="G20" s="204"/>
    </row>
    <row r="21" spans="1:43" x14ac:dyDescent="0.2">
      <c r="C21"/>
      <c r="D21"/>
      <c r="E21"/>
      <c r="G21" s="205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8" t="s">
        <v>149</v>
      </c>
      <c r="B22" s="88"/>
      <c r="C22" s="88"/>
      <c r="D22" s="88"/>
      <c r="E22" s="88"/>
      <c r="F22" s="88"/>
      <c r="G22" s="203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0"/>
      <c r="B23" s="110"/>
      <c r="C23" s="110"/>
      <c r="D23" s="110"/>
      <c r="E23" s="110"/>
      <c r="F23" s="110"/>
      <c r="G23" s="207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0"/>
      <c r="B24" s="110"/>
      <c r="C24" s="1" t="s">
        <v>150</v>
      </c>
      <c r="D24" s="110"/>
      <c r="E24" s="110"/>
      <c r="F24" s="110"/>
      <c r="G24" s="207"/>
      <c r="H24" s="110"/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>
        <v>0</v>
      </c>
      <c r="P24" s="168">
        <v>0</v>
      </c>
      <c r="Q24" s="168">
        <v>0</v>
      </c>
      <c r="R24" s="168">
        <v>0</v>
      </c>
      <c r="S24" s="168">
        <v>0</v>
      </c>
      <c r="T24" s="168">
        <v>0</v>
      </c>
      <c r="U24" s="168">
        <v>0</v>
      </c>
      <c r="V24" s="168">
        <v>0</v>
      </c>
      <c r="W24" s="168">
        <v>0</v>
      </c>
      <c r="X24" s="168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v>0</v>
      </c>
      <c r="AD24" s="168">
        <v>0</v>
      </c>
      <c r="AE24" s="168">
        <v>0</v>
      </c>
      <c r="AF24" s="168">
        <v>0</v>
      </c>
      <c r="AG24" s="168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0"/>
      <c r="B25" s="110"/>
      <c r="C25" s="1" t="s">
        <v>151</v>
      </c>
      <c r="D25" s="207"/>
      <c r="E25" s="110"/>
      <c r="F25" s="110"/>
      <c r="G25" s="207"/>
      <c r="H25" s="110"/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0"/>
      <c r="B26" s="110"/>
      <c r="C26" s="110"/>
      <c r="D26" s="207"/>
      <c r="E26" s="110"/>
      <c r="F26" s="110"/>
      <c r="G26" s="207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123</v>
      </c>
      <c r="D27" s="204"/>
      <c r="E27"/>
      <c r="G27" s="206" t="s">
        <v>40</v>
      </c>
      <c r="H27"/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167">
        <v>0</v>
      </c>
      <c r="T27" s="167">
        <v>0</v>
      </c>
      <c r="U27" s="167">
        <v>0</v>
      </c>
      <c r="V27" s="167">
        <v>0</v>
      </c>
      <c r="W27" s="167">
        <v>0</v>
      </c>
      <c r="X27" s="167">
        <v>0</v>
      </c>
      <c r="Y27" s="167">
        <v>0</v>
      </c>
      <c r="Z27" s="167">
        <v>0</v>
      </c>
      <c r="AA27" s="167">
        <v>0</v>
      </c>
      <c r="AB27" s="167">
        <v>0</v>
      </c>
      <c r="AC27" s="167">
        <v>0</v>
      </c>
      <c r="AD27" s="167">
        <v>0</v>
      </c>
      <c r="AE27" s="167">
        <v>0</v>
      </c>
      <c r="AF27" s="167">
        <v>0</v>
      </c>
      <c r="AG27" s="167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124</v>
      </c>
      <c r="D28" s="204" t="s">
        <v>63</v>
      </c>
      <c r="E28" s="112">
        <f>Assumptions!H41*vcr_esc</f>
        <v>43815.486225173103</v>
      </c>
      <c r="F28" s="237" t="str">
        <f>IF(AND(SUM(I27:AG27)&lt;&gt;0, E28=0), "!", "")</f>
        <v/>
      </c>
      <c r="G28" s="206">
        <f>input_dollars</f>
        <v>45291</v>
      </c>
      <c r="H28"/>
      <c r="I28" s="118">
        <f>INDEX(Workings_risks!I$21:I$23, MATCH($A$3, Workings_risks!$C$21:$C$23,0))</f>
        <v>10705064.42309567</v>
      </c>
      <c r="J28" s="118">
        <f>INDEX(Workings_risks!J$21:J$23, MATCH($A$3, Workings_risks!$C$21:$C$23,0))</f>
        <v>11266246.736345477</v>
      </c>
      <c r="K28" s="118">
        <f>INDEX(Workings_risks!K$21:K$23, MATCH($A$3, Workings_risks!$C$21:$C$23,0))</f>
        <v>11515808.443859585</v>
      </c>
      <c r="L28" s="118">
        <f>INDEX(Workings_risks!L$21:L$23, MATCH($A$3, Workings_risks!$C$21:$C$23,0))</f>
        <v>12077045.519457236</v>
      </c>
      <c r="M28" s="118">
        <f>INDEX(Workings_risks!M$21:M$23, MATCH($A$3, Workings_risks!$C$21:$C$23,0))</f>
        <v>12304963.958020538</v>
      </c>
      <c r="N28" s="118">
        <f>INDEX(Workings_risks!N$21:N$23, MATCH($A$3, Workings_risks!$C$21:$C$23,0))</f>
        <v>12405383.646520108</v>
      </c>
      <c r="O28" s="118">
        <f>INDEX(Workings_risks!O$21:O$23, MATCH($A$3, Workings_risks!$C$21:$C$23,0))</f>
        <v>12938748.756449565</v>
      </c>
      <c r="P28" s="118">
        <f>INDEX(Workings_risks!P$21:P$23, MATCH($A$3, Workings_risks!$C$21:$C$23,0))</f>
        <v>14454713.020756707</v>
      </c>
      <c r="Q28" s="118">
        <f>INDEX(Workings_risks!Q$21:Q$23, MATCH($A$3, Workings_risks!$C$21:$C$23,0))</f>
        <v>14706932.913197778</v>
      </c>
      <c r="R28" s="118">
        <f>INDEX(Workings_risks!R$21:R$23, MATCH($A$3, Workings_risks!$C$21:$C$23,0))</f>
        <v>14706932.913197778</v>
      </c>
      <c r="S28" s="118">
        <f>INDEX(Workings_risks!S$21:S$23, MATCH($A$3, Workings_risks!$C$21:$C$23,0))</f>
        <v>14706932.913197778</v>
      </c>
      <c r="T28" s="118">
        <f>INDEX(Workings_risks!T$21:T$23, MATCH($A$3, Workings_risks!$C$21:$C$23,0))</f>
        <v>14706932.913197778</v>
      </c>
      <c r="U28" s="118">
        <f>INDEX(Workings_risks!U$21:U$23, MATCH($A$3, Workings_risks!$C$21:$C$23,0))</f>
        <v>14706932.913197778</v>
      </c>
      <c r="V28" s="118">
        <f>INDEX(Workings_risks!V$21:V$23, MATCH($A$3, Workings_risks!$C$21:$C$23,0))</f>
        <v>14706932.913197778</v>
      </c>
      <c r="W28" s="118">
        <f>INDEX(Workings_risks!W$21:W$23, MATCH($A$3, Workings_risks!$C$21:$C$23,0))</f>
        <v>14706932.913197778</v>
      </c>
      <c r="X28" s="118">
        <f>INDEX(Workings_risks!X$21:X$23, MATCH($A$3, Workings_risks!$C$21:$C$23,0))</f>
        <v>0</v>
      </c>
      <c r="Y28" s="118">
        <f>INDEX(Workings_risks!Y$21:Y$23, MATCH($A$3, Workings_risks!$C$21:$C$23,0))</f>
        <v>0</v>
      </c>
      <c r="Z28" s="118">
        <f>INDEX(Workings_risks!Z$21:Z$23, MATCH($A$3, Workings_risks!$C$21:$C$23,0))</f>
        <v>0</v>
      </c>
      <c r="AA28" s="118">
        <f>INDEX(Workings_risks!AA$21:AA$23, MATCH($A$3, Workings_risks!$C$21:$C$23,0))</f>
        <v>0</v>
      </c>
      <c r="AB28" s="118">
        <f>INDEX(Workings_risks!AB$21:AB$23, MATCH($A$3, Workings_risks!$C$21:$C$23,0))</f>
        <v>0</v>
      </c>
      <c r="AC28" s="118">
        <f>INDEX(Workings_risks!AC$21:AC$23, MATCH($A$3, Workings_risks!$C$21:$C$23,0))</f>
        <v>0</v>
      </c>
      <c r="AD28" s="118">
        <f>INDEX(Workings_risks!AD$21:AD$23, MATCH($A$3, Workings_risks!$C$21:$C$23,0))</f>
        <v>0</v>
      </c>
      <c r="AE28" s="118">
        <f>INDEX(Workings_risks!AE$21:AE$23, MATCH($A$3, Workings_risks!$C$21:$C$23,0))</f>
        <v>0</v>
      </c>
      <c r="AF28" s="118">
        <f>INDEX(Workings_risks!AF$21:AF$23, MATCH($A$3, Workings_risks!$C$21:$C$23,0))</f>
        <v>0</v>
      </c>
      <c r="AG28" s="118">
        <f>INDEX(Workings_risks!AG$21:AG$23, MATCH($A$3, Workings_risks!$C$21:$C$23,0))</f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5"/>
      <c r="E29"/>
      <c r="G29" s="206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1" t="s">
        <v>114</v>
      </c>
      <c r="D30" s="204" t="s">
        <v>207</v>
      </c>
      <c r="G30" s="206">
        <f>input_dollars</f>
        <v>45291</v>
      </c>
      <c r="H30" s="148"/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116</v>
      </c>
      <c r="D31" s="205"/>
      <c r="E31"/>
      <c r="G31" s="206">
        <f>input_dollars</f>
        <v>45291</v>
      </c>
      <c r="H31" s="148"/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115</v>
      </c>
      <c r="D32" s="204" t="s">
        <v>207</v>
      </c>
      <c r="E32"/>
      <c r="G32" s="206">
        <f>input_dollars</f>
        <v>45291</v>
      </c>
      <c r="H32"/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56" t="s">
        <v>172</v>
      </c>
      <c r="D33" s="218"/>
      <c r="E33"/>
      <c r="G33" s="206">
        <f>input_dollars</f>
        <v>45291</v>
      </c>
      <c r="H33"/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56" t="s">
        <v>172</v>
      </c>
      <c r="D34" s="205"/>
      <c r="E34"/>
      <c r="G34" s="206">
        <f>input_dollars</f>
        <v>45291</v>
      </c>
      <c r="H34"/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5"/>
      <c r="E35"/>
      <c r="G35" s="206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171</v>
      </c>
      <c r="D36" s="217"/>
      <c r="E36" s="106"/>
      <c r="F36" s="3"/>
      <c r="G36" s="208"/>
      <c r="H36" s="106"/>
      <c r="I36" s="169">
        <f>SUM(I28:I34)</f>
        <v>10705064.42309567</v>
      </c>
      <c r="J36" s="169">
        <f t="shared" ref="J36:AG36" si="2">SUM(J28:J34)</f>
        <v>11266246.736345477</v>
      </c>
      <c r="K36" s="169">
        <f t="shared" si="2"/>
        <v>11515808.443859585</v>
      </c>
      <c r="L36" s="169">
        <f t="shared" si="2"/>
        <v>12077045.519457236</v>
      </c>
      <c r="M36" s="169">
        <f t="shared" si="2"/>
        <v>12304963.958020538</v>
      </c>
      <c r="N36" s="169">
        <f t="shared" si="2"/>
        <v>12405383.646520108</v>
      </c>
      <c r="O36" s="169">
        <f t="shared" si="2"/>
        <v>12938748.756449565</v>
      </c>
      <c r="P36" s="169">
        <f t="shared" si="2"/>
        <v>14454713.020756707</v>
      </c>
      <c r="Q36" s="169">
        <f t="shared" si="2"/>
        <v>14706932.913197778</v>
      </c>
      <c r="R36" s="169">
        <f t="shared" si="2"/>
        <v>14706932.913197778</v>
      </c>
      <c r="S36" s="169">
        <f t="shared" si="2"/>
        <v>14706932.913197778</v>
      </c>
      <c r="T36" s="169">
        <f t="shared" si="2"/>
        <v>14706932.913197778</v>
      </c>
      <c r="U36" s="169">
        <f t="shared" si="2"/>
        <v>14706932.913197778</v>
      </c>
      <c r="V36" s="169">
        <f t="shared" si="2"/>
        <v>14706932.913197778</v>
      </c>
      <c r="W36" s="169">
        <f t="shared" si="2"/>
        <v>14706932.913197778</v>
      </c>
      <c r="X36" s="169">
        <f t="shared" si="2"/>
        <v>0</v>
      </c>
      <c r="Y36" s="169">
        <f t="shared" si="2"/>
        <v>0</v>
      </c>
      <c r="Z36" s="169">
        <f t="shared" si="2"/>
        <v>0</v>
      </c>
      <c r="AA36" s="169">
        <f t="shared" si="2"/>
        <v>0</v>
      </c>
      <c r="AB36" s="169">
        <f t="shared" si="2"/>
        <v>0</v>
      </c>
      <c r="AC36" s="169">
        <f t="shared" si="2"/>
        <v>0</v>
      </c>
      <c r="AD36" s="169">
        <f t="shared" si="2"/>
        <v>0</v>
      </c>
      <c r="AE36" s="169">
        <f t="shared" si="2"/>
        <v>0</v>
      </c>
      <c r="AF36" s="169">
        <f t="shared" si="2"/>
        <v>0</v>
      </c>
      <c r="AG36" s="169">
        <f t="shared" si="2"/>
        <v>0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06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8" t="s">
        <v>56</v>
      </c>
      <c r="B38" s="88"/>
      <c r="C38" s="88"/>
      <c r="D38" s="88"/>
      <c r="E38" s="88"/>
      <c r="F38" s="88"/>
      <c r="G38" s="203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06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06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59</v>
      </c>
      <c r="G41" s="204" t="s">
        <v>40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</row>
    <row r="42" spans="1:16372" ht="13.5" x14ac:dyDescent="0.25">
      <c r="C42" s="1" t="s">
        <v>129</v>
      </c>
      <c r="G42" s="204" t="s">
        <v>104</v>
      </c>
      <c r="I42" s="84">
        <f t="shared" ref="I42:AG42" si="3">I41*I7</f>
        <v>0</v>
      </c>
      <c r="J42" s="84">
        <f t="shared" si="3"/>
        <v>0</v>
      </c>
      <c r="K42" s="84">
        <f t="shared" si="3"/>
        <v>0</v>
      </c>
      <c r="L42" s="84">
        <f t="shared" si="3"/>
        <v>0</v>
      </c>
      <c r="M42" s="84">
        <f t="shared" si="3"/>
        <v>0</v>
      </c>
      <c r="N42" s="84">
        <f t="shared" si="3"/>
        <v>0</v>
      </c>
      <c r="O42" s="84">
        <f t="shared" si="3"/>
        <v>0</v>
      </c>
      <c r="P42" s="84">
        <f t="shared" si="3"/>
        <v>0</v>
      </c>
      <c r="Q42" s="84">
        <f t="shared" si="3"/>
        <v>0</v>
      </c>
      <c r="R42" s="84">
        <f t="shared" si="3"/>
        <v>0</v>
      </c>
      <c r="S42" s="84">
        <f t="shared" si="3"/>
        <v>0</v>
      </c>
      <c r="T42" s="84">
        <f t="shared" si="3"/>
        <v>0</v>
      </c>
      <c r="U42" s="84">
        <f t="shared" si="3"/>
        <v>0</v>
      </c>
      <c r="V42" s="84">
        <f t="shared" si="3"/>
        <v>0</v>
      </c>
      <c r="W42" s="84">
        <f t="shared" si="3"/>
        <v>0</v>
      </c>
      <c r="X42" s="84">
        <f t="shared" si="3"/>
        <v>0</v>
      </c>
      <c r="Y42" s="84">
        <f t="shared" si="3"/>
        <v>0</v>
      </c>
      <c r="Z42" s="84">
        <f t="shared" si="3"/>
        <v>0</v>
      </c>
      <c r="AA42" s="84">
        <f t="shared" si="3"/>
        <v>0</v>
      </c>
      <c r="AB42" s="84">
        <f t="shared" si="3"/>
        <v>0</v>
      </c>
      <c r="AC42" s="84">
        <f t="shared" si="3"/>
        <v>0</v>
      </c>
      <c r="AD42" s="84">
        <f t="shared" si="3"/>
        <v>0</v>
      </c>
      <c r="AE42" s="84">
        <f t="shared" si="3"/>
        <v>0</v>
      </c>
      <c r="AF42" s="84">
        <f t="shared" si="3"/>
        <v>0</v>
      </c>
      <c r="AG42" s="84">
        <f t="shared" si="3"/>
        <v>0</v>
      </c>
    </row>
    <row r="43" spans="1:16372" x14ac:dyDescent="0.2">
      <c r="D43"/>
      <c r="E43"/>
      <c r="G43" s="206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5"/>
      <c r="E44"/>
      <c r="G44" s="206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4" t="s">
        <v>63</v>
      </c>
      <c r="E45" s="112">
        <f>Assumptions!G94</f>
        <v>151432.81740793545</v>
      </c>
      <c r="G45" s="206" t="s">
        <v>40</v>
      </c>
      <c r="I45" s="322">
        <v>0</v>
      </c>
      <c r="J45" s="322">
        <v>0</v>
      </c>
      <c r="K45" s="322">
        <v>0</v>
      </c>
      <c r="L45" s="322">
        <v>0</v>
      </c>
      <c r="M45" s="322">
        <v>0</v>
      </c>
      <c r="N45" s="322">
        <v>0</v>
      </c>
      <c r="O45" s="322">
        <v>0</v>
      </c>
      <c r="P45" s="322">
        <v>0</v>
      </c>
      <c r="Q45" s="322">
        <v>0</v>
      </c>
      <c r="R45" s="322">
        <v>0</v>
      </c>
      <c r="S45" s="322">
        <v>0</v>
      </c>
      <c r="T45" s="322">
        <v>0</v>
      </c>
      <c r="U45" s="322">
        <v>0</v>
      </c>
      <c r="V45" s="322">
        <v>0</v>
      </c>
      <c r="W45" s="322">
        <v>0</v>
      </c>
      <c r="X45" s="322">
        <v>0</v>
      </c>
      <c r="Y45" s="322">
        <v>0</v>
      </c>
      <c r="Z45" s="322">
        <v>0</v>
      </c>
      <c r="AA45" s="322">
        <v>0</v>
      </c>
      <c r="AB45" s="322">
        <v>0</v>
      </c>
      <c r="AC45" s="322">
        <v>0</v>
      </c>
      <c r="AD45" s="322">
        <v>0</v>
      </c>
      <c r="AE45" s="322">
        <v>0</v>
      </c>
      <c r="AF45" s="322">
        <v>0</v>
      </c>
      <c r="AG45" s="322">
        <v>0</v>
      </c>
    </row>
    <row r="46" spans="1:16372" x14ac:dyDescent="0.2">
      <c r="C46" s="1" t="s">
        <v>4</v>
      </c>
      <c r="D46" s="204" t="s">
        <v>63</v>
      </c>
      <c r="E46" s="112">
        <f>Assumptions!G95</f>
        <v>24590</v>
      </c>
      <c r="G46" s="206" t="s">
        <v>40</v>
      </c>
      <c r="I46" s="322">
        <v>0</v>
      </c>
      <c r="J46" s="322">
        <v>0</v>
      </c>
      <c r="K46" s="322">
        <v>0</v>
      </c>
      <c r="L46" s="322">
        <v>0</v>
      </c>
      <c r="M46" s="322">
        <v>0</v>
      </c>
      <c r="N46" s="322">
        <v>0</v>
      </c>
      <c r="O46" s="322">
        <v>0</v>
      </c>
      <c r="P46" s="322">
        <v>0</v>
      </c>
      <c r="Q46" s="322">
        <v>0</v>
      </c>
      <c r="R46" s="322">
        <v>0</v>
      </c>
      <c r="S46" s="322">
        <v>0</v>
      </c>
      <c r="T46" s="322">
        <v>0</v>
      </c>
      <c r="U46" s="322">
        <v>0</v>
      </c>
      <c r="V46" s="322">
        <v>0</v>
      </c>
      <c r="W46" s="322">
        <v>0</v>
      </c>
      <c r="X46" s="322">
        <v>0</v>
      </c>
      <c r="Y46" s="322">
        <v>0</v>
      </c>
      <c r="Z46" s="322">
        <v>0</v>
      </c>
      <c r="AA46" s="322">
        <v>0</v>
      </c>
      <c r="AB46" s="322">
        <v>0</v>
      </c>
      <c r="AC46" s="322">
        <v>0</v>
      </c>
      <c r="AD46" s="322">
        <v>0</v>
      </c>
      <c r="AE46" s="322">
        <v>0</v>
      </c>
      <c r="AF46" s="322">
        <v>0</v>
      </c>
      <c r="AG46" s="322">
        <v>0</v>
      </c>
    </row>
    <row r="47" spans="1:16372" x14ac:dyDescent="0.2">
      <c r="C47" s="1" t="s">
        <v>5</v>
      </c>
      <c r="D47" s="204" t="s">
        <v>63</v>
      </c>
      <c r="E47" s="112">
        <f>Assumptions!G96</f>
        <v>88.357719508603083</v>
      </c>
      <c r="G47" s="206" t="s">
        <v>40</v>
      </c>
      <c r="I47" s="322">
        <v>0</v>
      </c>
      <c r="J47" s="322">
        <v>0</v>
      </c>
      <c r="K47" s="322">
        <v>0</v>
      </c>
      <c r="L47" s="322">
        <v>0</v>
      </c>
      <c r="M47" s="322">
        <v>0</v>
      </c>
      <c r="N47" s="322">
        <v>0</v>
      </c>
      <c r="O47" s="322">
        <v>0</v>
      </c>
      <c r="P47" s="322">
        <v>0</v>
      </c>
      <c r="Q47" s="322">
        <v>0</v>
      </c>
      <c r="R47" s="322">
        <v>0</v>
      </c>
      <c r="S47" s="322">
        <v>0</v>
      </c>
      <c r="T47" s="322">
        <v>0</v>
      </c>
      <c r="U47" s="322">
        <v>0</v>
      </c>
      <c r="V47" s="322">
        <v>0</v>
      </c>
      <c r="W47" s="322">
        <v>0</v>
      </c>
      <c r="X47" s="322">
        <v>0</v>
      </c>
      <c r="Y47" s="322">
        <v>0</v>
      </c>
      <c r="Z47" s="322">
        <v>0</v>
      </c>
      <c r="AA47" s="322">
        <v>0</v>
      </c>
      <c r="AB47" s="322">
        <v>0</v>
      </c>
      <c r="AC47" s="322">
        <v>0</v>
      </c>
      <c r="AD47" s="322">
        <v>0</v>
      </c>
      <c r="AE47" s="322">
        <v>0</v>
      </c>
      <c r="AF47" s="322">
        <v>0</v>
      </c>
      <c r="AG47" s="322">
        <v>0</v>
      </c>
    </row>
    <row r="48" spans="1:16372" x14ac:dyDescent="0.2">
      <c r="C48" s="1" t="s">
        <v>15</v>
      </c>
      <c r="D48" s="204" t="s">
        <v>126</v>
      </c>
      <c r="E48" s="111">
        <f>Assumptions!G97</f>
        <v>0</v>
      </c>
      <c r="G48" s="206" t="s">
        <v>204</v>
      </c>
      <c r="I48" s="322">
        <v>0</v>
      </c>
      <c r="J48" s="322">
        <v>0</v>
      </c>
      <c r="K48" s="322">
        <v>0</v>
      </c>
      <c r="L48" s="322">
        <v>0</v>
      </c>
      <c r="M48" s="322">
        <v>0</v>
      </c>
      <c r="N48" s="322">
        <v>0</v>
      </c>
      <c r="O48" s="322">
        <v>0</v>
      </c>
      <c r="P48" s="322">
        <v>0</v>
      </c>
      <c r="Q48" s="322">
        <v>0</v>
      </c>
      <c r="R48" s="322">
        <v>0</v>
      </c>
      <c r="S48" s="322">
        <v>0</v>
      </c>
      <c r="T48" s="322">
        <v>0</v>
      </c>
      <c r="U48" s="322">
        <v>0</v>
      </c>
      <c r="V48" s="322">
        <v>0</v>
      </c>
      <c r="W48" s="322">
        <v>0</v>
      </c>
      <c r="X48" s="322">
        <v>0</v>
      </c>
      <c r="Y48" s="322">
        <v>0</v>
      </c>
      <c r="Z48" s="322">
        <v>0</v>
      </c>
      <c r="AA48" s="322">
        <v>0</v>
      </c>
      <c r="AB48" s="322">
        <v>0</v>
      </c>
      <c r="AC48" s="322">
        <v>0</v>
      </c>
      <c r="AD48" s="322">
        <v>0</v>
      </c>
      <c r="AE48" s="322">
        <v>0</v>
      </c>
      <c r="AF48" s="322">
        <v>0</v>
      </c>
      <c r="AG48" s="322">
        <v>0</v>
      </c>
    </row>
    <row r="49" spans="1:43" x14ac:dyDescent="0.2">
      <c r="C49" s="1" t="s">
        <v>9</v>
      </c>
      <c r="D49" s="204" t="s">
        <v>205</v>
      </c>
      <c r="E49" s="111">
        <f>Assumptions!G98</f>
        <v>0.35181336539087127</v>
      </c>
      <c r="G49" s="206" t="s">
        <v>206</v>
      </c>
      <c r="I49" s="322">
        <v>0</v>
      </c>
      <c r="J49" s="322">
        <v>0</v>
      </c>
      <c r="K49" s="322">
        <v>0</v>
      </c>
      <c r="L49" s="322">
        <v>0</v>
      </c>
      <c r="M49" s="322">
        <v>0</v>
      </c>
      <c r="N49" s="322">
        <v>0</v>
      </c>
      <c r="O49" s="322">
        <v>0</v>
      </c>
      <c r="P49" s="322">
        <v>0</v>
      </c>
      <c r="Q49" s="322">
        <v>0</v>
      </c>
      <c r="R49" s="322">
        <v>0</v>
      </c>
      <c r="S49" s="322">
        <v>0</v>
      </c>
      <c r="T49" s="322">
        <v>0</v>
      </c>
      <c r="U49" s="322">
        <v>0</v>
      </c>
      <c r="V49" s="322">
        <v>0</v>
      </c>
      <c r="W49" s="322">
        <v>0</v>
      </c>
      <c r="X49" s="322">
        <v>0</v>
      </c>
      <c r="Y49" s="322">
        <v>0</v>
      </c>
      <c r="Z49" s="322">
        <v>0</v>
      </c>
      <c r="AA49" s="322">
        <v>0</v>
      </c>
      <c r="AB49" s="322">
        <v>0</v>
      </c>
      <c r="AC49" s="322">
        <v>0</v>
      </c>
      <c r="AD49" s="322">
        <v>0</v>
      </c>
      <c r="AE49" s="322">
        <v>0</v>
      </c>
      <c r="AF49" s="322">
        <v>0</v>
      </c>
      <c r="AG49" s="322">
        <v>0</v>
      </c>
    </row>
    <row r="50" spans="1:43" x14ac:dyDescent="0.2">
      <c r="C50" s="1" t="s">
        <v>10</v>
      </c>
      <c r="D50" s="204" t="s">
        <v>205</v>
      </c>
      <c r="E50" s="111">
        <f>Assumptions!G99</f>
        <v>0.35181336539087127</v>
      </c>
      <c r="G50" s="206" t="s">
        <v>206</v>
      </c>
      <c r="I50" s="322">
        <v>0</v>
      </c>
      <c r="J50" s="322">
        <v>0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0</v>
      </c>
      <c r="R50" s="322">
        <v>0</v>
      </c>
      <c r="S50" s="322">
        <v>0</v>
      </c>
      <c r="T50" s="322">
        <v>0</v>
      </c>
      <c r="U50" s="322">
        <v>0</v>
      </c>
      <c r="V50" s="322">
        <v>0</v>
      </c>
      <c r="W50" s="322">
        <v>0</v>
      </c>
      <c r="X50" s="322">
        <v>0</v>
      </c>
      <c r="Y50" s="322">
        <v>0</v>
      </c>
      <c r="Z50" s="322">
        <v>0</v>
      </c>
      <c r="AA50" s="322">
        <v>0</v>
      </c>
      <c r="AB50" s="322">
        <v>0</v>
      </c>
      <c r="AC50" s="322">
        <v>0</v>
      </c>
      <c r="AD50" s="322">
        <v>0</v>
      </c>
      <c r="AE50" s="322">
        <v>0</v>
      </c>
      <c r="AF50" s="322">
        <v>0</v>
      </c>
      <c r="AG50" s="322">
        <v>0</v>
      </c>
    </row>
    <row r="51" spans="1:43" x14ac:dyDescent="0.2">
      <c r="C51" s="1" t="s">
        <v>6</v>
      </c>
      <c r="D51" s="204" t="s">
        <v>126</v>
      </c>
      <c r="E51" s="111">
        <f>Assumptions!G100</f>
        <v>0</v>
      </c>
      <c r="G51" s="206" t="s">
        <v>204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</row>
    <row r="52" spans="1:43" x14ac:dyDescent="0.2">
      <c r="C52" s="1" t="s">
        <v>7</v>
      </c>
      <c r="D52" s="204" t="s">
        <v>126</v>
      </c>
      <c r="E52" s="111">
        <f>Assumptions!G101</f>
        <v>0</v>
      </c>
      <c r="G52" s="206" t="s">
        <v>204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</row>
    <row r="53" spans="1:43" x14ac:dyDescent="0.2">
      <c r="D53" s="204"/>
      <c r="G53" s="206"/>
      <c r="H53" s="61"/>
      <c r="I53" s="323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</row>
    <row r="54" spans="1:43" x14ac:dyDescent="0.2">
      <c r="C54" s="1" t="s">
        <v>117</v>
      </c>
      <c r="D54" s="204"/>
      <c r="G54" s="206">
        <f>input_dollars</f>
        <v>45291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</row>
    <row r="55" spans="1:43" x14ac:dyDescent="0.2">
      <c r="C55" s="1" t="s">
        <v>118</v>
      </c>
      <c r="D55" s="204"/>
      <c r="G55" s="206">
        <f>input_dollars</f>
        <v>45291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</row>
    <row r="56" spans="1:43" x14ac:dyDescent="0.2">
      <c r="D56" s="204"/>
      <c r="G56" s="204"/>
    </row>
    <row r="57" spans="1:43" x14ac:dyDescent="0.2">
      <c r="C57" s="3" t="s">
        <v>125</v>
      </c>
      <c r="D57" s="217"/>
      <c r="E57" s="106"/>
      <c r="F57" s="3"/>
      <c r="G57" s="209">
        <f>input_dollars</f>
        <v>45291</v>
      </c>
      <c r="H57" s="106"/>
      <c r="I57" s="169" cm="1">
        <f t="array" ref="I57">SUMPRODUCT((I$45:I$52)*($E$45:$E$52))+SUM(I54:I55)+I42</f>
        <v>0</v>
      </c>
      <c r="J57" s="169" cm="1">
        <f t="array" ref="J57">SUMPRODUCT((J$45:J$52)*($E$45:$E$52))+SUM(J54:J55)+J42</f>
        <v>0</v>
      </c>
      <c r="K57" s="169" cm="1">
        <f t="array" ref="K57">SUMPRODUCT((K$45:K$52)*($E$45:$E$52))+SUM(K54:K55)+K42</f>
        <v>0</v>
      </c>
      <c r="L57" s="169" cm="1">
        <f t="array" ref="L57">SUMPRODUCT((L$45:L$52)*($E$45:$E$52))+SUM(L54:L55)+L42</f>
        <v>0</v>
      </c>
      <c r="M57" s="169" cm="1">
        <f t="array" ref="M57">SUMPRODUCT((M$45:M$52)*($E$45:$E$52))+SUM(M54:M55)+M42</f>
        <v>0</v>
      </c>
      <c r="N57" s="169" cm="1">
        <f t="array" ref="N57">SUMPRODUCT((N$45:N$52)*($E$45:$E$52))+SUM(N54:N55)+N42</f>
        <v>0</v>
      </c>
      <c r="O57" s="169" cm="1">
        <f t="array" ref="O57">SUMPRODUCT((O$45:O$52)*($E$45:$E$52))+SUM(O54:O55)+O42</f>
        <v>0</v>
      </c>
      <c r="P57" s="169" cm="1">
        <f t="array" ref="P57">SUMPRODUCT((P$45:P$52)*($E$45:$E$52))+SUM(P54:P55)+P42</f>
        <v>0</v>
      </c>
      <c r="Q57" s="169" cm="1">
        <f t="array" ref="Q57">SUMPRODUCT((Q$45:Q$52)*($E$45:$E$52))+SUM(Q54:Q55)+Q42</f>
        <v>0</v>
      </c>
      <c r="R57" s="169" cm="1">
        <f t="array" ref="R57">SUMPRODUCT((R$45:R$52)*($E$45:$E$52))+SUM(R54:R55)+R42</f>
        <v>0</v>
      </c>
      <c r="S57" s="169" cm="1">
        <f t="array" ref="S57">SUMPRODUCT((S$45:S$52)*($E$45:$E$52))+SUM(S54:S55)+S42</f>
        <v>0</v>
      </c>
      <c r="T57" s="169" cm="1">
        <f t="array" ref="T57">SUMPRODUCT((T$45:T$52)*($E$45:$E$52))+SUM(T54:T55)+T42</f>
        <v>0</v>
      </c>
      <c r="U57" s="169" cm="1">
        <f t="array" ref="U57">SUMPRODUCT((U$45:U$52)*($E$45:$E$52))+SUM(U54:U55)+U42</f>
        <v>0</v>
      </c>
      <c r="V57" s="169" cm="1">
        <f t="array" ref="V57">SUMPRODUCT((V$45:V$52)*($E$45:$E$52))+SUM(V54:V55)+V42</f>
        <v>0</v>
      </c>
      <c r="W57" s="169" cm="1">
        <f t="array" ref="W57">SUMPRODUCT((W$45:W$52)*($E$45:$E$52))+SUM(W54:W55)+W42</f>
        <v>0</v>
      </c>
      <c r="X57" s="169" cm="1">
        <f t="array" ref="X57">SUMPRODUCT((X$45:X$52)*($E$45:$E$52))+SUM(X54:X55)+X42</f>
        <v>0</v>
      </c>
      <c r="Y57" s="169" cm="1">
        <f t="array" ref="Y57">SUMPRODUCT((Y$45:Y$52)*($E$45:$E$52))+SUM(Y54:Y55)+Y42</f>
        <v>0</v>
      </c>
      <c r="Z57" s="169" cm="1">
        <f t="array" ref="Z57">SUMPRODUCT((Z$45:Z$52)*($E$45:$E$52))+SUM(Z54:Z55)+Z42</f>
        <v>0</v>
      </c>
      <c r="AA57" s="169" cm="1">
        <f t="array" ref="AA57">SUMPRODUCT((AA$45:AA$52)*($E$45:$E$52))+SUM(AA54:AA55)+AA42</f>
        <v>0</v>
      </c>
      <c r="AB57" s="169" cm="1">
        <f t="array" ref="AB57">SUMPRODUCT((AB$45:AB$52)*($E$45:$E$52))+SUM(AB54:AB55)+AB42</f>
        <v>0</v>
      </c>
      <c r="AC57" s="169" cm="1">
        <f t="array" ref="AC57">SUMPRODUCT((AC$45:AC$52)*($E$45:$E$52))+SUM(AC54:AC55)+AC42</f>
        <v>0</v>
      </c>
      <c r="AD57" s="169" cm="1">
        <f t="array" ref="AD57">SUMPRODUCT((AD$45:AD$52)*($E$45:$E$52))+SUM(AD54:AD55)+AD42</f>
        <v>0</v>
      </c>
      <c r="AE57" s="169" cm="1">
        <f t="array" ref="AE57">SUMPRODUCT((AE$45:AE$52)*($E$45:$E$52))+SUM(AE54:AE55)+AE42</f>
        <v>0</v>
      </c>
      <c r="AF57" s="169" cm="1">
        <f t="array" ref="AF57">SUMPRODUCT((AF$45:AF$52)*($E$45:$E$52))+SUM(AF54:AF55)+AF42</f>
        <v>0</v>
      </c>
      <c r="AG57" s="169" cm="1">
        <f t="array" ref="AG57">SUMPRODUCT((AG$45:AG$52)*($E$45:$E$52))+SUM(AG54:AG55)+AG42</f>
        <v>0</v>
      </c>
    </row>
    <row r="58" spans="1:43" x14ac:dyDescent="0.2">
      <c r="D58" s="204"/>
      <c r="G58" s="204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</row>
    <row r="59" spans="1:43" x14ac:dyDescent="0.2">
      <c r="G59" s="204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</row>
    <row r="60" spans="1:43" ht="15" x14ac:dyDescent="0.2">
      <c r="A60" s="88" t="s">
        <v>16</v>
      </c>
      <c r="B60" s="88"/>
      <c r="C60" s="88"/>
      <c r="D60" s="88"/>
      <c r="E60" s="88"/>
      <c r="F60" s="88"/>
      <c r="G60" s="203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0"/>
      <c r="B61" s="110"/>
      <c r="C61" s="110"/>
      <c r="D61" s="110"/>
      <c r="E61" s="110"/>
      <c r="F61" s="110"/>
      <c r="G61" s="207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0"/>
      <c r="B62" s="110"/>
      <c r="C62" s="110"/>
      <c r="D62" s="110"/>
      <c r="E62" s="110"/>
      <c r="F62"/>
      <c r="G62" s="2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C63" s="4"/>
      <c r="F63" s="2"/>
      <c r="G63" s="211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</row>
    <row r="64" spans="1:43" x14ac:dyDescent="0.2">
      <c r="C64" s="4" t="str">
        <f>'Option1 (base case)'!C64</f>
        <v>Risks mitigated vs base case</v>
      </c>
      <c r="G64" s="209">
        <f>input_dollars</f>
        <v>45291</v>
      </c>
      <c r="I64" s="131">
        <f>(1-INDEX(Data!$C$9:$C$13, MATCH($A$3, options,0)))*('Option1 (base case)'!I36-I36)</f>
        <v>33224882.618014161</v>
      </c>
      <c r="J64" s="131">
        <f>(1-INDEX(Data!$C$9:$C$13, MATCH($A$3, options,0)))*('Option1 (base case)'!J36-J36)</f>
        <v>38722469.999855854</v>
      </c>
      <c r="K64" s="131">
        <f>(1-INDEX(Data!$C$9:$C$13, MATCH($A$3, options,0)))*('Option1 (base case)'!K36-K36)</f>
        <v>41174534.883450776</v>
      </c>
      <c r="L64" s="131">
        <f>(1-INDEX(Data!$C$9:$C$13, MATCH($A$3, options,0)))*('Option1 (base case)'!L36-L36)</f>
        <v>41508722.195372492</v>
      </c>
      <c r="M64" s="131">
        <f>(1-INDEX(Data!$C$9:$C$13, MATCH($A$3, options,0)))*('Option1 (base case)'!M36-M36)</f>
        <v>41753174.710711293</v>
      </c>
      <c r="N64" s="131">
        <f>(1-INDEX(Data!$C$9:$C$13, MATCH($A$3, options,0)))*('Option1 (base case)'!N36-N36)</f>
        <v>44241237.697028629</v>
      </c>
      <c r="O64" s="131">
        <f>(1-INDEX(Data!$C$9:$C$13, MATCH($A$3, options,0)))*('Option1 (base case)'!O36-O36)</f>
        <v>44485424.533721156</v>
      </c>
      <c r="P64" s="131">
        <f>(1-INDEX(Data!$C$9:$C$13, MATCH($A$3, options,0)))*('Option1 (base case)'!P36-P36)</f>
        <v>44679966.118632369</v>
      </c>
      <c r="Q64" s="131">
        <f>(1-INDEX(Data!$C$9:$C$13, MATCH($A$3, options,0)))*('Option1 (base case)'!Q36-Q36)</f>
        <v>44786015.852644801</v>
      </c>
      <c r="R64" s="131">
        <f>(1-INDEX(Data!$C$9:$C$13, MATCH($A$3, options,0)))*('Option1 (base case)'!R36-R36)</f>
        <v>44786015.852644801</v>
      </c>
      <c r="S64" s="131">
        <f>(1-INDEX(Data!$C$9:$C$13, MATCH($A$3, options,0)))*('Option1 (base case)'!S36-S36)</f>
        <v>44786015.852644801</v>
      </c>
      <c r="T64" s="131">
        <f>(1-INDEX(Data!$C$9:$C$13, MATCH($A$3, options,0)))*('Option1 (base case)'!T36-T36)</f>
        <v>44786015.852644801</v>
      </c>
      <c r="U64" s="131">
        <f>(1-INDEX(Data!$C$9:$C$13, MATCH($A$3, options,0)))*('Option1 (base case)'!U36-U36)</f>
        <v>44786015.852644801</v>
      </c>
      <c r="V64" s="131">
        <f>(1-INDEX(Data!$C$9:$C$13, MATCH($A$3, options,0)))*('Option1 (base case)'!V36-V36)</f>
        <v>44786015.852644801</v>
      </c>
      <c r="W64" s="131">
        <f>(1-INDEX(Data!$C$9:$C$13, MATCH($A$3, options,0)))*('Option1 (base case)'!W36-W36)</f>
        <v>44786015.852644801</v>
      </c>
      <c r="X64" s="131">
        <f>(1-INDEX(Data!$C$9:$C$13, MATCH($A$3, options,0)))*('Option1 (base case)'!X36-X36)</f>
        <v>0</v>
      </c>
      <c r="Y64" s="131">
        <f>(1-INDEX(Data!$C$9:$C$13, MATCH($A$3, options,0)))*('Option1 (base case)'!Y36-Y36)</f>
        <v>0</v>
      </c>
      <c r="Z64" s="131">
        <f>(1-INDEX(Data!$C$9:$C$13, MATCH($A$3, options,0)))*('Option1 (base case)'!Z36-Z36)</f>
        <v>0</v>
      </c>
      <c r="AA64" s="131">
        <f>(1-INDEX(Data!$C$9:$C$13, MATCH($A$3, options,0)))*('Option1 (base case)'!AA36-AA36)</f>
        <v>0</v>
      </c>
      <c r="AB64" s="131">
        <f>(1-INDEX(Data!$C$9:$C$13, MATCH($A$3, options,0)))*('Option1 (base case)'!AB36-AB36)</f>
        <v>0</v>
      </c>
      <c r="AC64" s="131">
        <f>(1-INDEX(Data!$C$9:$C$13, MATCH($A$3, options,0)))*('Option1 (base case)'!AC36-AC36)</f>
        <v>0</v>
      </c>
      <c r="AD64" s="131">
        <f>(1-INDEX(Data!$C$9:$C$13, MATCH($A$3, options,0)))*('Option1 (base case)'!AD36-AD36)</f>
        <v>0</v>
      </c>
      <c r="AE64" s="131">
        <f>(1-INDEX(Data!$C$9:$C$13, MATCH($A$3, options,0)))*('Option1 (base case)'!AE36-AE36)</f>
        <v>0</v>
      </c>
      <c r="AF64" s="131">
        <f>(1-INDEX(Data!$C$9:$C$13, MATCH($A$3, options,0)))*('Option1 (base case)'!AF36-AF36)</f>
        <v>0</v>
      </c>
      <c r="AG64" s="131">
        <f>(1-INDEX(Data!$C$9:$C$13, MATCH($A$3, options,0)))*('Option1 (base case)'!AG36-AG36)</f>
        <v>0</v>
      </c>
    </row>
    <row r="65" spans="1:33" x14ac:dyDescent="0.2">
      <c r="G65" s="211"/>
    </row>
    <row r="66" spans="1:33" x14ac:dyDescent="0.2">
      <c r="A66" s="8"/>
      <c r="B66" s="8"/>
      <c r="C66" s="146" t="s">
        <v>30</v>
      </c>
      <c r="D66" s="37"/>
      <c r="F66" s="96"/>
      <c r="G66" s="212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</row>
    <row r="67" spans="1:33" x14ac:dyDescent="0.2">
      <c r="A67" s="8"/>
      <c r="B67" s="8"/>
      <c r="C67" s="4" t="str">
        <f>C14</f>
        <v>SWER upgrades</v>
      </c>
      <c r="D67" s="37"/>
      <c r="F67" s="96"/>
      <c r="G67" s="209">
        <f>input_dollars</f>
        <v>45291</v>
      </c>
      <c r="H67" s="30"/>
      <c r="I67" s="118">
        <f t="shared" ref="I67:AG67" si="4">-I14</f>
        <v>-7900000</v>
      </c>
      <c r="J67" s="118">
        <f t="shared" si="4"/>
        <v>-7900000</v>
      </c>
      <c r="K67" s="118">
        <f t="shared" si="4"/>
        <v>-7900000</v>
      </c>
      <c r="L67" s="118">
        <f t="shared" si="4"/>
        <v>-7900000</v>
      </c>
      <c r="M67" s="118">
        <f t="shared" si="4"/>
        <v>-7900000</v>
      </c>
      <c r="N67" s="118">
        <f t="shared" si="4"/>
        <v>0</v>
      </c>
      <c r="O67" s="118">
        <f t="shared" si="4"/>
        <v>0</v>
      </c>
      <c r="P67" s="118">
        <f t="shared" si="4"/>
        <v>0</v>
      </c>
      <c r="Q67" s="118">
        <f t="shared" si="4"/>
        <v>0</v>
      </c>
      <c r="R67" s="118">
        <f t="shared" si="4"/>
        <v>0</v>
      </c>
      <c r="S67" s="118">
        <f t="shared" si="4"/>
        <v>0</v>
      </c>
      <c r="T67" s="118">
        <f t="shared" si="4"/>
        <v>0</v>
      </c>
      <c r="U67" s="118">
        <f t="shared" si="4"/>
        <v>0</v>
      </c>
      <c r="V67" s="118">
        <f t="shared" si="4"/>
        <v>0</v>
      </c>
      <c r="W67" s="118">
        <f t="shared" si="4"/>
        <v>0</v>
      </c>
      <c r="X67" s="118">
        <f t="shared" si="4"/>
        <v>0</v>
      </c>
      <c r="Y67" s="118">
        <f t="shared" si="4"/>
        <v>0</v>
      </c>
      <c r="Z67" s="118">
        <f t="shared" si="4"/>
        <v>0</v>
      </c>
      <c r="AA67" s="118">
        <f t="shared" si="4"/>
        <v>0</v>
      </c>
      <c r="AB67" s="118">
        <f t="shared" si="4"/>
        <v>0</v>
      </c>
      <c r="AC67" s="118">
        <f t="shared" si="4"/>
        <v>0</v>
      </c>
      <c r="AD67" s="118">
        <f t="shared" si="4"/>
        <v>0</v>
      </c>
      <c r="AE67" s="118">
        <f t="shared" si="4"/>
        <v>0</v>
      </c>
      <c r="AF67" s="118">
        <f t="shared" si="4"/>
        <v>0</v>
      </c>
      <c r="AG67" s="118">
        <f t="shared" si="4"/>
        <v>0</v>
      </c>
    </row>
    <row r="68" spans="1:33" x14ac:dyDescent="0.2">
      <c r="A68" s="8"/>
      <c r="B68" s="8"/>
      <c r="C68" s="4">
        <f>C15</f>
        <v>0</v>
      </c>
      <c r="D68" s="37"/>
      <c r="F68" s="96"/>
      <c r="G68" s="209">
        <f>input_dollars</f>
        <v>45291</v>
      </c>
      <c r="H68" s="30"/>
      <c r="I68" s="118">
        <f t="shared" ref="I68:AG68" si="5">-I15</f>
        <v>0</v>
      </c>
      <c r="J68" s="118">
        <f t="shared" si="5"/>
        <v>0</v>
      </c>
      <c r="K68" s="118">
        <f t="shared" si="5"/>
        <v>0</v>
      </c>
      <c r="L68" s="118">
        <f t="shared" si="5"/>
        <v>0</v>
      </c>
      <c r="M68" s="118">
        <f t="shared" si="5"/>
        <v>0</v>
      </c>
      <c r="N68" s="118">
        <f t="shared" si="5"/>
        <v>0</v>
      </c>
      <c r="O68" s="118">
        <f t="shared" si="5"/>
        <v>0</v>
      </c>
      <c r="P68" s="118">
        <f t="shared" si="5"/>
        <v>0</v>
      </c>
      <c r="Q68" s="118">
        <f t="shared" si="5"/>
        <v>0</v>
      </c>
      <c r="R68" s="118">
        <f t="shared" si="5"/>
        <v>0</v>
      </c>
      <c r="S68" s="118">
        <f t="shared" si="5"/>
        <v>0</v>
      </c>
      <c r="T68" s="118">
        <f t="shared" si="5"/>
        <v>0</v>
      </c>
      <c r="U68" s="118">
        <f t="shared" si="5"/>
        <v>0</v>
      </c>
      <c r="V68" s="118">
        <f t="shared" si="5"/>
        <v>0</v>
      </c>
      <c r="W68" s="118">
        <f t="shared" si="5"/>
        <v>0</v>
      </c>
      <c r="X68" s="118">
        <f t="shared" si="5"/>
        <v>0</v>
      </c>
      <c r="Y68" s="118">
        <f t="shared" si="5"/>
        <v>0</v>
      </c>
      <c r="Z68" s="118">
        <f t="shared" si="5"/>
        <v>0</v>
      </c>
      <c r="AA68" s="118">
        <f t="shared" si="5"/>
        <v>0</v>
      </c>
      <c r="AB68" s="118">
        <f t="shared" si="5"/>
        <v>0</v>
      </c>
      <c r="AC68" s="118">
        <f t="shared" si="5"/>
        <v>0</v>
      </c>
      <c r="AD68" s="118">
        <f t="shared" si="5"/>
        <v>0</v>
      </c>
      <c r="AE68" s="118">
        <f t="shared" si="5"/>
        <v>0</v>
      </c>
      <c r="AF68" s="118">
        <f t="shared" si="5"/>
        <v>0</v>
      </c>
      <c r="AG68" s="118">
        <f t="shared" si="5"/>
        <v>0</v>
      </c>
    </row>
    <row r="69" spans="1:33" x14ac:dyDescent="0.2">
      <c r="A69" s="8"/>
      <c r="B69" s="8"/>
      <c r="C69" s="4">
        <f>C16</f>
        <v>0</v>
      </c>
      <c r="D69" s="37"/>
      <c r="F69" s="96"/>
      <c r="G69" s="209">
        <f>input_dollars</f>
        <v>45291</v>
      </c>
      <c r="H69" s="30"/>
      <c r="I69" s="118">
        <f t="shared" ref="I69:AG69" si="6">-I16</f>
        <v>0</v>
      </c>
      <c r="J69" s="118">
        <f t="shared" si="6"/>
        <v>0</v>
      </c>
      <c r="K69" s="118">
        <f t="shared" si="6"/>
        <v>0</v>
      </c>
      <c r="L69" s="118">
        <f t="shared" si="6"/>
        <v>0</v>
      </c>
      <c r="M69" s="118">
        <f t="shared" si="6"/>
        <v>0</v>
      </c>
      <c r="N69" s="118">
        <f t="shared" si="6"/>
        <v>0</v>
      </c>
      <c r="O69" s="118">
        <f t="shared" si="6"/>
        <v>0</v>
      </c>
      <c r="P69" s="118">
        <f t="shared" si="6"/>
        <v>0</v>
      </c>
      <c r="Q69" s="118">
        <f t="shared" si="6"/>
        <v>0</v>
      </c>
      <c r="R69" s="118">
        <f t="shared" si="6"/>
        <v>0</v>
      </c>
      <c r="S69" s="118">
        <f t="shared" si="6"/>
        <v>0</v>
      </c>
      <c r="T69" s="118">
        <f t="shared" si="6"/>
        <v>0</v>
      </c>
      <c r="U69" s="118">
        <f t="shared" si="6"/>
        <v>0</v>
      </c>
      <c r="V69" s="118">
        <f t="shared" si="6"/>
        <v>0</v>
      </c>
      <c r="W69" s="118">
        <f t="shared" si="6"/>
        <v>0</v>
      </c>
      <c r="X69" s="118">
        <f t="shared" si="6"/>
        <v>0</v>
      </c>
      <c r="Y69" s="118">
        <f t="shared" si="6"/>
        <v>0</v>
      </c>
      <c r="Z69" s="118">
        <f t="shared" si="6"/>
        <v>0</v>
      </c>
      <c r="AA69" s="118">
        <f t="shared" si="6"/>
        <v>0</v>
      </c>
      <c r="AB69" s="118">
        <f t="shared" si="6"/>
        <v>0</v>
      </c>
      <c r="AC69" s="118">
        <f t="shared" si="6"/>
        <v>0</v>
      </c>
      <c r="AD69" s="118">
        <f t="shared" si="6"/>
        <v>0</v>
      </c>
      <c r="AE69" s="118">
        <f t="shared" si="6"/>
        <v>0</v>
      </c>
      <c r="AF69" s="118">
        <f t="shared" si="6"/>
        <v>0</v>
      </c>
      <c r="AG69" s="118">
        <f t="shared" si="6"/>
        <v>0</v>
      </c>
    </row>
    <row r="70" spans="1:33" x14ac:dyDescent="0.2">
      <c r="A70" s="8"/>
      <c r="B70" s="8"/>
      <c r="C70" s="4"/>
      <c r="D70" s="37"/>
      <c r="F70" s="96"/>
      <c r="G70" s="213"/>
      <c r="H70" s="30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</row>
    <row r="71" spans="1:33" x14ac:dyDescent="0.2">
      <c r="A71" s="8"/>
      <c r="B71" s="8"/>
      <c r="C71" s="146" t="s">
        <v>155</v>
      </c>
      <c r="D71" s="37"/>
      <c r="F71" s="96"/>
      <c r="G71" s="212"/>
      <c r="H71" s="30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</row>
    <row r="72" spans="1:33" x14ac:dyDescent="0.2">
      <c r="A72" s="8"/>
      <c r="B72" s="8"/>
      <c r="C72" s="4" t="str">
        <f>C14</f>
        <v>SWER upgrades</v>
      </c>
      <c r="D72" s="37"/>
      <c r="F72" s="96"/>
      <c r="G72" s="209">
        <f>input_dollars</f>
        <v>45291</v>
      </c>
      <c r="H72" s="30"/>
      <c r="I72" s="118" cm="1">
        <f t="array" ref="I72">SUMPRODUCT(($I67:I67))-SUMPRODUCT(($I67:I67)*($I$6:I$6&lt;=(I$6-$E14)))</f>
        <v>-7900000</v>
      </c>
      <c r="J72" s="118" cm="1">
        <f t="array" ref="J72">SUMPRODUCT(($I67:J67))-SUMPRODUCT(($I67:J67)*($I$6:J$6&lt;=(J$6-$E14)))</f>
        <v>-15800000</v>
      </c>
      <c r="K72" s="118" cm="1">
        <f t="array" ref="K72">SUMPRODUCT(($I67:K67))-SUMPRODUCT(($I67:K67)*($I$6:K$6&lt;=(K$6-$E14)))</f>
        <v>-23700000</v>
      </c>
      <c r="L72" s="118" cm="1">
        <f t="array" ref="L72">SUMPRODUCT(($I67:L67))-SUMPRODUCT(($I67:L67)*($I$6:L$6&lt;=(L$6-$E14)))</f>
        <v>-31600000</v>
      </c>
      <c r="M72" s="118" cm="1">
        <f t="array" ref="M72">SUMPRODUCT(($I67:M67))-SUMPRODUCT(($I67:M67)*($I$6:M$6&lt;=(M$6-$E14)))</f>
        <v>-39500000</v>
      </c>
      <c r="N72" s="118" cm="1">
        <f t="array" ref="N72">SUMPRODUCT(($I67:N67))-SUMPRODUCT(($I67:N67)*($I$6:N$6&lt;=(N$6-$E14)))</f>
        <v>-39500000</v>
      </c>
      <c r="O72" s="118" cm="1">
        <f t="array" ref="O72">SUMPRODUCT(($I67:O67))-SUMPRODUCT(($I67:O67)*($I$6:O$6&lt;=(O$6-$E14)))</f>
        <v>-39500000</v>
      </c>
      <c r="P72" s="118" cm="1">
        <f t="array" ref="P72">SUMPRODUCT(($I67:P67))-SUMPRODUCT(($I67:P67)*($I$6:P$6&lt;=(P$6-$E14)))</f>
        <v>-39500000</v>
      </c>
      <c r="Q72" s="118" cm="1">
        <f t="array" ref="Q72">SUMPRODUCT(($I67:Q67))-SUMPRODUCT(($I67:Q67)*($I$6:Q$6&lt;=(Q$6-$E14)))</f>
        <v>-39500000</v>
      </c>
      <c r="R72" s="118" cm="1">
        <f t="array" ref="R72">SUMPRODUCT(($I67:R67))-SUMPRODUCT(($I67:R67)*($I$6:R$6&lt;=(R$6-$E14)))</f>
        <v>-39500000</v>
      </c>
      <c r="S72" s="118" cm="1">
        <f t="array" ref="S72">SUMPRODUCT(($I67:S67))-SUMPRODUCT(($I67:S67)*($I$6:S$6&lt;=(S$6-$E14)))</f>
        <v>-39500000</v>
      </c>
      <c r="T72" s="118" cm="1">
        <f t="array" ref="T72">SUMPRODUCT(($I67:T67))-SUMPRODUCT(($I67:T67)*($I$6:T$6&lt;=(T$6-$E14)))</f>
        <v>-39500000</v>
      </c>
      <c r="U72" s="118" cm="1">
        <f t="array" ref="U72">SUMPRODUCT(($I67:U67))-SUMPRODUCT(($I67:U67)*($I$6:U$6&lt;=(U$6-$E14)))</f>
        <v>-39500000</v>
      </c>
      <c r="V72" s="118" cm="1">
        <f t="array" ref="V72">SUMPRODUCT(($I67:V67))-SUMPRODUCT(($I67:V67)*($I$6:V$6&lt;=(V$6-$E14)))</f>
        <v>-39500000</v>
      </c>
      <c r="W72" s="118" cm="1">
        <f t="array" ref="W72">SUMPRODUCT(($I67:W67))-SUMPRODUCT(($I67:W67)*($I$6:W$6&lt;=(W$6-$E14)))</f>
        <v>-39500000</v>
      </c>
      <c r="X72" s="118" cm="1">
        <f t="array" ref="X72">SUMPRODUCT(($I67:X67))-SUMPRODUCT(($I67:X67)*($I$6:X$6&lt;=(X$6-$E14)))</f>
        <v>-31600000</v>
      </c>
      <c r="Y72" s="118" cm="1">
        <f t="array" ref="Y72">SUMPRODUCT(($I67:Y67))-SUMPRODUCT(($I67:Y67)*($I$6:Y$6&lt;=(Y$6-$E14)))</f>
        <v>-23700000</v>
      </c>
      <c r="Z72" s="118" cm="1">
        <f t="array" ref="Z72">SUMPRODUCT(($I67:Z67))-SUMPRODUCT(($I67:Z67)*($I$6:Z$6&lt;=(Z$6-$E14)))</f>
        <v>-15800000</v>
      </c>
      <c r="AA72" s="118" cm="1">
        <f t="array" ref="AA72">SUMPRODUCT(($I67:AA67))-SUMPRODUCT(($I67:AA67)*($I$6:AA$6&lt;=(AA$6-$E14)))</f>
        <v>-7900000</v>
      </c>
      <c r="AB72" s="118" cm="1">
        <f t="array" ref="AB72">SUMPRODUCT(($I67:AB67))-SUMPRODUCT(($I67:AB67)*($I$6:AB$6&lt;=(AB$6-$E14)))</f>
        <v>0</v>
      </c>
      <c r="AC72" s="118" cm="1">
        <f t="array" ref="AC72">SUMPRODUCT(($I67:AC67))-SUMPRODUCT(($I67:AC67)*($I$6:AC$6&lt;=(AC$6-$E14)))</f>
        <v>0</v>
      </c>
      <c r="AD72" s="118" cm="1">
        <f t="array" ref="AD72">SUMPRODUCT(($I67:AD67))-SUMPRODUCT(($I67:AD67)*($I$6:AD$6&lt;=(AD$6-$E14)))</f>
        <v>0</v>
      </c>
      <c r="AE72" s="118" cm="1">
        <f t="array" ref="AE72">SUMPRODUCT(($I67:AE67))-SUMPRODUCT(($I67:AE67)*($I$6:AE$6&lt;=(AE$6-$E14)))</f>
        <v>0</v>
      </c>
      <c r="AF72" s="118" cm="1">
        <f t="array" ref="AF72">SUMPRODUCT(($I67:AF67))-SUMPRODUCT(($I67:AF67)*($I$6:AF$6&lt;=(AF$6-$E14)))</f>
        <v>0</v>
      </c>
      <c r="AG72" s="118" cm="1">
        <f t="array" ref="AG72">SUMPRODUCT(($I67:AG67))-SUMPRODUCT(($I67:AG67)*($I$6:AG$6&lt;=(AG$6-$E14)))</f>
        <v>0</v>
      </c>
    </row>
    <row r="73" spans="1:33" x14ac:dyDescent="0.2">
      <c r="A73" s="8"/>
      <c r="B73" s="8"/>
      <c r="C73" s="4">
        <f>C15</f>
        <v>0</v>
      </c>
      <c r="D73" s="37"/>
      <c r="F73" s="96"/>
      <c r="G73" s="209">
        <f>input_dollars</f>
        <v>45291</v>
      </c>
      <c r="H73" s="30"/>
      <c r="I73" s="118" cm="1">
        <f t="array" ref="I73">SUMPRODUCT(($I68:I68))-SUMPRODUCT(($I68:I68)*($I$6:I$6&lt;=(I$6-$E15)))</f>
        <v>0</v>
      </c>
      <c r="J73" s="118" cm="1">
        <f t="array" ref="J73">SUMPRODUCT(($I68:J68))-SUMPRODUCT(($I68:J68)*($I$6:J$6&lt;=(J$6-$E15)))</f>
        <v>0</v>
      </c>
      <c r="K73" s="118" cm="1">
        <f t="array" ref="K73">SUMPRODUCT(($I68:K68))-SUMPRODUCT(($I68:K68)*($I$6:K$6&lt;=(K$6-$E15)))</f>
        <v>0</v>
      </c>
      <c r="L73" s="118" cm="1">
        <f t="array" ref="L73">SUMPRODUCT(($I68:L68))-SUMPRODUCT(($I68:L68)*($I$6:L$6&lt;=(L$6-$E15)))</f>
        <v>0</v>
      </c>
      <c r="M73" s="118" cm="1">
        <f t="array" ref="M73">SUMPRODUCT(($I68:M68))-SUMPRODUCT(($I68:M68)*($I$6:M$6&lt;=(M$6-$E15)))</f>
        <v>0</v>
      </c>
      <c r="N73" s="118" cm="1">
        <f t="array" ref="N73">SUMPRODUCT(($I68:N68))-SUMPRODUCT(($I68:N68)*($I$6:N$6&lt;=(N$6-$E15)))</f>
        <v>0</v>
      </c>
      <c r="O73" s="118" cm="1">
        <f t="array" ref="O73">SUMPRODUCT(($I68:O68))-SUMPRODUCT(($I68:O68)*($I$6:O$6&lt;=(O$6-$E15)))</f>
        <v>0</v>
      </c>
      <c r="P73" s="118" cm="1">
        <f t="array" ref="P73">SUMPRODUCT(($I68:P68))-SUMPRODUCT(($I68:P68)*($I$6:P$6&lt;=(P$6-$E15)))</f>
        <v>0</v>
      </c>
      <c r="Q73" s="118" cm="1">
        <f t="array" ref="Q73">SUMPRODUCT(($I68:Q68))-SUMPRODUCT(($I68:Q68)*($I$6:Q$6&lt;=(Q$6-$E15)))</f>
        <v>0</v>
      </c>
      <c r="R73" s="118" cm="1">
        <f t="array" ref="R73">SUMPRODUCT(($I68:R68))-SUMPRODUCT(($I68:R68)*($I$6:R$6&lt;=(R$6-$E15)))</f>
        <v>0</v>
      </c>
      <c r="S73" s="118" cm="1">
        <f t="array" ref="S73">SUMPRODUCT(($I68:S68))-SUMPRODUCT(($I68:S68)*($I$6:S$6&lt;=(S$6-$E15)))</f>
        <v>0</v>
      </c>
      <c r="T73" s="118" cm="1">
        <f t="array" ref="T73">SUMPRODUCT(($I68:T68))-SUMPRODUCT(($I68:T68)*($I$6:T$6&lt;=(T$6-$E15)))</f>
        <v>0</v>
      </c>
      <c r="U73" s="118" cm="1">
        <f t="array" ref="U73">SUMPRODUCT(($I68:U68))-SUMPRODUCT(($I68:U68)*($I$6:U$6&lt;=(U$6-$E15)))</f>
        <v>0</v>
      </c>
      <c r="V73" s="118" cm="1">
        <f t="array" ref="V73">SUMPRODUCT(($I68:V68))-SUMPRODUCT(($I68:V68)*($I$6:V$6&lt;=(V$6-$E15)))</f>
        <v>0</v>
      </c>
      <c r="W73" s="118" cm="1">
        <f t="array" ref="W73">SUMPRODUCT(($I68:W68))-SUMPRODUCT(($I68:W68)*($I$6:W$6&lt;=(W$6-$E15)))</f>
        <v>0</v>
      </c>
      <c r="X73" s="118" cm="1">
        <f t="array" ref="X73">SUMPRODUCT(($I68:X68))-SUMPRODUCT(($I68:X68)*($I$6:X$6&lt;=(X$6-$E15)))</f>
        <v>0</v>
      </c>
      <c r="Y73" s="118" cm="1">
        <f t="array" ref="Y73">SUMPRODUCT(($I68:Y68))-SUMPRODUCT(($I68:Y68)*($I$6:Y$6&lt;=(Y$6-$E15)))</f>
        <v>0</v>
      </c>
      <c r="Z73" s="118" cm="1">
        <f t="array" ref="Z73">SUMPRODUCT(($I68:Z68))-SUMPRODUCT(($I68:Z68)*($I$6:Z$6&lt;=(Z$6-$E15)))</f>
        <v>0</v>
      </c>
      <c r="AA73" s="118" cm="1">
        <f t="array" ref="AA73">SUMPRODUCT(($I68:AA68))-SUMPRODUCT(($I68:AA68)*($I$6:AA$6&lt;=(AA$6-$E15)))</f>
        <v>0</v>
      </c>
      <c r="AB73" s="118" cm="1">
        <f t="array" ref="AB73">SUMPRODUCT(($I68:AB68))-SUMPRODUCT(($I68:AB68)*($I$6:AB$6&lt;=(AB$6-$E15)))</f>
        <v>0</v>
      </c>
      <c r="AC73" s="118" cm="1">
        <f t="array" ref="AC73">SUMPRODUCT(($I68:AC68))-SUMPRODUCT(($I68:AC68)*($I$6:AC$6&lt;=(AC$6-$E15)))</f>
        <v>0</v>
      </c>
      <c r="AD73" s="118" cm="1">
        <f t="array" ref="AD73">SUMPRODUCT(($I68:AD68))-SUMPRODUCT(($I68:AD68)*($I$6:AD$6&lt;=(AD$6-$E15)))</f>
        <v>0</v>
      </c>
      <c r="AE73" s="118" cm="1">
        <f t="array" ref="AE73">SUMPRODUCT(($I68:AE68))-SUMPRODUCT(($I68:AE68)*($I$6:AE$6&lt;=(AE$6-$E15)))</f>
        <v>0</v>
      </c>
      <c r="AF73" s="118" cm="1">
        <f t="array" ref="AF73">SUMPRODUCT(($I68:AF68))-SUMPRODUCT(($I68:AF68)*($I$6:AF$6&lt;=(AF$6-$E15)))</f>
        <v>0</v>
      </c>
      <c r="AG73" s="118" cm="1">
        <f t="array" ref="AG73">SUMPRODUCT(($I68:AG68))-SUMPRODUCT(($I68:AG68)*($I$6:AG$6&lt;=(AG$6-$E15)))</f>
        <v>0</v>
      </c>
    </row>
    <row r="74" spans="1:33" x14ac:dyDescent="0.2">
      <c r="A74" s="8"/>
      <c r="B74" s="8"/>
      <c r="C74" s="4">
        <f>C16</f>
        <v>0</v>
      </c>
      <c r="D74" s="37"/>
      <c r="F74" s="96"/>
      <c r="G74" s="209">
        <f>input_dollars</f>
        <v>45291</v>
      </c>
      <c r="H74" s="30"/>
      <c r="I74" s="118" cm="1">
        <f t="array" ref="I74">SUMPRODUCT(($I69:I69))-SUMPRODUCT(($I69:I69)*($I$6:I$6&lt;=(I$6-$E16)))</f>
        <v>0</v>
      </c>
      <c r="J74" s="118" cm="1">
        <f t="array" ref="J74">SUMPRODUCT(($I69:J69))-SUMPRODUCT(($I69:J69)*($I$6:J$6&lt;=(J$6-$E16)))</f>
        <v>0</v>
      </c>
      <c r="K74" s="118" cm="1">
        <f t="array" ref="K74">SUMPRODUCT(($I69:K69))-SUMPRODUCT(($I69:K69)*($I$6:K$6&lt;=(K$6-$E16)))</f>
        <v>0</v>
      </c>
      <c r="L74" s="118" cm="1">
        <f t="array" ref="L74">SUMPRODUCT(($I69:L69))-SUMPRODUCT(($I69:L69)*($I$6:L$6&lt;=(L$6-$E16)))</f>
        <v>0</v>
      </c>
      <c r="M74" s="118" cm="1">
        <f t="array" ref="M74">SUMPRODUCT(($I69:M69))-SUMPRODUCT(($I69:M69)*($I$6:M$6&lt;=(M$6-$E16)))</f>
        <v>0</v>
      </c>
      <c r="N74" s="118" cm="1">
        <f t="array" ref="N74">SUMPRODUCT(($I69:N69))-SUMPRODUCT(($I69:N69)*($I$6:N$6&lt;=(N$6-$E16)))</f>
        <v>0</v>
      </c>
      <c r="O74" s="118" cm="1">
        <f t="array" ref="O74">SUMPRODUCT(($I69:O69))-SUMPRODUCT(($I69:O69)*($I$6:O$6&lt;=(O$6-$E16)))</f>
        <v>0</v>
      </c>
      <c r="P74" s="118" cm="1">
        <f t="array" ref="P74">SUMPRODUCT(($I69:P69))-SUMPRODUCT(($I69:P69)*($I$6:P$6&lt;=(P$6-$E16)))</f>
        <v>0</v>
      </c>
      <c r="Q74" s="118" cm="1">
        <f t="array" ref="Q74">SUMPRODUCT(($I69:Q69))-SUMPRODUCT(($I69:Q69)*($I$6:Q$6&lt;=(Q$6-$E16)))</f>
        <v>0</v>
      </c>
      <c r="R74" s="118" cm="1">
        <f t="array" ref="R74">SUMPRODUCT(($I69:R69))-SUMPRODUCT(($I69:R69)*($I$6:R$6&lt;=(R$6-$E16)))</f>
        <v>0</v>
      </c>
      <c r="S74" s="118" cm="1">
        <f t="array" ref="S74">SUMPRODUCT(($I69:S69))-SUMPRODUCT(($I69:S69)*($I$6:S$6&lt;=(S$6-$E16)))</f>
        <v>0</v>
      </c>
      <c r="T74" s="118" cm="1">
        <f t="array" ref="T74">SUMPRODUCT(($I69:T69))-SUMPRODUCT(($I69:T69)*($I$6:T$6&lt;=(T$6-$E16)))</f>
        <v>0</v>
      </c>
      <c r="U74" s="118" cm="1">
        <f t="array" ref="U74">SUMPRODUCT(($I69:U69))-SUMPRODUCT(($I69:U69)*($I$6:U$6&lt;=(U$6-$E16)))</f>
        <v>0</v>
      </c>
      <c r="V74" s="118" cm="1">
        <f t="array" ref="V74">SUMPRODUCT(($I69:V69))-SUMPRODUCT(($I69:V69)*($I$6:V$6&lt;=(V$6-$E16)))</f>
        <v>0</v>
      </c>
      <c r="W74" s="118" cm="1">
        <f t="array" ref="W74">SUMPRODUCT(($I69:W69))-SUMPRODUCT(($I69:W69)*($I$6:W$6&lt;=(W$6-$E16)))</f>
        <v>0</v>
      </c>
      <c r="X74" s="118" cm="1">
        <f t="array" ref="X74">SUMPRODUCT(($I69:X69))-SUMPRODUCT(($I69:X69)*($I$6:X$6&lt;=(X$6-$E16)))</f>
        <v>0</v>
      </c>
      <c r="Y74" s="118" cm="1">
        <f t="array" ref="Y74">SUMPRODUCT(($I69:Y69))-SUMPRODUCT(($I69:Y69)*($I$6:Y$6&lt;=(Y$6-$E16)))</f>
        <v>0</v>
      </c>
      <c r="Z74" s="118" cm="1">
        <f t="array" ref="Z74">SUMPRODUCT(($I69:Z69))-SUMPRODUCT(($I69:Z69)*($I$6:Z$6&lt;=(Z$6-$E16)))</f>
        <v>0</v>
      </c>
      <c r="AA74" s="118" cm="1">
        <f t="array" ref="AA74">SUMPRODUCT(($I69:AA69))-SUMPRODUCT(($I69:AA69)*($I$6:AA$6&lt;=(AA$6-$E16)))</f>
        <v>0</v>
      </c>
      <c r="AB74" s="118" cm="1">
        <f t="array" ref="AB74">SUMPRODUCT(($I69:AB69))-SUMPRODUCT(($I69:AB69)*($I$6:AB$6&lt;=(AB$6-$E16)))</f>
        <v>0</v>
      </c>
      <c r="AC74" s="118" cm="1">
        <f t="array" ref="AC74">SUMPRODUCT(($I69:AC69))-SUMPRODUCT(($I69:AC69)*($I$6:AC$6&lt;=(AC$6-$E16)))</f>
        <v>0</v>
      </c>
      <c r="AD74" s="118" cm="1">
        <f t="array" ref="AD74">SUMPRODUCT(($I69:AD69))-SUMPRODUCT(($I69:AD69)*($I$6:AD$6&lt;=(AD$6-$E16)))</f>
        <v>0</v>
      </c>
      <c r="AE74" s="118" cm="1">
        <f t="array" ref="AE74">SUMPRODUCT(($I69:AE69))-SUMPRODUCT(($I69:AE69)*($I$6:AE$6&lt;=(AE$6-$E16)))</f>
        <v>0</v>
      </c>
      <c r="AF74" s="118" cm="1">
        <f t="array" ref="AF74">SUMPRODUCT(($I69:AF69))-SUMPRODUCT(($I69:AF69)*($I$6:AF$6&lt;=(AF$6-$E16)))</f>
        <v>0</v>
      </c>
      <c r="AG74" s="118" cm="1">
        <f t="array" ref="AG74">SUMPRODUCT(($I69:AG69))-SUMPRODUCT(($I69:AG69)*($I$6:AG$6&lt;=(AG$6-$E16)))</f>
        <v>0</v>
      </c>
    </row>
    <row r="75" spans="1:33" x14ac:dyDescent="0.2">
      <c r="A75" s="8"/>
      <c r="B75" s="8"/>
      <c r="C75" s="4"/>
      <c r="D75" s="37"/>
      <c r="F75" s="96"/>
      <c r="G75" s="213"/>
      <c r="H75" s="30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</row>
    <row r="76" spans="1:33" x14ac:dyDescent="0.2">
      <c r="A76" s="8"/>
      <c r="B76" s="8"/>
      <c r="C76" s="146" t="s">
        <v>91</v>
      </c>
      <c r="D76" s="37"/>
      <c r="F76" s="96"/>
      <c r="G76" s="212"/>
      <c r="H76" s="30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</row>
    <row r="77" spans="1:33" x14ac:dyDescent="0.2">
      <c r="A77" s="8"/>
      <c r="B77" s="8"/>
      <c r="C77" s="4" t="str">
        <f>$C$76&amp;" - "&amp;C14</f>
        <v>Annualised capex - SWER upgrades</v>
      </c>
      <c r="D77" s="37"/>
      <c r="F77" s="96"/>
      <c r="G77" s="209">
        <f>input_dollars</f>
        <v>45291</v>
      </c>
      <c r="H77" s="30"/>
      <c r="I77" s="118">
        <f t="shared" ref="I77:AG77" si="7">IF($E14=0,0,-PMT(real_disc, $E14,H72,))</f>
        <v>0</v>
      </c>
      <c r="J77" s="118">
        <f t="shared" si="7"/>
        <v>-685918.04799166042</v>
      </c>
      <c r="K77" s="118">
        <f t="shared" si="7"/>
        <v>-1371836.0959833208</v>
      </c>
      <c r="L77" s="118">
        <f t="shared" si="7"/>
        <v>-2057754.1439749813</v>
      </c>
      <c r="M77" s="118">
        <f t="shared" si="7"/>
        <v>-2743672.1919666417</v>
      </c>
      <c r="N77" s="118">
        <f t="shared" si="7"/>
        <v>-3429590.2399583021</v>
      </c>
      <c r="O77" s="118">
        <f t="shared" si="7"/>
        <v>-3429590.2399583021</v>
      </c>
      <c r="P77" s="118">
        <f t="shared" si="7"/>
        <v>-3429590.2399583021</v>
      </c>
      <c r="Q77" s="118">
        <f t="shared" si="7"/>
        <v>-3429590.2399583021</v>
      </c>
      <c r="R77" s="118">
        <f t="shared" si="7"/>
        <v>-3429590.2399583021</v>
      </c>
      <c r="S77" s="118">
        <f t="shared" si="7"/>
        <v>-3429590.2399583021</v>
      </c>
      <c r="T77" s="118">
        <f t="shared" si="7"/>
        <v>-3429590.2399583021</v>
      </c>
      <c r="U77" s="118">
        <f t="shared" si="7"/>
        <v>-3429590.2399583021</v>
      </c>
      <c r="V77" s="118">
        <f t="shared" si="7"/>
        <v>-3429590.2399583021</v>
      </c>
      <c r="W77" s="118">
        <f t="shared" si="7"/>
        <v>-3429590.2399583021</v>
      </c>
      <c r="X77" s="118">
        <f t="shared" si="7"/>
        <v>-3429590.2399583021</v>
      </c>
      <c r="Y77" s="118">
        <f t="shared" si="7"/>
        <v>-2743672.1919666417</v>
      </c>
      <c r="Z77" s="118">
        <f t="shared" si="7"/>
        <v>-2057754.1439749813</v>
      </c>
      <c r="AA77" s="118">
        <f t="shared" si="7"/>
        <v>-1371836.0959833208</v>
      </c>
      <c r="AB77" s="118">
        <f t="shared" si="7"/>
        <v>-685918.04799166042</v>
      </c>
      <c r="AC77" s="118">
        <f t="shared" si="7"/>
        <v>0</v>
      </c>
      <c r="AD77" s="118">
        <f t="shared" si="7"/>
        <v>0</v>
      </c>
      <c r="AE77" s="118">
        <f t="shared" si="7"/>
        <v>0</v>
      </c>
      <c r="AF77" s="118">
        <f t="shared" si="7"/>
        <v>0</v>
      </c>
      <c r="AG77" s="118">
        <f t="shared" si="7"/>
        <v>0</v>
      </c>
    </row>
    <row r="78" spans="1:33" x14ac:dyDescent="0.2">
      <c r="A78" s="8"/>
      <c r="B78" s="8"/>
      <c r="C78" s="4" t="str">
        <f>$C$76&amp;" - "&amp;C15</f>
        <v xml:space="preserve">Annualised capex - </v>
      </c>
      <c r="D78" s="37"/>
      <c r="F78" s="96"/>
      <c r="G78" s="209">
        <f>input_dollars</f>
        <v>45291</v>
      </c>
      <c r="H78" s="30"/>
      <c r="I78" s="118">
        <f t="shared" ref="I78:AG78" si="8">IF($E15=0,0,-PMT(real_disc, $E15,H73,))</f>
        <v>0</v>
      </c>
      <c r="J78" s="118">
        <f t="shared" si="8"/>
        <v>0</v>
      </c>
      <c r="K78" s="118">
        <f t="shared" si="8"/>
        <v>0</v>
      </c>
      <c r="L78" s="118">
        <f t="shared" si="8"/>
        <v>0</v>
      </c>
      <c r="M78" s="118">
        <f t="shared" si="8"/>
        <v>0</v>
      </c>
      <c r="N78" s="118">
        <f t="shared" si="8"/>
        <v>0</v>
      </c>
      <c r="O78" s="118">
        <f t="shared" si="8"/>
        <v>0</v>
      </c>
      <c r="P78" s="118">
        <f t="shared" si="8"/>
        <v>0</v>
      </c>
      <c r="Q78" s="118">
        <f t="shared" si="8"/>
        <v>0</v>
      </c>
      <c r="R78" s="118">
        <f t="shared" si="8"/>
        <v>0</v>
      </c>
      <c r="S78" s="118">
        <f t="shared" si="8"/>
        <v>0</v>
      </c>
      <c r="T78" s="118">
        <f t="shared" si="8"/>
        <v>0</v>
      </c>
      <c r="U78" s="118">
        <f t="shared" si="8"/>
        <v>0</v>
      </c>
      <c r="V78" s="118">
        <f t="shared" si="8"/>
        <v>0</v>
      </c>
      <c r="W78" s="118">
        <f t="shared" si="8"/>
        <v>0</v>
      </c>
      <c r="X78" s="118">
        <f t="shared" si="8"/>
        <v>0</v>
      </c>
      <c r="Y78" s="118">
        <f t="shared" si="8"/>
        <v>0</v>
      </c>
      <c r="Z78" s="118">
        <f t="shared" si="8"/>
        <v>0</v>
      </c>
      <c r="AA78" s="118">
        <f t="shared" si="8"/>
        <v>0</v>
      </c>
      <c r="AB78" s="118">
        <f t="shared" si="8"/>
        <v>0</v>
      </c>
      <c r="AC78" s="118">
        <f t="shared" si="8"/>
        <v>0</v>
      </c>
      <c r="AD78" s="118">
        <f t="shared" si="8"/>
        <v>0</v>
      </c>
      <c r="AE78" s="118">
        <f t="shared" si="8"/>
        <v>0</v>
      </c>
      <c r="AF78" s="118">
        <f t="shared" si="8"/>
        <v>0</v>
      </c>
      <c r="AG78" s="118">
        <f t="shared" si="8"/>
        <v>0</v>
      </c>
    </row>
    <row r="79" spans="1:33" x14ac:dyDescent="0.2">
      <c r="A79" s="8"/>
      <c r="B79" s="8"/>
      <c r="C79" s="4" t="str">
        <f>$C$76&amp;" - "&amp;C16</f>
        <v xml:space="preserve">Annualised capex - </v>
      </c>
      <c r="D79" s="37"/>
      <c r="F79" s="96"/>
      <c r="G79" s="209">
        <f>input_dollars</f>
        <v>45291</v>
      </c>
      <c r="H79" s="30"/>
      <c r="I79" s="118">
        <f t="shared" ref="I79:AG79" si="9">IF($E16=0,0,-PMT(real_disc, $E16,H74,))</f>
        <v>0</v>
      </c>
      <c r="J79" s="118">
        <f t="shared" si="9"/>
        <v>0</v>
      </c>
      <c r="K79" s="118">
        <f t="shared" si="9"/>
        <v>0</v>
      </c>
      <c r="L79" s="118">
        <f t="shared" si="9"/>
        <v>0</v>
      </c>
      <c r="M79" s="118">
        <f t="shared" si="9"/>
        <v>0</v>
      </c>
      <c r="N79" s="118">
        <f t="shared" si="9"/>
        <v>0</v>
      </c>
      <c r="O79" s="118">
        <f t="shared" si="9"/>
        <v>0</v>
      </c>
      <c r="P79" s="118">
        <f t="shared" si="9"/>
        <v>0</v>
      </c>
      <c r="Q79" s="118">
        <f t="shared" si="9"/>
        <v>0</v>
      </c>
      <c r="R79" s="118">
        <f t="shared" si="9"/>
        <v>0</v>
      </c>
      <c r="S79" s="118">
        <f t="shared" si="9"/>
        <v>0</v>
      </c>
      <c r="T79" s="118">
        <f t="shared" si="9"/>
        <v>0</v>
      </c>
      <c r="U79" s="118">
        <f t="shared" si="9"/>
        <v>0</v>
      </c>
      <c r="V79" s="118">
        <f t="shared" si="9"/>
        <v>0</v>
      </c>
      <c r="W79" s="118">
        <f t="shared" si="9"/>
        <v>0</v>
      </c>
      <c r="X79" s="118">
        <f t="shared" si="9"/>
        <v>0</v>
      </c>
      <c r="Y79" s="118">
        <f t="shared" si="9"/>
        <v>0</v>
      </c>
      <c r="Z79" s="118">
        <f t="shared" si="9"/>
        <v>0</v>
      </c>
      <c r="AA79" s="118">
        <f t="shared" si="9"/>
        <v>0</v>
      </c>
      <c r="AB79" s="118">
        <f t="shared" si="9"/>
        <v>0</v>
      </c>
      <c r="AC79" s="118">
        <f t="shared" si="9"/>
        <v>0</v>
      </c>
      <c r="AD79" s="118">
        <f t="shared" si="9"/>
        <v>0</v>
      </c>
      <c r="AE79" s="118">
        <f t="shared" si="9"/>
        <v>0</v>
      </c>
      <c r="AF79" s="118">
        <f t="shared" si="9"/>
        <v>0</v>
      </c>
      <c r="AG79" s="118">
        <f t="shared" si="9"/>
        <v>0</v>
      </c>
    </row>
    <row r="80" spans="1:33" x14ac:dyDescent="0.2">
      <c r="A80" s="8"/>
      <c r="B80" s="8"/>
      <c r="C80" s="171" t="s">
        <v>156</v>
      </c>
      <c r="D80" s="171"/>
      <c r="E80" s="172"/>
      <c r="F80" s="173"/>
      <c r="G80" s="214">
        <f>input_dollars</f>
        <v>45291</v>
      </c>
      <c r="H80" s="174"/>
      <c r="I80" s="175">
        <f>SUM(I77:I79)</f>
        <v>0</v>
      </c>
      <c r="J80" s="175">
        <f t="shared" ref="J80:AB80" si="10">SUM(J77:J79)</f>
        <v>-685918.04799166042</v>
      </c>
      <c r="K80" s="175">
        <f t="shared" si="10"/>
        <v>-1371836.0959833208</v>
      </c>
      <c r="L80" s="175">
        <f t="shared" si="10"/>
        <v>-2057754.1439749813</v>
      </c>
      <c r="M80" s="175">
        <f t="shared" si="10"/>
        <v>-2743672.1919666417</v>
      </c>
      <c r="N80" s="175">
        <f t="shared" si="10"/>
        <v>-3429590.2399583021</v>
      </c>
      <c r="O80" s="175">
        <f t="shared" si="10"/>
        <v>-3429590.2399583021</v>
      </c>
      <c r="P80" s="175">
        <f t="shared" si="10"/>
        <v>-3429590.2399583021</v>
      </c>
      <c r="Q80" s="175">
        <f t="shared" si="10"/>
        <v>-3429590.2399583021</v>
      </c>
      <c r="R80" s="175">
        <f t="shared" si="10"/>
        <v>-3429590.2399583021</v>
      </c>
      <c r="S80" s="175">
        <f t="shared" si="10"/>
        <v>-3429590.2399583021</v>
      </c>
      <c r="T80" s="175">
        <f t="shared" si="10"/>
        <v>-3429590.2399583021</v>
      </c>
      <c r="U80" s="175">
        <f t="shared" si="10"/>
        <v>-3429590.2399583021</v>
      </c>
      <c r="V80" s="175">
        <f t="shared" si="10"/>
        <v>-3429590.2399583021</v>
      </c>
      <c r="W80" s="175">
        <f t="shared" si="10"/>
        <v>-3429590.2399583021</v>
      </c>
      <c r="X80" s="175">
        <f t="shared" si="10"/>
        <v>-3429590.2399583021</v>
      </c>
      <c r="Y80" s="175">
        <f t="shared" si="10"/>
        <v>-2743672.1919666417</v>
      </c>
      <c r="Z80" s="175">
        <f t="shared" si="10"/>
        <v>-2057754.1439749813</v>
      </c>
      <c r="AA80" s="175">
        <f t="shared" si="10"/>
        <v>-1371836.0959833208</v>
      </c>
      <c r="AB80" s="175">
        <f t="shared" si="10"/>
        <v>-685918.04799166042</v>
      </c>
      <c r="AC80" s="175">
        <f>SUM(AC77:AC79)</f>
        <v>0</v>
      </c>
      <c r="AD80" s="175">
        <f>SUM(AD77:AD79)</f>
        <v>0</v>
      </c>
      <c r="AE80" s="175">
        <f>SUM(AE77:AE79)</f>
        <v>0</v>
      </c>
      <c r="AF80" s="175">
        <f>SUM(AF77:AF79)</f>
        <v>0</v>
      </c>
      <c r="AG80" s="175">
        <f>SUM(AG77:AG79)</f>
        <v>0</v>
      </c>
    </row>
    <row r="81" spans="1:33" x14ac:dyDescent="0.2">
      <c r="A81" s="8"/>
      <c r="B81" s="8"/>
      <c r="C81" s="74"/>
      <c r="D81" s="37"/>
      <c r="F81"/>
      <c r="G81" s="215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 s="8"/>
      <c r="B82" s="8"/>
      <c r="C82" s="4" t="s">
        <v>91</v>
      </c>
      <c r="D82" s="37"/>
      <c r="F82" s="96"/>
      <c r="G82" s="209">
        <f t="shared" ref="G82:G87" si="11">input_dollars</f>
        <v>45291</v>
      </c>
      <c r="H82" s="30"/>
      <c r="I82" s="118">
        <f>I80</f>
        <v>0</v>
      </c>
      <c r="J82" s="118">
        <f t="shared" ref="J82:AB82" si="12">J80</f>
        <v>-685918.04799166042</v>
      </c>
      <c r="K82" s="118">
        <f t="shared" si="12"/>
        <v>-1371836.0959833208</v>
      </c>
      <c r="L82" s="118">
        <f t="shared" si="12"/>
        <v>-2057754.1439749813</v>
      </c>
      <c r="M82" s="118">
        <f t="shared" si="12"/>
        <v>-2743672.1919666417</v>
      </c>
      <c r="N82" s="118">
        <f t="shared" si="12"/>
        <v>-3429590.2399583021</v>
      </c>
      <c r="O82" s="118">
        <f t="shared" si="12"/>
        <v>-3429590.2399583021</v>
      </c>
      <c r="P82" s="118">
        <f t="shared" si="12"/>
        <v>-3429590.2399583021</v>
      </c>
      <c r="Q82" s="118">
        <f t="shared" si="12"/>
        <v>-3429590.2399583021</v>
      </c>
      <c r="R82" s="118">
        <f t="shared" si="12"/>
        <v>-3429590.2399583021</v>
      </c>
      <c r="S82" s="118">
        <f t="shared" si="12"/>
        <v>-3429590.2399583021</v>
      </c>
      <c r="T82" s="118">
        <f t="shared" si="12"/>
        <v>-3429590.2399583021</v>
      </c>
      <c r="U82" s="118">
        <f t="shared" si="12"/>
        <v>-3429590.2399583021</v>
      </c>
      <c r="V82" s="118">
        <f t="shared" si="12"/>
        <v>-3429590.2399583021</v>
      </c>
      <c r="W82" s="118">
        <f t="shared" si="12"/>
        <v>-3429590.2399583021</v>
      </c>
      <c r="X82" s="118">
        <f t="shared" si="12"/>
        <v>-3429590.2399583021</v>
      </c>
      <c r="Y82" s="118">
        <f t="shared" si="12"/>
        <v>-2743672.1919666417</v>
      </c>
      <c r="Z82" s="118">
        <f t="shared" si="12"/>
        <v>-2057754.1439749813</v>
      </c>
      <c r="AA82" s="118">
        <f t="shared" si="12"/>
        <v>-1371836.0959833208</v>
      </c>
      <c r="AB82" s="118">
        <f t="shared" si="12"/>
        <v>-685918.04799166042</v>
      </c>
      <c r="AC82" s="118">
        <f>AC80</f>
        <v>0</v>
      </c>
      <c r="AD82" s="118">
        <f>AD80</f>
        <v>0</v>
      </c>
      <c r="AE82" s="118">
        <f>AE80</f>
        <v>0</v>
      </c>
      <c r="AF82" s="118">
        <f>AF80</f>
        <v>0</v>
      </c>
      <c r="AG82" s="118">
        <f>AG80</f>
        <v>0</v>
      </c>
    </row>
    <row r="83" spans="1:33" x14ac:dyDescent="0.2">
      <c r="A83" s="8"/>
      <c r="B83" s="8"/>
      <c r="C83" s="4" t="s">
        <v>31</v>
      </c>
      <c r="D83" s="37"/>
      <c r="F83" s="96"/>
      <c r="G83" s="209">
        <f t="shared" si="11"/>
        <v>45291</v>
      </c>
      <c r="H83" s="30"/>
      <c r="I83" s="30">
        <f t="shared" ref="I83:AG83" si="13">-I19</f>
        <v>0</v>
      </c>
      <c r="J83" s="30">
        <f t="shared" si="13"/>
        <v>0</v>
      </c>
      <c r="K83" s="30">
        <f t="shared" si="13"/>
        <v>0</v>
      </c>
      <c r="L83" s="30">
        <f t="shared" si="13"/>
        <v>0</v>
      </c>
      <c r="M83" s="30">
        <f t="shared" si="13"/>
        <v>0</v>
      </c>
      <c r="N83" s="30">
        <f t="shared" si="13"/>
        <v>0</v>
      </c>
      <c r="O83" s="30">
        <f t="shared" si="13"/>
        <v>0</v>
      </c>
      <c r="P83" s="30">
        <f t="shared" si="13"/>
        <v>0</v>
      </c>
      <c r="Q83" s="30">
        <f t="shared" si="13"/>
        <v>0</v>
      </c>
      <c r="R83" s="30">
        <f t="shared" si="13"/>
        <v>0</v>
      </c>
      <c r="S83" s="30">
        <f t="shared" si="13"/>
        <v>0</v>
      </c>
      <c r="T83" s="30">
        <f t="shared" si="13"/>
        <v>0</v>
      </c>
      <c r="U83" s="30">
        <f t="shared" si="13"/>
        <v>0</v>
      </c>
      <c r="V83" s="30">
        <f t="shared" si="13"/>
        <v>0</v>
      </c>
      <c r="W83" s="30">
        <f t="shared" si="13"/>
        <v>0</v>
      </c>
      <c r="X83" s="30">
        <f t="shared" si="13"/>
        <v>0</v>
      </c>
      <c r="Y83" s="30">
        <f t="shared" si="13"/>
        <v>0</v>
      </c>
      <c r="Z83" s="30">
        <f t="shared" si="13"/>
        <v>0</v>
      </c>
      <c r="AA83" s="30">
        <f t="shared" si="13"/>
        <v>0</v>
      </c>
      <c r="AB83" s="30">
        <f t="shared" si="13"/>
        <v>0</v>
      </c>
      <c r="AC83" s="30">
        <f t="shared" si="13"/>
        <v>0</v>
      </c>
      <c r="AD83" s="30">
        <f t="shared" si="13"/>
        <v>0</v>
      </c>
      <c r="AE83" s="30">
        <f t="shared" si="13"/>
        <v>0</v>
      </c>
      <c r="AF83" s="30">
        <f t="shared" si="13"/>
        <v>0</v>
      </c>
      <c r="AG83" s="30">
        <f t="shared" si="13"/>
        <v>0</v>
      </c>
    </row>
    <row r="84" spans="1:33" x14ac:dyDescent="0.2">
      <c r="A84" s="8"/>
      <c r="B84" s="8"/>
      <c r="C84" s="4" t="s">
        <v>139</v>
      </c>
      <c r="D84" s="37"/>
      <c r="F84" s="96"/>
      <c r="G84" s="209">
        <f t="shared" si="11"/>
        <v>45291</v>
      </c>
      <c r="H84" s="30"/>
      <c r="I84" s="30">
        <f>I64</f>
        <v>33224882.618014161</v>
      </c>
      <c r="J84" s="30">
        <f t="shared" ref="J84:AB84" si="14">J64</f>
        <v>38722469.999855854</v>
      </c>
      <c r="K84" s="30">
        <f t="shared" si="14"/>
        <v>41174534.883450776</v>
      </c>
      <c r="L84" s="30">
        <f t="shared" si="14"/>
        <v>41508722.195372492</v>
      </c>
      <c r="M84" s="30">
        <f t="shared" si="14"/>
        <v>41753174.710711293</v>
      </c>
      <c r="N84" s="30">
        <f t="shared" si="14"/>
        <v>44241237.697028629</v>
      </c>
      <c r="O84" s="30">
        <f t="shared" si="14"/>
        <v>44485424.533721156</v>
      </c>
      <c r="P84" s="30">
        <f t="shared" si="14"/>
        <v>44679966.118632369</v>
      </c>
      <c r="Q84" s="30">
        <f t="shared" si="14"/>
        <v>44786015.852644801</v>
      </c>
      <c r="R84" s="30">
        <f t="shared" si="14"/>
        <v>44786015.852644801</v>
      </c>
      <c r="S84" s="30">
        <f t="shared" si="14"/>
        <v>44786015.852644801</v>
      </c>
      <c r="T84" s="30">
        <f t="shared" si="14"/>
        <v>44786015.852644801</v>
      </c>
      <c r="U84" s="30">
        <f t="shared" si="14"/>
        <v>44786015.852644801</v>
      </c>
      <c r="V84" s="30">
        <f t="shared" si="14"/>
        <v>44786015.852644801</v>
      </c>
      <c r="W84" s="30">
        <f t="shared" si="14"/>
        <v>44786015.852644801</v>
      </c>
      <c r="X84" s="30">
        <f t="shared" si="14"/>
        <v>0</v>
      </c>
      <c r="Y84" s="30">
        <f t="shared" si="14"/>
        <v>0</v>
      </c>
      <c r="Z84" s="30">
        <f t="shared" si="14"/>
        <v>0</v>
      </c>
      <c r="AA84" s="30">
        <f t="shared" si="14"/>
        <v>0</v>
      </c>
      <c r="AB84" s="30">
        <f t="shared" si="14"/>
        <v>0</v>
      </c>
      <c r="AC84" s="30">
        <f>AC64</f>
        <v>0</v>
      </c>
      <c r="AD84" s="30">
        <f>AD64</f>
        <v>0</v>
      </c>
      <c r="AE84" s="30">
        <f>AE64</f>
        <v>0</v>
      </c>
      <c r="AF84" s="30">
        <f>AF64</f>
        <v>0</v>
      </c>
      <c r="AG84" s="30">
        <f>AG64</f>
        <v>0</v>
      </c>
    </row>
    <row r="85" spans="1:33" x14ac:dyDescent="0.2">
      <c r="A85" s="8"/>
      <c r="B85" s="8"/>
      <c r="C85" s="4" t="s">
        <v>122</v>
      </c>
      <c r="D85" s="37"/>
      <c r="F85" s="96"/>
      <c r="G85" s="209">
        <f t="shared" si="11"/>
        <v>45291</v>
      </c>
      <c r="H85" s="30"/>
      <c r="I85" s="30">
        <f t="shared" ref="I85:AG85" si="15">I57</f>
        <v>0</v>
      </c>
      <c r="J85" s="30">
        <f t="shared" si="15"/>
        <v>0</v>
      </c>
      <c r="K85" s="30">
        <f t="shared" si="15"/>
        <v>0</v>
      </c>
      <c r="L85" s="30">
        <f t="shared" si="15"/>
        <v>0</v>
      </c>
      <c r="M85" s="30">
        <f t="shared" si="15"/>
        <v>0</v>
      </c>
      <c r="N85" s="30">
        <f t="shared" si="15"/>
        <v>0</v>
      </c>
      <c r="O85" s="30">
        <f t="shared" si="15"/>
        <v>0</v>
      </c>
      <c r="P85" s="30">
        <f t="shared" si="15"/>
        <v>0</v>
      </c>
      <c r="Q85" s="30">
        <f t="shared" si="15"/>
        <v>0</v>
      </c>
      <c r="R85" s="30">
        <f t="shared" si="15"/>
        <v>0</v>
      </c>
      <c r="S85" s="30">
        <f t="shared" si="15"/>
        <v>0</v>
      </c>
      <c r="T85" s="30">
        <f t="shared" si="15"/>
        <v>0</v>
      </c>
      <c r="U85" s="30">
        <f t="shared" si="15"/>
        <v>0</v>
      </c>
      <c r="V85" s="30">
        <f t="shared" si="15"/>
        <v>0</v>
      </c>
      <c r="W85" s="30">
        <f t="shared" si="15"/>
        <v>0</v>
      </c>
      <c r="X85" s="30">
        <f t="shared" si="15"/>
        <v>0</v>
      </c>
      <c r="Y85" s="30">
        <f t="shared" si="15"/>
        <v>0</v>
      </c>
      <c r="Z85" s="30">
        <f t="shared" si="15"/>
        <v>0</v>
      </c>
      <c r="AA85" s="30">
        <f t="shared" si="15"/>
        <v>0</v>
      </c>
      <c r="AB85" s="30">
        <f t="shared" si="15"/>
        <v>0</v>
      </c>
      <c r="AC85" s="30">
        <f t="shared" si="15"/>
        <v>0</v>
      </c>
      <c r="AD85" s="30">
        <f t="shared" si="15"/>
        <v>0</v>
      </c>
      <c r="AE85" s="30">
        <f t="shared" si="15"/>
        <v>0</v>
      </c>
      <c r="AF85" s="30">
        <f t="shared" si="15"/>
        <v>0</v>
      </c>
      <c r="AG85" s="30">
        <f t="shared" si="15"/>
        <v>0</v>
      </c>
    </row>
    <row r="86" spans="1:33" x14ac:dyDescent="0.2">
      <c r="A86" s="8"/>
      <c r="B86" s="8"/>
      <c r="C86" s="4"/>
      <c r="D86" s="37"/>
      <c r="F86" s="30"/>
      <c r="G86" s="209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</row>
    <row r="87" spans="1:33" x14ac:dyDescent="0.2">
      <c r="A87" s="8"/>
      <c r="B87" s="8"/>
      <c r="C87" s="176" t="s">
        <v>187</v>
      </c>
      <c r="D87" s="177"/>
      <c r="E87" s="172"/>
      <c r="F87" s="178"/>
      <c r="G87" s="214">
        <f t="shared" si="11"/>
        <v>45291</v>
      </c>
      <c r="H87" s="178"/>
      <c r="I87" s="178">
        <f t="shared" ref="I87:AB87" si="16">SUM(I82:I86)</f>
        <v>33224882.618014161</v>
      </c>
      <c r="J87" s="178">
        <f t="shared" si="16"/>
        <v>38036551.95186419</v>
      </c>
      <c r="K87" s="178">
        <f t="shared" si="16"/>
        <v>39802698.787467457</v>
      </c>
      <c r="L87" s="178">
        <f t="shared" si="16"/>
        <v>39450968.05139751</v>
      </c>
      <c r="M87" s="178">
        <f t="shared" si="16"/>
        <v>39009502.518744648</v>
      </c>
      <c r="N87" s="178">
        <f t="shared" si="16"/>
        <v>40811647.457070328</v>
      </c>
      <c r="O87" s="178">
        <f t="shared" si="16"/>
        <v>41055834.293762855</v>
      </c>
      <c r="P87" s="178">
        <f t="shared" si="16"/>
        <v>41250375.878674068</v>
      </c>
      <c r="Q87" s="178">
        <f t="shared" si="16"/>
        <v>41356425.6126865</v>
      </c>
      <c r="R87" s="178">
        <f t="shared" si="16"/>
        <v>41356425.6126865</v>
      </c>
      <c r="S87" s="178">
        <f t="shared" si="16"/>
        <v>41356425.6126865</v>
      </c>
      <c r="T87" s="178">
        <f t="shared" si="16"/>
        <v>41356425.6126865</v>
      </c>
      <c r="U87" s="178">
        <f t="shared" si="16"/>
        <v>41356425.6126865</v>
      </c>
      <c r="V87" s="178">
        <f t="shared" si="16"/>
        <v>41356425.6126865</v>
      </c>
      <c r="W87" s="178">
        <f t="shared" si="16"/>
        <v>41356425.6126865</v>
      </c>
      <c r="X87" s="178">
        <f t="shared" si="16"/>
        <v>-3429590.2399583021</v>
      </c>
      <c r="Y87" s="178">
        <f t="shared" si="16"/>
        <v>-2743672.1919666417</v>
      </c>
      <c r="Z87" s="178">
        <f t="shared" si="16"/>
        <v>-2057754.1439749813</v>
      </c>
      <c r="AA87" s="178">
        <f t="shared" si="16"/>
        <v>-1371836.0959833208</v>
      </c>
      <c r="AB87" s="178">
        <f t="shared" si="16"/>
        <v>-685918.04799166042</v>
      </c>
      <c r="AC87" s="178">
        <f>SUM(AC82:AC86)</f>
        <v>0</v>
      </c>
      <c r="AD87" s="178">
        <f>SUM(AD82:AD86)</f>
        <v>0</v>
      </c>
      <c r="AE87" s="178">
        <f>SUM(AE82:AE86)</f>
        <v>0</v>
      </c>
      <c r="AF87" s="178">
        <f>SUM(AF82:AF86)</f>
        <v>0</v>
      </c>
      <c r="AG87" s="178">
        <f>SUM(AG82:AG86)</f>
        <v>0</v>
      </c>
    </row>
    <row r="88" spans="1:33" x14ac:dyDescent="0.2">
      <c r="A88" s="8"/>
      <c r="B88" s="8"/>
      <c r="C88" s="74"/>
      <c r="D88" s="137"/>
      <c r="F88" s="140"/>
      <c r="G88" s="216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</row>
    <row r="89" spans="1:33" x14ac:dyDescent="0.2">
      <c r="A89" s="8"/>
      <c r="B89" s="8"/>
      <c r="C89" s="74"/>
      <c r="D89" s="137"/>
      <c r="F89" s="140"/>
      <c r="G89" s="216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</row>
    <row r="90" spans="1:33" x14ac:dyDescent="0.2">
      <c r="A90" s="8"/>
      <c r="B90" s="8"/>
      <c r="C90" s="229" t="s">
        <v>197</v>
      </c>
      <c r="D90" s="81"/>
      <c r="E90" s="230"/>
      <c r="F90" s="231"/>
      <c r="G90" s="232" cm="1">
        <f t="array" ref="G90">IF(SUM($I17:$AG17)=0,0,(INDEX(I$6:AG$6,MATCH(TRUE,INDEX($I17:$AG17&lt;&gt;0,),0))))</f>
        <v>1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">
      <c r="A91" s="8"/>
      <c r="B91" s="8"/>
      <c r="C91" s="81"/>
      <c r="D91" s="233"/>
      <c r="E91" s="230"/>
      <c r="F91" s="231"/>
      <c r="G91" s="232"/>
      <c r="H91" s="3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</row>
    <row r="92" spans="1:33" x14ac:dyDescent="0.2">
      <c r="C92" s="234" t="s">
        <v>192</v>
      </c>
      <c r="D92" s="235"/>
      <c r="E92" s="235"/>
      <c r="F92" s="235"/>
      <c r="G92" s="236">
        <f>IF(_xlfn.MINIFS($G$90:$G$91, $G$90:$G$91, "&gt;"&amp;0)=0, $A$4, _xlfn.MINIFS($G$90:$G$91, $G$90:$G$91, "&gt;"&amp;0))</f>
        <v>1</v>
      </c>
    </row>
    <row r="94" spans="1:33" x14ac:dyDescent="0.2">
      <c r="G94" s="11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30"/>
      <c r="Z94" s="30"/>
      <c r="AA94" s="30"/>
      <c r="AB94" s="30"/>
      <c r="AC94" s="30"/>
      <c r="AD94" s="30"/>
      <c r="AE94" s="30"/>
      <c r="AF94" s="30"/>
      <c r="AG94" s="30"/>
    </row>
    <row r="95" spans="1:33" x14ac:dyDescent="0.2"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spans="1:33" x14ac:dyDescent="0.2"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spans="1:43" x14ac:dyDescent="0.2"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spans="1:43" x14ac:dyDescent="0.2"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spans="1:43" x14ac:dyDescent="0.2"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spans="1:43" x14ac:dyDescent="0.2"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spans="1:43" x14ac:dyDescent="0.2"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spans="1:43" ht="15" x14ac:dyDescent="0.2">
      <c r="A102" s="88" t="s">
        <v>217</v>
      </c>
      <c r="B102" s="88"/>
      <c r="C102" s="88"/>
      <c r="D102" s="88"/>
      <c r="E102" s="88"/>
      <c r="F102" s="88"/>
      <c r="G102" s="203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spans="1:43" x14ac:dyDescent="0.2">
      <c r="D105"/>
      <c r="E105"/>
      <c r="F105"/>
      <c r="G105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spans="1:43" x14ac:dyDescent="0.2">
      <c r="A106" s="1" t="s">
        <v>119</v>
      </c>
      <c r="C106" s="1" t="s">
        <v>187</v>
      </c>
      <c r="D106"/>
      <c r="E106"/>
      <c r="F106"/>
      <c r="G106" s="37" t="str">
        <f>PROPER($A$3)&amp;A106</f>
        <v>Option 2NPV</v>
      </c>
      <c r="I106" s="30">
        <f>I87</f>
        <v>33224882.618014161</v>
      </c>
      <c r="J106" s="30">
        <f t="shared" ref="J106:AG106" si="17">J87</f>
        <v>38036551.95186419</v>
      </c>
      <c r="K106" s="30">
        <f t="shared" si="17"/>
        <v>39802698.787467457</v>
      </c>
      <c r="L106" s="30">
        <f t="shared" si="17"/>
        <v>39450968.05139751</v>
      </c>
      <c r="M106" s="30">
        <f t="shared" si="17"/>
        <v>39009502.518744648</v>
      </c>
      <c r="N106" s="30">
        <f t="shared" si="17"/>
        <v>40811647.457070328</v>
      </c>
      <c r="O106" s="30">
        <f t="shared" si="17"/>
        <v>41055834.293762855</v>
      </c>
      <c r="P106" s="30">
        <f t="shared" si="17"/>
        <v>41250375.878674068</v>
      </c>
      <c r="Q106" s="30">
        <f t="shared" si="17"/>
        <v>41356425.6126865</v>
      </c>
      <c r="R106" s="30">
        <f t="shared" si="17"/>
        <v>41356425.6126865</v>
      </c>
      <c r="S106" s="30">
        <f t="shared" si="17"/>
        <v>41356425.6126865</v>
      </c>
      <c r="T106" s="30">
        <f t="shared" si="17"/>
        <v>41356425.6126865</v>
      </c>
      <c r="U106" s="30">
        <f t="shared" si="17"/>
        <v>41356425.6126865</v>
      </c>
      <c r="V106" s="30">
        <f t="shared" si="17"/>
        <v>41356425.6126865</v>
      </c>
      <c r="W106" s="30">
        <f t="shared" si="17"/>
        <v>41356425.6126865</v>
      </c>
      <c r="X106" s="30">
        <f t="shared" si="17"/>
        <v>-3429590.2399583021</v>
      </c>
      <c r="Y106" s="30">
        <f t="shared" si="17"/>
        <v>-2743672.1919666417</v>
      </c>
      <c r="Z106" s="30">
        <f t="shared" si="17"/>
        <v>-2057754.1439749813</v>
      </c>
      <c r="AA106" s="30">
        <f t="shared" si="17"/>
        <v>-1371836.0959833208</v>
      </c>
      <c r="AB106" s="30">
        <f t="shared" si="17"/>
        <v>-685918.04799166042</v>
      </c>
      <c r="AC106" s="30">
        <f t="shared" si="17"/>
        <v>0</v>
      </c>
      <c r="AD106" s="30">
        <f t="shared" si="17"/>
        <v>0</v>
      </c>
      <c r="AE106" s="30">
        <f t="shared" si="17"/>
        <v>0</v>
      </c>
      <c r="AF106" s="30">
        <f t="shared" si="17"/>
        <v>0</v>
      </c>
      <c r="AG106" s="30">
        <f t="shared" si="17"/>
        <v>0</v>
      </c>
    </row>
    <row r="107" spans="1:43" x14ac:dyDescent="0.2">
      <c r="C107" s="1" t="s">
        <v>156</v>
      </c>
      <c r="D107"/>
      <c r="E107"/>
      <c r="F107"/>
      <c r="G107"/>
      <c r="I107" s="30">
        <f>I82</f>
        <v>0</v>
      </c>
      <c r="J107" s="30">
        <f t="shared" ref="J107:AG107" si="18">J82</f>
        <v>-685918.04799166042</v>
      </c>
      <c r="K107" s="30">
        <f t="shared" si="18"/>
        <v>-1371836.0959833208</v>
      </c>
      <c r="L107" s="30">
        <f t="shared" si="18"/>
        <v>-2057754.1439749813</v>
      </c>
      <c r="M107" s="30">
        <f t="shared" si="18"/>
        <v>-2743672.1919666417</v>
      </c>
      <c r="N107" s="30">
        <f t="shared" si="18"/>
        <v>-3429590.2399583021</v>
      </c>
      <c r="O107" s="30">
        <f t="shared" si="18"/>
        <v>-3429590.2399583021</v>
      </c>
      <c r="P107" s="30">
        <f t="shared" si="18"/>
        <v>-3429590.2399583021</v>
      </c>
      <c r="Q107" s="30">
        <f t="shared" si="18"/>
        <v>-3429590.2399583021</v>
      </c>
      <c r="R107" s="30">
        <f t="shared" si="18"/>
        <v>-3429590.2399583021</v>
      </c>
      <c r="S107" s="30">
        <f t="shared" si="18"/>
        <v>-3429590.2399583021</v>
      </c>
      <c r="T107" s="30">
        <f t="shared" si="18"/>
        <v>-3429590.2399583021</v>
      </c>
      <c r="U107" s="30">
        <f t="shared" si="18"/>
        <v>-3429590.2399583021</v>
      </c>
      <c r="V107" s="30">
        <f t="shared" si="18"/>
        <v>-3429590.2399583021</v>
      </c>
      <c r="W107" s="30">
        <f t="shared" si="18"/>
        <v>-3429590.2399583021</v>
      </c>
      <c r="X107" s="30">
        <f t="shared" si="18"/>
        <v>-3429590.2399583021</v>
      </c>
      <c r="Y107" s="30">
        <f t="shared" si="18"/>
        <v>-2743672.1919666417</v>
      </c>
      <c r="Z107" s="30">
        <f t="shared" si="18"/>
        <v>-2057754.1439749813</v>
      </c>
      <c r="AA107" s="30">
        <f t="shared" si="18"/>
        <v>-1371836.0959833208</v>
      </c>
      <c r="AB107" s="30">
        <f t="shared" si="18"/>
        <v>-685918.04799166042</v>
      </c>
      <c r="AC107" s="30">
        <f t="shared" si="18"/>
        <v>0</v>
      </c>
      <c r="AD107" s="30">
        <f t="shared" si="18"/>
        <v>0</v>
      </c>
      <c r="AE107" s="30">
        <f t="shared" si="18"/>
        <v>0</v>
      </c>
      <c r="AF107" s="30">
        <f t="shared" si="18"/>
        <v>0</v>
      </c>
      <c r="AG107" s="30">
        <f t="shared" si="18"/>
        <v>0</v>
      </c>
    </row>
    <row r="108" spans="1:43" x14ac:dyDescent="0.2">
      <c r="C108" s="1" t="s">
        <v>241</v>
      </c>
      <c r="D108" s="251"/>
      <c r="E108" s="37"/>
      <c r="I108" s="30">
        <f>SUM(I84:I85)</f>
        <v>33224882.618014161</v>
      </c>
      <c r="J108" s="30">
        <f t="shared" ref="J108:AG108" si="19">SUM(J84:J85)</f>
        <v>38722469.999855854</v>
      </c>
      <c r="K108" s="30">
        <f t="shared" si="19"/>
        <v>41174534.883450776</v>
      </c>
      <c r="L108" s="30">
        <f t="shared" si="19"/>
        <v>41508722.195372492</v>
      </c>
      <c r="M108" s="30">
        <f t="shared" si="19"/>
        <v>41753174.710711293</v>
      </c>
      <c r="N108" s="30">
        <f t="shared" si="19"/>
        <v>44241237.697028629</v>
      </c>
      <c r="O108" s="30">
        <f t="shared" si="19"/>
        <v>44485424.533721156</v>
      </c>
      <c r="P108" s="30">
        <f t="shared" si="19"/>
        <v>44679966.118632369</v>
      </c>
      <c r="Q108" s="30">
        <f t="shared" si="19"/>
        <v>44786015.852644801</v>
      </c>
      <c r="R108" s="30">
        <f t="shared" si="19"/>
        <v>44786015.852644801</v>
      </c>
      <c r="S108" s="30">
        <f t="shared" si="19"/>
        <v>44786015.852644801</v>
      </c>
      <c r="T108" s="30">
        <f t="shared" si="19"/>
        <v>44786015.852644801</v>
      </c>
      <c r="U108" s="30">
        <f t="shared" si="19"/>
        <v>44786015.852644801</v>
      </c>
      <c r="V108" s="30">
        <f t="shared" si="19"/>
        <v>44786015.852644801</v>
      </c>
      <c r="W108" s="30">
        <f t="shared" si="19"/>
        <v>44786015.852644801</v>
      </c>
      <c r="X108" s="30">
        <f t="shared" si="19"/>
        <v>0</v>
      </c>
      <c r="Y108" s="30">
        <f t="shared" si="19"/>
        <v>0</v>
      </c>
      <c r="Z108" s="30">
        <f t="shared" si="19"/>
        <v>0</v>
      </c>
      <c r="AA108" s="30">
        <f t="shared" si="19"/>
        <v>0</v>
      </c>
      <c r="AB108" s="30">
        <f t="shared" si="19"/>
        <v>0</v>
      </c>
      <c r="AC108" s="30">
        <f t="shared" si="19"/>
        <v>0</v>
      </c>
      <c r="AD108" s="30">
        <f t="shared" si="19"/>
        <v>0</v>
      </c>
      <c r="AE108" s="30">
        <f t="shared" si="19"/>
        <v>0</v>
      </c>
      <c r="AF108" s="30">
        <f t="shared" si="19"/>
        <v>0</v>
      </c>
      <c r="AG108" s="30">
        <f t="shared" si="19"/>
        <v>0</v>
      </c>
    </row>
    <row r="109" spans="1:43" x14ac:dyDescent="0.2">
      <c r="D109" s="300" t="str">
        <f>Assumptions!G110</f>
        <v>Capex</v>
      </c>
      <c r="E109" s="300" t="str">
        <f>Assumptions!H110</f>
        <v>Total benefits</v>
      </c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spans="1:43" x14ac:dyDescent="0.2">
      <c r="A110" s="1" t="str">
        <f>"sens"&amp;Assumptions!B111</f>
        <v>sens1</v>
      </c>
      <c r="C110" s="299" t="str">
        <f>Assumptions!C111</f>
        <v>Capex 10% higher</v>
      </c>
      <c r="D110" s="300">
        <f>Assumptions!G111</f>
        <v>0.1</v>
      </c>
      <c r="E110" s="300">
        <f>Assumptions!H111</f>
        <v>0</v>
      </c>
      <c r="G110" s="37" t="str">
        <f>PROPER($A$3)&amp;A110</f>
        <v>Option 2sens1</v>
      </c>
      <c r="I110" s="30" cm="1">
        <f t="array" ref="I110">I$106+IF($C110&lt;&gt;0,SUMPRODUCT((I$107:I$108)*TRANSPOSE(($D110:$E110))),0)</f>
        <v>33224882.618014161</v>
      </c>
      <c r="J110" s="30" cm="1">
        <f t="array" ref="J110">J$106+IF($C110&lt;&gt;0,SUMPRODUCT((J$107:J$108)*TRANSPOSE(($D110:$E110))),0)</f>
        <v>37967960.147065021</v>
      </c>
      <c r="K110" s="30" cm="1">
        <f t="array" ref="K110">K$106+IF($C110&lt;&gt;0,SUMPRODUCT((K$107:K$108)*TRANSPOSE(($D110:$E110))),0)</f>
        <v>39665515.177869126</v>
      </c>
      <c r="L110" s="30" cm="1">
        <f t="array" ref="L110">L$106+IF($C110&lt;&gt;0,SUMPRODUCT((L$107:L$108)*TRANSPOSE(($D110:$E110))),0)</f>
        <v>39245192.637000009</v>
      </c>
      <c r="M110" s="30" cm="1">
        <f t="array" ref="M110">M$106+IF($C110&lt;&gt;0,SUMPRODUCT((M$107:M$108)*TRANSPOSE(($D110:$E110))),0)</f>
        <v>38735135.299547985</v>
      </c>
      <c r="N110" s="30" cm="1">
        <f t="array" ref="N110">N$106+IF($C110&lt;&gt;0,SUMPRODUCT((N$107:N$108)*TRANSPOSE(($D110:$E110))),0)</f>
        <v>40468688.433074497</v>
      </c>
      <c r="O110" s="30" cm="1">
        <f t="array" ref="O110">O$106+IF($C110&lt;&gt;0,SUMPRODUCT((O$107:O$108)*TRANSPOSE(($D110:$E110))),0)</f>
        <v>40712875.269767024</v>
      </c>
      <c r="P110" s="30" cm="1">
        <f t="array" ref="P110">P$106+IF($C110&lt;&gt;0,SUMPRODUCT((P$107:P$108)*TRANSPOSE(($D110:$E110))),0)</f>
        <v>40907416.854678236</v>
      </c>
      <c r="Q110" s="30" cm="1">
        <f t="array" ref="Q110">Q$106+IF($C110&lt;&gt;0,SUMPRODUCT((Q$107:Q$108)*TRANSPOSE(($D110:$E110))),0)</f>
        <v>41013466.588690668</v>
      </c>
      <c r="R110" s="30" cm="1">
        <f t="array" ref="R110">R$106+IF($C110&lt;&gt;0,SUMPRODUCT((R$107:R$108)*TRANSPOSE(($D110:$E110))),0)</f>
        <v>41013466.588690668</v>
      </c>
      <c r="S110" s="30" cm="1">
        <f t="array" ref="S110">S$106+IF($C110&lt;&gt;0,SUMPRODUCT((S$107:S$108)*TRANSPOSE(($D110:$E110))),0)</f>
        <v>41013466.588690668</v>
      </c>
      <c r="T110" s="30" cm="1">
        <f t="array" ref="T110">T$106+IF($C110&lt;&gt;0,SUMPRODUCT((T$107:T$108)*TRANSPOSE(($D110:$E110))),0)</f>
        <v>41013466.588690668</v>
      </c>
      <c r="U110" s="30" cm="1">
        <f t="array" ref="U110">U$106+IF($C110&lt;&gt;0,SUMPRODUCT((U$107:U$108)*TRANSPOSE(($D110:$E110))),0)</f>
        <v>41013466.588690668</v>
      </c>
      <c r="V110" s="30" cm="1">
        <f t="array" ref="V110">V$106+IF($C110&lt;&gt;0,SUMPRODUCT((V$107:V$108)*TRANSPOSE(($D110:$E110))),0)</f>
        <v>41013466.588690668</v>
      </c>
      <c r="W110" s="30" cm="1">
        <f t="array" ref="W110">W$106+IF($C110&lt;&gt;0,SUMPRODUCT((W$107:W$108)*TRANSPOSE(($D110:$E110))),0)</f>
        <v>41013466.588690668</v>
      </c>
      <c r="X110" s="30" cm="1">
        <f t="array" ref="X110">X$106+IF($C110&lt;&gt;0,SUMPRODUCT((X$107:X$108)*TRANSPOSE(($D110:$E110))),0)</f>
        <v>-3772549.2639541323</v>
      </c>
      <c r="Y110" s="30" cm="1">
        <f t="array" ref="Y110">Y$106+IF($C110&lt;&gt;0,SUMPRODUCT((Y$107:Y$108)*TRANSPOSE(($D110:$E110))),0)</f>
        <v>-3018039.4111633059</v>
      </c>
      <c r="Z110" s="30" cm="1">
        <f t="array" ref="Z110">Z$106+IF($C110&lt;&gt;0,SUMPRODUCT((Z$107:Z$108)*TRANSPOSE(($D110:$E110))),0)</f>
        <v>-2263529.5583724794</v>
      </c>
      <c r="AA110" s="30" cm="1">
        <f t="array" ref="AA110">AA$106+IF($C110&lt;&gt;0,SUMPRODUCT((AA$107:AA$108)*TRANSPOSE(($D110:$E110))),0)</f>
        <v>-1509019.7055816529</v>
      </c>
      <c r="AB110" s="30" cm="1">
        <f t="array" ref="AB110">AB$106+IF($C110&lt;&gt;0,SUMPRODUCT((AB$107:AB$108)*TRANSPOSE(($D110:$E110))),0)</f>
        <v>-754509.85279082647</v>
      </c>
      <c r="AC110" s="30" cm="1">
        <f t="array" ref="AC110">AC$106+IF($C110&lt;&gt;0,SUMPRODUCT((AC$107:AC$108)*TRANSPOSE(($D110:$E110))),0)</f>
        <v>0</v>
      </c>
      <c r="AD110" s="30" cm="1">
        <f t="array" ref="AD110">AD$106+IF($C110&lt;&gt;0,SUMPRODUCT((AD$107:AD$108)*TRANSPOSE(($D110:$E110))),0)</f>
        <v>0</v>
      </c>
      <c r="AE110" s="30" cm="1">
        <f t="array" ref="AE110">AE$106+IF($C110&lt;&gt;0,SUMPRODUCT((AE$107:AE$108)*TRANSPOSE(($D110:$E110))),0)</f>
        <v>0</v>
      </c>
      <c r="AF110" s="30" cm="1">
        <f t="array" ref="AF110">AF$106+IF($C110&lt;&gt;0,SUMPRODUCT((AF$107:AF$108)*TRANSPOSE(($D110:$E110))),0)</f>
        <v>0</v>
      </c>
      <c r="AG110" s="30" cm="1">
        <f t="array" ref="AG110">AG$106+IF($C110&lt;&gt;0,SUMPRODUCT((AG$107:AG$108)*TRANSPOSE(($D110:$E110))),0)</f>
        <v>0</v>
      </c>
    </row>
    <row r="111" spans="1:43" x14ac:dyDescent="0.2">
      <c r="A111" s="1" t="str">
        <f>"sens"&amp;Assumptions!B112</f>
        <v>sens2</v>
      </c>
      <c r="C111" s="299" t="str">
        <f>Assumptions!C112</f>
        <v>Capex 10% lower</v>
      </c>
      <c r="D111" s="300">
        <f>Assumptions!G112</f>
        <v>-0.1</v>
      </c>
      <c r="E111" s="300">
        <f>Assumptions!H112</f>
        <v>0</v>
      </c>
      <c r="G111" s="37" t="str">
        <f t="shared" ref="G111:G117" si="20">PROPER($A$3)&amp;A111</f>
        <v>Option 2sens2</v>
      </c>
      <c r="I111" s="30" cm="1">
        <f t="array" ref="I111">I$106+IF($C111&lt;&gt;0,SUMPRODUCT((I$107:I$108)*TRANSPOSE(($D111:$E111))),0)</f>
        <v>33224882.618014161</v>
      </c>
      <c r="J111" s="30" cm="1">
        <f t="array" ref="J111">J$106+IF($C111&lt;&gt;0,SUMPRODUCT((J$107:J$108)*TRANSPOSE(($D111:$E111))),0)</f>
        <v>38105143.75666336</v>
      </c>
      <c r="K111" s="30" cm="1">
        <f t="array" ref="K111">K$106+IF($C111&lt;&gt;0,SUMPRODUCT((K$107:K$108)*TRANSPOSE(($D111:$E111))),0)</f>
        <v>39939882.397065789</v>
      </c>
      <c r="L111" s="30" cm="1">
        <f t="array" ref="L111">L$106+IF($C111&lt;&gt;0,SUMPRODUCT((L$107:L$108)*TRANSPOSE(($D111:$E111))),0)</f>
        <v>39656743.46579501</v>
      </c>
      <c r="M111" s="30" cm="1">
        <f t="array" ref="M111">M$106+IF($C111&lt;&gt;0,SUMPRODUCT((M$107:M$108)*TRANSPOSE(($D111:$E111))),0)</f>
        <v>39283869.73794131</v>
      </c>
      <c r="N111" s="30" cm="1">
        <f t="array" ref="N111">N$106+IF($C111&lt;&gt;0,SUMPRODUCT((N$107:N$108)*TRANSPOSE(($D111:$E111))),0)</f>
        <v>41154606.48106616</v>
      </c>
      <c r="O111" s="30" cm="1">
        <f t="array" ref="O111">O$106+IF($C111&lt;&gt;0,SUMPRODUCT((O$107:O$108)*TRANSPOSE(($D111:$E111))),0)</f>
        <v>41398793.317758687</v>
      </c>
      <c r="P111" s="30" cm="1">
        <f t="array" ref="P111">P$106+IF($C111&lt;&gt;0,SUMPRODUCT((P$107:P$108)*TRANSPOSE(($D111:$E111))),0)</f>
        <v>41593334.902669899</v>
      </c>
      <c r="Q111" s="30" cm="1">
        <f t="array" ref="Q111">Q$106+IF($C111&lt;&gt;0,SUMPRODUCT((Q$107:Q$108)*TRANSPOSE(($D111:$E111))),0)</f>
        <v>41699384.636682332</v>
      </c>
      <c r="R111" s="30" cm="1">
        <f t="array" ref="R111">R$106+IF($C111&lt;&gt;0,SUMPRODUCT((R$107:R$108)*TRANSPOSE(($D111:$E111))),0)</f>
        <v>41699384.636682332</v>
      </c>
      <c r="S111" s="30" cm="1">
        <f t="array" ref="S111">S$106+IF($C111&lt;&gt;0,SUMPRODUCT((S$107:S$108)*TRANSPOSE(($D111:$E111))),0)</f>
        <v>41699384.636682332</v>
      </c>
      <c r="T111" s="30" cm="1">
        <f t="array" ref="T111">T$106+IF($C111&lt;&gt;0,SUMPRODUCT((T$107:T$108)*TRANSPOSE(($D111:$E111))),0)</f>
        <v>41699384.636682332</v>
      </c>
      <c r="U111" s="30" cm="1">
        <f t="array" ref="U111">U$106+IF($C111&lt;&gt;0,SUMPRODUCT((U$107:U$108)*TRANSPOSE(($D111:$E111))),0)</f>
        <v>41699384.636682332</v>
      </c>
      <c r="V111" s="30" cm="1">
        <f t="array" ref="V111">V$106+IF($C111&lt;&gt;0,SUMPRODUCT((V$107:V$108)*TRANSPOSE(($D111:$E111))),0)</f>
        <v>41699384.636682332</v>
      </c>
      <c r="W111" s="30" cm="1">
        <f t="array" ref="W111">W$106+IF($C111&lt;&gt;0,SUMPRODUCT((W$107:W$108)*TRANSPOSE(($D111:$E111))),0)</f>
        <v>41699384.636682332</v>
      </c>
      <c r="X111" s="30" cm="1">
        <f t="array" ref="X111">X$106+IF($C111&lt;&gt;0,SUMPRODUCT((X$107:X$108)*TRANSPOSE(($D111:$E111))),0)</f>
        <v>-3086631.2159624719</v>
      </c>
      <c r="Y111" s="30" cm="1">
        <f t="array" ref="Y111">Y$106+IF($C111&lt;&gt;0,SUMPRODUCT((Y$107:Y$108)*TRANSPOSE(($D111:$E111))),0)</f>
        <v>-2469304.9727699775</v>
      </c>
      <c r="Z111" s="30" cm="1">
        <f t="array" ref="Z111">Z$106+IF($C111&lt;&gt;0,SUMPRODUCT((Z$107:Z$108)*TRANSPOSE(($D111:$E111))),0)</f>
        <v>-1851978.7295774831</v>
      </c>
      <c r="AA111" s="30" cm="1">
        <f t="array" ref="AA111">AA$106+IF($C111&lt;&gt;0,SUMPRODUCT((AA$107:AA$108)*TRANSPOSE(($D111:$E111))),0)</f>
        <v>-1234652.4863849888</v>
      </c>
      <c r="AB111" s="30" cm="1">
        <f t="array" ref="AB111">AB$106+IF($C111&lt;&gt;0,SUMPRODUCT((AB$107:AB$108)*TRANSPOSE(($D111:$E111))),0)</f>
        <v>-617326.24319249438</v>
      </c>
      <c r="AC111" s="30" cm="1">
        <f t="array" ref="AC111">AC$106+IF($C111&lt;&gt;0,SUMPRODUCT((AC$107:AC$108)*TRANSPOSE(($D111:$E111))),0)</f>
        <v>0</v>
      </c>
      <c r="AD111" s="30" cm="1">
        <f t="array" ref="AD111">AD$106+IF($C111&lt;&gt;0,SUMPRODUCT((AD$107:AD$108)*TRANSPOSE(($D111:$E111))),0)</f>
        <v>0</v>
      </c>
      <c r="AE111" s="30" cm="1">
        <f t="array" ref="AE111">AE$106+IF($C111&lt;&gt;0,SUMPRODUCT((AE$107:AE$108)*TRANSPOSE(($D111:$E111))),0)</f>
        <v>0</v>
      </c>
      <c r="AF111" s="30" cm="1">
        <f t="array" ref="AF111">AF$106+IF($C111&lt;&gt;0,SUMPRODUCT((AF$107:AF$108)*TRANSPOSE(($D111:$E111))),0)</f>
        <v>0</v>
      </c>
      <c r="AG111" s="30" cm="1">
        <f t="array" ref="AG111">AG$106+IF($C111&lt;&gt;0,SUMPRODUCT((AG$107:AG$108)*TRANSPOSE(($D111:$E111))),0)</f>
        <v>0</v>
      </c>
    </row>
    <row r="112" spans="1:43" x14ac:dyDescent="0.2">
      <c r="A112" s="1" t="str">
        <f>"sens"&amp;Assumptions!B113</f>
        <v>sens3</v>
      </c>
      <c r="C112" s="299" t="str">
        <f>Assumptions!C113</f>
        <v>Total benefits 10% higher</v>
      </c>
      <c r="D112" s="300">
        <f>Assumptions!G113</f>
        <v>0</v>
      </c>
      <c r="E112" s="300">
        <f>Assumptions!H113</f>
        <v>0.1</v>
      </c>
      <c r="G112" s="37" t="str">
        <f t="shared" si="20"/>
        <v>Option 2sens3</v>
      </c>
      <c r="I112" s="30" cm="1">
        <f t="array" ref="I112">I$106+IF($C112&lt;&gt;0,SUMPRODUCT((I$107:I$108)*TRANSPOSE(($D112:$E112))),0)</f>
        <v>36547370.879815578</v>
      </c>
      <c r="J112" s="30" cm="1">
        <f t="array" ref="J112">J$106+IF($C112&lt;&gt;0,SUMPRODUCT((J$107:J$108)*TRANSPOSE(($D112:$E112))),0)</f>
        <v>41908798.951849774</v>
      </c>
      <c r="K112" s="30" cm="1">
        <f t="array" ref="K112">K$106+IF($C112&lt;&gt;0,SUMPRODUCT((K$107:K$108)*TRANSPOSE(($D112:$E112))),0)</f>
        <v>43920152.275812536</v>
      </c>
      <c r="L112" s="30" cm="1">
        <f t="array" ref="L112">L$106+IF($C112&lt;&gt;0,SUMPRODUCT((L$107:L$108)*TRANSPOSE(($D112:$E112))),0)</f>
        <v>43601840.270934761</v>
      </c>
      <c r="M112" s="30" cm="1">
        <f t="array" ref="M112">M$106+IF($C112&lt;&gt;0,SUMPRODUCT((M$107:M$108)*TRANSPOSE(($D112:$E112))),0)</f>
        <v>43184819.989815779</v>
      </c>
      <c r="N112" s="30" cm="1">
        <f t="array" ref="N112">N$106+IF($C112&lt;&gt;0,SUMPRODUCT((N$107:N$108)*TRANSPOSE(($D112:$E112))),0)</f>
        <v>45235771.226773188</v>
      </c>
      <c r="O112" s="30" cm="1">
        <f t="array" ref="O112">O$106+IF($C112&lt;&gt;0,SUMPRODUCT((O$107:O$108)*TRANSPOSE(($D112:$E112))),0)</f>
        <v>45504376.747134969</v>
      </c>
      <c r="P112" s="30" cm="1">
        <f t="array" ref="P112">P$106+IF($C112&lt;&gt;0,SUMPRODUCT((P$107:P$108)*TRANSPOSE(($D112:$E112))),0)</f>
        <v>45718372.490537301</v>
      </c>
      <c r="Q112" s="30" cm="1">
        <f t="array" ref="Q112">Q$106+IF($C112&lt;&gt;0,SUMPRODUCT((Q$107:Q$108)*TRANSPOSE(($D112:$E112))),0)</f>
        <v>45835027.197950982</v>
      </c>
      <c r="R112" s="30" cm="1">
        <f t="array" ref="R112">R$106+IF($C112&lt;&gt;0,SUMPRODUCT((R$107:R$108)*TRANSPOSE(($D112:$E112))),0)</f>
        <v>45835027.197950982</v>
      </c>
      <c r="S112" s="30" cm="1">
        <f t="array" ref="S112">S$106+IF($C112&lt;&gt;0,SUMPRODUCT((S$107:S$108)*TRANSPOSE(($D112:$E112))),0)</f>
        <v>45835027.197950982</v>
      </c>
      <c r="T112" s="30" cm="1">
        <f t="array" ref="T112">T$106+IF($C112&lt;&gt;0,SUMPRODUCT((T$107:T$108)*TRANSPOSE(($D112:$E112))),0)</f>
        <v>45835027.197950982</v>
      </c>
      <c r="U112" s="30" cm="1">
        <f t="array" ref="U112">U$106+IF($C112&lt;&gt;0,SUMPRODUCT((U$107:U$108)*TRANSPOSE(($D112:$E112))),0)</f>
        <v>45835027.197950982</v>
      </c>
      <c r="V112" s="30" cm="1">
        <f t="array" ref="V112">V$106+IF($C112&lt;&gt;0,SUMPRODUCT((V$107:V$108)*TRANSPOSE(($D112:$E112))),0)</f>
        <v>45835027.197950982</v>
      </c>
      <c r="W112" s="30" cm="1">
        <f t="array" ref="W112">W$106+IF($C112&lt;&gt;0,SUMPRODUCT((W$107:W$108)*TRANSPOSE(($D112:$E112))),0)</f>
        <v>45835027.197950982</v>
      </c>
      <c r="X112" s="30" cm="1">
        <f t="array" ref="X112">X$106+IF($C112&lt;&gt;0,SUMPRODUCT((X$107:X$108)*TRANSPOSE(($D112:$E112))),0)</f>
        <v>-3429590.2399583021</v>
      </c>
      <c r="Y112" s="30" cm="1">
        <f t="array" ref="Y112">Y$106+IF($C112&lt;&gt;0,SUMPRODUCT((Y$107:Y$108)*TRANSPOSE(($D112:$E112))),0)</f>
        <v>-2743672.1919666417</v>
      </c>
      <c r="Z112" s="30" cm="1">
        <f t="array" ref="Z112">Z$106+IF($C112&lt;&gt;0,SUMPRODUCT((Z$107:Z$108)*TRANSPOSE(($D112:$E112))),0)</f>
        <v>-2057754.1439749813</v>
      </c>
      <c r="AA112" s="30" cm="1">
        <f t="array" ref="AA112">AA$106+IF($C112&lt;&gt;0,SUMPRODUCT((AA$107:AA$108)*TRANSPOSE(($D112:$E112))),0)</f>
        <v>-1371836.0959833208</v>
      </c>
      <c r="AB112" s="30" cm="1">
        <f t="array" ref="AB112">AB$106+IF($C112&lt;&gt;0,SUMPRODUCT((AB$107:AB$108)*TRANSPOSE(($D112:$E112))),0)</f>
        <v>-685918.04799166042</v>
      </c>
      <c r="AC112" s="30" cm="1">
        <f t="array" ref="AC112">AC$106+IF($C112&lt;&gt;0,SUMPRODUCT((AC$107:AC$108)*TRANSPOSE(($D112:$E112))),0)</f>
        <v>0</v>
      </c>
      <c r="AD112" s="30" cm="1">
        <f t="array" ref="AD112">AD$106+IF($C112&lt;&gt;0,SUMPRODUCT((AD$107:AD$108)*TRANSPOSE(($D112:$E112))),0)</f>
        <v>0</v>
      </c>
      <c r="AE112" s="30" cm="1">
        <f t="array" ref="AE112">AE$106+IF($C112&lt;&gt;0,SUMPRODUCT((AE$107:AE$108)*TRANSPOSE(($D112:$E112))),0)</f>
        <v>0</v>
      </c>
      <c r="AF112" s="30" cm="1">
        <f t="array" ref="AF112">AF$106+IF($C112&lt;&gt;0,SUMPRODUCT((AF$107:AF$108)*TRANSPOSE(($D112:$E112))),0)</f>
        <v>0</v>
      </c>
      <c r="AG112" s="30" cm="1">
        <f t="array" ref="AG112">AG$106+IF($C112&lt;&gt;0,SUMPRODUCT((AG$107:AG$108)*TRANSPOSE(($D112:$E112))),0)</f>
        <v>0</v>
      </c>
    </row>
    <row r="113" spans="1:33" x14ac:dyDescent="0.2">
      <c r="A113" s="1" t="str">
        <f>"sens"&amp;Assumptions!B114</f>
        <v>sens4</v>
      </c>
      <c r="C113" s="299" t="str">
        <f>Assumptions!C114</f>
        <v>Total benefits 10% lower</v>
      </c>
      <c r="D113" s="300">
        <f>Assumptions!G114</f>
        <v>0</v>
      </c>
      <c r="E113" s="300">
        <f>Assumptions!H114</f>
        <v>-0.1</v>
      </c>
      <c r="G113" s="37" t="str">
        <f t="shared" si="20"/>
        <v>Option 2sens4</v>
      </c>
      <c r="I113" s="30" cm="1">
        <f t="array" ref="I113">I$106+IF($C113&lt;&gt;0,SUMPRODUCT((I$107:I$108)*TRANSPOSE(($D113:$E113))),0)</f>
        <v>29902394.356212743</v>
      </c>
      <c r="J113" s="30" cm="1">
        <f t="array" ref="J113">J$106+IF($C113&lt;&gt;0,SUMPRODUCT((J$107:J$108)*TRANSPOSE(($D113:$E113))),0)</f>
        <v>34164304.951878607</v>
      </c>
      <c r="K113" s="30" cm="1">
        <f t="array" ref="K113">K$106+IF($C113&lt;&gt;0,SUMPRODUCT((K$107:K$108)*TRANSPOSE(($D113:$E113))),0)</f>
        <v>35685245.299122378</v>
      </c>
      <c r="L113" s="30" cm="1">
        <f t="array" ref="L113">L$106+IF($C113&lt;&gt;0,SUMPRODUCT((L$107:L$108)*TRANSPOSE(($D113:$E113))),0)</f>
        <v>35300095.831860259</v>
      </c>
      <c r="M113" s="30" cm="1">
        <f t="array" ref="M113">M$106+IF($C113&lt;&gt;0,SUMPRODUCT((M$107:M$108)*TRANSPOSE(($D113:$E113))),0)</f>
        <v>34834185.047673516</v>
      </c>
      <c r="N113" s="30" cm="1">
        <f t="array" ref="N113">N$106+IF($C113&lt;&gt;0,SUMPRODUCT((N$107:N$108)*TRANSPOSE(($D113:$E113))),0)</f>
        <v>36387523.687367469</v>
      </c>
      <c r="O113" s="30" cm="1">
        <f t="array" ref="O113">O$106+IF($C113&lt;&gt;0,SUMPRODUCT((O$107:O$108)*TRANSPOSE(($D113:$E113))),0)</f>
        <v>36607291.840390742</v>
      </c>
      <c r="P113" s="30" cm="1">
        <f t="array" ref="P113">P$106+IF($C113&lt;&gt;0,SUMPRODUCT((P$107:P$108)*TRANSPOSE(($D113:$E113))),0)</f>
        <v>36782379.266810834</v>
      </c>
      <c r="Q113" s="30" cm="1">
        <f t="array" ref="Q113">Q$106+IF($C113&lt;&gt;0,SUMPRODUCT((Q$107:Q$108)*TRANSPOSE(($D113:$E113))),0)</f>
        <v>36877824.027422018</v>
      </c>
      <c r="R113" s="30" cm="1">
        <f t="array" ref="R113">R$106+IF($C113&lt;&gt;0,SUMPRODUCT((R$107:R$108)*TRANSPOSE(($D113:$E113))),0)</f>
        <v>36877824.027422018</v>
      </c>
      <c r="S113" s="30" cm="1">
        <f t="array" ref="S113">S$106+IF($C113&lt;&gt;0,SUMPRODUCT((S$107:S$108)*TRANSPOSE(($D113:$E113))),0)</f>
        <v>36877824.027422018</v>
      </c>
      <c r="T113" s="30" cm="1">
        <f t="array" ref="T113">T$106+IF($C113&lt;&gt;0,SUMPRODUCT((T$107:T$108)*TRANSPOSE(($D113:$E113))),0)</f>
        <v>36877824.027422018</v>
      </c>
      <c r="U113" s="30" cm="1">
        <f t="array" ref="U113">U$106+IF($C113&lt;&gt;0,SUMPRODUCT((U$107:U$108)*TRANSPOSE(($D113:$E113))),0)</f>
        <v>36877824.027422018</v>
      </c>
      <c r="V113" s="30" cm="1">
        <f t="array" ref="V113">V$106+IF($C113&lt;&gt;0,SUMPRODUCT((V$107:V$108)*TRANSPOSE(($D113:$E113))),0)</f>
        <v>36877824.027422018</v>
      </c>
      <c r="W113" s="30" cm="1">
        <f t="array" ref="W113">W$106+IF($C113&lt;&gt;0,SUMPRODUCT((W$107:W$108)*TRANSPOSE(($D113:$E113))),0)</f>
        <v>36877824.027422018</v>
      </c>
      <c r="X113" s="30" cm="1">
        <f t="array" ref="X113">X$106+IF($C113&lt;&gt;0,SUMPRODUCT((X$107:X$108)*TRANSPOSE(($D113:$E113))),0)</f>
        <v>-3429590.2399583021</v>
      </c>
      <c r="Y113" s="30" cm="1">
        <f t="array" ref="Y113">Y$106+IF($C113&lt;&gt;0,SUMPRODUCT((Y$107:Y$108)*TRANSPOSE(($D113:$E113))),0)</f>
        <v>-2743672.1919666417</v>
      </c>
      <c r="Z113" s="30" cm="1">
        <f t="array" ref="Z113">Z$106+IF($C113&lt;&gt;0,SUMPRODUCT((Z$107:Z$108)*TRANSPOSE(($D113:$E113))),0)</f>
        <v>-2057754.1439749813</v>
      </c>
      <c r="AA113" s="30" cm="1">
        <f t="array" ref="AA113">AA$106+IF($C113&lt;&gt;0,SUMPRODUCT((AA$107:AA$108)*TRANSPOSE(($D113:$E113))),0)</f>
        <v>-1371836.0959833208</v>
      </c>
      <c r="AB113" s="30" cm="1">
        <f t="array" ref="AB113">AB$106+IF($C113&lt;&gt;0,SUMPRODUCT((AB$107:AB$108)*TRANSPOSE(($D113:$E113))),0)</f>
        <v>-685918.04799166042</v>
      </c>
      <c r="AC113" s="30" cm="1">
        <f t="array" ref="AC113">AC$106+IF($C113&lt;&gt;0,SUMPRODUCT((AC$107:AC$108)*TRANSPOSE(($D113:$E113))),0)</f>
        <v>0</v>
      </c>
      <c r="AD113" s="30" cm="1">
        <f t="array" ref="AD113">AD$106+IF($C113&lt;&gt;0,SUMPRODUCT((AD$107:AD$108)*TRANSPOSE(($D113:$E113))),0)</f>
        <v>0</v>
      </c>
      <c r="AE113" s="30" cm="1">
        <f t="array" ref="AE113">AE$106+IF($C113&lt;&gt;0,SUMPRODUCT((AE$107:AE$108)*TRANSPOSE(($D113:$E113))),0)</f>
        <v>0</v>
      </c>
      <c r="AF113" s="30" cm="1">
        <f t="array" ref="AF113">AF$106+IF($C113&lt;&gt;0,SUMPRODUCT((AF$107:AF$108)*TRANSPOSE(($D113:$E113))),0)</f>
        <v>0</v>
      </c>
      <c r="AG113" s="30" cm="1">
        <f t="array" ref="AG113">AG$106+IF($C113&lt;&gt;0,SUMPRODUCT((AG$107:AG$108)*TRANSPOSE(($D113:$E113))),0)</f>
        <v>0</v>
      </c>
    </row>
    <row r="114" spans="1:33" x14ac:dyDescent="0.2">
      <c r="A114" s="1" t="str">
        <f>"sens"&amp;Assumptions!B115</f>
        <v>sens5</v>
      </c>
      <c r="C114" s="299" t="str">
        <f>Assumptions!C115</f>
        <v>Capex 10% higher &amp; Total benefits 10% lower</v>
      </c>
      <c r="D114" s="300">
        <f>Assumptions!G115</f>
        <v>0.1</v>
      </c>
      <c r="E114" s="300">
        <f>Assumptions!H115</f>
        <v>-0.1</v>
      </c>
      <c r="G114" s="37" t="str">
        <f t="shared" si="20"/>
        <v>Option 2sens5</v>
      </c>
      <c r="I114" s="30" cm="1">
        <f t="array" ref="I114">I$106+IF($C114&lt;&gt;0,SUMPRODUCT((I$107:I$108)*TRANSPOSE(($D114:$E114))),0)</f>
        <v>29902394.356212743</v>
      </c>
      <c r="J114" s="30" cm="1">
        <f t="array" ref="J114">J$106+IF($C114&lt;&gt;0,SUMPRODUCT((J$107:J$108)*TRANSPOSE(($D114:$E114))),0)</f>
        <v>34095713.147079438</v>
      </c>
      <c r="K114" s="30" cm="1">
        <f t="array" ref="K114">K$106+IF($C114&lt;&gt;0,SUMPRODUCT((K$107:K$108)*TRANSPOSE(($D114:$E114))),0)</f>
        <v>35548061.689524047</v>
      </c>
      <c r="L114" s="30" cm="1">
        <f t="array" ref="L114">L$106+IF($C114&lt;&gt;0,SUMPRODUCT((L$107:L$108)*TRANSPOSE(($D114:$E114))),0)</f>
        <v>35094320.417462766</v>
      </c>
      <c r="M114" s="30" cm="1">
        <f t="array" ref="M114">M$106+IF($C114&lt;&gt;0,SUMPRODUCT((M$107:M$108)*TRANSPOSE(($D114:$E114))),0)</f>
        <v>34559817.828476854</v>
      </c>
      <c r="N114" s="30" cm="1">
        <f t="array" ref="N114">N$106+IF($C114&lt;&gt;0,SUMPRODUCT((N$107:N$108)*TRANSPOSE(($D114:$E114))),0)</f>
        <v>36044564.663371637</v>
      </c>
      <c r="O114" s="30" cm="1">
        <f t="array" ref="O114">O$106+IF($C114&lt;&gt;0,SUMPRODUCT((O$107:O$108)*TRANSPOSE(($D114:$E114))),0)</f>
        <v>36264332.81639491</v>
      </c>
      <c r="P114" s="30" cm="1">
        <f t="array" ref="P114">P$106+IF($C114&lt;&gt;0,SUMPRODUCT((P$107:P$108)*TRANSPOSE(($D114:$E114))),0)</f>
        <v>36439420.242815003</v>
      </c>
      <c r="Q114" s="30" cm="1">
        <f t="array" ref="Q114">Q$106+IF($C114&lt;&gt;0,SUMPRODUCT((Q$107:Q$108)*TRANSPOSE(($D114:$E114))),0)</f>
        <v>36534865.003426187</v>
      </c>
      <c r="R114" s="30" cm="1">
        <f t="array" ref="R114">R$106+IF($C114&lt;&gt;0,SUMPRODUCT((R$107:R$108)*TRANSPOSE(($D114:$E114))),0)</f>
        <v>36534865.003426187</v>
      </c>
      <c r="S114" s="30" cm="1">
        <f t="array" ref="S114">S$106+IF($C114&lt;&gt;0,SUMPRODUCT((S$107:S$108)*TRANSPOSE(($D114:$E114))),0)</f>
        <v>36534865.003426187</v>
      </c>
      <c r="T114" s="30" cm="1">
        <f t="array" ref="T114">T$106+IF($C114&lt;&gt;0,SUMPRODUCT((T$107:T$108)*TRANSPOSE(($D114:$E114))),0)</f>
        <v>36534865.003426187</v>
      </c>
      <c r="U114" s="30" cm="1">
        <f t="array" ref="U114">U$106+IF($C114&lt;&gt;0,SUMPRODUCT((U$107:U$108)*TRANSPOSE(($D114:$E114))),0)</f>
        <v>36534865.003426187</v>
      </c>
      <c r="V114" s="30" cm="1">
        <f t="array" ref="V114">V$106+IF($C114&lt;&gt;0,SUMPRODUCT((V$107:V$108)*TRANSPOSE(($D114:$E114))),0)</f>
        <v>36534865.003426187</v>
      </c>
      <c r="W114" s="30" cm="1">
        <f t="array" ref="W114">W$106+IF($C114&lt;&gt;0,SUMPRODUCT((W$107:W$108)*TRANSPOSE(($D114:$E114))),0)</f>
        <v>36534865.003426187</v>
      </c>
      <c r="X114" s="30" cm="1">
        <f t="array" ref="X114">X$106+IF($C114&lt;&gt;0,SUMPRODUCT((X$107:X$108)*TRANSPOSE(($D114:$E114))),0)</f>
        <v>-3772549.2639541323</v>
      </c>
      <c r="Y114" s="30" cm="1">
        <f t="array" ref="Y114">Y$106+IF($C114&lt;&gt;0,SUMPRODUCT((Y$107:Y$108)*TRANSPOSE(($D114:$E114))),0)</f>
        <v>-3018039.4111633059</v>
      </c>
      <c r="Z114" s="30" cm="1">
        <f t="array" ref="Z114">Z$106+IF($C114&lt;&gt;0,SUMPRODUCT((Z$107:Z$108)*TRANSPOSE(($D114:$E114))),0)</f>
        <v>-2263529.5583724794</v>
      </c>
      <c r="AA114" s="30" cm="1">
        <f t="array" ref="AA114">AA$106+IF($C114&lt;&gt;0,SUMPRODUCT((AA$107:AA$108)*TRANSPOSE(($D114:$E114))),0)</f>
        <v>-1509019.7055816529</v>
      </c>
      <c r="AB114" s="30" cm="1">
        <f t="array" ref="AB114">AB$106+IF($C114&lt;&gt;0,SUMPRODUCT((AB$107:AB$108)*TRANSPOSE(($D114:$E114))),0)</f>
        <v>-754509.85279082647</v>
      </c>
      <c r="AC114" s="30" cm="1">
        <f t="array" ref="AC114">AC$106+IF($C114&lt;&gt;0,SUMPRODUCT((AC$107:AC$108)*TRANSPOSE(($D114:$E114))),0)</f>
        <v>0</v>
      </c>
      <c r="AD114" s="30" cm="1">
        <f t="array" ref="AD114">AD$106+IF($C114&lt;&gt;0,SUMPRODUCT((AD$107:AD$108)*TRANSPOSE(($D114:$E114))),0)</f>
        <v>0</v>
      </c>
      <c r="AE114" s="30" cm="1">
        <f t="array" ref="AE114">AE$106+IF($C114&lt;&gt;0,SUMPRODUCT((AE$107:AE$108)*TRANSPOSE(($D114:$E114))),0)</f>
        <v>0</v>
      </c>
      <c r="AF114" s="30" cm="1">
        <f t="array" ref="AF114">AF$106+IF($C114&lt;&gt;0,SUMPRODUCT((AF$107:AF$108)*TRANSPOSE(($D114:$E114))),0)</f>
        <v>0</v>
      </c>
      <c r="AG114" s="30" cm="1">
        <f t="array" ref="AG114">AG$106+IF($C114&lt;&gt;0,SUMPRODUCT((AG$107:AG$108)*TRANSPOSE(($D114:$E114))),0)</f>
        <v>0</v>
      </c>
    </row>
    <row r="115" spans="1:33" x14ac:dyDescent="0.2">
      <c r="A115" s="1" t="str">
        <f>"sens"&amp;Assumptions!B116</f>
        <v>sens</v>
      </c>
      <c r="C115" s="299">
        <f>Assumptions!C116</f>
        <v>0</v>
      </c>
      <c r="D115" s="300">
        <f>Assumptions!G116</f>
        <v>0</v>
      </c>
      <c r="E115" s="300">
        <f>Assumptions!H116</f>
        <v>0</v>
      </c>
      <c r="G115" s="37" t="str">
        <f t="shared" si="20"/>
        <v>Option 2sens</v>
      </c>
      <c r="I115" s="30" cm="1">
        <f t="array" ref="I115">I$106+IF($C115&lt;&gt;0,SUMPRODUCT((I$107:I$108)*TRANSPOSE(($D115:$E115))),0)</f>
        <v>33224882.618014161</v>
      </c>
      <c r="J115" s="30" cm="1">
        <f t="array" ref="J115">J$106+IF($C115&lt;&gt;0,SUMPRODUCT((J$107:J$108)*TRANSPOSE(($D115:$E115))),0)</f>
        <v>38036551.95186419</v>
      </c>
      <c r="K115" s="30" cm="1">
        <f t="array" ref="K115">K$106+IF($C115&lt;&gt;0,SUMPRODUCT((K$107:K$108)*TRANSPOSE(($D115:$E115))),0)</f>
        <v>39802698.787467457</v>
      </c>
      <c r="L115" s="30" cm="1">
        <f t="array" ref="L115">L$106+IF($C115&lt;&gt;0,SUMPRODUCT((L$107:L$108)*TRANSPOSE(($D115:$E115))),0)</f>
        <v>39450968.05139751</v>
      </c>
      <c r="M115" s="30" cm="1">
        <f t="array" ref="M115">M$106+IF($C115&lt;&gt;0,SUMPRODUCT((M$107:M$108)*TRANSPOSE(($D115:$E115))),0)</f>
        <v>39009502.518744648</v>
      </c>
      <c r="N115" s="30" cm="1">
        <f t="array" ref="N115">N$106+IF($C115&lt;&gt;0,SUMPRODUCT((N$107:N$108)*TRANSPOSE(($D115:$E115))),0)</f>
        <v>40811647.457070328</v>
      </c>
      <c r="O115" s="30" cm="1">
        <f t="array" ref="O115">O$106+IF($C115&lt;&gt;0,SUMPRODUCT((O$107:O$108)*TRANSPOSE(($D115:$E115))),0)</f>
        <v>41055834.293762855</v>
      </c>
      <c r="P115" s="30" cm="1">
        <f t="array" ref="P115">P$106+IF($C115&lt;&gt;0,SUMPRODUCT((P$107:P$108)*TRANSPOSE(($D115:$E115))),0)</f>
        <v>41250375.878674068</v>
      </c>
      <c r="Q115" s="30" cm="1">
        <f t="array" ref="Q115">Q$106+IF($C115&lt;&gt;0,SUMPRODUCT((Q$107:Q$108)*TRANSPOSE(($D115:$E115))),0)</f>
        <v>41356425.6126865</v>
      </c>
      <c r="R115" s="30" cm="1">
        <f t="array" ref="R115">R$106+IF($C115&lt;&gt;0,SUMPRODUCT((R$107:R$108)*TRANSPOSE(($D115:$E115))),0)</f>
        <v>41356425.6126865</v>
      </c>
      <c r="S115" s="30" cm="1">
        <f t="array" ref="S115">S$106+IF($C115&lt;&gt;0,SUMPRODUCT((S$107:S$108)*TRANSPOSE(($D115:$E115))),0)</f>
        <v>41356425.6126865</v>
      </c>
      <c r="T115" s="30" cm="1">
        <f t="array" ref="T115">T$106+IF($C115&lt;&gt;0,SUMPRODUCT((T$107:T$108)*TRANSPOSE(($D115:$E115))),0)</f>
        <v>41356425.6126865</v>
      </c>
      <c r="U115" s="30" cm="1">
        <f t="array" ref="U115">U$106+IF($C115&lt;&gt;0,SUMPRODUCT((U$107:U$108)*TRANSPOSE(($D115:$E115))),0)</f>
        <v>41356425.6126865</v>
      </c>
      <c r="V115" s="30" cm="1">
        <f t="array" ref="V115">V$106+IF($C115&lt;&gt;0,SUMPRODUCT((V$107:V$108)*TRANSPOSE(($D115:$E115))),0)</f>
        <v>41356425.6126865</v>
      </c>
      <c r="W115" s="30" cm="1">
        <f t="array" ref="W115">W$106+IF($C115&lt;&gt;0,SUMPRODUCT((W$107:W$108)*TRANSPOSE(($D115:$E115))),0)</f>
        <v>41356425.6126865</v>
      </c>
      <c r="X115" s="30" cm="1">
        <f t="array" ref="X115">X$106+IF($C115&lt;&gt;0,SUMPRODUCT((X$107:X$108)*TRANSPOSE(($D115:$E115))),0)</f>
        <v>-3429590.2399583021</v>
      </c>
      <c r="Y115" s="30" cm="1">
        <f t="array" ref="Y115">Y$106+IF($C115&lt;&gt;0,SUMPRODUCT((Y$107:Y$108)*TRANSPOSE(($D115:$E115))),0)</f>
        <v>-2743672.1919666417</v>
      </c>
      <c r="Z115" s="30" cm="1">
        <f t="array" ref="Z115">Z$106+IF($C115&lt;&gt;0,SUMPRODUCT((Z$107:Z$108)*TRANSPOSE(($D115:$E115))),0)</f>
        <v>-2057754.1439749813</v>
      </c>
      <c r="AA115" s="30" cm="1">
        <f t="array" ref="AA115">AA$106+IF($C115&lt;&gt;0,SUMPRODUCT((AA$107:AA$108)*TRANSPOSE(($D115:$E115))),0)</f>
        <v>-1371836.0959833208</v>
      </c>
      <c r="AB115" s="30" cm="1">
        <f t="array" ref="AB115">AB$106+IF($C115&lt;&gt;0,SUMPRODUCT((AB$107:AB$108)*TRANSPOSE(($D115:$E115))),0)</f>
        <v>-685918.04799166042</v>
      </c>
      <c r="AC115" s="30" cm="1">
        <f t="array" ref="AC115">AC$106+IF($C115&lt;&gt;0,SUMPRODUCT((AC$107:AC$108)*TRANSPOSE(($D115:$E115))),0)</f>
        <v>0</v>
      </c>
      <c r="AD115" s="30" cm="1">
        <f t="array" ref="AD115">AD$106+IF($C115&lt;&gt;0,SUMPRODUCT((AD$107:AD$108)*TRANSPOSE(($D115:$E115))),0)</f>
        <v>0</v>
      </c>
      <c r="AE115" s="30" cm="1">
        <f t="array" ref="AE115">AE$106+IF($C115&lt;&gt;0,SUMPRODUCT((AE$107:AE$108)*TRANSPOSE(($D115:$E115))),0)</f>
        <v>0</v>
      </c>
      <c r="AF115" s="30" cm="1">
        <f t="array" ref="AF115">AF$106+IF($C115&lt;&gt;0,SUMPRODUCT((AF$107:AF$108)*TRANSPOSE(($D115:$E115))),0)</f>
        <v>0</v>
      </c>
      <c r="AG115" s="30" cm="1">
        <f t="array" ref="AG115">AG$106+IF($C115&lt;&gt;0,SUMPRODUCT((AG$107:AG$108)*TRANSPOSE(($D115:$E115))),0)</f>
        <v>0</v>
      </c>
    </row>
    <row r="116" spans="1:33" x14ac:dyDescent="0.2">
      <c r="A116" s="1" t="str">
        <f>"sens"&amp;Assumptions!B117</f>
        <v>sens</v>
      </c>
      <c r="C116" s="299">
        <f>Assumptions!C117</f>
        <v>0</v>
      </c>
      <c r="D116" s="300">
        <f>Assumptions!G117</f>
        <v>0</v>
      </c>
      <c r="E116" s="300">
        <f>Assumptions!H117</f>
        <v>0</v>
      </c>
      <c r="G116" s="37" t="str">
        <f t="shared" si="20"/>
        <v>Option 2sens</v>
      </c>
      <c r="I116" s="30" cm="1">
        <f t="array" ref="I116">I$106+IF($C116&lt;&gt;0,SUMPRODUCT((I$107:I$108)*TRANSPOSE(($D116:$E116))),0)</f>
        <v>33224882.618014161</v>
      </c>
      <c r="J116" s="30" cm="1">
        <f t="array" ref="J116">J$106+IF($C116&lt;&gt;0,SUMPRODUCT((J$107:J$108)*TRANSPOSE(($D116:$E116))),0)</f>
        <v>38036551.95186419</v>
      </c>
      <c r="K116" s="30" cm="1">
        <f t="array" ref="K116">K$106+IF($C116&lt;&gt;0,SUMPRODUCT((K$107:K$108)*TRANSPOSE(($D116:$E116))),0)</f>
        <v>39802698.787467457</v>
      </c>
      <c r="L116" s="30" cm="1">
        <f t="array" ref="L116">L$106+IF($C116&lt;&gt;0,SUMPRODUCT((L$107:L$108)*TRANSPOSE(($D116:$E116))),0)</f>
        <v>39450968.05139751</v>
      </c>
      <c r="M116" s="30" cm="1">
        <f t="array" ref="M116">M$106+IF($C116&lt;&gt;0,SUMPRODUCT((M$107:M$108)*TRANSPOSE(($D116:$E116))),0)</f>
        <v>39009502.518744648</v>
      </c>
      <c r="N116" s="30" cm="1">
        <f t="array" ref="N116">N$106+IF($C116&lt;&gt;0,SUMPRODUCT((N$107:N$108)*TRANSPOSE(($D116:$E116))),0)</f>
        <v>40811647.457070328</v>
      </c>
      <c r="O116" s="30" cm="1">
        <f t="array" ref="O116">O$106+IF($C116&lt;&gt;0,SUMPRODUCT((O$107:O$108)*TRANSPOSE(($D116:$E116))),0)</f>
        <v>41055834.293762855</v>
      </c>
      <c r="P116" s="30" cm="1">
        <f t="array" ref="P116">P$106+IF($C116&lt;&gt;0,SUMPRODUCT((P$107:P$108)*TRANSPOSE(($D116:$E116))),0)</f>
        <v>41250375.878674068</v>
      </c>
      <c r="Q116" s="30" cm="1">
        <f t="array" ref="Q116">Q$106+IF($C116&lt;&gt;0,SUMPRODUCT((Q$107:Q$108)*TRANSPOSE(($D116:$E116))),0)</f>
        <v>41356425.6126865</v>
      </c>
      <c r="R116" s="30" cm="1">
        <f t="array" ref="R116">R$106+IF($C116&lt;&gt;0,SUMPRODUCT((R$107:R$108)*TRANSPOSE(($D116:$E116))),0)</f>
        <v>41356425.6126865</v>
      </c>
      <c r="S116" s="30" cm="1">
        <f t="array" ref="S116">S$106+IF($C116&lt;&gt;0,SUMPRODUCT((S$107:S$108)*TRANSPOSE(($D116:$E116))),0)</f>
        <v>41356425.6126865</v>
      </c>
      <c r="T116" s="30" cm="1">
        <f t="array" ref="T116">T$106+IF($C116&lt;&gt;0,SUMPRODUCT((T$107:T$108)*TRANSPOSE(($D116:$E116))),0)</f>
        <v>41356425.6126865</v>
      </c>
      <c r="U116" s="30" cm="1">
        <f t="array" ref="U116">U$106+IF($C116&lt;&gt;0,SUMPRODUCT((U$107:U$108)*TRANSPOSE(($D116:$E116))),0)</f>
        <v>41356425.6126865</v>
      </c>
      <c r="V116" s="30" cm="1">
        <f t="array" ref="V116">V$106+IF($C116&lt;&gt;0,SUMPRODUCT((V$107:V$108)*TRANSPOSE(($D116:$E116))),0)</f>
        <v>41356425.6126865</v>
      </c>
      <c r="W116" s="30" cm="1">
        <f t="array" ref="W116">W$106+IF($C116&lt;&gt;0,SUMPRODUCT((W$107:W$108)*TRANSPOSE(($D116:$E116))),0)</f>
        <v>41356425.6126865</v>
      </c>
      <c r="X116" s="30" cm="1">
        <f t="array" ref="X116">X$106+IF($C116&lt;&gt;0,SUMPRODUCT((X$107:X$108)*TRANSPOSE(($D116:$E116))),0)</f>
        <v>-3429590.2399583021</v>
      </c>
      <c r="Y116" s="30" cm="1">
        <f t="array" ref="Y116">Y$106+IF($C116&lt;&gt;0,SUMPRODUCT((Y$107:Y$108)*TRANSPOSE(($D116:$E116))),0)</f>
        <v>-2743672.1919666417</v>
      </c>
      <c r="Z116" s="30" cm="1">
        <f t="array" ref="Z116">Z$106+IF($C116&lt;&gt;0,SUMPRODUCT((Z$107:Z$108)*TRANSPOSE(($D116:$E116))),0)</f>
        <v>-2057754.1439749813</v>
      </c>
      <c r="AA116" s="30" cm="1">
        <f t="array" ref="AA116">AA$106+IF($C116&lt;&gt;0,SUMPRODUCT((AA$107:AA$108)*TRANSPOSE(($D116:$E116))),0)</f>
        <v>-1371836.0959833208</v>
      </c>
      <c r="AB116" s="30" cm="1">
        <f t="array" ref="AB116">AB$106+IF($C116&lt;&gt;0,SUMPRODUCT((AB$107:AB$108)*TRANSPOSE(($D116:$E116))),0)</f>
        <v>-685918.04799166042</v>
      </c>
      <c r="AC116" s="30" cm="1">
        <f t="array" ref="AC116">AC$106+IF($C116&lt;&gt;0,SUMPRODUCT((AC$107:AC$108)*TRANSPOSE(($D116:$E116))),0)</f>
        <v>0</v>
      </c>
      <c r="AD116" s="30" cm="1">
        <f t="array" ref="AD116">AD$106+IF($C116&lt;&gt;0,SUMPRODUCT((AD$107:AD$108)*TRANSPOSE(($D116:$E116))),0)</f>
        <v>0</v>
      </c>
      <c r="AE116" s="30" cm="1">
        <f t="array" ref="AE116">AE$106+IF($C116&lt;&gt;0,SUMPRODUCT((AE$107:AE$108)*TRANSPOSE(($D116:$E116))),0)</f>
        <v>0</v>
      </c>
      <c r="AF116" s="30" cm="1">
        <f t="array" ref="AF116">AF$106+IF($C116&lt;&gt;0,SUMPRODUCT((AF$107:AF$108)*TRANSPOSE(($D116:$E116))),0)</f>
        <v>0</v>
      </c>
      <c r="AG116" s="30" cm="1">
        <f t="array" ref="AG116">AG$106+IF($C116&lt;&gt;0,SUMPRODUCT((AG$107:AG$108)*TRANSPOSE(($D116:$E116))),0)</f>
        <v>0</v>
      </c>
    </row>
    <row r="117" spans="1:33" x14ac:dyDescent="0.2">
      <c r="A117" s="1" t="str">
        <f>"sens"&amp;Assumptions!B118</f>
        <v>sens</v>
      </c>
      <c r="C117" s="299">
        <f>Assumptions!C118</f>
        <v>0</v>
      </c>
      <c r="D117" s="300">
        <f>Assumptions!G118</f>
        <v>0</v>
      </c>
      <c r="E117" s="300">
        <f>Assumptions!H118</f>
        <v>0</v>
      </c>
      <c r="G117" s="37" t="str">
        <f t="shared" si="20"/>
        <v>Option 2sens</v>
      </c>
      <c r="I117" s="30" cm="1">
        <f t="array" ref="I117">I$106+IF($C117&lt;&gt;0,SUMPRODUCT((I$107:I$108)*TRANSPOSE(($D117:$E117))),0)</f>
        <v>33224882.618014161</v>
      </c>
      <c r="J117" s="30" cm="1">
        <f t="array" ref="J117">J$106+IF($C117&lt;&gt;0,SUMPRODUCT((J$107:J$108)*TRANSPOSE(($D117:$E117))),0)</f>
        <v>38036551.95186419</v>
      </c>
      <c r="K117" s="30" cm="1">
        <f t="array" ref="K117">K$106+IF($C117&lt;&gt;0,SUMPRODUCT((K$107:K$108)*TRANSPOSE(($D117:$E117))),0)</f>
        <v>39802698.787467457</v>
      </c>
      <c r="L117" s="30" cm="1">
        <f t="array" ref="L117">L$106+IF($C117&lt;&gt;0,SUMPRODUCT((L$107:L$108)*TRANSPOSE(($D117:$E117))),0)</f>
        <v>39450968.05139751</v>
      </c>
      <c r="M117" s="30" cm="1">
        <f t="array" ref="M117">M$106+IF($C117&lt;&gt;0,SUMPRODUCT((M$107:M$108)*TRANSPOSE(($D117:$E117))),0)</f>
        <v>39009502.518744648</v>
      </c>
      <c r="N117" s="30" cm="1">
        <f t="array" ref="N117">N$106+IF($C117&lt;&gt;0,SUMPRODUCT((N$107:N$108)*TRANSPOSE(($D117:$E117))),0)</f>
        <v>40811647.457070328</v>
      </c>
      <c r="O117" s="30" cm="1">
        <f t="array" ref="O117">O$106+IF($C117&lt;&gt;0,SUMPRODUCT((O$107:O$108)*TRANSPOSE(($D117:$E117))),0)</f>
        <v>41055834.293762855</v>
      </c>
      <c r="P117" s="30" cm="1">
        <f t="array" ref="P117">P$106+IF($C117&lt;&gt;0,SUMPRODUCT((P$107:P$108)*TRANSPOSE(($D117:$E117))),0)</f>
        <v>41250375.878674068</v>
      </c>
      <c r="Q117" s="30" cm="1">
        <f t="array" ref="Q117">Q$106+IF($C117&lt;&gt;0,SUMPRODUCT((Q$107:Q$108)*TRANSPOSE(($D117:$E117))),0)</f>
        <v>41356425.6126865</v>
      </c>
      <c r="R117" s="30" cm="1">
        <f t="array" ref="R117">R$106+IF($C117&lt;&gt;0,SUMPRODUCT((R$107:R$108)*TRANSPOSE(($D117:$E117))),0)</f>
        <v>41356425.6126865</v>
      </c>
      <c r="S117" s="30" cm="1">
        <f t="array" ref="S117">S$106+IF($C117&lt;&gt;0,SUMPRODUCT((S$107:S$108)*TRANSPOSE(($D117:$E117))),0)</f>
        <v>41356425.6126865</v>
      </c>
      <c r="T117" s="30" cm="1">
        <f t="array" ref="T117">T$106+IF($C117&lt;&gt;0,SUMPRODUCT((T$107:T$108)*TRANSPOSE(($D117:$E117))),0)</f>
        <v>41356425.6126865</v>
      </c>
      <c r="U117" s="30" cm="1">
        <f t="array" ref="U117">U$106+IF($C117&lt;&gt;0,SUMPRODUCT((U$107:U$108)*TRANSPOSE(($D117:$E117))),0)</f>
        <v>41356425.6126865</v>
      </c>
      <c r="V117" s="30" cm="1">
        <f t="array" ref="V117">V$106+IF($C117&lt;&gt;0,SUMPRODUCT((V$107:V$108)*TRANSPOSE(($D117:$E117))),0)</f>
        <v>41356425.6126865</v>
      </c>
      <c r="W117" s="30" cm="1">
        <f t="array" ref="W117">W$106+IF($C117&lt;&gt;0,SUMPRODUCT((W$107:W$108)*TRANSPOSE(($D117:$E117))),0)</f>
        <v>41356425.6126865</v>
      </c>
      <c r="X117" s="30" cm="1">
        <f t="array" ref="X117">X$106+IF($C117&lt;&gt;0,SUMPRODUCT((X$107:X$108)*TRANSPOSE(($D117:$E117))),0)</f>
        <v>-3429590.2399583021</v>
      </c>
      <c r="Y117" s="30" cm="1">
        <f t="array" ref="Y117">Y$106+IF($C117&lt;&gt;0,SUMPRODUCT((Y$107:Y$108)*TRANSPOSE(($D117:$E117))),0)</f>
        <v>-2743672.1919666417</v>
      </c>
      <c r="Z117" s="30" cm="1">
        <f t="array" ref="Z117">Z$106+IF($C117&lt;&gt;0,SUMPRODUCT((Z$107:Z$108)*TRANSPOSE(($D117:$E117))),0)</f>
        <v>-2057754.1439749813</v>
      </c>
      <c r="AA117" s="30" cm="1">
        <f t="array" ref="AA117">AA$106+IF($C117&lt;&gt;0,SUMPRODUCT((AA$107:AA$108)*TRANSPOSE(($D117:$E117))),0)</f>
        <v>-1371836.0959833208</v>
      </c>
      <c r="AB117" s="30" cm="1">
        <f t="array" ref="AB117">AB$106+IF($C117&lt;&gt;0,SUMPRODUCT((AB$107:AB$108)*TRANSPOSE(($D117:$E117))),0)</f>
        <v>-685918.04799166042</v>
      </c>
      <c r="AC117" s="30" cm="1">
        <f t="array" ref="AC117">AC$106+IF($C117&lt;&gt;0,SUMPRODUCT((AC$107:AC$108)*TRANSPOSE(($D117:$E117))),0)</f>
        <v>0</v>
      </c>
      <c r="AD117" s="30" cm="1">
        <f t="array" ref="AD117">AD$106+IF($C117&lt;&gt;0,SUMPRODUCT((AD$107:AD$108)*TRANSPOSE(($D117:$E117))),0)</f>
        <v>0</v>
      </c>
      <c r="AE117" s="30" cm="1">
        <f t="array" ref="AE117">AE$106+IF($C117&lt;&gt;0,SUMPRODUCT((AE$107:AE$108)*TRANSPOSE(($D117:$E117))),0)</f>
        <v>0</v>
      </c>
      <c r="AF117" s="30" cm="1">
        <f t="array" ref="AF117">AF$106+IF($C117&lt;&gt;0,SUMPRODUCT((AF$107:AF$108)*TRANSPOSE(($D117:$E117))),0)</f>
        <v>0</v>
      </c>
      <c r="AG117" s="30" cm="1">
        <f t="array" ref="AG117">AG$106+IF($C117&lt;&gt;0,SUMPRODUCT((AG$107:AG$108)*TRANSPOSE(($D117:$E117))),0)</f>
        <v>0</v>
      </c>
    </row>
    <row r="118" spans="1:33" x14ac:dyDescent="0.2">
      <c r="E118" s="242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</row>
    <row r="129" spans="9:12" x14ac:dyDescent="0.2">
      <c r="I129" s="247"/>
      <c r="J129" s="247"/>
      <c r="K129" s="247"/>
      <c r="L129" s="247"/>
    </row>
    <row r="130" spans="9:12" x14ac:dyDescent="0.2">
      <c r="I130" s="247"/>
      <c r="J130" s="247"/>
      <c r="K130" s="247"/>
      <c r="L130" s="247"/>
    </row>
    <row r="131" spans="9:12" x14ac:dyDescent="0.2">
      <c r="I131" s="247"/>
      <c r="J131" s="247"/>
      <c r="K131" s="247"/>
      <c r="L131" s="247"/>
    </row>
    <row r="132" spans="9:12" x14ac:dyDescent="0.2">
      <c r="I132" s="247"/>
      <c r="J132" s="247"/>
      <c r="K132" s="247"/>
      <c r="L132" s="247"/>
    </row>
    <row r="133" spans="9:12" x14ac:dyDescent="0.2">
      <c r="I133" s="247"/>
      <c r="J133" s="247"/>
      <c r="K133" s="247"/>
      <c r="L133" s="247"/>
    </row>
    <row r="134" spans="9:12" x14ac:dyDescent="0.2">
      <c r="I134" s="247"/>
      <c r="J134" s="247"/>
      <c r="K134" s="247"/>
      <c r="L134" s="247"/>
    </row>
    <row r="135" spans="9:12" x14ac:dyDescent="0.2">
      <c r="I135" s="247"/>
      <c r="J135" s="247"/>
      <c r="K135" s="247"/>
      <c r="L135" s="247"/>
    </row>
    <row r="136" spans="9:12" x14ac:dyDescent="0.2">
      <c r="I136" s="247"/>
      <c r="J136" s="247"/>
      <c r="K136" s="247"/>
      <c r="L136" s="247"/>
    </row>
  </sheetData>
  <conditionalFormatting sqref="E14:E16">
    <cfRule type="expression" dxfId="12" priority="1">
      <formula>AND(SUM($I14:$AB14)&lt;&gt;0, E14=0)</formula>
    </cfRule>
  </conditionalFormatting>
  <conditionalFormatting sqref="E28">
    <cfRule type="expression" dxfId="11" priority="236">
      <formula>AND(SUM($I$27:$AG$27)&gt;0, $E$28=0)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F65EB60-FCE6-4945-964C-D8B8AF8E6CEB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E919-3C6A-4976-AA18-0C14B57A2441}">
  <sheetPr codeName="Sheet5">
    <tabColor rgb="FF0099FF"/>
  </sheetPr>
  <dimension ref="A1:XER117"/>
  <sheetViews>
    <sheetView showGridLines="0" zoomScale="90" zoomScaleNormal="90" workbookViewId="0">
      <pane xSplit="7" ySplit="10" topLeftCell="H11" activePane="bottomRight" state="frozen"/>
      <selection activeCell="S27" sqref="S27"/>
      <selection pane="topRight" activeCell="S27" sqref="S27"/>
      <selection pane="bottomLeft" activeCell="S27" sqref="S27"/>
      <selection pane="bottomRight" activeCell="M14" sqref="M14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3.375" style="1" customWidth="1"/>
    <col min="9" max="33" width="12.125" style="1" customWidth="1"/>
    <col min="34" max="16384" width="8" style="1"/>
  </cols>
  <sheetData>
    <row r="1" spans="1:4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4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43" ht="15.75" x14ac:dyDescent="0.25">
      <c r="A3" s="202" t="s">
        <v>135</v>
      </c>
      <c r="B3" s="5"/>
      <c r="C3" s="199" t="str">
        <f>INDEX(Assumptions!$E$14:$E$18, MATCH(A3,_xlfn.ANCHORARRAY( Assumptions!$C$14),0))</f>
        <v>Economic SWER upgrades</v>
      </c>
    </row>
    <row r="4" spans="1:43" x14ac:dyDescent="0.2">
      <c r="A4" s="200" t="str">
        <f>(INDEX(Data!$D$9:$D$13, MATCH(A3, options,0)))</f>
        <v/>
      </c>
      <c r="B4" s="186"/>
      <c r="C4" s="237" t="str">
        <f>IF(INDEX(Misc_calcs!$D$49:$D$67, MATCH(A3, Misc_calcs!$B$49:$B$67,0)), Misc_calcs!$B$70, "")</f>
        <v/>
      </c>
    </row>
    <row r="5" spans="1:43" hidden="1" outlineLevel="1" x14ac:dyDescent="0.2">
      <c r="C5" s="98"/>
      <c r="D5" s="97"/>
      <c r="E5" s="99"/>
      <c r="F5" s="99"/>
      <c r="G5" s="97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</row>
    <row r="6" spans="1:43" hidden="1" outlineLevel="1" x14ac:dyDescent="0.2">
      <c r="A6" s="97" t="str">
        <f>'Option1 (base case)'!A6</f>
        <v>Count</v>
      </c>
      <c r="B6" s="97"/>
      <c r="C6" s="98"/>
      <c r="D6" s="97"/>
      <c r="E6" s="99"/>
      <c r="F6" s="99"/>
      <c r="G6" s="97"/>
      <c r="H6" s="100"/>
      <c r="I6" s="100">
        <f>'Option1 (base case)'!I6</f>
        <v>1</v>
      </c>
      <c r="J6" s="100">
        <f>'Option1 (base case)'!J6</f>
        <v>2</v>
      </c>
      <c r="K6" s="100">
        <f>'Option1 (base case)'!K6</f>
        <v>3</v>
      </c>
      <c r="L6" s="100">
        <f>'Option1 (base case)'!L6</f>
        <v>4</v>
      </c>
      <c r="M6" s="100">
        <f>'Option1 (base case)'!M6</f>
        <v>5</v>
      </c>
      <c r="N6" s="100">
        <f>'Option1 (base case)'!N6</f>
        <v>6</v>
      </c>
      <c r="O6" s="100">
        <f>'Option1 (base case)'!O6</f>
        <v>7</v>
      </c>
      <c r="P6" s="100">
        <f>'Option1 (base case)'!P6</f>
        <v>8</v>
      </c>
      <c r="Q6" s="100">
        <f>'Option1 (base case)'!Q6</f>
        <v>9</v>
      </c>
      <c r="R6" s="100">
        <f>'Option1 (base case)'!R6</f>
        <v>10</v>
      </c>
      <c r="S6" s="100">
        <f>'Option1 (base case)'!S6</f>
        <v>11</v>
      </c>
      <c r="T6" s="100">
        <f>'Option1 (base case)'!T6</f>
        <v>12</v>
      </c>
      <c r="U6" s="100">
        <f>'Option1 (base case)'!U6</f>
        <v>13</v>
      </c>
      <c r="V6" s="100">
        <f>'Option1 (base case)'!V6</f>
        <v>14</v>
      </c>
      <c r="W6" s="100">
        <f>'Option1 (base case)'!W6</f>
        <v>15</v>
      </c>
      <c r="X6" s="100">
        <f>'Option1 (base case)'!X6</f>
        <v>16</v>
      </c>
      <c r="Y6" s="100">
        <f>'Option1 (base case)'!Y6</f>
        <v>17</v>
      </c>
      <c r="Z6" s="100">
        <f>'Option1 (base case)'!Z6</f>
        <v>18</v>
      </c>
      <c r="AA6" s="100">
        <f>'Option1 (base case)'!AA6</f>
        <v>19</v>
      </c>
      <c r="AB6" s="100">
        <f>'Option1 (base case)'!AB6</f>
        <v>20</v>
      </c>
      <c r="AC6" s="100">
        <f>'Option1 (base case)'!AC6</f>
        <v>21</v>
      </c>
      <c r="AD6" s="100">
        <f>'Option1 (base case)'!AD6</f>
        <v>22</v>
      </c>
      <c r="AE6" s="100">
        <f>'Option1 (base case)'!AE6</f>
        <v>23</v>
      </c>
      <c r="AF6" s="100">
        <f>'Option1 (base case)'!AF6</f>
        <v>24</v>
      </c>
      <c r="AG6" s="100">
        <f>'Option1 (base case)'!AG6</f>
        <v>25</v>
      </c>
    </row>
    <row r="7" spans="1:43" hidden="1" outlineLevel="1" x14ac:dyDescent="0.2">
      <c r="A7" s="97" t="str">
        <f>'Option1 (base case)'!A7</f>
        <v>Value of CO2 reductions</v>
      </c>
      <c r="B7" s="97"/>
      <c r="G7" s="159" t="s">
        <v>63</v>
      </c>
      <c r="I7" s="98">
        <f>'Option1 (base case)'!I7</f>
        <v>24.730486797759085</v>
      </c>
      <c r="J7" s="98">
        <f>'Option1 (base case)'!J7</f>
        <v>22.340740091772258</v>
      </c>
      <c r="K7" s="98">
        <f>'Option1 (base case)'!K7</f>
        <v>20.196329122153124</v>
      </c>
      <c r="L7" s="98">
        <f>'Option1 (base case)'!L7</f>
        <v>18.06294207659629</v>
      </c>
      <c r="M7" s="98">
        <f>'Option1 (base case)'!M7</f>
        <v>15.913397615084225</v>
      </c>
      <c r="N7" s="98">
        <f>'Option1 (base case)'!N7</f>
        <v>13.715069432539002</v>
      </c>
      <c r="O7" s="98">
        <f>'Option1 (base case)'!O7</f>
        <v>13.715069432539002</v>
      </c>
      <c r="P7" s="98">
        <f>'Option1 (base case)'!P7</f>
        <v>13.715069432539002</v>
      </c>
      <c r="Q7" s="98">
        <f>'Option1 (base case)'!Q7</f>
        <v>13.715069432539002</v>
      </c>
      <c r="R7" s="98">
        <f>'Option1 (base case)'!R7</f>
        <v>13.715069432539002</v>
      </c>
      <c r="S7" s="98">
        <f>'Option1 (base case)'!S7</f>
        <v>13.715069432539002</v>
      </c>
      <c r="T7" s="98">
        <f>'Option1 (base case)'!T7</f>
        <v>13.715069432539002</v>
      </c>
      <c r="U7" s="98">
        <f>'Option1 (base case)'!U7</f>
        <v>13.715069432539002</v>
      </c>
      <c r="V7" s="98">
        <f>'Option1 (base case)'!V7</f>
        <v>13.715069432539002</v>
      </c>
      <c r="W7" s="98">
        <f>'Option1 (base case)'!W7</f>
        <v>13.715069432539002</v>
      </c>
      <c r="X7" s="98">
        <f>'Option1 (base case)'!X7</f>
        <v>13.715069432539002</v>
      </c>
      <c r="Y7" s="98">
        <f>'Option1 (base case)'!Y7</f>
        <v>13.715069432539002</v>
      </c>
      <c r="Z7" s="98">
        <f>'Option1 (base case)'!Z7</f>
        <v>13.715069432539002</v>
      </c>
      <c r="AA7" s="98">
        <f>'Option1 (base case)'!AA7</f>
        <v>13.715069432539002</v>
      </c>
      <c r="AB7" s="98">
        <f>'Option1 (base case)'!AB7</f>
        <v>13.715069432539002</v>
      </c>
      <c r="AC7" s="98">
        <f>'Option1 (base case)'!AC7</f>
        <v>13.715069432539002</v>
      </c>
      <c r="AD7" s="98">
        <f>'Option1 (base case)'!AD7</f>
        <v>13.715069432539002</v>
      </c>
      <c r="AE7" s="98">
        <f>'Option1 (base case)'!AE7</f>
        <v>13.715069432539002</v>
      </c>
      <c r="AF7" s="98">
        <f>'Option1 (base case)'!AF7</f>
        <v>13.715069432539002</v>
      </c>
      <c r="AG7" s="98">
        <f>'Option1 (base case)'!AG7</f>
        <v>13.715069432539002</v>
      </c>
    </row>
    <row r="8" spans="1:43" ht="6.75" customHeight="1" collapsed="1" x14ac:dyDescent="0.2">
      <c r="C8" s="98"/>
      <c r="D8" s="97"/>
      <c r="E8" s="99"/>
      <c r="F8" s="99"/>
      <c r="G8" s="97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</row>
    <row r="9" spans="1:43" ht="15" x14ac:dyDescent="0.2">
      <c r="A9" s="17"/>
      <c r="B9" s="17"/>
      <c r="C9" s="17"/>
      <c r="D9" s="17"/>
      <c r="E9" s="17"/>
      <c r="F9" s="141"/>
      <c r="G9" s="17" t="s">
        <v>25</v>
      </c>
      <c r="H9" s="219"/>
      <c r="I9" s="16" t="str">
        <f>'Option1 (base case)'!I9</f>
        <v>2026-27</v>
      </c>
      <c r="J9" s="16" t="str">
        <f>'Option1 (base case)'!J9</f>
        <v>2027-28</v>
      </c>
      <c r="K9" s="16" t="str">
        <f>'Option1 (base case)'!K9</f>
        <v>2028-29</v>
      </c>
      <c r="L9" s="16" t="str">
        <f>'Option1 (base case)'!L9</f>
        <v>2029-30</v>
      </c>
      <c r="M9" s="16" t="str">
        <f>'Option1 (base case)'!M9</f>
        <v>2030-31</v>
      </c>
      <c r="N9" s="16" t="str">
        <f>'Option1 (base case)'!N9</f>
        <v>2031-32</v>
      </c>
      <c r="O9" s="16" t="str">
        <f>'Option1 (base case)'!O9</f>
        <v>2032-33</v>
      </c>
      <c r="P9" s="16" t="str">
        <f>'Option1 (base case)'!P9</f>
        <v>2033-34</v>
      </c>
      <c r="Q9" s="16" t="str">
        <f>'Option1 (base case)'!Q9</f>
        <v>2034-35</v>
      </c>
      <c r="R9" s="16" t="str">
        <f>'Option1 (base case)'!R9</f>
        <v>2035-36</v>
      </c>
      <c r="S9" s="16" t="str">
        <f>'Option1 (base case)'!S9</f>
        <v>2036-37</v>
      </c>
      <c r="T9" s="16" t="str">
        <f>'Option1 (base case)'!T9</f>
        <v>2037-38</v>
      </c>
      <c r="U9" s="16" t="str">
        <f>'Option1 (base case)'!U9</f>
        <v>2038-39</v>
      </c>
      <c r="V9" s="16" t="str">
        <f>'Option1 (base case)'!V9</f>
        <v>2039-40</v>
      </c>
      <c r="W9" s="16" t="str">
        <f>'Option1 (base case)'!W9</f>
        <v>2040-41</v>
      </c>
      <c r="X9" s="16" t="str">
        <f>'Option1 (base case)'!X9</f>
        <v>2041-42</v>
      </c>
      <c r="Y9" s="16" t="str">
        <f>'Option1 (base case)'!Y9</f>
        <v>2042-43</v>
      </c>
      <c r="Z9" s="16" t="str">
        <f>'Option1 (base case)'!Z9</f>
        <v>2043-44</v>
      </c>
      <c r="AA9" s="16" t="str">
        <f>'Option1 (base case)'!AA9</f>
        <v>2044-45</v>
      </c>
      <c r="AB9" s="16" t="str">
        <f>'Option1 (base case)'!AB9</f>
        <v>2045-46</v>
      </c>
      <c r="AC9" s="16" t="str">
        <f>'Option1 (base case)'!AC9</f>
        <v>2046-47</v>
      </c>
      <c r="AD9" s="16" t="str">
        <f>'Option1 (base case)'!AD9</f>
        <v>2047-48</v>
      </c>
      <c r="AE9" s="16" t="str">
        <f>'Option1 (base case)'!AE9</f>
        <v>2048-49</v>
      </c>
      <c r="AF9" s="16" t="str">
        <f>'Option1 (base case)'!AF9</f>
        <v>2049-50</v>
      </c>
      <c r="AG9" s="16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8" t="s">
        <v>120</v>
      </c>
      <c r="B11" s="88"/>
      <c r="C11" s="89"/>
      <c r="D11" s="89"/>
      <c r="E11" s="89"/>
      <c r="F11" s="89"/>
      <c r="G11" s="203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</row>
    <row r="12" spans="1:43" x14ac:dyDescent="0.2">
      <c r="A12" s="3"/>
      <c r="B12" s="3"/>
      <c r="C12" s="3"/>
      <c r="D12" s="3"/>
      <c r="G12" s="204"/>
      <c r="AH12"/>
    </row>
    <row r="13" spans="1:43" x14ac:dyDescent="0.2">
      <c r="C13" s="3" t="s">
        <v>17</v>
      </c>
      <c r="D13"/>
      <c r="E13" s="125" t="s">
        <v>69</v>
      </c>
      <c r="G13" s="205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6" t="s">
        <v>356</v>
      </c>
      <c r="D14"/>
      <c r="E14" s="147">
        <v>15</v>
      </c>
      <c r="G14" s="206">
        <f>input_dollars</f>
        <v>45291</v>
      </c>
      <c r="H14" s="148"/>
      <c r="I14" s="31">
        <f>INDEX(Workings_costs!I$14:I$16, MATCH($A$3, Workings_costs!$C$14:$C$16,0))</f>
        <v>9600000</v>
      </c>
      <c r="J14" s="31">
        <f>INDEX(Workings_costs!J$14:J$16, MATCH($A$3, Workings_costs!$C$14:$C$16,0))</f>
        <v>6600000</v>
      </c>
      <c r="K14" s="31">
        <f>INDEX(Workings_costs!K$14:K$16, MATCH($A$3, Workings_costs!$C$14:$C$16,0))</f>
        <v>11400000</v>
      </c>
      <c r="L14" s="31">
        <f>INDEX(Workings_costs!L$14:L$16, MATCH($A$3, Workings_costs!$C$14:$C$16,0))</f>
        <v>14000000</v>
      </c>
      <c r="M14" s="31">
        <f>INDEX(Workings_costs!M$14:M$16, MATCH($A$3, Workings_costs!$C$14:$C$16,0))</f>
        <v>15100000</v>
      </c>
      <c r="N14" s="31">
        <f>INDEX(Workings_costs!N$14:N$16, MATCH($A$3, Workings_costs!$C$14:$C$16,0))</f>
        <v>0</v>
      </c>
      <c r="O14" s="31">
        <f>INDEX(Workings_costs!O$14:O$16, MATCH($A$3, Workings_costs!$C$14:$C$16,0))</f>
        <v>0</v>
      </c>
      <c r="P14" s="31">
        <f>INDEX(Workings_costs!P$14:P$16, MATCH($A$3, Workings_costs!$C$14:$C$16,0))</f>
        <v>0</v>
      </c>
      <c r="Q14" s="31">
        <f>INDEX(Workings_costs!Q$14:Q$16, MATCH($A$3, Workings_costs!$C$14:$C$16,0))</f>
        <v>0</v>
      </c>
      <c r="R14" s="31">
        <f>INDEX(Workings_costs!R$14:R$16, MATCH($A$3, Workings_costs!$C$14:$C$16,0))</f>
        <v>0</v>
      </c>
      <c r="S14" s="31">
        <f>INDEX(Workings_costs!S$14:S$16, MATCH($A$3, Workings_costs!$C$14:$C$16,0))</f>
        <v>0</v>
      </c>
      <c r="T14" s="31">
        <f>INDEX(Workings_costs!T$14:T$16, MATCH($A$3, Workings_costs!$C$14:$C$16,0))</f>
        <v>0</v>
      </c>
      <c r="U14" s="31">
        <f>INDEX(Workings_costs!U$14:U$16, MATCH($A$3, Workings_costs!$C$14:$C$16,0))</f>
        <v>0</v>
      </c>
      <c r="V14" s="31">
        <f>INDEX(Workings_costs!V$14:V$16, MATCH($A$3, Workings_costs!$C$14:$C$16,0))</f>
        <v>0</v>
      </c>
      <c r="W14" s="31">
        <f>INDEX(Workings_costs!W$14:W$16, MATCH($A$3, Workings_costs!$C$14:$C$16,0))</f>
        <v>0</v>
      </c>
      <c r="X14" s="31">
        <f>INDEX(Workings_costs!X$14:X$16, MATCH($A$3, Workings_costs!$C$14:$C$16,0))</f>
        <v>0</v>
      </c>
      <c r="Y14" s="31">
        <f>INDEX(Workings_costs!Y$14:Y$16, MATCH($A$3, Workings_costs!$C$14:$C$16,0))</f>
        <v>0</v>
      </c>
      <c r="Z14" s="31">
        <f>INDEX(Workings_costs!Z$14:Z$16, MATCH($A$3, Workings_costs!$C$14:$C$16,0))</f>
        <v>0</v>
      </c>
      <c r="AA14" s="31">
        <f>INDEX(Workings_costs!AA$14:AA$16, MATCH($A$3, Workings_costs!$C$14:$C$16,0))</f>
        <v>0</v>
      </c>
      <c r="AB14" s="31">
        <f>INDEX(Workings_costs!AB$14:AB$16, MATCH($A$3, Workings_costs!$C$14:$C$16,0))</f>
        <v>0</v>
      </c>
      <c r="AC14" s="31">
        <f>INDEX(Workings_costs!AC$14:AC$16, MATCH($A$3, Workings_costs!$C$14:$C$16,0))</f>
        <v>0</v>
      </c>
      <c r="AD14" s="31">
        <f>INDEX(Workings_costs!AD$14:AD$16, MATCH($A$3, Workings_costs!$C$14:$C$16,0))</f>
        <v>0</v>
      </c>
      <c r="AE14" s="31">
        <f>INDEX(Workings_costs!AE$14:AE$16, MATCH($A$3, Workings_costs!$C$14:$C$16,0))</f>
        <v>0</v>
      </c>
      <c r="AF14" s="31">
        <f>INDEX(Workings_costs!AF$14:AF$16, MATCH($A$3, Workings_costs!$C$14:$C$16,0))</f>
        <v>0</v>
      </c>
      <c r="AG14" s="31">
        <f>INDEX(Workings_costs!AG$14:AG$16, MATCH($A$3, Workings_costs!$C$14:$C$16,0))</f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6"/>
      <c r="D15"/>
      <c r="E15" s="147">
        <v>0</v>
      </c>
      <c r="G15" s="206">
        <f>input_dollars</f>
        <v>45291</v>
      </c>
      <c r="H15" s="2"/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6"/>
      <c r="D16"/>
      <c r="E16" s="147">
        <v>0</v>
      </c>
      <c r="G16" s="206">
        <f>input_dollars</f>
        <v>45291</v>
      </c>
      <c r="H16" s="2"/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30</v>
      </c>
      <c r="G17" s="206">
        <f>input_dollars</f>
        <v>45291</v>
      </c>
      <c r="H17" s="106"/>
      <c r="I17" s="105">
        <f t="shared" ref="I17:Q17" si="0">SUM(I14:I16)</f>
        <v>9600000</v>
      </c>
      <c r="J17" s="105">
        <f t="shared" si="0"/>
        <v>6600000</v>
      </c>
      <c r="K17" s="105">
        <f t="shared" si="0"/>
        <v>11400000</v>
      </c>
      <c r="L17" s="105">
        <f t="shared" si="0"/>
        <v>14000000</v>
      </c>
      <c r="M17" s="105">
        <f t="shared" si="0"/>
        <v>15100000</v>
      </c>
      <c r="N17" s="105">
        <f t="shared" si="0"/>
        <v>0</v>
      </c>
      <c r="O17" s="105">
        <f t="shared" si="0"/>
        <v>0</v>
      </c>
      <c r="P17" s="105">
        <f t="shared" si="0"/>
        <v>0</v>
      </c>
      <c r="Q17" s="105">
        <f t="shared" si="0"/>
        <v>0</v>
      </c>
      <c r="R17" s="105">
        <f t="shared" ref="R17:AB17" si="1">SUM(R14:R16)</f>
        <v>0</v>
      </c>
      <c r="S17" s="105">
        <f t="shared" si="1"/>
        <v>0</v>
      </c>
      <c r="T17" s="105">
        <f t="shared" si="1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>SUM(AC14:AC16)</f>
        <v>0</v>
      </c>
      <c r="AD17" s="105">
        <f>SUM(AD14:AD16)</f>
        <v>0</v>
      </c>
      <c r="AE17" s="105">
        <f>SUM(AE14:AE16)</f>
        <v>0</v>
      </c>
      <c r="AF17" s="105">
        <f>SUM(AF14:AF16)</f>
        <v>0</v>
      </c>
      <c r="AG17" s="105">
        <f>SUM(AG14:AG16)</f>
        <v>0</v>
      </c>
      <c r="AH17"/>
    </row>
    <row r="18" spans="1:43" x14ac:dyDescent="0.2">
      <c r="C18"/>
      <c r="D18"/>
      <c r="E18"/>
      <c r="G18" s="205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6"/>
      <c r="G19" s="206">
        <f>input_dollars</f>
        <v>45291</v>
      </c>
      <c r="H19" s="106"/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/>
    </row>
    <row r="20" spans="1:43" x14ac:dyDescent="0.2">
      <c r="G20" s="204"/>
      <c r="AH20"/>
    </row>
    <row r="21" spans="1:43" x14ac:dyDescent="0.2">
      <c r="C21"/>
      <c r="D21"/>
      <c r="E21"/>
      <c r="G21" s="205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8" t="s">
        <v>149</v>
      </c>
      <c r="B22" s="88"/>
      <c r="C22" s="88"/>
      <c r="D22" s="88"/>
      <c r="E22" s="88"/>
      <c r="F22" s="88"/>
      <c r="G22" s="203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0"/>
      <c r="B23" s="110"/>
      <c r="C23" s="110"/>
      <c r="D23" s="110"/>
      <c r="E23" s="110"/>
      <c r="F23" s="110"/>
      <c r="G23" s="207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0"/>
      <c r="B24" s="110"/>
      <c r="C24" s="1" t="s">
        <v>150</v>
      </c>
      <c r="D24" s="110"/>
      <c r="E24" s="110"/>
      <c r="F24" s="110"/>
      <c r="G24" s="207"/>
      <c r="H24" s="110"/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>
        <v>0</v>
      </c>
      <c r="P24" s="168">
        <v>0</v>
      </c>
      <c r="Q24" s="168">
        <v>0</v>
      </c>
      <c r="R24" s="168">
        <v>0</v>
      </c>
      <c r="S24" s="168">
        <v>0</v>
      </c>
      <c r="T24" s="168">
        <v>0</v>
      </c>
      <c r="U24" s="168">
        <v>0</v>
      </c>
      <c r="V24" s="168">
        <v>0</v>
      </c>
      <c r="W24" s="168">
        <v>0</v>
      </c>
      <c r="X24" s="168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v>0</v>
      </c>
      <c r="AD24" s="168">
        <v>0</v>
      </c>
      <c r="AE24" s="168">
        <v>0</v>
      </c>
      <c r="AF24" s="168">
        <v>0</v>
      </c>
      <c r="AG24" s="168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0"/>
      <c r="B25" s="110"/>
      <c r="C25" s="1" t="s">
        <v>151</v>
      </c>
      <c r="D25" s="207"/>
      <c r="E25" s="110"/>
      <c r="F25" s="110"/>
      <c r="G25" s="207"/>
      <c r="H25" s="110"/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0"/>
      <c r="B26" s="110"/>
      <c r="C26" s="110"/>
      <c r="D26" s="207"/>
      <c r="E26" s="110"/>
      <c r="F26" s="110"/>
      <c r="G26" s="207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123</v>
      </c>
      <c r="D27" s="204"/>
      <c r="E27"/>
      <c r="G27" s="206" t="s">
        <v>40</v>
      </c>
      <c r="H27"/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167">
        <v>0</v>
      </c>
      <c r="T27" s="167">
        <v>0</v>
      </c>
      <c r="U27" s="167">
        <v>0</v>
      </c>
      <c r="V27" s="167">
        <v>0</v>
      </c>
      <c r="W27" s="167">
        <v>0</v>
      </c>
      <c r="X27" s="167">
        <v>0</v>
      </c>
      <c r="Y27" s="167">
        <v>0</v>
      </c>
      <c r="Z27" s="167">
        <v>0</v>
      </c>
      <c r="AA27" s="167">
        <v>0</v>
      </c>
      <c r="AB27" s="167">
        <v>0</v>
      </c>
      <c r="AC27" s="167">
        <v>0</v>
      </c>
      <c r="AD27" s="167">
        <v>0</v>
      </c>
      <c r="AE27" s="167">
        <v>0</v>
      </c>
      <c r="AF27" s="167">
        <v>0</v>
      </c>
      <c r="AG27" s="167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124</v>
      </c>
      <c r="D28" s="204" t="s">
        <v>63</v>
      </c>
      <c r="E28" s="112">
        <f>Assumptions!H41*vcr_esc</f>
        <v>43815.486225173103</v>
      </c>
      <c r="F28" s="237" t="str">
        <f>IF(AND(SUM(I27:AG27)&lt;&gt;0, E28=0), "!", "")</f>
        <v/>
      </c>
      <c r="G28" s="206">
        <f>input_dollars</f>
        <v>45291</v>
      </c>
      <c r="H28"/>
      <c r="I28" s="118">
        <f>INDEX(Workings_risks!I$21:I$23, MATCH($A$3, Workings_risks!$C$21:$C$23,0))</f>
        <v>7613374.1453235373</v>
      </c>
      <c r="J28" s="118">
        <f>INDEX(Workings_risks!J$21:J$23, MATCH($A$3, Workings_risks!$C$21:$C$23,0))</f>
        <v>8123960.7362113819</v>
      </c>
      <c r="K28" s="118">
        <f>INDEX(Workings_risks!K$21:K$23, MATCH($A$3, Workings_risks!$C$21:$C$23,0))</f>
        <v>8335125.9489512146</v>
      </c>
      <c r="L28" s="118">
        <f>INDEX(Workings_risks!L$21:L$23, MATCH($A$3, Workings_risks!$C$21:$C$23,0))</f>
        <v>8717156.0779293478</v>
      </c>
      <c r="M28" s="118">
        <f>INDEX(Workings_risks!M$21:M$23, MATCH($A$3, Workings_risks!$C$21:$C$23,0))</f>
        <v>8930431.0279495642</v>
      </c>
      <c r="N28" s="118">
        <f>INDEX(Workings_risks!N$21:N$23, MATCH($A$3, Workings_risks!$C$21:$C$23,0))</f>
        <v>9063023.4440450147</v>
      </c>
      <c r="O28" s="118">
        <f>INDEX(Workings_risks!O$21:O$23, MATCH($A$3, Workings_risks!$C$21:$C$23,0))</f>
        <v>9469903.2361170053</v>
      </c>
      <c r="P28" s="118">
        <f>INDEX(Workings_risks!P$21:P$23, MATCH($A$3, Workings_risks!$C$21:$C$23,0))</f>
        <v>10748497.815950096</v>
      </c>
      <c r="Q28" s="118">
        <f>INDEX(Workings_risks!Q$21:Q$23, MATCH($A$3, Workings_risks!$C$21:$C$23,0))</f>
        <v>10951036.940545976</v>
      </c>
      <c r="R28" s="118">
        <f>INDEX(Workings_risks!R$21:R$23, MATCH($A$3, Workings_risks!$C$21:$C$23,0))</f>
        <v>10951036.940545976</v>
      </c>
      <c r="S28" s="118">
        <f>INDEX(Workings_risks!S$21:S$23, MATCH($A$3, Workings_risks!$C$21:$C$23,0))</f>
        <v>10951036.940545976</v>
      </c>
      <c r="T28" s="118">
        <f>INDEX(Workings_risks!T$21:T$23, MATCH($A$3, Workings_risks!$C$21:$C$23,0))</f>
        <v>10951036.940545976</v>
      </c>
      <c r="U28" s="118">
        <f>INDEX(Workings_risks!U$21:U$23, MATCH($A$3, Workings_risks!$C$21:$C$23,0))</f>
        <v>10951036.940545976</v>
      </c>
      <c r="V28" s="118">
        <f>INDEX(Workings_risks!V$21:V$23, MATCH($A$3, Workings_risks!$C$21:$C$23,0))</f>
        <v>10951036.940545976</v>
      </c>
      <c r="W28" s="118">
        <f>INDEX(Workings_risks!W$21:W$23, MATCH($A$3, Workings_risks!$C$21:$C$23,0))</f>
        <v>10951036.940545976</v>
      </c>
      <c r="X28" s="118">
        <f>INDEX(Workings_risks!X$21:X$23, MATCH($A$3, Workings_risks!$C$21:$C$23,0))</f>
        <v>0</v>
      </c>
      <c r="Y28" s="118">
        <f>INDEX(Workings_risks!Y$21:Y$23, MATCH($A$3, Workings_risks!$C$21:$C$23,0))</f>
        <v>0</v>
      </c>
      <c r="Z28" s="118">
        <f>INDEX(Workings_risks!Z$21:Z$23, MATCH($A$3, Workings_risks!$C$21:$C$23,0))</f>
        <v>0</v>
      </c>
      <c r="AA28" s="118">
        <f>INDEX(Workings_risks!AA$21:AA$23, MATCH($A$3, Workings_risks!$C$21:$C$23,0))</f>
        <v>0</v>
      </c>
      <c r="AB28" s="118">
        <f>INDEX(Workings_risks!AB$21:AB$23, MATCH($A$3, Workings_risks!$C$21:$C$23,0))</f>
        <v>0</v>
      </c>
      <c r="AC28" s="118">
        <f>INDEX(Workings_risks!AC$21:AC$23, MATCH($A$3, Workings_risks!$C$21:$C$23,0))</f>
        <v>0</v>
      </c>
      <c r="AD28" s="118">
        <f>INDEX(Workings_risks!AD$21:AD$23, MATCH($A$3, Workings_risks!$C$21:$C$23,0))</f>
        <v>0</v>
      </c>
      <c r="AE28" s="118">
        <f>INDEX(Workings_risks!AE$21:AE$23, MATCH($A$3, Workings_risks!$C$21:$C$23,0))</f>
        <v>0</v>
      </c>
      <c r="AF28" s="118">
        <f>INDEX(Workings_risks!AF$21:AF$23, MATCH($A$3, Workings_risks!$C$21:$C$23,0))</f>
        <v>0</v>
      </c>
      <c r="AG28" s="118">
        <f>INDEX(Workings_risks!AG$21:AG$23, MATCH($A$3, Workings_risks!$C$21:$C$23,0))</f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5"/>
      <c r="E29"/>
      <c r="G29" s="206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1" t="s">
        <v>114</v>
      </c>
      <c r="D30" s="204" t="s">
        <v>207</v>
      </c>
      <c r="G30" s="206">
        <f>input_dollars</f>
        <v>45291</v>
      </c>
      <c r="H30" s="148"/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116</v>
      </c>
      <c r="D31" s="205"/>
      <c r="E31"/>
      <c r="G31" s="206">
        <f>input_dollars</f>
        <v>45291</v>
      </c>
      <c r="H31" s="148"/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115</v>
      </c>
      <c r="D32" s="204" t="s">
        <v>207</v>
      </c>
      <c r="E32"/>
      <c r="G32" s="206">
        <f>input_dollars</f>
        <v>45291</v>
      </c>
      <c r="H32"/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283" t="s">
        <v>172</v>
      </c>
      <c r="D33" s="218"/>
      <c r="E33"/>
      <c r="G33" s="206">
        <f>input_dollars</f>
        <v>45291</v>
      </c>
      <c r="H33"/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283" t="s">
        <v>172</v>
      </c>
      <c r="D34" s="205"/>
      <c r="E34"/>
      <c r="G34" s="206">
        <f>input_dollars</f>
        <v>45291</v>
      </c>
      <c r="H34"/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5"/>
      <c r="E35"/>
      <c r="G35" s="206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171</v>
      </c>
      <c r="D36" s="217"/>
      <c r="E36" s="106"/>
      <c r="F36" s="3"/>
      <c r="G36" s="208"/>
      <c r="H36" s="106"/>
      <c r="I36" s="169">
        <f>SUM(I28:I34)</f>
        <v>7613374.1453235373</v>
      </c>
      <c r="J36" s="169">
        <f t="shared" ref="J36:AB36" si="2">SUM(J28:J34)</f>
        <v>8123960.7362113819</v>
      </c>
      <c r="K36" s="169">
        <f t="shared" si="2"/>
        <v>8335125.9489512146</v>
      </c>
      <c r="L36" s="169">
        <f t="shared" si="2"/>
        <v>8717156.0779293478</v>
      </c>
      <c r="M36" s="169">
        <f t="shared" si="2"/>
        <v>8930431.0279495642</v>
      </c>
      <c r="N36" s="169">
        <f t="shared" si="2"/>
        <v>9063023.4440450147</v>
      </c>
      <c r="O36" s="169">
        <f t="shared" si="2"/>
        <v>9469903.2361170053</v>
      </c>
      <c r="P36" s="169">
        <f t="shared" si="2"/>
        <v>10748497.815950096</v>
      </c>
      <c r="Q36" s="169">
        <f t="shared" si="2"/>
        <v>10951036.940545976</v>
      </c>
      <c r="R36" s="169">
        <f t="shared" si="2"/>
        <v>10951036.940545976</v>
      </c>
      <c r="S36" s="169">
        <f t="shared" si="2"/>
        <v>10951036.940545976</v>
      </c>
      <c r="T36" s="169">
        <f t="shared" si="2"/>
        <v>10951036.940545976</v>
      </c>
      <c r="U36" s="169">
        <f t="shared" si="2"/>
        <v>10951036.940545976</v>
      </c>
      <c r="V36" s="169">
        <f t="shared" si="2"/>
        <v>10951036.940545976</v>
      </c>
      <c r="W36" s="169">
        <f t="shared" si="2"/>
        <v>10951036.940545976</v>
      </c>
      <c r="X36" s="169">
        <f t="shared" si="2"/>
        <v>0</v>
      </c>
      <c r="Y36" s="169">
        <f t="shared" si="2"/>
        <v>0</v>
      </c>
      <c r="Z36" s="169">
        <f t="shared" si="2"/>
        <v>0</v>
      </c>
      <c r="AA36" s="169">
        <f t="shared" si="2"/>
        <v>0</v>
      </c>
      <c r="AB36" s="169">
        <f t="shared" si="2"/>
        <v>0</v>
      </c>
      <c r="AC36" s="169">
        <f>SUM(AC28:AC34)</f>
        <v>0</v>
      </c>
      <c r="AD36" s="169">
        <f>SUM(AD28:AD34)</f>
        <v>0</v>
      </c>
      <c r="AE36" s="169">
        <f>SUM(AE28:AE34)</f>
        <v>0</v>
      </c>
      <c r="AF36" s="169">
        <f>SUM(AF28:AF34)</f>
        <v>0</v>
      </c>
      <c r="AG36" s="169">
        <f>SUM(AG28:AG34)</f>
        <v>0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06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8" t="s">
        <v>56</v>
      </c>
      <c r="B38" s="88"/>
      <c r="C38" s="88"/>
      <c r="D38" s="88"/>
      <c r="E38" s="88"/>
      <c r="F38" s="88"/>
      <c r="G38" s="203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06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06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59</v>
      </c>
      <c r="G41" s="204" t="s">
        <v>40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/>
    </row>
    <row r="42" spans="1:16372" ht="13.5" x14ac:dyDescent="0.25">
      <c r="C42" s="1" t="s">
        <v>129</v>
      </c>
      <c r="G42" s="204" t="s">
        <v>104</v>
      </c>
      <c r="I42" s="84">
        <f t="shared" ref="I42:AG42" si="3">I41*I7</f>
        <v>0</v>
      </c>
      <c r="J42" s="84">
        <f t="shared" si="3"/>
        <v>0</v>
      </c>
      <c r="K42" s="84">
        <f t="shared" si="3"/>
        <v>0</v>
      </c>
      <c r="L42" s="84">
        <f t="shared" si="3"/>
        <v>0</v>
      </c>
      <c r="M42" s="84">
        <f t="shared" si="3"/>
        <v>0</v>
      </c>
      <c r="N42" s="84">
        <f t="shared" si="3"/>
        <v>0</v>
      </c>
      <c r="O42" s="84">
        <f t="shared" si="3"/>
        <v>0</v>
      </c>
      <c r="P42" s="84">
        <f t="shared" si="3"/>
        <v>0</v>
      </c>
      <c r="Q42" s="84">
        <f t="shared" si="3"/>
        <v>0</v>
      </c>
      <c r="R42" s="84">
        <f t="shared" si="3"/>
        <v>0</v>
      </c>
      <c r="S42" s="84">
        <f t="shared" si="3"/>
        <v>0</v>
      </c>
      <c r="T42" s="84">
        <f t="shared" si="3"/>
        <v>0</v>
      </c>
      <c r="U42" s="84">
        <f t="shared" si="3"/>
        <v>0</v>
      </c>
      <c r="V42" s="84">
        <f t="shared" si="3"/>
        <v>0</v>
      </c>
      <c r="W42" s="84">
        <f t="shared" si="3"/>
        <v>0</v>
      </c>
      <c r="X42" s="84">
        <f t="shared" si="3"/>
        <v>0</v>
      </c>
      <c r="Y42" s="84">
        <f t="shared" si="3"/>
        <v>0</v>
      </c>
      <c r="Z42" s="84">
        <f t="shared" si="3"/>
        <v>0</v>
      </c>
      <c r="AA42" s="84">
        <f t="shared" si="3"/>
        <v>0</v>
      </c>
      <c r="AB42" s="84">
        <f t="shared" si="3"/>
        <v>0</v>
      </c>
      <c r="AC42" s="84">
        <f t="shared" si="3"/>
        <v>0</v>
      </c>
      <c r="AD42" s="84">
        <f t="shared" si="3"/>
        <v>0</v>
      </c>
      <c r="AE42" s="84">
        <f t="shared" si="3"/>
        <v>0</v>
      </c>
      <c r="AF42" s="84">
        <f t="shared" si="3"/>
        <v>0</v>
      </c>
      <c r="AG42" s="84">
        <f t="shared" si="3"/>
        <v>0</v>
      </c>
      <c r="AH42"/>
    </row>
    <row r="43" spans="1:16372" x14ac:dyDescent="0.2">
      <c r="D43"/>
      <c r="E43"/>
      <c r="G43" s="206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5"/>
      <c r="E44"/>
      <c r="G44" s="206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4" t="s">
        <v>63</v>
      </c>
      <c r="E45" s="112">
        <f>Assumptions!G94</f>
        <v>151432.81740793545</v>
      </c>
      <c r="G45" s="206" t="s">
        <v>40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/>
    </row>
    <row r="46" spans="1:16372" x14ac:dyDescent="0.2">
      <c r="C46" s="1" t="s">
        <v>4</v>
      </c>
      <c r="D46" s="204" t="s">
        <v>63</v>
      </c>
      <c r="E46" s="112">
        <f>Assumptions!G95</f>
        <v>24590</v>
      </c>
      <c r="G46" s="206" t="s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/>
    </row>
    <row r="47" spans="1:16372" x14ac:dyDescent="0.2">
      <c r="C47" s="1" t="s">
        <v>5</v>
      </c>
      <c r="D47" s="204" t="s">
        <v>63</v>
      </c>
      <c r="E47" s="111">
        <f>Assumptions!G96</f>
        <v>88.357719508603083</v>
      </c>
      <c r="G47" s="206" t="s">
        <v>40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/>
    </row>
    <row r="48" spans="1:16372" x14ac:dyDescent="0.2">
      <c r="C48" s="1" t="s">
        <v>15</v>
      </c>
      <c r="D48" s="204" t="s">
        <v>126</v>
      </c>
      <c r="E48" s="111">
        <f>Assumptions!G97</f>
        <v>0</v>
      </c>
      <c r="G48" s="206" t="s">
        <v>204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/>
    </row>
    <row r="49" spans="1:43" x14ac:dyDescent="0.2">
      <c r="C49" s="1" t="s">
        <v>202</v>
      </c>
      <c r="D49" s="204" t="s">
        <v>205</v>
      </c>
      <c r="E49" s="111">
        <f>Assumptions!G98</f>
        <v>0.35181336539087127</v>
      </c>
      <c r="G49" s="206" t="s">
        <v>206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/>
    </row>
    <row r="50" spans="1:43" x14ac:dyDescent="0.2">
      <c r="C50" s="1" t="s">
        <v>203</v>
      </c>
      <c r="D50" s="204" t="s">
        <v>205</v>
      </c>
      <c r="E50" s="111">
        <f>Assumptions!G99</f>
        <v>0.35181336539087127</v>
      </c>
      <c r="G50" s="206" t="s">
        <v>206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  <c r="AH50"/>
    </row>
    <row r="51" spans="1:43" x14ac:dyDescent="0.2">
      <c r="C51" s="1" t="s">
        <v>6</v>
      </c>
      <c r="D51" s="204" t="s">
        <v>126</v>
      </c>
      <c r="E51" s="111">
        <f>Assumptions!G100</f>
        <v>0</v>
      </c>
      <c r="G51" s="206" t="s">
        <v>204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/>
    </row>
    <row r="52" spans="1:43" x14ac:dyDescent="0.2">
      <c r="C52" s="1" t="s">
        <v>7</v>
      </c>
      <c r="D52" s="204" t="s">
        <v>126</v>
      </c>
      <c r="E52" s="111">
        <f>Assumptions!G101</f>
        <v>0</v>
      </c>
      <c r="G52" s="206" t="s">
        <v>204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/>
    </row>
    <row r="53" spans="1:43" x14ac:dyDescent="0.2">
      <c r="D53" s="204"/>
      <c r="G53" s="206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/>
    </row>
    <row r="54" spans="1:43" x14ac:dyDescent="0.2">
      <c r="C54" s="1" t="s">
        <v>117</v>
      </c>
      <c r="D54" s="204"/>
      <c r="G54" s="206">
        <f>input_dollars</f>
        <v>45291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/>
    </row>
    <row r="55" spans="1:43" x14ac:dyDescent="0.2">
      <c r="C55" s="1" t="s">
        <v>118</v>
      </c>
      <c r="D55" s="204"/>
      <c r="G55" s="206">
        <f>input_dollars</f>
        <v>45291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/>
    </row>
    <row r="56" spans="1:43" x14ac:dyDescent="0.2">
      <c r="D56" s="204"/>
      <c r="G56" s="204"/>
      <c r="AH56"/>
    </row>
    <row r="57" spans="1:43" x14ac:dyDescent="0.2">
      <c r="C57" s="3" t="s">
        <v>125</v>
      </c>
      <c r="D57" s="217"/>
      <c r="E57" s="106"/>
      <c r="F57" s="3"/>
      <c r="G57" s="209">
        <f>input_dollars</f>
        <v>45291</v>
      </c>
      <c r="H57" s="106"/>
      <c r="I57" s="169" cm="1">
        <f t="array" ref="I57">SUMPRODUCT((I$45:I$52)*($E$45:$E$52))+SUM(I54:I55)+I42</f>
        <v>0</v>
      </c>
      <c r="J57" s="169" cm="1">
        <f t="array" ref="J57">SUMPRODUCT((J$45:J$52)*($E$45:$E$52))+SUM(J54:J55)+J42</f>
        <v>0</v>
      </c>
      <c r="K57" s="169" cm="1">
        <f t="array" ref="K57">SUMPRODUCT((K$45:K$52)*($E$45:$E$52))+SUM(K54:K55)+K42</f>
        <v>0</v>
      </c>
      <c r="L57" s="169" cm="1">
        <f t="array" ref="L57">SUMPRODUCT((L$45:L$52)*($E$45:$E$52))+SUM(L54:L55)+L42</f>
        <v>0</v>
      </c>
      <c r="M57" s="169" cm="1">
        <f t="array" ref="M57">SUMPRODUCT((M$45:M$52)*($E$45:$E$52))+SUM(M54:M55)+M42</f>
        <v>0</v>
      </c>
      <c r="N57" s="169" cm="1">
        <f t="array" ref="N57">SUMPRODUCT((N$45:N$52)*($E$45:$E$52))+SUM(N54:N55)+N42</f>
        <v>0</v>
      </c>
      <c r="O57" s="169" cm="1">
        <f t="array" ref="O57">SUMPRODUCT((O$45:O$52)*($E$45:$E$52))+SUM(O54:O55)+O42</f>
        <v>0</v>
      </c>
      <c r="P57" s="169" cm="1">
        <f t="array" ref="P57">SUMPRODUCT((P$45:P$52)*($E$45:$E$52))+SUM(P54:P55)+P42</f>
        <v>0</v>
      </c>
      <c r="Q57" s="169" cm="1">
        <f t="array" ref="Q57">SUMPRODUCT((Q$45:Q$52)*($E$45:$E$52))+SUM(Q54:Q55)+Q42</f>
        <v>0</v>
      </c>
      <c r="R57" s="169" cm="1">
        <f t="array" ref="R57">SUMPRODUCT((R$45:R$52)*($E$45:$E$52))+SUM(R54:R55)+R42</f>
        <v>0</v>
      </c>
      <c r="S57" s="169" cm="1">
        <f t="array" ref="S57">SUMPRODUCT((S$45:S$52)*($E$45:$E$52))+SUM(S54:S55)+S42</f>
        <v>0</v>
      </c>
      <c r="T57" s="169" cm="1">
        <f t="array" ref="T57">SUMPRODUCT((T$45:T$52)*($E$45:$E$52))+SUM(T54:T55)+T42</f>
        <v>0</v>
      </c>
      <c r="U57" s="169" cm="1">
        <f t="array" ref="U57">SUMPRODUCT((U$45:U$52)*($E$45:$E$52))+SUM(U54:U55)+U42</f>
        <v>0</v>
      </c>
      <c r="V57" s="169" cm="1">
        <f t="array" ref="V57">SUMPRODUCT((V$45:V$52)*($E$45:$E$52))+SUM(V54:V55)+V42</f>
        <v>0</v>
      </c>
      <c r="W57" s="169" cm="1">
        <f t="array" ref="W57">SUMPRODUCT((W$45:W$52)*($E$45:$E$52))+SUM(W54:W55)+W42</f>
        <v>0</v>
      </c>
      <c r="X57" s="169" cm="1">
        <f t="array" ref="X57">SUMPRODUCT((X$45:X$52)*($E$45:$E$52))+SUM(X54:X55)+X42</f>
        <v>0</v>
      </c>
      <c r="Y57" s="169" cm="1">
        <f t="array" ref="Y57">SUMPRODUCT((Y$45:Y$52)*($E$45:$E$52))+SUM(Y54:Y55)+Y42</f>
        <v>0</v>
      </c>
      <c r="Z57" s="169" cm="1">
        <f t="array" ref="Z57">SUMPRODUCT((Z$45:Z$52)*($E$45:$E$52))+SUM(Z54:Z55)+Z42</f>
        <v>0</v>
      </c>
      <c r="AA57" s="169" cm="1">
        <f t="array" ref="AA57">SUMPRODUCT((AA$45:AA$52)*($E$45:$E$52))+SUM(AA54:AA55)+AA42</f>
        <v>0</v>
      </c>
      <c r="AB57" s="169" cm="1">
        <f t="array" ref="AB57">SUMPRODUCT((AB$45:AB$52)*($E$45:$E$52))+SUM(AB54:AB55)+AB42</f>
        <v>0</v>
      </c>
      <c r="AC57" s="169" cm="1">
        <f t="array" ref="AC57">SUMPRODUCT((AC$45:AC$52)*($E$45:$E$52))+SUM(AC54:AC55)+AC42</f>
        <v>0</v>
      </c>
      <c r="AD57" s="169" cm="1">
        <f t="array" ref="AD57">SUMPRODUCT((AD$45:AD$52)*($E$45:$E$52))+SUM(AD54:AD55)+AD42</f>
        <v>0</v>
      </c>
      <c r="AE57" s="169" cm="1">
        <f t="array" ref="AE57">SUMPRODUCT((AE$45:AE$52)*($E$45:$E$52))+SUM(AE54:AE55)+AE42</f>
        <v>0</v>
      </c>
      <c r="AF57" s="169" cm="1">
        <f t="array" ref="AF57">SUMPRODUCT((AF$45:AF$52)*($E$45:$E$52))+SUM(AF54:AF55)+AF42</f>
        <v>0</v>
      </c>
      <c r="AG57" s="169" cm="1">
        <f t="array" ref="AG57">SUMPRODUCT((AG$45:AG$52)*($E$45:$E$52))+SUM(AG54:AG55)+AG42</f>
        <v>0</v>
      </c>
      <c r="AH57"/>
    </row>
    <row r="58" spans="1:43" x14ac:dyDescent="0.2">
      <c r="D58" s="204"/>
      <c r="G58" s="204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/>
    </row>
    <row r="59" spans="1:43" x14ac:dyDescent="0.2">
      <c r="G59" s="204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/>
    </row>
    <row r="60" spans="1:43" ht="15" x14ac:dyDescent="0.2">
      <c r="A60" s="88" t="s">
        <v>16</v>
      </c>
      <c r="B60" s="88"/>
      <c r="C60" s="88"/>
      <c r="D60" s="88"/>
      <c r="E60" s="88"/>
      <c r="F60" s="88"/>
      <c r="G60" s="203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0"/>
      <c r="B61" s="110"/>
      <c r="C61" s="110"/>
      <c r="D61" s="110"/>
      <c r="E61" s="110"/>
      <c r="F61" s="110"/>
      <c r="G61" s="207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0"/>
      <c r="B62" s="110"/>
      <c r="C62" s="110"/>
      <c r="D62" s="110"/>
      <c r="E62" s="110"/>
      <c r="F62"/>
      <c r="G62" s="2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C63" s="4"/>
      <c r="F63" s="2"/>
      <c r="G63" s="211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/>
    </row>
    <row r="64" spans="1:43" x14ac:dyDescent="0.2">
      <c r="C64" s="4" t="str">
        <f>'Option1 (base case)'!C64</f>
        <v>Risks mitigated vs base case</v>
      </c>
      <c r="G64" s="209">
        <f>input_dollars</f>
        <v>45291</v>
      </c>
      <c r="I64" s="131">
        <f>(1-INDEX(Data!$C$9:$C$13, MATCH($A$3, options,0)))*('Option1 (base case)'!I36-I36)</f>
        <v>36316572.895786293</v>
      </c>
      <c r="J64" s="131">
        <f>(1-INDEX(Data!$C$9:$C$13, MATCH($A$3, options,0)))*('Option1 (base case)'!J36-J36)</f>
        <v>41864755.999989949</v>
      </c>
      <c r="K64" s="131">
        <f>(1-INDEX(Data!$C$9:$C$13, MATCH($A$3, options,0)))*('Option1 (base case)'!K36-K36)</f>
        <v>44355217.378359146</v>
      </c>
      <c r="L64" s="131">
        <f>(1-INDEX(Data!$C$9:$C$13, MATCH($A$3, options,0)))*('Option1 (base case)'!L36-L36)</f>
        <v>44868611.63690038</v>
      </c>
      <c r="M64" s="131">
        <f>(1-INDEX(Data!$C$9:$C$13, MATCH($A$3, options,0)))*('Option1 (base case)'!M36-M36)</f>
        <v>45127707.640782267</v>
      </c>
      <c r="N64" s="131">
        <f>(1-INDEX(Data!$C$9:$C$13, MATCH($A$3, options,0)))*('Option1 (base case)'!N36-N36)</f>
        <v>47583597.899503723</v>
      </c>
      <c r="O64" s="131">
        <f>(1-INDEX(Data!$C$9:$C$13, MATCH($A$3, options,0)))*('Option1 (base case)'!O36-O36)</f>
        <v>47954270.054053716</v>
      </c>
      <c r="P64" s="131">
        <f>(1-INDEX(Data!$C$9:$C$13, MATCH($A$3, options,0)))*('Option1 (base case)'!P36-P36)</f>
        <v>48386181.32343898</v>
      </c>
      <c r="Q64" s="131">
        <f>(1-INDEX(Data!$C$9:$C$13, MATCH($A$3, options,0)))*('Option1 (base case)'!Q36-Q36)</f>
        <v>48541911.825296603</v>
      </c>
      <c r="R64" s="131">
        <f>(1-INDEX(Data!$C$9:$C$13, MATCH($A$3, options,0)))*('Option1 (base case)'!R36-R36)</f>
        <v>48541911.825296603</v>
      </c>
      <c r="S64" s="131">
        <f>(1-INDEX(Data!$C$9:$C$13, MATCH($A$3, options,0)))*('Option1 (base case)'!S36-S36)</f>
        <v>48541911.825296603</v>
      </c>
      <c r="T64" s="131">
        <f>(1-INDEX(Data!$C$9:$C$13, MATCH($A$3, options,0)))*('Option1 (base case)'!T36-T36)</f>
        <v>48541911.825296603</v>
      </c>
      <c r="U64" s="131">
        <f>(1-INDEX(Data!$C$9:$C$13, MATCH($A$3, options,0)))*('Option1 (base case)'!U36-U36)</f>
        <v>48541911.825296603</v>
      </c>
      <c r="V64" s="131">
        <f>(1-INDEX(Data!$C$9:$C$13, MATCH($A$3, options,0)))*('Option1 (base case)'!V36-V36)</f>
        <v>48541911.825296603</v>
      </c>
      <c r="W64" s="131">
        <f>(1-INDEX(Data!$C$9:$C$13, MATCH($A$3, options,0)))*('Option1 (base case)'!W36-W36)</f>
        <v>48541911.825296603</v>
      </c>
      <c r="X64" s="131">
        <f>(1-INDEX(Data!$C$9:$C$13, MATCH($A$3, options,0)))*('Option1 (base case)'!X36-X36)</f>
        <v>0</v>
      </c>
      <c r="Y64" s="131">
        <f>(1-INDEX(Data!$C$9:$C$13, MATCH($A$3, options,0)))*('Option1 (base case)'!Y36-Y36)</f>
        <v>0</v>
      </c>
      <c r="Z64" s="131">
        <f>(1-INDEX(Data!$C$9:$C$13, MATCH($A$3, options,0)))*('Option1 (base case)'!Z36-Z36)</f>
        <v>0</v>
      </c>
      <c r="AA64" s="131">
        <f>(1-INDEX(Data!$C$9:$C$13, MATCH($A$3, options,0)))*('Option1 (base case)'!AA36-AA36)</f>
        <v>0</v>
      </c>
      <c r="AB64" s="131">
        <f>(1-INDEX(Data!$C$9:$C$13, MATCH($A$3, options,0)))*('Option1 (base case)'!AB36-AB36)</f>
        <v>0</v>
      </c>
      <c r="AC64" s="131">
        <f>(1-INDEX(Data!$C$9:$C$13, MATCH($A$3, options,0)))*('Option1 (base case)'!AC36-AC36)</f>
        <v>0</v>
      </c>
      <c r="AD64" s="131">
        <f>(1-INDEX(Data!$C$9:$C$13, MATCH($A$3, options,0)))*('Option1 (base case)'!AD36-AD36)</f>
        <v>0</v>
      </c>
      <c r="AE64" s="131">
        <f>(1-INDEX(Data!$C$9:$C$13, MATCH($A$3, options,0)))*('Option1 (base case)'!AE36-AE36)</f>
        <v>0</v>
      </c>
      <c r="AF64" s="131">
        <f>(1-INDEX(Data!$C$9:$C$13, MATCH($A$3, options,0)))*('Option1 (base case)'!AF36-AF36)</f>
        <v>0</v>
      </c>
      <c r="AG64" s="131">
        <f>(1-INDEX(Data!$C$9:$C$13, MATCH($A$3, options,0)))*('Option1 (base case)'!AG36-AG36)</f>
        <v>0</v>
      </c>
      <c r="AH64"/>
    </row>
    <row r="65" spans="1:34" x14ac:dyDescent="0.2">
      <c r="G65" s="211"/>
      <c r="AH65"/>
    </row>
    <row r="66" spans="1:34" x14ac:dyDescent="0.2">
      <c r="A66" s="8"/>
      <c r="B66" s="8"/>
      <c r="C66" s="146" t="s">
        <v>30</v>
      </c>
      <c r="D66" s="37"/>
      <c r="F66" s="96"/>
      <c r="G66" s="212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/>
    </row>
    <row r="67" spans="1:34" x14ac:dyDescent="0.2">
      <c r="A67" s="8"/>
      <c r="B67" s="8"/>
      <c r="C67" s="4" t="str">
        <f>C14</f>
        <v>SWER upgrades</v>
      </c>
      <c r="D67" s="37"/>
      <c r="F67" s="96"/>
      <c r="G67" s="209">
        <f>input_dollars</f>
        <v>45291</v>
      </c>
      <c r="H67" s="30"/>
      <c r="I67" s="118">
        <f t="shared" ref="I67:AG67" si="4">-I14</f>
        <v>-9600000</v>
      </c>
      <c r="J67" s="118">
        <f t="shared" si="4"/>
        <v>-6600000</v>
      </c>
      <c r="K67" s="118">
        <f t="shared" si="4"/>
        <v>-11400000</v>
      </c>
      <c r="L67" s="118">
        <f t="shared" si="4"/>
        <v>-14000000</v>
      </c>
      <c r="M67" s="118">
        <f t="shared" si="4"/>
        <v>-15100000</v>
      </c>
      <c r="N67" s="118">
        <f t="shared" si="4"/>
        <v>0</v>
      </c>
      <c r="O67" s="118">
        <f t="shared" si="4"/>
        <v>0</v>
      </c>
      <c r="P67" s="118">
        <f t="shared" si="4"/>
        <v>0</v>
      </c>
      <c r="Q67" s="118">
        <f t="shared" si="4"/>
        <v>0</v>
      </c>
      <c r="R67" s="118">
        <f t="shared" si="4"/>
        <v>0</v>
      </c>
      <c r="S67" s="118">
        <f t="shared" si="4"/>
        <v>0</v>
      </c>
      <c r="T67" s="118">
        <f t="shared" si="4"/>
        <v>0</v>
      </c>
      <c r="U67" s="118">
        <f t="shared" si="4"/>
        <v>0</v>
      </c>
      <c r="V67" s="118">
        <f t="shared" si="4"/>
        <v>0</v>
      </c>
      <c r="W67" s="118">
        <f t="shared" si="4"/>
        <v>0</v>
      </c>
      <c r="X67" s="118">
        <f t="shared" si="4"/>
        <v>0</v>
      </c>
      <c r="Y67" s="118">
        <f t="shared" si="4"/>
        <v>0</v>
      </c>
      <c r="Z67" s="118">
        <f t="shared" si="4"/>
        <v>0</v>
      </c>
      <c r="AA67" s="118">
        <f t="shared" si="4"/>
        <v>0</v>
      </c>
      <c r="AB67" s="118">
        <f t="shared" si="4"/>
        <v>0</v>
      </c>
      <c r="AC67" s="118">
        <f t="shared" si="4"/>
        <v>0</v>
      </c>
      <c r="AD67" s="118">
        <f t="shared" si="4"/>
        <v>0</v>
      </c>
      <c r="AE67" s="118">
        <f t="shared" si="4"/>
        <v>0</v>
      </c>
      <c r="AF67" s="118">
        <f t="shared" si="4"/>
        <v>0</v>
      </c>
      <c r="AG67" s="118">
        <f t="shared" si="4"/>
        <v>0</v>
      </c>
      <c r="AH67"/>
    </row>
    <row r="68" spans="1:34" x14ac:dyDescent="0.2">
      <c r="A68" s="8"/>
      <c r="B68" s="8"/>
      <c r="C68" s="4">
        <f>C15</f>
        <v>0</v>
      </c>
      <c r="D68" s="37"/>
      <c r="F68" s="96"/>
      <c r="G68" s="209">
        <f>input_dollars</f>
        <v>45291</v>
      </c>
      <c r="H68" s="30"/>
      <c r="I68" s="118">
        <f t="shared" ref="I68:AG68" si="5">-I15</f>
        <v>0</v>
      </c>
      <c r="J68" s="118">
        <f t="shared" si="5"/>
        <v>0</v>
      </c>
      <c r="K68" s="118">
        <f t="shared" si="5"/>
        <v>0</v>
      </c>
      <c r="L68" s="118">
        <f t="shared" si="5"/>
        <v>0</v>
      </c>
      <c r="M68" s="118">
        <f t="shared" si="5"/>
        <v>0</v>
      </c>
      <c r="N68" s="118">
        <f t="shared" si="5"/>
        <v>0</v>
      </c>
      <c r="O68" s="118">
        <f t="shared" si="5"/>
        <v>0</v>
      </c>
      <c r="P68" s="118">
        <f t="shared" si="5"/>
        <v>0</v>
      </c>
      <c r="Q68" s="118">
        <f t="shared" si="5"/>
        <v>0</v>
      </c>
      <c r="R68" s="118">
        <f t="shared" si="5"/>
        <v>0</v>
      </c>
      <c r="S68" s="118">
        <f t="shared" si="5"/>
        <v>0</v>
      </c>
      <c r="T68" s="118">
        <f t="shared" si="5"/>
        <v>0</v>
      </c>
      <c r="U68" s="118">
        <f t="shared" si="5"/>
        <v>0</v>
      </c>
      <c r="V68" s="118">
        <f t="shared" si="5"/>
        <v>0</v>
      </c>
      <c r="W68" s="118">
        <f t="shared" si="5"/>
        <v>0</v>
      </c>
      <c r="X68" s="118">
        <f t="shared" si="5"/>
        <v>0</v>
      </c>
      <c r="Y68" s="118">
        <f t="shared" si="5"/>
        <v>0</v>
      </c>
      <c r="Z68" s="118">
        <f t="shared" si="5"/>
        <v>0</v>
      </c>
      <c r="AA68" s="118">
        <f t="shared" si="5"/>
        <v>0</v>
      </c>
      <c r="AB68" s="118">
        <f t="shared" si="5"/>
        <v>0</v>
      </c>
      <c r="AC68" s="118">
        <f t="shared" si="5"/>
        <v>0</v>
      </c>
      <c r="AD68" s="118">
        <f t="shared" si="5"/>
        <v>0</v>
      </c>
      <c r="AE68" s="118">
        <f t="shared" si="5"/>
        <v>0</v>
      </c>
      <c r="AF68" s="118">
        <f t="shared" si="5"/>
        <v>0</v>
      </c>
      <c r="AG68" s="118">
        <f t="shared" si="5"/>
        <v>0</v>
      </c>
      <c r="AH68"/>
    </row>
    <row r="69" spans="1:34" x14ac:dyDescent="0.2">
      <c r="A69" s="8"/>
      <c r="B69" s="8"/>
      <c r="C69" s="4">
        <f>C16</f>
        <v>0</v>
      </c>
      <c r="D69" s="37"/>
      <c r="F69" s="96"/>
      <c r="G69" s="209">
        <f>input_dollars</f>
        <v>45291</v>
      </c>
      <c r="H69" s="30"/>
      <c r="I69" s="118">
        <f t="shared" ref="I69:AG69" si="6">-I16</f>
        <v>0</v>
      </c>
      <c r="J69" s="118">
        <f t="shared" si="6"/>
        <v>0</v>
      </c>
      <c r="K69" s="118">
        <f t="shared" si="6"/>
        <v>0</v>
      </c>
      <c r="L69" s="118">
        <f t="shared" si="6"/>
        <v>0</v>
      </c>
      <c r="M69" s="118">
        <f t="shared" si="6"/>
        <v>0</v>
      </c>
      <c r="N69" s="118">
        <f t="shared" si="6"/>
        <v>0</v>
      </c>
      <c r="O69" s="118">
        <f t="shared" si="6"/>
        <v>0</v>
      </c>
      <c r="P69" s="118">
        <f t="shared" si="6"/>
        <v>0</v>
      </c>
      <c r="Q69" s="118">
        <f t="shared" si="6"/>
        <v>0</v>
      </c>
      <c r="R69" s="118">
        <f t="shared" si="6"/>
        <v>0</v>
      </c>
      <c r="S69" s="118">
        <f t="shared" si="6"/>
        <v>0</v>
      </c>
      <c r="T69" s="118">
        <f t="shared" si="6"/>
        <v>0</v>
      </c>
      <c r="U69" s="118">
        <f t="shared" si="6"/>
        <v>0</v>
      </c>
      <c r="V69" s="118">
        <f t="shared" si="6"/>
        <v>0</v>
      </c>
      <c r="W69" s="118">
        <f t="shared" si="6"/>
        <v>0</v>
      </c>
      <c r="X69" s="118">
        <f t="shared" si="6"/>
        <v>0</v>
      </c>
      <c r="Y69" s="118">
        <f t="shared" si="6"/>
        <v>0</v>
      </c>
      <c r="Z69" s="118">
        <f t="shared" si="6"/>
        <v>0</v>
      </c>
      <c r="AA69" s="118">
        <f t="shared" si="6"/>
        <v>0</v>
      </c>
      <c r="AB69" s="118">
        <f t="shared" si="6"/>
        <v>0</v>
      </c>
      <c r="AC69" s="118">
        <f t="shared" si="6"/>
        <v>0</v>
      </c>
      <c r="AD69" s="118">
        <f t="shared" si="6"/>
        <v>0</v>
      </c>
      <c r="AE69" s="118">
        <f t="shared" si="6"/>
        <v>0</v>
      </c>
      <c r="AF69" s="118">
        <f t="shared" si="6"/>
        <v>0</v>
      </c>
      <c r="AG69" s="118">
        <f t="shared" si="6"/>
        <v>0</v>
      </c>
      <c r="AH69"/>
    </row>
    <row r="70" spans="1:34" x14ac:dyDescent="0.2">
      <c r="A70" s="8"/>
      <c r="B70" s="8"/>
      <c r="C70" s="4"/>
      <c r="D70" s="37"/>
      <c r="F70" s="96"/>
      <c r="G70" s="213"/>
      <c r="H70" s="30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/>
    </row>
    <row r="71" spans="1:34" x14ac:dyDescent="0.2">
      <c r="A71" s="8"/>
      <c r="B71" s="8"/>
      <c r="C71" s="146" t="s">
        <v>155</v>
      </c>
      <c r="D71" s="37"/>
      <c r="F71" s="96"/>
      <c r="G71" s="212"/>
      <c r="H71" s="30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/>
    </row>
    <row r="72" spans="1:34" x14ac:dyDescent="0.2">
      <c r="A72" s="8"/>
      <c r="B72" s="8"/>
      <c r="C72" s="4" t="str">
        <f>C14</f>
        <v>SWER upgrades</v>
      </c>
      <c r="D72" s="37"/>
      <c r="F72" s="96"/>
      <c r="G72" s="209">
        <f>input_dollars</f>
        <v>45291</v>
      </c>
      <c r="H72" s="30"/>
      <c r="I72" s="118" cm="1">
        <f t="array" ref="I72">SUMPRODUCT(($I67:I67))-SUMPRODUCT(($I67:I67)*($I$6:I$6&lt;=(I$6-$E14)))</f>
        <v>-9600000</v>
      </c>
      <c r="J72" s="118" cm="1">
        <f t="array" ref="J72">SUMPRODUCT(($I67:J67))-SUMPRODUCT(($I67:J67)*($I$6:J$6&lt;=(J$6-$E14)))</f>
        <v>-16200000</v>
      </c>
      <c r="K72" s="118" cm="1">
        <f t="array" ref="K72">SUMPRODUCT(($I67:K67))-SUMPRODUCT(($I67:K67)*($I$6:K$6&lt;=(K$6-$E14)))</f>
        <v>-27600000</v>
      </c>
      <c r="L72" s="118" cm="1">
        <f t="array" ref="L72">SUMPRODUCT(($I67:L67))-SUMPRODUCT(($I67:L67)*($I$6:L$6&lt;=(L$6-$E14)))</f>
        <v>-41600000</v>
      </c>
      <c r="M72" s="118" cm="1">
        <f t="array" ref="M72">SUMPRODUCT(($I67:M67))-SUMPRODUCT(($I67:M67)*($I$6:M$6&lt;=(M$6-$E14)))</f>
        <v>-56700000</v>
      </c>
      <c r="N72" s="118" cm="1">
        <f t="array" ref="N72">SUMPRODUCT(($I67:N67))-SUMPRODUCT(($I67:N67)*($I$6:N$6&lt;=(N$6-$E14)))</f>
        <v>-56700000</v>
      </c>
      <c r="O72" s="118" cm="1">
        <f t="array" ref="O72">SUMPRODUCT(($I67:O67))-SUMPRODUCT(($I67:O67)*($I$6:O$6&lt;=(O$6-$E14)))</f>
        <v>-56700000</v>
      </c>
      <c r="P72" s="118" cm="1">
        <f t="array" ref="P72">SUMPRODUCT(($I67:P67))-SUMPRODUCT(($I67:P67)*($I$6:P$6&lt;=(P$6-$E14)))</f>
        <v>-56700000</v>
      </c>
      <c r="Q72" s="118" cm="1">
        <f t="array" ref="Q72">SUMPRODUCT(($I67:Q67))-SUMPRODUCT(($I67:Q67)*($I$6:Q$6&lt;=(Q$6-$E14)))</f>
        <v>-56700000</v>
      </c>
      <c r="R72" s="118" cm="1">
        <f t="array" ref="R72">SUMPRODUCT(($I67:R67))-SUMPRODUCT(($I67:R67)*($I$6:R$6&lt;=(R$6-$E14)))</f>
        <v>-56700000</v>
      </c>
      <c r="S72" s="118" cm="1">
        <f t="array" ref="S72">SUMPRODUCT(($I67:S67))-SUMPRODUCT(($I67:S67)*($I$6:S$6&lt;=(S$6-$E14)))</f>
        <v>-56700000</v>
      </c>
      <c r="T72" s="118" cm="1">
        <f t="array" ref="T72">SUMPRODUCT(($I67:T67))-SUMPRODUCT(($I67:T67)*($I$6:T$6&lt;=(T$6-$E14)))</f>
        <v>-56700000</v>
      </c>
      <c r="U72" s="118" cm="1">
        <f t="array" ref="U72">SUMPRODUCT(($I67:U67))-SUMPRODUCT(($I67:U67)*($I$6:U$6&lt;=(U$6-$E14)))</f>
        <v>-56700000</v>
      </c>
      <c r="V72" s="118" cm="1">
        <f t="array" ref="V72">SUMPRODUCT(($I67:V67))-SUMPRODUCT(($I67:V67)*($I$6:V$6&lt;=(V$6-$E14)))</f>
        <v>-56700000</v>
      </c>
      <c r="W72" s="118" cm="1">
        <f t="array" ref="W72">SUMPRODUCT(($I67:W67))-SUMPRODUCT(($I67:W67)*($I$6:W$6&lt;=(W$6-$E14)))</f>
        <v>-56700000</v>
      </c>
      <c r="X72" s="118" cm="1">
        <f t="array" ref="X72">SUMPRODUCT(($I67:X67))-SUMPRODUCT(($I67:X67)*($I$6:X$6&lt;=(X$6-$E14)))</f>
        <v>-47100000</v>
      </c>
      <c r="Y72" s="118" cm="1">
        <f t="array" ref="Y72">SUMPRODUCT(($I67:Y67))-SUMPRODUCT(($I67:Y67)*($I$6:Y$6&lt;=(Y$6-$E14)))</f>
        <v>-40500000</v>
      </c>
      <c r="Z72" s="118" cm="1">
        <f t="array" ref="Z72">SUMPRODUCT(($I67:Z67))-SUMPRODUCT(($I67:Z67)*($I$6:Z$6&lt;=(Z$6-$E14)))</f>
        <v>-29100000</v>
      </c>
      <c r="AA72" s="118" cm="1">
        <f t="array" ref="AA72">SUMPRODUCT(($I67:AA67))-SUMPRODUCT(($I67:AA67)*($I$6:AA$6&lt;=(AA$6-$E14)))</f>
        <v>-15100000</v>
      </c>
      <c r="AB72" s="118" cm="1">
        <f t="array" ref="AB72">SUMPRODUCT(($I67:AB67))-SUMPRODUCT(($I67:AB67)*($I$6:AB$6&lt;=(AB$6-$E14)))</f>
        <v>0</v>
      </c>
      <c r="AC72" s="118" cm="1">
        <f t="array" ref="AC72">SUMPRODUCT(($I67:AC67))-SUMPRODUCT(($I67:AC67)*($I$6:AC$6&lt;=(AC$6-$E14)))</f>
        <v>0</v>
      </c>
      <c r="AD72" s="118" cm="1">
        <f t="array" ref="AD72">SUMPRODUCT(($I67:AD67))-SUMPRODUCT(($I67:AD67)*($I$6:AD$6&lt;=(AD$6-$E14)))</f>
        <v>0</v>
      </c>
      <c r="AE72" s="118" cm="1">
        <f t="array" ref="AE72">SUMPRODUCT(($I67:AE67))-SUMPRODUCT(($I67:AE67)*($I$6:AE$6&lt;=(AE$6-$E14)))</f>
        <v>0</v>
      </c>
      <c r="AF72" s="118" cm="1">
        <f t="array" ref="AF72">SUMPRODUCT(($I67:AF67))-SUMPRODUCT(($I67:AF67)*($I$6:AF$6&lt;=(AF$6-$E14)))</f>
        <v>0</v>
      </c>
      <c r="AG72" s="118" cm="1">
        <f t="array" ref="AG72">SUMPRODUCT(($I67:AG67))-SUMPRODUCT(($I67:AG67)*($I$6:AG$6&lt;=(AG$6-$E14)))</f>
        <v>0</v>
      </c>
      <c r="AH72"/>
    </row>
    <row r="73" spans="1:34" x14ac:dyDescent="0.2">
      <c r="A73" s="8"/>
      <c r="B73" s="8"/>
      <c r="C73" s="4">
        <f>C15</f>
        <v>0</v>
      </c>
      <c r="D73" s="37"/>
      <c r="F73" s="96"/>
      <c r="G73" s="209">
        <f>input_dollars</f>
        <v>45291</v>
      </c>
      <c r="H73" s="30"/>
      <c r="I73" s="118" cm="1">
        <f t="array" ref="I73">SUMPRODUCT(($I68:I68))-SUMPRODUCT(($I68:I68)*($I$6:I$6&lt;=(I$6-$E15)))</f>
        <v>0</v>
      </c>
      <c r="J73" s="118" cm="1">
        <f t="array" ref="J73">SUMPRODUCT(($I68:J68))-SUMPRODUCT(($I68:J68)*($I$6:J$6&lt;=(J$6-$E15)))</f>
        <v>0</v>
      </c>
      <c r="K73" s="118" cm="1">
        <f t="array" ref="K73">SUMPRODUCT(($I68:K68))-SUMPRODUCT(($I68:K68)*($I$6:K$6&lt;=(K$6-$E15)))</f>
        <v>0</v>
      </c>
      <c r="L73" s="118" cm="1">
        <f t="array" ref="L73">SUMPRODUCT(($I68:L68))-SUMPRODUCT(($I68:L68)*($I$6:L$6&lt;=(L$6-$E15)))</f>
        <v>0</v>
      </c>
      <c r="M73" s="118" cm="1">
        <f t="array" ref="M73">SUMPRODUCT(($I68:M68))-SUMPRODUCT(($I68:M68)*($I$6:M$6&lt;=(M$6-$E15)))</f>
        <v>0</v>
      </c>
      <c r="N73" s="118" cm="1">
        <f t="array" ref="N73">SUMPRODUCT(($I68:N68))-SUMPRODUCT(($I68:N68)*($I$6:N$6&lt;=(N$6-$E15)))</f>
        <v>0</v>
      </c>
      <c r="O73" s="118" cm="1">
        <f t="array" ref="O73">SUMPRODUCT(($I68:O68))-SUMPRODUCT(($I68:O68)*($I$6:O$6&lt;=(O$6-$E15)))</f>
        <v>0</v>
      </c>
      <c r="P73" s="118" cm="1">
        <f t="array" ref="P73">SUMPRODUCT(($I68:P68))-SUMPRODUCT(($I68:P68)*($I$6:P$6&lt;=(P$6-$E15)))</f>
        <v>0</v>
      </c>
      <c r="Q73" s="118" cm="1">
        <f t="array" ref="Q73">SUMPRODUCT(($I68:Q68))-SUMPRODUCT(($I68:Q68)*($I$6:Q$6&lt;=(Q$6-$E15)))</f>
        <v>0</v>
      </c>
      <c r="R73" s="118" cm="1">
        <f t="array" ref="R73">SUMPRODUCT(($I68:R68))-SUMPRODUCT(($I68:R68)*($I$6:R$6&lt;=(R$6-$E15)))</f>
        <v>0</v>
      </c>
      <c r="S73" s="118" cm="1">
        <f t="array" ref="S73">SUMPRODUCT(($I68:S68))-SUMPRODUCT(($I68:S68)*($I$6:S$6&lt;=(S$6-$E15)))</f>
        <v>0</v>
      </c>
      <c r="T73" s="118" cm="1">
        <f t="array" ref="T73">SUMPRODUCT(($I68:T68))-SUMPRODUCT(($I68:T68)*($I$6:T$6&lt;=(T$6-$E15)))</f>
        <v>0</v>
      </c>
      <c r="U73" s="118" cm="1">
        <f t="array" ref="U73">SUMPRODUCT(($I68:U68))-SUMPRODUCT(($I68:U68)*($I$6:U$6&lt;=(U$6-$E15)))</f>
        <v>0</v>
      </c>
      <c r="V73" s="118" cm="1">
        <f t="array" ref="V73">SUMPRODUCT(($I68:V68))-SUMPRODUCT(($I68:V68)*($I$6:V$6&lt;=(V$6-$E15)))</f>
        <v>0</v>
      </c>
      <c r="W73" s="118" cm="1">
        <f t="array" ref="W73">SUMPRODUCT(($I68:W68))-SUMPRODUCT(($I68:W68)*($I$6:W$6&lt;=(W$6-$E15)))</f>
        <v>0</v>
      </c>
      <c r="X73" s="118" cm="1">
        <f t="array" ref="X73">SUMPRODUCT(($I68:X68))-SUMPRODUCT(($I68:X68)*($I$6:X$6&lt;=(X$6-$E15)))</f>
        <v>0</v>
      </c>
      <c r="Y73" s="118" cm="1">
        <f t="array" ref="Y73">SUMPRODUCT(($I68:Y68))-SUMPRODUCT(($I68:Y68)*($I$6:Y$6&lt;=(Y$6-$E15)))</f>
        <v>0</v>
      </c>
      <c r="Z73" s="118" cm="1">
        <f t="array" ref="Z73">SUMPRODUCT(($I68:Z68))-SUMPRODUCT(($I68:Z68)*($I$6:Z$6&lt;=(Z$6-$E15)))</f>
        <v>0</v>
      </c>
      <c r="AA73" s="118" cm="1">
        <f t="array" ref="AA73">SUMPRODUCT(($I68:AA68))-SUMPRODUCT(($I68:AA68)*($I$6:AA$6&lt;=(AA$6-$E15)))</f>
        <v>0</v>
      </c>
      <c r="AB73" s="118" cm="1">
        <f t="array" ref="AB73">SUMPRODUCT(($I68:AB68))-SUMPRODUCT(($I68:AB68)*($I$6:AB$6&lt;=(AB$6-$E15)))</f>
        <v>0</v>
      </c>
      <c r="AC73" s="118" cm="1">
        <f t="array" ref="AC73">SUMPRODUCT(($I68:AC68))-SUMPRODUCT(($I68:AC68)*($I$6:AC$6&lt;=(AC$6-$E15)))</f>
        <v>0</v>
      </c>
      <c r="AD73" s="118" cm="1">
        <f t="array" ref="AD73">SUMPRODUCT(($I68:AD68))-SUMPRODUCT(($I68:AD68)*($I$6:AD$6&lt;=(AD$6-$E15)))</f>
        <v>0</v>
      </c>
      <c r="AE73" s="118" cm="1">
        <f t="array" ref="AE73">SUMPRODUCT(($I68:AE68))-SUMPRODUCT(($I68:AE68)*($I$6:AE$6&lt;=(AE$6-$E15)))</f>
        <v>0</v>
      </c>
      <c r="AF73" s="118" cm="1">
        <f t="array" ref="AF73">SUMPRODUCT(($I68:AF68))-SUMPRODUCT(($I68:AF68)*($I$6:AF$6&lt;=(AF$6-$E15)))</f>
        <v>0</v>
      </c>
      <c r="AG73" s="118" cm="1">
        <f t="array" ref="AG73">SUMPRODUCT(($I68:AG68))-SUMPRODUCT(($I68:AG68)*($I$6:AG$6&lt;=(AG$6-$E15)))</f>
        <v>0</v>
      </c>
      <c r="AH73"/>
    </row>
    <row r="74" spans="1:34" x14ac:dyDescent="0.2">
      <c r="A74" s="8"/>
      <c r="B74" s="8"/>
      <c r="C74" s="4">
        <f>C16</f>
        <v>0</v>
      </c>
      <c r="D74" s="37"/>
      <c r="F74" s="96"/>
      <c r="G74" s="209">
        <f>input_dollars</f>
        <v>45291</v>
      </c>
      <c r="H74" s="30"/>
      <c r="I74" s="118" cm="1">
        <f t="array" ref="I74">SUMPRODUCT(($I69:I69))-SUMPRODUCT(($I69:I69)*($I$6:I$6&lt;=(I$6-$E16)))</f>
        <v>0</v>
      </c>
      <c r="J74" s="118" cm="1">
        <f t="array" ref="J74">SUMPRODUCT(($I69:J69))-SUMPRODUCT(($I69:J69)*($I$6:J$6&lt;=(J$6-$E16)))</f>
        <v>0</v>
      </c>
      <c r="K74" s="118" cm="1">
        <f t="array" ref="K74">SUMPRODUCT(($I69:K69))-SUMPRODUCT(($I69:K69)*($I$6:K$6&lt;=(K$6-$E16)))</f>
        <v>0</v>
      </c>
      <c r="L74" s="118" cm="1">
        <f t="array" ref="L74">SUMPRODUCT(($I69:L69))-SUMPRODUCT(($I69:L69)*($I$6:L$6&lt;=(L$6-$E16)))</f>
        <v>0</v>
      </c>
      <c r="M74" s="118" cm="1">
        <f t="array" ref="M74">SUMPRODUCT(($I69:M69))-SUMPRODUCT(($I69:M69)*($I$6:M$6&lt;=(M$6-$E16)))</f>
        <v>0</v>
      </c>
      <c r="N74" s="118" cm="1">
        <f t="array" ref="N74">SUMPRODUCT(($I69:N69))-SUMPRODUCT(($I69:N69)*($I$6:N$6&lt;=(N$6-$E16)))</f>
        <v>0</v>
      </c>
      <c r="O74" s="118" cm="1">
        <f t="array" ref="O74">SUMPRODUCT(($I69:O69))-SUMPRODUCT(($I69:O69)*($I$6:O$6&lt;=(O$6-$E16)))</f>
        <v>0</v>
      </c>
      <c r="P74" s="118" cm="1">
        <f t="array" ref="P74">SUMPRODUCT(($I69:P69))-SUMPRODUCT(($I69:P69)*($I$6:P$6&lt;=(P$6-$E16)))</f>
        <v>0</v>
      </c>
      <c r="Q74" s="118" cm="1">
        <f t="array" ref="Q74">SUMPRODUCT(($I69:Q69))-SUMPRODUCT(($I69:Q69)*($I$6:Q$6&lt;=(Q$6-$E16)))</f>
        <v>0</v>
      </c>
      <c r="R74" s="118" cm="1">
        <f t="array" ref="R74">SUMPRODUCT(($I69:R69))-SUMPRODUCT(($I69:R69)*($I$6:R$6&lt;=(R$6-$E16)))</f>
        <v>0</v>
      </c>
      <c r="S74" s="118" cm="1">
        <f t="array" ref="S74">SUMPRODUCT(($I69:S69))-SUMPRODUCT(($I69:S69)*($I$6:S$6&lt;=(S$6-$E16)))</f>
        <v>0</v>
      </c>
      <c r="T74" s="118" cm="1">
        <f t="array" ref="T74">SUMPRODUCT(($I69:T69))-SUMPRODUCT(($I69:T69)*($I$6:T$6&lt;=(T$6-$E16)))</f>
        <v>0</v>
      </c>
      <c r="U74" s="118" cm="1">
        <f t="array" ref="U74">SUMPRODUCT(($I69:U69))-SUMPRODUCT(($I69:U69)*($I$6:U$6&lt;=(U$6-$E16)))</f>
        <v>0</v>
      </c>
      <c r="V74" s="118" cm="1">
        <f t="array" ref="V74">SUMPRODUCT(($I69:V69))-SUMPRODUCT(($I69:V69)*($I$6:V$6&lt;=(V$6-$E16)))</f>
        <v>0</v>
      </c>
      <c r="W74" s="118" cm="1">
        <f t="array" ref="W74">SUMPRODUCT(($I69:W69))-SUMPRODUCT(($I69:W69)*($I$6:W$6&lt;=(W$6-$E16)))</f>
        <v>0</v>
      </c>
      <c r="X74" s="118" cm="1">
        <f t="array" ref="X74">SUMPRODUCT(($I69:X69))-SUMPRODUCT(($I69:X69)*($I$6:X$6&lt;=(X$6-$E16)))</f>
        <v>0</v>
      </c>
      <c r="Y74" s="118" cm="1">
        <f t="array" ref="Y74">SUMPRODUCT(($I69:Y69))-SUMPRODUCT(($I69:Y69)*($I$6:Y$6&lt;=(Y$6-$E16)))</f>
        <v>0</v>
      </c>
      <c r="Z74" s="118" cm="1">
        <f t="array" ref="Z74">SUMPRODUCT(($I69:Z69))-SUMPRODUCT(($I69:Z69)*($I$6:Z$6&lt;=(Z$6-$E16)))</f>
        <v>0</v>
      </c>
      <c r="AA74" s="118" cm="1">
        <f t="array" ref="AA74">SUMPRODUCT(($I69:AA69))-SUMPRODUCT(($I69:AA69)*($I$6:AA$6&lt;=(AA$6-$E16)))</f>
        <v>0</v>
      </c>
      <c r="AB74" s="118" cm="1">
        <f t="array" ref="AB74">SUMPRODUCT(($I69:AB69))-SUMPRODUCT(($I69:AB69)*($I$6:AB$6&lt;=(AB$6-$E16)))</f>
        <v>0</v>
      </c>
      <c r="AC74" s="118" cm="1">
        <f t="array" ref="AC74">SUMPRODUCT(($I69:AC69))-SUMPRODUCT(($I69:AC69)*($I$6:AC$6&lt;=(AC$6-$E16)))</f>
        <v>0</v>
      </c>
      <c r="AD74" s="118" cm="1">
        <f t="array" ref="AD74">SUMPRODUCT(($I69:AD69))-SUMPRODUCT(($I69:AD69)*($I$6:AD$6&lt;=(AD$6-$E16)))</f>
        <v>0</v>
      </c>
      <c r="AE74" s="118" cm="1">
        <f t="array" ref="AE74">SUMPRODUCT(($I69:AE69))-SUMPRODUCT(($I69:AE69)*($I$6:AE$6&lt;=(AE$6-$E16)))</f>
        <v>0</v>
      </c>
      <c r="AF74" s="118" cm="1">
        <f t="array" ref="AF74">SUMPRODUCT(($I69:AF69))-SUMPRODUCT(($I69:AF69)*($I$6:AF$6&lt;=(AF$6-$E16)))</f>
        <v>0</v>
      </c>
      <c r="AG74" s="118" cm="1">
        <f t="array" ref="AG74">SUMPRODUCT(($I69:AG69))-SUMPRODUCT(($I69:AG69)*($I$6:AG$6&lt;=(AG$6-$E16)))</f>
        <v>0</v>
      </c>
      <c r="AH74"/>
    </row>
    <row r="75" spans="1:34" x14ac:dyDescent="0.2">
      <c r="A75" s="8"/>
      <c r="B75" s="8"/>
      <c r="C75" s="4"/>
      <c r="D75" s="37"/>
      <c r="F75" s="96"/>
      <c r="G75" s="213"/>
      <c r="H75" s="30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/>
    </row>
    <row r="76" spans="1:34" x14ac:dyDescent="0.2">
      <c r="A76" s="8"/>
      <c r="B76" s="8"/>
      <c r="C76" s="146" t="s">
        <v>91</v>
      </c>
      <c r="D76" s="37"/>
      <c r="G76" s="212"/>
      <c r="H76" s="30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/>
    </row>
    <row r="77" spans="1:34" x14ac:dyDescent="0.2">
      <c r="A77" s="8"/>
      <c r="B77" s="8"/>
      <c r="C77" s="4" t="str">
        <f>$C$76&amp;" - "&amp;C14</f>
        <v>Annualised capex - SWER upgrades</v>
      </c>
      <c r="D77" s="37"/>
      <c r="G77" s="209">
        <f>input_dollars</f>
        <v>45291</v>
      </c>
      <c r="H77" s="30"/>
      <c r="I77" s="118">
        <f t="shared" ref="I77:AG77" si="7">IF($E14=0,0,-PMT(real_disc, $E14,H72,))</f>
        <v>0</v>
      </c>
      <c r="J77" s="118">
        <f t="shared" si="7"/>
        <v>-833520.66591391643</v>
      </c>
      <c r="K77" s="118">
        <f t="shared" si="7"/>
        <v>-1406566.123729734</v>
      </c>
      <c r="L77" s="118">
        <f t="shared" si="7"/>
        <v>-2396371.9145025099</v>
      </c>
      <c r="M77" s="118">
        <f t="shared" si="7"/>
        <v>-3611922.8856269717</v>
      </c>
      <c r="N77" s="118">
        <f t="shared" si="7"/>
        <v>-4922981.4330540691</v>
      </c>
      <c r="O77" s="118">
        <f t="shared" si="7"/>
        <v>-4922981.4330540691</v>
      </c>
      <c r="P77" s="118">
        <f t="shared" si="7"/>
        <v>-4922981.4330540691</v>
      </c>
      <c r="Q77" s="118">
        <f t="shared" si="7"/>
        <v>-4922981.4330540691</v>
      </c>
      <c r="R77" s="118">
        <f t="shared" si="7"/>
        <v>-4922981.4330540691</v>
      </c>
      <c r="S77" s="118">
        <f t="shared" si="7"/>
        <v>-4922981.4330540691</v>
      </c>
      <c r="T77" s="118">
        <f t="shared" si="7"/>
        <v>-4922981.4330540691</v>
      </c>
      <c r="U77" s="118">
        <f t="shared" si="7"/>
        <v>-4922981.4330540691</v>
      </c>
      <c r="V77" s="118">
        <f t="shared" si="7"/>
        <v>-4922981.4330540691</v>
      </c>
      <c r="W77" s="118">
        <f t="shared" si="7"/>
        <v>-4922981.4330540691</v>
      </c>
      <c r="X77" s="118">
        <f t="shared" si="7"/>
        <v>-4922981.4330540691</v>
      </c>
      <c r="Y77" s="118">
        <f t="shared" si="7"/>
        <v>-4089460.7671401524</v>
      </c>
      <c r="Z77" s="118">
        <f t="shared" si="7"/>
        <v>-3516415.3093243348</v>
      </c>
      <c r="AA77" s="118">
        <f t="shared" si="7"/>
        <v>-2526609.5185515597</v>
      </c>
      <c r="AB77" s="118">
        <f t="shared" si="7"/>
        <v>-1311058.5474270978</v>
      </c>
      <c r="AC77" s="118">
        <f t="shared" si="7"/>
        <v>0</v>
      </c>
      <c r="AD77" s="118">
        <f t="shared" si="7"/>
        <v>0</v>
      </c>
      <c r="AE77" s="118">
        <f t="shared" si="7"/>
        <v>0</v>
      </c>
      <c r="AF77" s="118">
        <f t="shared" si="7"/>
        <v>0</v>
      </c>
      <c r="AG77" s="118">
        <f t="shared" si="7"/>
        <v>0</v>
      </c>
      <c r="AH77"/>
    </row>
    <row r="78" spans="1:34" x14ac:dyDescent="0.2">
      <c r="A78" s="8"/>
      <c r="B78" s="8"/>
      <c r="C78" s="4" t="str">
        <f>$C$76&amp;" - "&amp;C15</f>
        <v xml:space="preserve">Annualised capex - </v>
      </c>
      <c r="D78" s="37"/>
      <c r="G78" s="209">
        <f>input_dollars</f>
        <v>45291</v>
      </c>
      <c r="H78" s="30"/>
      <c r="I78" s="118">
        <f t="shared" ref="I78:AG78" si="8">IF($E15=0,0,-PMT(real_disc, $E15,H73,))</f>
        <v>0</v>
      </c>
      <c r="J78" s="118">
        <f t="shared" si="8"/>
        <v>0</v>
      </c>
      <c r="K78" s="118">
        <f t="shared" si="8"/>
        <v>0</v>
      </c>
      <c r="L78" s="118">
        <f t="shared" si="8"/>
        <v>0</v>
      </c>
      <c r="M78" s="118">
        <f t="shared" si="8"/>
        <v>0</v>
      </c>
      <c r="N78" s="118">
        <f t="shared" si="8"/>
        <v>0</v>
      </c>
      <c r="O78" s="118">
        <f t="shared" si="8"/>
        <v>0</v>
      </c>
      <c r="P78" s="118">
        <f t="shared" si="8"/>
        <v>0</v>
      </c>
      <c r="Q78" s="118">
        <f t="shared" si="8"/>
        <v>0</v>
      </c>
      <c r="R78" s="118">
        <f t="shared" si="8"/>
        <v>0</v>
      </c>
      <c r="S78" s="118">
        <f t="shared" si="8"/>
        <v>0</v>
      </c>
      <c r="T78" s="118">
        <f t="shared" si="8"/>
        <v>0</v>
      </c>
      <c r="U78" s="118">
        <f t="shared" si="8"/>
        <v>0</v>
      </c>
      <c r="V78" s="118">
        <f t="shared" si="8"/>
        <v>0</v>
      </c>
      <c r="W78" s="118">
        <f t="shared" si="8"/>
        <v>0</v>
      </c>
      <c r="X78" s="118">
        <f t="shared" si="8"/>
        <v>0</v>
      </c>
      <c r="Y78" s="118">
        <f t="shared" si="8"/>
        <v>0</v>
      </c>
      <c r="Z78" s="118">
        <f t="shared" si="8"/>
        <v>0</v>
      </c>
      <c r="AA78" s="118">
        <f t="shared" si="8"/>
        <v>0</v>
      </c>
      <c r="AB78" s="118">
        <f t="shared" si="8"/>
        <v>0</v>
      </c>
      <c r="AC78" s="118">
        <f t="shared" si="8"/>
        <v>0</v>
      </c>
      <c r="AD78" s="118">
        <f t="shared" si="8"/>
        <v>0</v>
      </c>
      <c r="AE78" s="118">
        <f t="shared" si="8"/>
        <v>0</v>
      </c>
      <c r="AF78" s="118">
        <f t="shared" si="8"/>
        <v>0</v>
      </c>
      <c r="AG78" s="118">
        <f t="shared" si="8"/>
        <v>0</v>
      </c>
      <c r="AH78"/>
    </row>
    <row r="79" spans="1:34" x14ac:dyDescent="0.2">
      <c r="A79" s="8"/>
      <c r="B79" s="8"/>
      <c r="C79" s="4" t="str">
        <f>$C$76&amp;" - "&amp;C16</f>
        <v xml:space="preserve">Annualised capex - </v>
      </c>
      <c r="D79" s="37"/>
      <c r="G79" s="209">
        <f>input_dollars</f>
        <v>45291</v>
      </c>
      <c r="H79" s="30"/>
      <c r="I79" s="118">
        <f t="shared" ref="I79:AG79" si="9">IF($E16=0,0,-PMT(real_disc, $E16,H74,))</f>
        <v>0</v>
      </c>
      <c r="J79" s="118">
        <f t="shared" si="9"/>
        <v>0</v>
      </c>
      <c r="K79" s="118">
        <f t="shared" si="9"/>
        <v>0</v>
      </c>
      <c r="L79" s="118">
        <f t="shared" si="9"/>
        <v>0</v>
      </c>
      <c r="M79" s="118">
        <f t="shared" si="9"/>
        <v>0</v>
      </c>
      <c r="N79" s="118">
        <f t="shared" si="9"/>
        <v>0</v>
      </c>
      <c r="O79" s="118">
        <f t="shared" si="9"/>
        <v>0</v>
      </c>
      <c r="P79" s="118">
        <f t="shared" si="9"/>
        <v>0</v>
      </c>
      <c r="Q79" s="118">
        <f t="shared" si="9"/>
        <v>0</v>
      </c>
      <c r="R79" s="118">
        <f t="shared" si="9"/>
        <v>0</v>
      </c>
      <c r="S79" s="118">
        <f t="shared" si="9"/>
        <v>0</v>
      </c>
      <c r="T79" s="118">
        <f t="shared" si="9"/>
        <v>0</v>
      </c>
      <c r="U79" s="118">
        <f t="shared" si="9"/>
        <v>0</v>
      </c>
      <c r="V79" s="118">
        <f t="shared" si="9"/>
        <v>0</v>
      </c>
      <c r="W79" s="118">
        <f t="shared" si="9"/>
        <v>0</v>
      </c>
      <c r="X79" s="118">
        <f t="shared" si="9"/>
        <v>0</v>
      </c>
      <c r="Y79" s="118">
        <f t="shared" si="9"/>
        <v>0</v>
      </c>
      <c r="Z79" s="118">
        <f t="shared" si="9"/>
        <v>0</v>
      </c>
      <c r="AA79" s="118">
        <f t="shared" si="9"/>
        <v>0</v>
      </c>
      <c r="AB79" s="118">
        <f t="shared" si="9"/>
        <v>0</v>
      </c>
      <c r="AC79" s="118">
        <f t="shared" si="9"/>
        <v>0</v>
      </c>
      <c r="AD79" s="118">
        <f t="shared" si="9"/>
        <v>0</v>
      </c>
      <c r="AE79" s="118">
        <f t="shared" si="9"/>
        <v>0</v>
      </c>
      <c r="AF79" s="118">
        <f t="shared" si="9"/>
        <v>0</v>
      </c>
      <c r="AG79" s="118">
        <f t="shared" si="9"/>
        <v>0</v>
      </c>
      <c r="AH79"/>
    </row>
    <row r="80" spans="1:34" x14ac:dyDescent="0.2">
      <c r="A80" s="8"/>
      <c r="B80" s="8"/>
      <c r="C80" s="171" t="s">
        <v>156</v>
      </c>
      <c r="D80" s="171"/>
      <c r="E80" s="172"/>
      <c r="F80" s="173"/>
      <c r="G80" s="214">
        <f>input_dollars</f>
        <v>45291</v>
      </c>
      <c r="H80" s="174"/>
      <c r="I80" s="175">
        <f>SUM(I77:I79)</f>
        <v>0</v>
      </c>
      <c r="J80" s="175">
        <f t="shared" ref="J80:AB80" si="10">SUM(J77:J79)</f>
        <v>-833520.66591391643</v>
      </c>
      <c r="K80" s="175">
        <f t="shared" si="10"/>
        <v>-1406566.123729734</v>
      </c>
      <c r="L80" s="175">
        <f t="shared" si="10"/>
        <v>-2396371.9145025099</v>
      </c>
      <c r="M80" s="175">
        <f t="shared" si="10"/>
        <v>-3611922.8856269717</v>
      </c>
      <c r="N80" s="175">
        <f t="shared" si="10"/>
        <v>-4922981.4330540691</v>
      </c>
      <c r="O80" s="175">
        <f t="shared" si="10"/>
        <v>-4922981.4330540691</v>
      </c>
      <c r="P80" s="175">
        <f t="shared" si="10"/>
        <v>-4922981.4330540691</v>
      </c>
      <c r="Q80" s="175">
        <f t="shared" si="10"/>
        <v>-4922981.4330540691</v>
      </c>
      <c r="R80" s="175">
        <f t="shared" si="10"/>
        <v>-4922981.4330540691</v>
      </c>
      <c r="S80" s="175">
        <f t="shared" si="10"/>
        <v>-4922981.4330540691</v>
      </c>
      <c r="T80" s="175">
        <f t="shared" si="10"/>
        <v>-4922981.4330540691</v>
      </c>
      <c r="U80" s="175">
        <f t="shared" si="10"/>
        <v>-4922981.4330540691</v>
      </c>
      <c r="V80" s="175">
        <f t="shared" si="10"/>
        <v>-4922981.4330540691</v>
      </c>
      <c r="W80" s="175">
        <f t="shared" si="10"/>
        <v>-4922981.4330540691</v>
      </c>
      <c r="X80" s="175">
        <f t="shared" si="10"/>
        <v>-4922981.4330540691</v>
      </c>
      <c r="Y80" s="175">
        <f t="shared" si="10"/>
        <v>-4089460.7671401524</v>
      </c>
      <c r="Z80" s="175">
        <f t="shared" si="10"/>
        <v>-3516415.3093243348</v>
      </c>
      <c r="AA80" s="175">
        <f t="shared" si="10"/>
        <v>-2526609.5185515597</v>
      </c>
      <c r="AB80" s="175">
        <f t="shared" si="10"/>
        <v>-1311058.5474270978</v>
      </c>
      <c r="AC80" s="175">
        <f>SUM(AC77:AC79)</f>
        <v>0</v>
      </c>
      <c r="AD80" s="175">
        <f>SUM(AD77:AD79)</f>
        <v>0</v>
      </c>
      <c r="AE80" s="175">
        <f>SUM(AE77:AE79)</f>
        <v>0</v>
      </c>
      <c r="AF80" s="175">
        <f>SUM(AF77:AF79)</f>
        <v>0</v>
      </c>
      <c r="AG80" s="175">
        <f>SUM(AG77:AG79)</f>
        <v>0</v>
      </c>
      <c r="AH80"/>
    </row>
    <row r="81" spans="1:34" x14ac:dyDescent="0.2">
      <c r="A81" s="8"/>
      <c r="B81" s="8"/>
      <c r="C81" s="74"/>
      <c r="D81" s="37"/>
      <c r="F81"/>
      <c r="G81" s="215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1:34" x14ac:dyDescent="0.2">
      <c r="A82" s="8"/>
      <c r="B82" s="8"/>
      <c r="C82" s="4" t="s">
        <v>91</v>
      </c>
      <c r="D82" s="37"/>
      <c r="F82" s="96"/>
      <c r="G82" s="209">
        <f t="shared" ref="G82:G87" si="11">input_dollars</f>
        <v>45291</v>
      </c>
      <c r="H82" s="30"/>
      <c r="I82" s="118">
        <f>I80</f>
        <v>0</v>
      </c>
      <c r="J82" s="118">
        <f t="shared" ref="J82:AB82" si="12">J80</f>
        <v>-833520.66591391643</v>
      </c>
      <c r="K82" s="118">
        <f t="shared" si="12"/>
        <v>-1406566.123729734</v>
      </c>
      <c r="L82" s="118">
        <f t="shared" si="12"/>
        <v>-2396371.9145025099</v>
      </c>
      <c r="M82" s="118">
        <f t="shared" si="12"/>
        <v>-3611922.8856269717</v>
      </c>
      <c r="N82" s="118">
        <f t="shared" si="12"/>
        <v>-4922981.4330540691</v>
      </c>
      <c r="O82" s="118">
        <f t="shared" si="12"/>
        <v>-4922981.4330540691</v>
      </c>
      <c r="P82" s="118">
        <f t="shared" si="12"/>
        <v>-4922981.4330540691</v>
      </c>
      <c r="Q82" s="118">
        <f t="shared" si="12"/>
        <v>-4922981.4330540691</v>
      </c>
      <c r="R82" s="118">
        <f t="shared" si="12"/>
        <v>-4922981.4330540691</v>
      </c>
      <c r="S82" s="118">
        <f t="shared" si="12"/>
        <v>-4922981.4330540691</v>
      </c>
      <c r="T82" s="118">
        <f t="shared" si="12"/>
        <v>-4922981.4330540691</v>
      </c>
      <c r="U82" s="118">
        <f t="shared" si="12"/>
        <v>-4922981.4330540691</v>
      </c>
      <c r="V82" s="118">
        <f t="shared" si="12"/>
        <v>-4922981.4330540691</v>
      </c>
      <c r="W82" s="118">
        <f t="shared" si="12"/>
        <v>-4922981.4330540691</v>
      </c>
      <c r="X82" s="118">
        <f t="shared" si="12"/>
        <v>-4922981.4330540691</v>
      </c>
      <c r="Y82" s="118">
        <f t="shared" si="12"/>
        <v>-4089460.7671401524</v>
      </c>
      <c r="Z82" s="118">
        <f t="shared" si="12"/>
        <v>-3516415.3093243348</v>
      </c>
      <c r="AA82" s="118">
        <f t="shared" si="12"/>
        <v>-2526609.5185515597</v>
      </c>
      <c r="AB82" s="118">
        <f t="shared" si="12"/>
        <v>-1311058.5474270978</v>
      </c>
      <c r="AC82" s="118">
        <f>AC80</f>
        <v>0</v>
      </c>
      <c r="AD82" s="118">
        <f>AD80</f>
        <v>0</v>
      </c>
      <c r="AE82" s="118">
        <f>AE80</f>
        <v>0</v>
      </c>
      <c r="AF82" s="118">
        <f>AF80</f>
        <v>0</v>
      </c>
      <c r="AG82" s="118">
        <f>AG80</f>
        <v>0</v>
      </c>
      <c r="AH82"/>
    </row>
    <row r="83" spans="1:34" x14ac:dyDescent="0.2">
      <c r="A83" s="8"/>
      <c r="B83" s="8"/>
      <c r="C83" s="4" t="s">
        <v>31</v>
      </c>
      <c r="D83" s="37"/>
      <c r="F83" s="96"/>
      <c r="G83" s="209">
        <f t="shared" si="11"/>
        <v>45291</v>
      </c>
      <c r="H83" s="30"/>
      <c r="I83" s="30">
        <f t="shared" ref="I83:AG83" si="13">-I19</f>
        <v>0</v>
      </c>
      <c r="J83" s="30">
        <f t="shared" si="13"/>
        <v>0</v>
      </c>
      <c r="K83" s="30">
        <f t="shared" si="13"/>
        <v>0</v>
      </c>
      <c r="L83" s="30">
        <f t="shared" si="13"/>
        <v>0</v>
      </c>
      <c r="M83" s="30">
        <f t="shared" si="13"/>
        <v>0</v>
      </c>
      <c r="N83" s="30">
        <f t="shared" si="13"/>
        <v>0</v>
      </c>
      <c r="O83" s="30">
        <f t="shared" si="13"/>
        <v>0</v>
      </c>
      <c r="P83" s="30">
        <f t="shared" si="13"/>
        <v>0</v>
      </c>
      <c r="Q83" s="30">
        <f t="shared" si="13"/>
        <v>0</v>
      </c>
      <c r="R83" s="30">
        <f t="shared" si="13"/>
        <v>0</v>
      </c>
      <c r="S83" s="30">
        <f t="shared" si="13"/>
        <v>0</v>
      </c>
      <c r="T83" s="30">
        <f t="shared" si="13"/>
        <v>0</v>
      </c>
      <c r="U83" s="30">
        <f t="shared" si="13"/>
        <v>0</v>
      </c>
      <c r="V83" s="30">
        <f t="shared" si="13"/>
        <v>0</v>
      </c>
      <c r="W83" s="30">
        <f t="shared" si="13"/>
        <v>0</v>
      </c>
      <c r="X83" s="30">
        <f t="shared" si="13"/>
        <v>0</v>
      </c>
      <c r="Y83" s="30">
        <f t="shared" si="13"/>
        <v>0</v>
      </c>
      <c r="Z83" s="30">
        <f t="shared" si="13"/>
        <v>0</v>
      </c>
      <c r="AA83" s="30">
        <f t="shared" si="13"/>
        <v>0</v>
      </c>
      <c r="AB83" s="30">
        <f t="shared" si="13"/>
        <v>0</v>
      </c>
      <c r="AC83" s="30">
        <f t="shared" si="13"/>
        <v>0</v>
      </c>
      <c r="AD83" s="30">
        <f t="shared" si="13"/>
        <v>0</v>
      </c>
      <c r="AE83" s="30">
        <f t="shared" si="13"/>
        <v>0</v>
      </c>
      <c r="AF83" s="30">
        <f t="shared" si="13"/>
        <v>0</v>
      </c>
      <c r="AG83" s="30">
        <f t="shared" si="13"/>
        <v>0</v>
      </c>
      <c r="AH83"/>
    </row>
    <row r="84" spans="1:34" x14ac:dyDescent="0.2">
      <c r="A84" s="8"/>
      <c r="B84" s="8"/>
      <c r="C84" s="4" t="s">
        <v>139</v>
      </c>
      <c r="D84" s="37"/>
      <c r="F84" s="96"/>
      <c r="G84" s="209">
        <f t="shared" si="11"/>
        <v>45291</v>
      </c>
      <c r="H84" s="30"/>
      <c r="I84" s="30">
        <f t="shared" ref="I84:AG84" si="14">I64</f>
        <v>36316572.895786293</v>
      </c>
      <c r="J84" s="30">
        <f t="shared" si="14"/>
        <v>41864755.999989949</v>
      </c>
      <c r="K84" s="30">
        <f t="shared" si="14"/>
        <v>44355217.378359146</v>
      </c>
      <c r="L84" s="30">
        <f t="shared" si="14"/>
        <v>44868611.63690038</v>
      </c>
      <c r="M84" s="30">
        <f t="shared" si="14"/>
        <v>45127707.640782267</v>
      </c>
      <c r="N84" s="30">
        <f t="shared" si="14"/>
        <v>47583597.899503723</v>
      </c>
      <c r="O84" s="30">
        <f t="shared" si="14"/>
        <v>47954270.054053716</v>
      </c>
      <c r="P84" s="30">
        <f t="shared" si="14"/>
        <v>48386181.32343898</v>
      </c>
      <c r="Q84" s="30">
        <f t="shared" si="14"/>
        <v>48541911.825296603</v>
      </c>
      <c r="R84" s="30">
        <f t="shared" si="14"/>
        <v>48541911.825296603</v>
      </c>
      <c r="S84" s="30">
        <f t="shared" si="14"/>
        <v>48541911.825296603</v>
      </c>
      <c r="T84" s="30">
        <f t="shared" si="14"/>
        <v>48541911.825296603</v>
      </c>
      <c r="U84" s="30">
        <f t="shared" si="14"/>
        <v>48541911.825296603</v>
      </c>
      <c r="V84" s="30">
        <f t="shared" si="14"/>
        <v>48541911.825296603</v>
      </c>
      <c r="W84" s="30">
        <f t="shared" si="14"/>
        <v>48541911.825296603</v>
      </c>
      <c r="X84" s="30">
        <f t="shared" si="14"/>
        <v>0</v>
      </c>
      <c r="Y84" s="30">
        <f t="shared" si="14"/>
        <v>0</v>
      </c>
      <c r="Z84" s="30">
        <f t="shared" si="14"/>
        <v>0</v>
      </c>
      <c r="AA84" s="30">
        <f t="shared" si="14"/>
        <v>0</v>
      </c>
      <c r="AB84" s="30">
        <f t="shared" si="14"/>
        <v>0</v>
      </c>
      <c r="AC84" s="30">
        <f t="shared" si="14"/>
        <v>0</v>
      </c>
      <c r="AD84" s="30">
        <f t="shared" si="14"/>
        <v>0</v>
      </c>
      <c r="AE84" s="30">
        <f t="shared" si="14"/>
        <v>0</v>
      </c>
      <c r="AF84" s="30">
        <f t="shared" si="14"/>
        <v>0</v>
      </c>
      <c r="AG84" s="30">
        <f t="shared" si="14"/>
        <v>0</v>
      </c>
      <c r="AH84"/>
    </row>
    <row r="85" spans="1:34" x14ac:dyDescent="0.2">
      <c r="A85" s="8"/>
      <c r="B85" s="8"/>
      <c r="C85" s="4" t="s">
        <v>122</v>
      </c>
      <c r="D85" s="37"/>
      <c r="F85" s="96"/>
      <c r="G85" s="209">
        <f t="shared" si="11"/>
        <v>45291</v>
      </c>
      <c r="H85" s="30"/>
      <c r="I85" s="30">
        <f t="shared" ref="I85:AG85" si="15">I57</f>
        <v>0</v>
      </c>
      <c r="J85" s="30">
        <f t="shared" si="15"/>
        <v>0</v>
      </c>
      <c r="K85" s="30">
        <f t="shared" si="15"/>
        <v>0</v>
      </c>
      <c r="L85" s="30">
        <f t="shared" si="15"/>
        <v>0</v>
      </c>
      <c r="M85" s="30">
        <f t="shared" si="15"/>
        <v>0</v>
      </c>
      <c r="N85" s="30">
        <f t="shared" si="15"/>
        <v>0</v>
      </c>
      <c r="O85" s="30">
        <f t="shared" si="15"/>
        <v>0</v>
      </c>
      <c r="P85" s="30">
        <f t="shared" si="15"/>
        <v>0</v>
      </c>
      <c r="Q85" s="30">
        <f t="shared" si="15"/>
        <v>0</v>
      </c>
      <c r="R85" s="30">
        <f t="shared" si="15"/>
        <v>0</v>
      </c>
      <c r="S85" s="30">
        <f t="shared" si="15"/>
        <v>0</v>
      </c>
      <c r="T85" s="30">
        <f t="shared" si="15"/>
        <v>0</v>
      </c>
      <c r="U85" s="30">
        <f t="shared" si="15"/>
        <v>0</v>
      </c>
      <c r="V85" s="30">
        <f t="shared" si="15"/>
        <v>0</v>
      </c>
      <c r="W85" s="30">
        <f t="shared" si="15"/>
        <v>0</v>
      </c>
      <c r="X85" s="30">
        <f t="shared" si="15"/>
        <v>0</v>
      </c>
      <c r="Y85" s="30">
        <f t="shared" si="15"/>
        <v>0</v>
      </c>
      <c r="Z85" s="30">
        <f t="shared" si="15"/>
        <v>0</v>
      </c>
      <c r="AA85" s="30">
        <f t="shared" si="15"/>
        <v>0</v>
      </c>
      <c r="AB85" s="30">
        <f t="shared" si="15"/>
        <v>0</v>
      </c>
      <c r="AC85" s="30">
        <f t="shared" si="15"/>
        <v>0</v>
      </c>
      <c r="AD85" s="30">
        <f t="shared" si="15"/>
        <v>0</v>
      </c>
      <c r="AE85" s="30">
        <f t="shared" si="15"/>
        <v>0</v>
      </c>
      <c r="AF85" s="30">
        <f t="shared" si="15"/>
        <v>0</v>
      </c>
      <c r="AG85" s="30">
        <f t="shared" si="15"/>
        <v>0</v>
      </c>
      <c r="AH85"/>
    </row>
    <row r="86" spans="1:34" x14ac:dyDescent="0.2">
      <c r="A86" s="8"/>
      <c r="B86" s="8"/>
      <c r="C86" s="4"/>
      <c r="D86" s="37"/>
      <c r="F86" s="30"/>
      <c r="G86" s="209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/>
    </row>
    <row r="87" spans="1:34" x14ac:dyDescent="0.2">
      <c r="A87" s="8"/>
      <c r="B87" s="8"/>
      <c r="C87" s="176" t="s">
        <v>187</v>
      </c>
      <c r="D87" s="177"/>
      <c r="E87" s="172"/>
      <c r="F87" s="178"/>
      <c r="G87" s="214">
        <f t="shared" si="11"/>
        <v>45291</v>
      </c>
      <c r="H87" s="178"/>
      <c r="I87" s="178">
        <f t="shared" ref="I87:AB87" si="16">SUM(I82:I86)</f>
        <v>36316572.895786293</v>
      </c>
      <c r="J87" s="178">
        <f t="shared" si="16"/>
        <v>41031235.334076032</v>
      </c>
      <c r="K87" s="178">
        <f t="shared" si="16"/>
        <v>42948651.254629411</v>
      </c>
      <c r="L87" s="178">
        <f t="shared" si="16"/>
        <v>42472239.722397871</v>
      </c>
      <c r="M87" s="178">
        <f t="shared" si="16"/>
        <v>41515784.755155295</v>
      </c>
      <c r="N87" s="178">
        <f t="shared" si="16"/>
        <v>42660616.466449656</v>
      </c>
      <c r="O87" s="178">
        <f t="shared" si="16"/>
        <v>43031288.620999649</v>
      </c>
      <c r="P87" s="178">
        <f t="shared" si="16"/>
        <v>43463199.890384912</v>
      </c>
      <c r="Q87" s="178">
        <f t="shared" si="16"/>
        <v>43618930.392242536</v>
      </c>
      <c r="R87" s="178">
        <f t="shared" si="16"/>
        <v>43618930.392242536</v>
      </c>
      <c r="S87" s="178">
        <f t="shared" si="16"/>
        <v>43618930.392242536</v>
      </c>
      <c r="T87" s="178">
        <f t="shared" si="16"/>
        <v>43618930.392242536</v>
      </c>
      <c r="U87" s="178">
        <f t="shared" si="16"/>
        <v>43618930.392242536</v>
      </c>
      <c r="V87" s="178">
        <f t="shared" si="16"/>
        <v>43618930.392242536</v>
      </c>
      <c r="W87" s="178">
        <f t="shared" si="16"/>
        <v>43618930.392242536</v>
      </c>
      <c r="X87" s="178">
        <f t="shared" si="16"/>
        <v>-4922981.4330540691</v>
      </c>
      <c r="Y87" s="178">
        <f t="shared" si="16"/>
        <v>-4089460.7671401524</v>
      </c>
      <c r="Z87" s="178">
        <f t="shared" si="16"/>
        <v>-3516415.3093243348</v>
      </c>
      <c r="AA87" s="178">
        <f t="shared" si="16"/>
        <v>-2526609.5185515597</v>
      </c>
      <c r="AB87" s="178">
        <f t="shared" si="16"/>
        <v>-1311058.5474270978</v>
      </c>
      <c r="AC87" s="178">
        <f>SUM(AC82:AC86)</f>
        <v>0</v>
      </c>
      <c r="AD87" s="178">
        <f>SUM(AD82:AD86)</f>
        <v>0</v>
      </c>
      <c r="AE87" s="178">
        <f>SUM(AE82:AE86)</f>
        <v>0</v>
      </c>
      <c r="AF87" s="178">
        <f>SUM(AF82:AF86)</f>
        <v>0</v>
      </c>
      <c r="AG87" s="178">
        <f>SUM(AG82:AG86)</f>
        <v>0</v>
      </c>
      <c r="AH87"/>
    </row>
    <row r="88" spans="1:34" x14ac:dyDescent="0.2">
      <c r="A88" s="8"/>
      <c r="B88" s="8"/>
      <c r="C88" s="74"/>
      <c r="D88" s="137"/>
      <c r="E88" s="63"/>
      <c r="F88" s="140"/>
      <c r="G88" s="216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/>
    </row>
    <row r="89" spans="1:34" x14ac:dyDescent="0.2">
      <c r="A89" s="8"/>
      <c r="B89" s="8"/>
      <c r="C89" s="74"/>
      <c r="D89" s="137"/>
      <c r="E89" s="63"/>
      <c r="F89" s="140"/>
      <c r="G89" s="216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/>
    </row>
    <row r="90" spans="1:34" x14ac:dyDescent="0.2">
      <c r="A90" s="8"/>
      <c r="B90" s="8"/>
      <c r="C90" s="229" t="s">
        <v>197</v>
      </c>
      <c r="D90" s="81"/>
      <c r="E90" s="230"/>
      <c r="F90" s="231"/>
      <c r="G90" s="232" cm="1">
        <f t="array" ref="G90">IF(SUM($I17:$AG17)=0,0,(INDEX(I$6:AG$6,MATCH(TRUE,INDEX($I17:$AG17&lt;&gt;0,),0))))</f>
        <v>1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/>
    </row>
    <row r="91" spans="1:34" x14ac:dyDescent="0.2">
      <c r="C91" s="81"/>
      <c r="D91" s="233"/>
      <c r="E91" s="230"/>
      <c r="F91" s="230"/>
      <c r="G91" s="232"/>
    </row>
    <row r="92" spans="1:34" x14ac:dyDescent="0.2">
      <c r="C92" s="234" t="s">
        <v>192</v>
      </c>
      <c r="D92" s="235"/>
      <c r="E92" s="235"/>
      <c r="F92" s="235"/>
      <c r="G92" s="236">
        <f>IF(_xlfn.MINIFS($G$90:$G$91, $G$90:$G$91, "&gt;"&amp;0)=0, $A$4, _xlfn.MINIFS($G$90:$G$91, $G$90:$G$91, "&gt;"&amp;0))</f>
        <v>1</v>
      </c>
    </row>
    <row r="94" spans="1:34" x14ac:dyDescent="0.2">
      <c r="G94" s="11"/>
    </row>
    <row r="102" spans="1:43" ht="15" x14ac:dyDescent="0.2">
      <c r="A102" s="88" t="s">
        <v>217</v>
      </c>
      <c r="B102" s="88"/>
      <c r="C102" s="88"/>
      <c r="D102" s="88"/>
      <c r="E102" s="88"/>
      <c r="F102" s="88"/>
      <c r="G102" s="203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spans="1:43" x14ac:dyDescent="0.2"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spans="1:43" x14ac:dyDescent="0.2">
      <c r="A106" s="1" t="s">
        <v>119</v>
      </c>
      <c r="C106" s="1" t="s">
        <v>187</v>
      </c>
      <c r="D106"/>
      <c r="E106"/>
      <c r="F106"/>
      <c r="G106" s="37" t="str">
        <f>PROPER($A$3)&amp;A106</f>
        <v>Option 3NPV</v>
      </c>
      <c r="I106" s="30">
        <f>I87</f>
        <v>36316572.895786293</v>
      </c>
      <c r="J106" s="30">
        <f t="shared" ref="J106:AG106" si="17">J87</f>
        <v>41031235.334076032</v>
      </c>
      <c r="K106" s="30">
        <f t="shared" si="17"/>
        <v>42948651.254629411</v>
      </c>
      <c r="L106" s="30">
        <f t="shared" si="17"/>
        <v>42472239.722397871</v>
      </c>
      <c r="M106" s="30">
        <f t="shared" si="17"/>
        <v>41515784.755155295</v>
      </c>
      <c r="N106" s="30">
        <f t="shared" si="17"/>
        <v>42660616.466449656</v>
      </c>
      <c r="O106" s="30">
        <f t="shared" si="17"/>
        <v>43031288.620999649</v>
      </c>
      <c r="P106" s="30">
        <f t="shared" si="17"/>
        <v>43463199.890384912</v>
      </c>
      <c r="Q106" s="30">
        <f t="shared" si="17"/>
        <v>43618930.392242536</v>
      </c>
      <c r="R106" s="30">
        <f t="shared" si="17"/>
        <v>43618930.392242536</v>
      </c>
      <c r="S106" s="30">
        <f t="shared" si="17"/>
        <v>43618930.392242536</v>
      </c>
      <c r="T106" s="30">
        <f t="shared" si="17"/>
        <v>43618930.392242536</v>
      </c>
      <c r="U106" s="30">
        <f t="shared" si="17"/>
        <v>43618930.392242536</v>
      </c>
      <c r="V106" s="30">
        <f t="shared" si="17"/>
        <v>43618930.392242536</v>
      </c>
      <c r="W106" s="30">
        <f t="shared" si="17"/>
        <v>43618930.392242536</v>
      </c>
      <c r="X106" s="30">
        <f t="shared" si="17"/>
        <v>-4922981.4330540691</v>
      </c>
      <c r="Y106" s="30">
        <f t="shared" si="17"/>
        <v>-4089460.7671401524</v>
      </c>
      <c r="Z106" s="30">
        <f t="shared" si="17"/>
        <v>-3516415.3093243348</v>
      </c>
      <c r="AA106" s="30">
        <f t="shared" si="17"/>
        <v>-2526609.5185515597</v>
      </c>
      <c r="AB106" s="30">
        <f t="shared" si="17"/>
        <v>-1311058.5474270978</v>
      </c>
      <c r="AC106" s="30">
        <f t="shared" si="17"/>
        <v>0</v>
      </c>
      <c r="AD106" s="30">
        <f t="shared" si="17"/>
        <v>0</v>
      </c>
      <c r="AE106" s="30">
        <f t="shared" si="17"/>
        <v>0</v>
      </c>
      <c r="AF106" s="30">
        <f t="shared" si="17"/>
        <v>0</v>
      </c>
      <c r="AG106" s="30">
        <f t="shared" si="17"/>
        <v>0</v>
      </c>
    </row>
    <row r="107" spans="1:43" x14ac:dyDescent="0.2">
      <c r="C107" s="1" t="s">
        <v>156</v>
      </c>
      <c r="D107"/>
      <c r="E107"/>
      <c r="F107"/>
      <c r="G107"/>
      <c r="I107" s="30">
        <f>I82</f>
        <v>0</v>
      </c>
      <c r="J107" s="30">
        <f t="shared" ref="J107:AG107" si="18">J82</f>
        <v>-833520.66591391643</v>
      </c>
      <c r="K107" s="30">
        <f t="shared" si="18"/>
        <v>-1406566.123729734</v>
      </c>
      <c r="L107" s="30">
        <f t="shared" si="18"/>
        <v>-2396371.9145025099</v>
      </c>
      <c r="M107" s="30">
        <f t="shared" si="18"/>
        <v>-3611922.8856269717</v>
      </c>
      <c r="N107" s="30">
        <f t="shared" si="18"/>
        <v>-4922981.4330540691</v>
      </c>
      <c r="O107" s="30">
        <f t="shared" si="18"/>
        <v>-4922981.4330540691</v>
      </c>
      <c r="P107" s="30">
        <f t="shared" si="18"/>
        <v>-4922981.4330540691</v>
      </c>
      <c r="Q107" s="30">
        <f t="shared" si="18"/>
        <v>-4922981.4330540691</v>
      </c>
      <c r="R107" s="30">
        <f t="shared" si="18"/>
        <v>-4922981.4330540691</v>
      </c>
      <c r="S107" s="30">
        <f t="shared" si="18"/>
        <v>-4922981.4330540691</v>
      </c>
      <c r="T107" s="30">
        <f t="shared" si="18"/>
        <v>-4922981.4330540691</v>
      </c>
      <c r="U107" s="30">
        <f t="shared" si="18"/>
        <v>-4922981.4330540691</v>
      </c>
      <c r="V107" s="30">
        <f t="shared" si="18"/>
        <v>-4922981.4330540691</v>
      </c>
      <c r="W107" s="30">
        <f t="shared" si="18"/>
        <v>-4922981.4330540691</v>
      </c>
      <c r="X107" s="30">
        <f t="shared" si="18"/>
        <v>-4922981.4330540691</v>
      </c>
      <c r="Y107" s="30">
        <f t="shared" si="18"/>
        <v>-4089460.7671401524</v>
      </c>
      <c r="Z107" s="30">
        <f t="shared" si="18"/>
        <v>-3516415.3093243348</v>
      </c>
      <c r="AA107" s="30">
        <f t="shared" si="18"/>
        <v>-2526609.5185515597</v>
      </c>
      <c r="AB107" s="30">
        <f t="shared" si="18"/>
        <v>-1311058.5474270978</v>
      </c>
      <c r="AC107" s="30">
        <f t="shared" si="18"/>
        <v>0</v>
      </c>
      <c r="AD107" s="30">
        <f t="shared" si="18"/>
        <v>0</v>
      </c>
      <c r="AE107" s="30">
        <f t="shared" si="18"/>
        <v>0</v>
      </c>
      <c r="AF107" s="30">
        <f t="shared" si="18"/>
        <v>0</v>
      </c>
      <c r="AG107" s="30">
        <f t="shared" si="18"/>
        <v>0</v>
      </c>
    </row>
    <row r="108" spans="1:43" x14ac:dyDescent="0.2">
      <c r="C108" s="1" t="s">
        <v>241</v>
      </c>
      <c r="D108"/>
      <c r="E108"/>
      <c r="F108"/>
      <c r="G108"/>
      <c r="I108" s="30">
        <f>SUM(I84:I85)</f>
        <v>36316572.895786293</v>
      </c>
      <c r="J108" s="30">
        <f t="shared" ref="J108:AG108" si="19">SUM(J84:J85)</f>
        <v>41864755.999989949</v>
      </c>
      <c r="K108" s="30">
        <f t="shared" si="19"/>
        <v>44355217.378359146</v>
      </c>
      <c r="L108" s="30">
        <f t="shared" si="19"/>
        <v>44868611.63690038</v>
      </c>
      <c r="M108" s="30">
        <f t="shared" si="19"/>
        <v>45127707.640782267</v>
      </c>
      <c r="N108" s="30">
        <f t="shared" si="19"/>
        <v>47583597.899503723</v>
      </c>
      <c r="O108" s="30">
        <f t="shared" si="19"/>
        <v>47954270.054053716</v>
      </c>
      <c r="P108" s="30">
        <f t="shared" si="19"/>
        <v>48386181.32343898</v>
      </c>
      <c r="Q108" s="30">
        <f t="shared" si="19"/>
        <v>48541911.825296603</v>
      </c>
      <c r="R108" s="30">
        <f t="shared" si="19"/>
        <v>48541911.825296603</v>
      </c>
      <c r="S108" s="30">
        <f t="shared" si="19"/>
        <v>48541911.825296603</v>
      </c>
      <c r="T108" s="30">
        <f t="shared" si="19"/>
        <v>48541911.825296603</v>
      </c>
      <c r="U108" s="30">
        <f t="shared" si="19"/>
        <v>48541911.825296603</v>
      </c>
      <c r="V108" s="30">
        <f t="shared" si="19"/>
        <v>48541911.825296603</v>
      </c>
      <c r="W108" s="30">
        <f t="shared" si="19"/>
        <v>48541911.825296603</v>
      </c>
      <c r="X108" s="30">
        <f t="shared" si="19"/>
        <v>0</v>
      </c>
      <c r="Y108" s="30">
        <f t="shared" si="19"/>
        <v>0</v>
      </c>
      <c r="Z108" s="30">
        <f t="shared" si="19"/>
        <v>0</v>
      </c>
      <c r="AA108" s="30">
        <f t="shared" si="19"/>
        <v>0</v>
      </c>
      <c r="AB108" s="30">
        <f t="shared" si="19"/>
        <v>0</v>
      </c>
      <c r="AC108" s="30">
        <f t="shared" si="19"/>
        <v>0</v>
      </c>
      <c r="AD108" s="30">
        <f t="shared" si="19"/>
        <v>0</v>
      </c>
      <c r="AE108" s="30">
        <f t="shared" si="19"/>
        <v>0</v>
      </c>
      <c r="AF108" s="30">
        <f t="shared" si="19"/>
        <v>0</v>
      </c>
      <c r="AG108" s="30">
        <f t="shared" si="19"/>
        <v>0</v>
      </c>
    </row>
    <row r="109" spans="1:43" x14ac:dyDescent="0.2">
      <c r="D109" s="300" t="str">
        <f>Assumptions!G110</f>
        <v>Capex</v>
      </c>
      <c r="E109" s="300" t="str">
        <f>Assumptions!H110</f>
        <v>Total benefits</v>
      </c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spans="1:43" x14ac:dyDescent="0.2">
      <c r="A110" s="1" t="str">
        <f>"sens"&amp;Assumptions!B111</f>
        <v>sens1</v>
      </c>
      <c r="C110" s="299" t="str">
        <f>Assumptions!C111</f>
        <v>Capex 10% higher</v>
      </c>
      <c r="D110" s="300">
        <f>Assumptions!G111</f>
        <v>0.1</v>
      </c>
      <c r="E110" s="300">
        <f>Assumptions!H111</f>
        <v>0</v>
      </c>
      <c r="G110" s="37" t="str">
        <f>PROPER($A$3)&amp;A110</f>
        <v>Option 3sens1</v>
      </c>
      <c r="I110" s="30" cm="1">
        <f t="array" ref="I110">I$106+IF($C110&lt;&gt;0,SUMPRODUCT((I$107:I$108)*TRANSPOSE(($D110:$E110))),0)</f>
        <v>36316572.895786293</v>
      </c>
      <c r="J110" s="30" cm="1">
        <f t="array" ref="J110">J$106+IF($C110&lt;&gt;0,SUMPRODUCT((J$107:J$108)*TRANSPOSE(($D110:$E110))),0)</f>
        <v>40947883.267484643</v>
      </c>
      <c r="K110" s="30" cm="1">
        <f t="array" ref="K110">K$106+IF($C110&lt;&gt;0,SUMPRODUCT((K$107:K$108)*TRANSPOSE(($D110:$E110))),0)</f>
        <v>42807994.642256439</v>
      </c>
      <c r="L110" s="30" cm="1">
        <f t="array" ref="L110">L$106+IF($C110&lt;&gt;0,SUMPRODUCT((L$107:L$108)*TRANSPOSE(($D110:$E110))),0)</f>
        <v>42232602.530947618</v>
      </c>
      <c r="M110" s="30" cm="1">
        <f t="array" ref="M110">M$106+IF($C110&lt;&gt;0,SUMPRODUCT((M$107:M$108)*TRANSPOSE(($D110:$E110))),0)</f>
        <v>41154592.466592595</v>
      </c>
      <c r="N110" s="30" cm="1">
        <f t="array" ref="N110">N$106+IF($C110&lt;&gt;0,SUMPRODUCT((N$107:N$108)*TRANSPOSE(($D110:$E110))),0)</f>
        <v>42168318.32314425</v>
      </c>
      <c r="O110" s="30" cm="1">
        <f t="array" ref="O110">O$106+IF($C110&lt;&gt;0,SUMPRODUCT((O$107:O$108)*TRANSPOSE(($D110:$E110))),0)</f>
        <v>42538990.477694243</v>
      </c>
      <c r="P110" s="30" cm="1">
        <f t="array" ref="P110">P$106+IF($C110&lt;&gt;0,SUMPRODUCT((P$107:P$108)*TRANSPOSE(($D110:$E110))),0)</f>
        <v>42970901.747079507</v>
      </c>
      <c r="Q110" s="30" cm="1">
        <f t="array" ref="Q110">Q$106+IF($C110&lt;&gt;0,SUMPRODUCT((Q$107:Q$108)*TRANSPOSE(($D110:$E110))),0)</f>
        <v>43126632.24893713</v>
      </c>
      <c r="R110" s="30" cm="1">
        <f t="array" ref="R110">R$106+IF($C110&lt;&gt;0,SUMPRODUCT((R$107:R$108)*TRANSPOSE(($D110:$E110))),0)</f>
        <v>43126632.24893713</v>
      </c>
      <c r="S110" s="30" cm="1">
        <f t="array" ref="S110">S$106+IF($C110&lt;&gt;0,SUMPRODUCT((S$107:S$108)*TRANSPOSE(($D110:$E110))),0)</f>
        <v>43126632.24893713</v>
      </c>
      <c r="T110" s="30" cm="1">
        <f t="array" ref="T110">T$106+IF($C110&lt;&gt;0,SUMPRODUCT((T$107:T$108)*TRANSPOSE(($D110:$E110))),0)</f>
        <v>43126632.24893713</v>
      </c>
      <c r="U110" s="30" cm="1">
        <f t="array" ref="U110">U$106+IF($C110&lt;&gt;0,SUMPRODUCT((U$107:U$108)*TRANSPOSE(($D110:$E110))),0)</f>
        <v>43126632.24893713</v>
      </c>
      <c r="V110" s="30" cm="1">
        <f t="array" ref="V110">V$106+IF($C110&lt;&gt;0,SUMPRODUCT((V$107:V$108)*TRANSPOSE(($D110:$E110))),0)</f>
        <v>43126632.24893713</v>
      </c>
      <c r="W110" s="30" cm="1">
        <f t="array" ref="W110">W$106+IF($C110&lt;&gt;0,SUMPRODUCT((W$107:W$108)*TRANSPOSE(($D110:$E110))),0)</f>
        <v>43126632.24893713</v>
      </c>
      <c r="X110" s="30" cm="1">
        <f t="array" ref="X110">X$106+IF($C110&lt;&gt;0,SUMPRODUCT((X$107:X$108)*TRANSPOSE(($D110:$E110))),0)</f>
        <v>-5415279.576359476</v>
      </c>
      <c r="Y110" s="30" cm="1">
        <f t="array" ref="Y110">Y$106+IF($C110&lt;&gt;0,SUMPRODUCT((Y$107:Y$108)*TRANSPOSE(($D110:$E110))),0)</f>
        <v>-4498406.8438541675</v>
      </c>
      <c r="Z110" s="30" cm="1">
        <f t="array" ref="Z110">Z$106+IF($C110&lt;&gt;0,SUMPRODUCT((Z$107:Z$108)*TRANSPOSE(($D110:$E110))),0)</f>
        <v>-3868056.8402567683</v>
      </c>
      <c r="AA110" s="30" cm="1">
        <f t="array" ref="AA110">AA$106+IF($C110&lt;&gt;0,SUMPRODUCT((AA$107:AA$108)*TRANSPOSE(($D110:$E110))),0)</f>
        <v>-2779270.4704067158</v>
      </c>
      <c r="AB110" s="30" cm="1">
        <f t="array" ref="AB110">AB$106+IF($C110&lt;&gt;0,SUMPRODUCT((AB$107:AB$108)*TRANSPOSE(($D110:$E110))),0)</f>
        <v>-1442164.4021698076</v>
      </c>
      <c r="AC110" s="30" cm="1">
        <f t="array" ref="AC110">AC$106+IF($C110&lt;&gt;0,SUMPRODUCT((AC$107:AC$108)*TRANSPOSE(($D110:$E110))),0)</f>
        <v>0</v>
      </c>
      <c r="AD110" s="30" cm="1">
        <f t="array" ref="AD110">AD$106+IF($C110&lt;&gt;0,SUMPRODUCT((AD$107:AD$108)*TRANSPOSE(($D110:$E110))),0)</f>
        <v>0</v>
      </c>
      <c r="AE110" s="30" cm="1">
        <f t="array" ref="AE110">AE$106+IF($C110&lt;&gt;0,SUMPRODUCT((AE$107:AE$108)*TRANSPOSE(($D110:$E110))),0)</f>
        <v>0</v>
      </c>
      <c r="AF110" s="30" cm="1">
        <f t="array" ref="AF110">AF$106+IF($C110&lt;&gt;0,SUMPRODUCT((AF$107:AF$108)*TRANSPOSE(($D110:$E110))),0)</f>
        <v>0</v>
      </c>
      <c r="AG110" s="30" cm="1">
        <f t="array" ref="AG110">AG$106+IF($C110&lt;&gt;0,SUMPRODUCT((AG$107:AG$108)*TRANSPOSE(($D110:$E110))),0)</f>
        <v>0</v>
      </c>
    </row>
    <row r="111" spans="1:43" x14ac:dyDescent="0.2">
      <c r="A111" s="1" t="str">
        <f>"sens"&amp;Assumptions!B112</f>
        <v>sens2</v>
      </c>
      <c r="C111" s="299" t="str">
        <f>Assumptions!C112</f>
        <v>Capex 10% lower</v>
      </c>
      <c r="D111" s="300">
        <f>Assumptions!G112</f>
        <v>-0.1</v>
      </c>
      <c r="E111" s="300">
        <f>Assumptions!H112</f>
        <v>0</v>
      </c>
      <c r="G111" s="37" t="str">
        <f t="shared" ref="G111:G117" si="20">PROPER($A$3)&amp;A111</f>
        <v>Option 3sens2</v>
      </c>
      <c r="I111" s="30" cm="1">
        <f t="array" ref="I111">I$106+IF($C111&lt;&gt;0,SUMPRODUCT((I$107:I$108)*TRANSPOSE(($D111:$E111))),0)</f>
        <v>36316572.895786293</v>
      </c>
      <c r="J111" s="30" cm="1">
        <f t="array" ref="J111">J$106+IF($C111&lt;&gt;0,SUMPRODUCT((J$107:J$108)*TRANSPOSE(($D111:$E111))),0)</f>
        <v>41114587.400667422</v>
      </c>
      <c r="K111" s="30" cm="1">
        <f t="array" ref="K111">K$106+IF($C111&lt;&gt;0,SUMPRODUCT((K$107:K$108)*TRANSPOSE(($D111:$E111))),0)</f>
        <v>43089307.867002383</v>
      </c>
      <c r="L111" s="30" cm="1">
        <f t="array" ref="L111">L$106+IF($C111&lt;&gt;0,SUMPRODUCT((L$107:L$108)*TRANSPOSE(($D111:$E111))),0)</f>
        <v>42711876.913848124</v>
      </c>
      <c r="M111" s="30" cm="1">
        <f t="array" ref="M111">M$106+IF($C111&lt;&gt;0,SUMPRODUCT((M$107:M$108)*TRANSPOSE(($D111:$E111))),0)</f>
        <v>41876977.043717995</v>
      </c>
      <c r="N111" s="30" cm="1">
        <f t="array" ref="N111">N$106+IF($C111&lt;&gt;0,SUMPRODUCT((N$107:N$108)*TRANSPOSE(($D111:$E111))),0)</f>
        <v>43152914.609755062</v>
      </c>
      <c r="O111" s="30" cm="1">
        <f t="array" ref="O111">O$106+IF($C111&lt;&gt;0,SUMPRODUCT((O$107:O$108)*TRANSPOSE(($D111:$E111))),0)</f>
        <v>43523586.764305055</v>
      </c>
      <c r="P111" s="30" cm="1">
        <f t="array" ref="P111">P$106+IF($C111&lt;&gt;0,SUMPRODUCT((P$107:P$108)*TRANSPOSE(($D111:$E111))),0)</f>
        <v>43955498.033690318</v>
      </c>
      <c r="Q111" s="30" cm="1">
        <f t="array" ref="Q111">Q$106+IF($C111&lt;&gt;0,SUMPRODUCT((Q$107:Q$108)*TRANSPOSE(($D111:$E111))),0)</f>
        <v>44111228.535547942</v>
      </c>
      <c r="R111" s="30" cm="1">
        <f t="array" ref="R111">R$106+IF($C111&lt;&gt;0,SUMPRODUCT((R$107:R$108)*TRANSPOSE(($D111:$E111))),0)</f>
        <v>44111228.535547942</v>
      </c>
      <c r="S111" s="30" cm="1">
        <f t="array" ref="S111">S$106+IF($C111&lt;&gt;0,SUMPRODUCT((S$107:S$108)*TRANSPOSE(($D111:$E111))),0)</f>
        <v>44111228.535547942</v>
      </c>
      <c r="T111" s="30" cm="1">
        <f t="array" ref="T111">T$106+IF($C111&lt;&gt;0,SUMPRODUCT((T$107:T$108)*TRANSPOSE(($D111:$E111))),0)</f>
        <v>44111228.535547942</v>
      </c>
      <c r="U111" s="30" cm="1">
        <f t="array" ref="U111">U$106+IF($C111&lt;&gt;0,SUMPRODUCT((U$107:U$108)*TRANSPOSE(($D111:$E111))),0)</f>
        <v>44111228.535547942</v>
      </c>
      <c r="V111" s="30" cm="1">
        <f t="array" ref="V111">V$106+IF($C111&lt;&gt;0,SUMPRODUCT((V$107:V$108)*TRANSPOSE(($D111:$E111))),0)</f>
        <v>44111228.535547942</v>
      </c>
      <c r="W111" s="30" cm="1">
        <f t="array" ref="W111">W$106+IF($C111&lt;&gt;0,SUMPRODUCT((W$107:W$108)*TRANSPOSE(($D111:$E111))),0)</f>
        <v>44111228.535547942</v>
      </c>
      <c r="X111" s="30" cm="1">
        <f t="array" ref="X111">X$106+IF($C111&lt;&gt;0,SUMPRODUCT((X$107:X$108)*TRANSPOSE(($D111:$E111))),0)</f>
        <v>-4430683.2897486622</v>
      </c>
      <c r="Y111" s="30" cm="1">
        <f t="array" ref="Y111">Y$106+IF($C111&lt;&gt;0,SUMPRODUCT((Y$107:Y$108)*TRANSPOSE(($D111:$E111))),0)</f>
        <v>-3680514.6904261373</v>
      </c>
      <c r="Z111" s="30" cm="1">
        <f t="array" ref="Z111">Z$106+IF($C111&lt;&gt;0,SUMPRODUCT((Z$107:Z$108)*TRANSPOSE(($D111:$E111))),0)</f>
        <v>-3164773.7783919014</v>
      </c>
      <c r="AA111" s="30" cm="1">
        <f t="array" ref="AA111">AA$106+IF($C111&lt;&gt;0,SUMPRODUCT((AA$107:AA$108)*TRANSPOSE(($D111:$E111))),0)</f>
        <v>-2273948.5666964035</v>
      </c>
      <c r="AB111" s="30" cm="1">
        <f t="array" ref="AB111">AB$106+IF($C111&lt;&gt;0,SUMPRODUCT((AB$107:AB$108)*TRANSPOSE(($D111:$E111))),0)</f>
        <v>-1179952.692684388</v>
      </c>
      <c r="AC111" s="30" cm="1">
        <f t="array" ref="AC111">AC$106+IF($C111&lt;&gt;0,SUMPRODUCT((AC$107:AC$108)*TRANSPOSE(($D111:$E111))),0)</f>
        <v>0</v>
      </c>
      <c r="AD111" s="30" cm="1">
        <f t="array" ref="AD111">AD$106+IF($C111&lt;&gt;0,SUMPRODUCT((AD$107:AD$108)*TRANSPOSE(($D111:$E111))),0)</f>
        <v>0</v>
      </c>
      <c r="AE111" s="30" cm="1">
        <f t="array" ref="AE111">AE$106+IF($C111&lt;&gt;0,SUMPRODUCT((AE$107:AE$108)*TRANSPOSE(($D111:$E111))),0)</f>
        <v>0</v>
      </c>
      <c r="AF111" s="30" cm="1">
        <f t="array" ref="AF111">AF$106+IF($C111&lt;&gt;0,SUMPRODUCT((AF$107:AF$108)*TRANSPOSE(($D111:$E111))),0)</f>
        <v>0</v>
      </c>
      <c r="AG111" s="30" cm="1">
        <f t="array" ref="AG111">AG$106+IF($C111&lt;&gt;0,SUMPRODUCT((AG$107:AG$108)*TRANSPOSE(($D111:$E111))),0)</f>
        <v>0</v>
      </c>
    </row>
    <row r="112" spans="1:43" x14ac:dyDescent="0.2">
      <c r="A112" s="1" t="str">
        <f>"sens"&amp;Assumptions!B113</f>
        <v>sens3</v>
      </c>
      <c r="C112" s="299" t="str">
        <f>Assumptions!C113</f>
        <v>Total benefits 10% higher</v>
      </c>
      <c r="D112" s="300">
        <f>Assumptions!G113</f>
        <v>0</v>
      </c>
      <c r="E112" s="300">
        <f>Assumptions!H113</f>
        <v>0.1</v>
      </c>
      <c r="G112" s="37" t="str">
        <f t="shared" si="20"/>
        <v>Option 3sens3</v>
      </c>
      <c r="I112" s="30" cm="1">
        <f t="array" ref="I112">I$106+IF($C112&lt;&gt;0,SUMPRODUCT((I$107:I$108)*TRANSPOSE(($D112:$E112))),0)</f>
        <v>39948230.185364924</v>
      </c>
      <c r="J112" s="30" cm="1">
        <f t="array" ref="J112">J$106+IF($C112&lt;&gt;0,SUMPRODUCT((J$107:J$108)*TRANSPOSE(($D112:$E112))),0)</f>
        <v>45217710.934075028</v>
      </c>
      <c r="K112" s="30" cm="1">
        <f t="array" ref="K112">K$106+IF($C112&lt;&gt;0,SUMPRODUCT((K$107:K$108)*TRANSPOSE(($D112:$E112))),0)</f>
        <v>47384172.992465325</v>
      </c>
      <c r="L112" s="30" cm="1">
        <f t="array" ref="L112">L$106+IF($C112&lt;&gt;0,SUMPRODUCT((L$107:L$108)*TRANSPOSE(($D112:$E112))),0)</f>
        <v>46959100.886087909</v>
      </c>
      <c r="M112" s="30" cm="1">
        <f t="array" ref="M112">M$106+IF($C112&lt;&gt;0,SUMPRODUCT((M$107:M$108)*TRANSPOSE(($D112:$E112))),0)</f>
        <v>46028555.519233525</v>
      </c>
      <c r="N112" s="30" cm="1">
        <f t="array" ref="N112">N$106+IF($C112&lt;&gt;0,SUMPRODUCT((N$107:N$108)*TRANSPOSE(($D112:$E112))),0)</f>
        <v>47418976.256400026</v>
      </c>
      <c r="O112" s="30" cm="1">
        <f t="array" ref="O112">O$106+IF($C112&lt;&gt;0,SUMPRODUCT((O$107:O$108)*TRANSPOSE(($D112:$E112))),0)</f>
        <v>47826715.626405023</v>
      </c>
      <c r="P112" s="30" cm="1">
        <f t="array" ref="P112">P$106+IF($C112&lt;&gt;0,SUMPRODUCT((P$107:P$108)*TRANSPOSE(($D112:$E112))),0)</f>
        <v>48301818.022728808</v>
      </c>
      <c r="Q112" s="30" cm="1">
        <f t="array" ref="Q112">Q$106+IF($C112&lt;&gt;0,SUMPRODUCT((Q$107:Q$108)*TRANSPOSE(($D112:$E112))),0)</f>
        <v>48473121.574772194</v>
      </c>
      <c r="R112" s="30" cm="1">
        <f t="array" ref="R112">R$106+IF($C112&lt;&gt;0,SUMPRODUCT((R$107:R$108)*TRANSPOSE(($D112:$E112))),0)</f>
        <v>48473121.574772194</v>
      </c>
      <c r="S112" s="30" cm="1">
        <f t="array" ref="S112">S$106+IF($C112&lt;&gt;0,SUMPRODUCT((S$107:S$108)*TRANSPOSE(($D112:$E112))),0)</f>
        <v>48473121.574772194</v>
      </c>
      <c r="T112" s="30" cm="1">
        <f t="array" ref="T112">T$106+IF($C112&lt;&gt;0,SUMPRODUCT((T$107:T$108)*TRANSPOSE(($D112:$E112))),0)</f>
        <v>48473121.574772194</v>
      </c>
      <c r="U112" s="30" cm="1">
        <f t="array" ref="U112">U$106+IF($C112&lt;&gt;0,SUMPRODUCT((U$107:U$108)*TRANSPOSE(($D112:$E112))),0)</f>
        <v>48473121.574772194</v>
      </c>
      <c r="V112" s="30" cm="1">
        <f t="array" ref="V112">V$106+IF($C112&lt;&gt;0,SUMPRODUCT((V$107:V$108)*TRANSPOSE(($D112:$E112))),0)</f>
        <v>48473121.574772194</v>
      </c>
      <c r="W112" s="30" cm="1">
        <f t="array" ref="W112">W$106+IF($C112&lt;&gt;0,SUMPRODUCT((W$107:W$108)*TRANSPOSE(($D112:$E112))),0)</f>
        <v>48473121.574772194</v>
      </c>
      <c r="X112" s="30" cm="1">
        <f t="array" ref="X112">X$106+IF($C112&lt;&gt;0,SUMPRODUCT((X$107:X$108)*TRANSPOSE(($D112:$E112))),0)</f>
        <v>-4922981.4330540691</v>
      </c>
      <c r="Y112" s="30" cm="1">
        <f t="array" ref="Y112">Y$106+IF($C112&lt;&gt;0,SUMPRODUCT((Y$107:Y$108)*TRANSPOSE(($D112:$E112))),0)</f>
        <v>-4089460.7671401524</v>
      </c>
      <c r="Z112" s="30" cm="1">
        <f t="array" ref="Z112">Z$106+IF($C112&lt;&gt;0,SUMPRODUCT((Z$107:Z$108)*TRANSPOSE(($D112:$E112))),0)</f>
        <v>-3516415.3093243348</v>
      </c>
      <c r="AA112" s="30" cm="1">
        <f t="array" ref="AA112">AA$106+IF($C112&lt;&gt;0,SUMPRODUCT((AA$107:AA$108)*TRANSPOSE(($D112:$E112))),0)</f>
        <v>-2526609.5185515597</v>
      </c>
      <c r="AB112" s="30" cm="1">
        <f t="array" ref="AB112">AB$106+IF($C112&lt;&gt;0,SUMPRODUCT((AB$107:AB$108)*TRANSPOSE(($D112:$E112))),0)</f>
        <v>-1311058.5474270978</v>
      </c>
      <c r="AC112" s="30" cm="1">
        <f t="array" ref="AC112">AC$106+IF($C112&lt;&gt;0,SUMPRODUCT((AC$107:AC$108)*TRANSPOSE(($D112:$E112))),0)</f>
        <v>0</v>
      </c>
      <c r="AD112" s="30" cm="1">
        <f t="array" ref="AD112">AD$106+IF($C112&lt;&gt;0,SUMPRODUCT((AD$107:AD$108)*TRANSPOSE(($D112:$E112))),0)</f>
        <v>0</v>
      </c>
      <c r="AE112" s="30" cm="1">
        <f t="array" ref="AE112">AE$106+IF($C112&lt;&gt;0,SUMPRODUCT((AE$107:AE$108)*TRANSPOSE(($D112:$E112))),0)</f>
        <v>0</v>
      </c>
      <c r="AF112" s="30" cm="1">
        <f t="array" ref="AF112">AF$106+IF($C112&lt;&gt;0,SUMPRODUCT((AF$107:AF$108)*TRANSPOSE(($D112:$E112))),0)</f>
        <v>0</v>
      </c>
      <c r="AG112" s="30" cm="1">
        <f t="array" ref="AG112">AG$106+IF($C112&lt;&gt;0,SUMPRODUCT((AG$107:AG$108)*TRANSPOSE(($D112:$E112))),0)</f>
        <v>0</v>
      </c>
    </row>
    <row r="113" spans="1:33" x14ac:dyDescent="0.2">
      <c r="A113" s="1" t="str">
        <f>"sens"&amp;Assumptions!B114</f>
        <v>sens4</v>
      </c>
      <c r="C113" s="299" t="str">
        <f>Assumptions!C114</f>
        <v>Total benefits 10% lower</v>
      </c>
      <c r="D113" s="300">
        <f>Assumptions!G114</f>
        <v>0</v>
      </c>
      <c r="E113" s="300">
        <f>Assumptions!H114</f>
        <v>-0.1</v>
      </c>
      <c r="G113" s="37" t="str">
        <f t="shared" si="20"/>
        <v>Option 3sens4</v>
      </c>
      <c r="I113" s="30" cm="1">
        <f t="array" ref="I113">I$106+IF($C113&lt;&gt;0,SUMPRODUCT((I$107:I$108)*TRANSPOSE(($D113:$E113))),0)</f>
        <v>32684915.606207661</v>
      </c>
      <c r="J113" s="30" cm="1">
        <f t="array" ref="J113">J$106+IF($C113&lt;&gt;0,SUMPRODUCT((J$107:J$108)*TRANSPOSE(($D113:$E113))),0)</f>
        <v>36844759.734077036</v>
      </c>
      <c r="K113" s="30" cm="1">
        <f t="array" ref="K113">K$106+IF($C113&lt;&gt;0,SUMPRODUCT((K$107:K$108)*TRANSPOSE(($D113:$E113))),0)</f>
        <v>38513129.516793497</v>
      </c>
      <c r="L113" s="30" cm="1">
        <f t="array" ref="L113">L$106+IF($C113&lt;&gt;0,SUMPRODUCT((L$107:L$108)*TRANSPOSE(($D113:$E113))),0)</f>
        <v>37985378.558707833</v>
      </c>
      <c r="M113" s="30" cm="1">
        <f t="array" ref="M113">M$106+IF($C113&lt;&gt;0,SUMPRODUCT((M$107:M$108)*TRANSPOSE(($D113:$E113))),0)</f>
        <v>37003013.991077065</v>
      </c>
      <c r="N113" s="30" cm="1">
        <f t="array" ref="N113">N$106+IF($C113&lt;&gt;0,SUMPRODUCT((N$107:N$108)*TRANSPOSE(($D113:$E113))),0)</f>
        <v>37902256.676499285</v>
      </c>
      <c r="O113" s="30" cm="1">
        <f t="array" ref="O113">O$106+IF($C113&lt;&gt;0,SUMPRODUCT((O$107:O$108)*TRANSPOSE(($D113:$E113))),0)</f>
        <v>38235861.615594275</v>
      </c>
      <c r="P113" s="30" cm="1">
        <f t="array" ref="P113">P$106+IF($C113&lt;&gt;0,SUMPRODUCT((P$107:P$108)*TRANSPOSE(($D113:$E113))),0)</f>
        <v>38624581.758041017</v>
      </c>
      <c r="Q113" s="30" cm="1">
        <f t="array" ref="Q113">Q$106+IF($C113&lt;&gt;0,SUMPRODUCT((Q$107:Q$108)*TRANSPOSE(($D113:$E113))),0)</f>
        <v>38764739.209712878</v>
      </c>
      <c r="R113" s="30" cm="1">
        <f t="array" ref="R113">R$106+IF($C113&lt;&gt;0,SUMPRODUCT((R$107:R$108)*TRANSPOSE(($D113:$E113))),0)</f>
        <v>38764739.209712878</v>
      </c>
      <c r="S113" s="30" cm="1">
        <f t="array" ref="S113">S$106+IF($C113&lt;&gt;0,SUMPRODUCT((S$107:S$108)*TRANSPOSE(($D113:$E113))),0)</f>
        <v>38764739.209712878</v>
      </c>
      <c r="T113" s="30" cm="1">
        <f t="array" ref="T113">T$106+IF($C113&lt;&gt;0,SUMPRODUCT((T$107:T$108)*TRANSPOSE(($D113:$E113))),0)</f>
        <v>38764739.209712878</v>
      </c>
      <c r="U113" s="30" cm="1">
        <f t="array" ref="U113">U$106+IF($C113&lt;&gt;0,SUMPRODUCT((U$107:U$108)*TRANSPOSE(($D113:$E113))),0)</f>
        <v>38764739.209712878</v>
      </c>
      <c r="V113" s="30" cm="1">
        <f t="array" ref="V113">V$106+IF($C113&lt;&gt;0,SUMPRODUCT((V$107:V$108)*TRANSPOSE(($D113:$E113))),0)</f>
        <v>38764739.209712878</v>
      </c>
      <c r="W113" s="30" cm="1">
        <f t="array" ref="W113">W$106+IF($C113&lt;&gt;0,SUMPRODUCT((W$107:W$108)*TRANSPOSE(($D113:$E113))),0)</f>
        <v>38764739.209712878</v>
      </c>
      <c r="X113" s="30" cm="1">
        <f t="array" ref="X113">X$106+IF($C113&lt;&gt;0,SUMPRODUCT((X$107:X$108)*TRANSPOSE(($D113:$E113))),0)</f>
        <v>-4922981.4330540691</v>
      </c>
      <c r="Y113" s="30" cm="1">
        <f t="array" ref="Y113">Y$106+IF($C113&lt;&gt;0,SUMPRODUCT((Y$107:Y$108)*TRANSPOSE(($D113:$E113))),0)</f>
        <v>-4089460.7671401524</v>
      </c>
      <c r="Z113" s="30" cm="1">
        <f t="array" ref="Z113">Z$106+IF($C113&lt;&gt;0,SUMPRODUCT((Z$107:Z$108)*TRANSPOSE(($D113:$E113))),0)</f>
        <v>-3516415.3093243348</v>
      </c>
      <c r="AA113" s="30" cm="1">
        <f t="array" ref="AA113">AA$106+IF($C113&lt;&gt;0,SUMPRODUCT((AA$107:AA$108)*TRANSPOSE(($D113:$E113))),0)</f>
        <v>-2526609.5185515597</v>
      </c>
      <c r="AB113" s="30" cm="1">
        <f t="array" ref="AB113">AB$106+IF($C113&lt;&gt;0,SUMPRODUCT((AB$107:AB$108)*TRANSPOSE(($D113:$E113))),0)</f>
        <v>-1311058.5474270978</v>
      </c>
      <c r="AC113" s="30" cm="1">
        <f t="array" ref="AC113">AC$106+IF($C113&lt;&gt;0,SUMPRODUCT((AC$107:AC$108)*TRANSPOSE(($D113:$E113))),0)</f>
        <v>0</v>
      </c>
      <c r="AD113" s="30" cm="1">
        <f t="array" ref="AD113">AD$106+IF($C113&lt;&gt;0,SUMPRODUCT((AD$107:AD$108)*TRANSPOSE(($D113:$E113))),0)</f>
        <v>0</v>
      </c>
      <c r="AE113" s="30" cm="1">
        <f t="array" ref="AE113">AE$106+IF($C113&lt;&gt;0,SUMPRODUCT((AE$107:AE$108)*TRANSPOSE(($D113:$E113))),0)</f>
        <v>0</v>
      </c>
      <c r="AF113" s="30" cm="1">
        <f t="array" ref="AF113">AF$106+IF($C113&lt;&gt;0,SUMPRODUCT((AF$107:AF$108)*TRANSPOSE(($D113:$E113))),0)</f>
        <v>0</v>
      </c>
      <c r="AG113" s="30" cm="1">
        <f t="array" ref="AG113">AG$106+IF($C113&lt;&gt;0,SUMPRODUCT((AG$107:AG$108)*TRANSPOSE(($D113:$E113))),0)</f>
        <v>0</v>
      </c>
    </row>
    <row r="114" spans="1:33" x14ac:dyDescent="0.2">
      <c r="A114" s="1" t="str">
        <f>"sens"&amp;Assumptions!B115</f>
        <v>sens5</v>
      </c>
      <c r="C114" s="299" t="str">
        <f>Assumptions!C115</f>
        <v>Capex 10% higher &amp; Total benefits 10% lower</v>
      </c>
      <c r="D114" s="300">
        <f>Assumptions!G115</f>
        <v>0.1</v>
      </c>
      <c r="E114" s="300">
        <f>Assumptions!H115</f>
        <v>-0.1</v>
      </c>
      <c r="G114" s="37" t="str">
        <f t="shared" si="20"/>
        <v>Option 3sens5</v>
      </c>
      <c r="I114" s="30" cm="1">
        <f t="array" ref="I114">I$106+IF($C114&lt;&gt;0,SUMPRODUCT((I$107:I$108)*TRANSPOSE(($D114:$E114))),0)</f>
        <v>32684915.606207661</v>
      </c>
      <c r="J114" s="30" cm="1">
        <f t="array" ref="J114">J$106+IF($C114&lt;&gt;0,SUMPRODUCT((J$107:J$108)*TRANSPOSE(($D114:$E114))),0)</f>
        <v>36761407.667485647</v>
      </c>
      <c r="K114" s="30" cm="1">
        <f t="array" ref="K114">K$106+IF($C114&lt;&gt;0,SUMPRODUCT((K$107:K$108)*TRANSPOSE(($D114:$E114))),0)</f>
        <v>38372472.904420525</v>
      </c>
      <c r="L114" s="30" cm="1">
        <f t="array" ref="L114">L$106+IF($C114&lt;&gt;0,SUMPRODUCT((L$107:L$108)*TRANSPOSE(($D114:$E114))),0)</f>
        <v>37745741.36725758</v>
      </c>
      <c r="M114" s="30" cm="1">
        <f t="array" ref="M114">M$106+IF($C114&lt;&gt;0,SUMPRODUCT((M$107:M$108)*TRANSPOSE(($D114:$E114))),0)</f>
        <v>36641821.702514373</v>
      </c>
      <c r="N114" s="30" cm="1">
        <f t="array" ref="N114">N$106+IF($C114&lt;&gt;0,SUMPRODUCT((N$107:N$108)*TRANSPOSE(($D114:$E114))),0)</f>
        <v>37409958.533193879</v>
      </c>
      <c r="O114" s="30" cm="1">
        <f t="array" ref="O114">O$106+IF($C114&lt;&gt;0,SUMPRODUCT((O$107:O$108)*TRANSPOSE(($D114:$E114))),0)</f>
        <v>37743563.472288869</v>
      </c>
      <c r="P114" s="30" cm="1">
        <f t="array" ref="P114">P$106+IF($C114&lt;&gt;0,SUMPRODUCT((P$107:P$108)*TRANSPOSE(($D114:$E114))),0)</f>
        <v>38132283.614735603</v>
      </c>
      <c r="Q114" s="30" cm="1">
        <f t="array" ref="Q114">Q$106+IF($C114&lt;&gt;0,SUMPRODUCT((Q$107:Q$108)*TRANSPOSE(($D114:$E114))),0)</f>
        <v>38272441.066407472</v>
      </c>
      <c r="R114" s="30" cm="1">
        <f t="array" ref="R114">R$106+IF($C114&lt;&gt;0,SUMPRODUCT((R$107:R$108)*TRANSPOSE(($D114:$E114))),0)</f>
        <v>38272441.066407472</v>
      </c>
      <c r="S114" s="30" cm="1">
        <f t="array" ref="S114">S$106+IF($C114&lt;&gt;0,SUMPRODUCT((S$107:S$108)*TRANSPOSE(($D114:$E114))),0)</f>
        <v>38272441.066407472</v>
      </c>
      <c r="T114" s="30" cm="1">
        <f t="array" ref="T114">T$106+IF($C114&lt;&gt;0,SUMPRODUCT((T$107:T$108)*TRANSPOSE(($D114:$E114))),0)</f>
        <v>38272441.066407472</v>
      </c>
      <c r="U114" s="30" cm="1">
        <f t="array" ref="U114">U$106+IF($C114&lt;&gt;0,SUMPRODUCT((U$107:U$108)*TRANSPOSE(($D114:$E114))),0)</f>
        <v>38272441.066407472</v>
      </c>
      <c r="V114" s="30" cm="1">
        <f t="array" ref="V114">V$106+IF($C114&lt;&gt;0,SUMPRODUCT((V$107:V$108)*TRANSPOSE(($D114:$E114))),0)</f>
        <v>38272441.066407472</v>
      </c>
      <c r="W114" s="30" cm="1">
        <f t="array" ref="W114">W$106+IF($C114&lt;&gt;0,SUMPRODUCT((W$107:W$108)*TRANSPOSE(($D114:$E114))),0)</f>
        <v>38272441.066407472</v>
      </c>
      <c r="X114" s="30" cm="1">
        <f t="array" ref="X114">X$106+IF($C114&lt;&gt;0,SUMPRODUCT((X$107:X$108)*TRANSPOSE(($D114:$E114))),0)</f>
        <v>-5415279.576359476</v>
      </c>
      <c r="Y114" s="30" cm="1">
        <f t="array" ref="Y114">Y$106+IF($C114&lt;&gt;0,SUMPRODUCT((Y$107:Y$108)*TRANSPOSE(($D114:$E114))),0)</f>
        <v>-4498406.8438541675</v>
      </c>
      <c r="Z114" s="30" cm="1">
        <f t="array" ref="Z114">Z$106+IF($C114&lt;&gt;0,SUMPRODUCT((Z$107:Z$108)*TRANSPOSE(($D114:$E114))),0)</f>
        <v>-3868056.8402567683</v>
      </c>
      <c r="AA114" s="30" cm="1">
        <f t="array" ref="AA114">AA$106+IF($C114&lt;&gt;0,SUMPRODUCT((AA$107:AA$108)*TRANSPOSE(($D114:$E114))),0)</f>
        <v>-2779270.4704067158</v>
      </c>
      <c r="AB114" s="30" cm="1">
        <f t="array" ref="AB114">AB$106+IF($C114&lt;&gt;0,SUMPRODUCT((AB$107:AB$108)*TRANSPOSE(($D114:$E114))),0)</f>
        <v>-1442164.4021698076</v>
      </c>
      <c r="AC114" s="30" cm="1">
        <f t="array" ref="AC114">AC$106+IF($C114&lt;&gt;0,SUMPRODUCT((AC$107:AC$108)*TRANSPOSE(($D114:$E114))),0)</f>
        <v>0</v>
      </c>
      <c r="AD114" s="30" cm="1">
        <f t="array" ref="AD114">AD$106+IF($C114&lt;&gt;0,SUMPRODUCT((AD$107:AD$108)*TRANSPOSE(($D114:$E114))),0)</f>
        <v>0</v>
      </c>
      <c r="AE114" s="30" cm="1">
        <f t="array" ref="AE114">AE$106+IF($C114&lt;&gt;0,SUMPRODUCT((AE$107:AE$108)*TRANSPOSE(($D114:$E114))),0)</f>
        <v>0</v>
      </c>
      <c r="AF114" s="30" cm="1">
        <f t="array" ref="AF114">AF$106+IF($C114&lt;&gt;0,SUMPRODUCT((AF$107:AF$108)*TRANSPOSE(($D114:$E114))),0)</f>
        <v>0</v>
      </c>
      <c r="AG114" s="30" cm="1">
        <f t="array" ref="AG114">AG$106+IF($C114&lt;&gt;0,SUMPRODUCT((AG$107:AG$108)*TRANSPOSE(($D114:$E114))),0)</f>
        <v>0</v>
      </c>
    </row>
    <row r="115" spans="1:33" x14ac:dyDescent="0.2">
      <c r="A115" s="1" t="str">
        <f>"sens"&amp;Assumptions!B116</f>
        <v>sens</v>
      </c>
      <c r="C115" s="299">
        <f>Assumptions!C116</f>
        <v>0</v>
      </c>
      <c r="D115" s="300">
        <f>Assumptions!G116</f>
        <v>0</v>
      </c>
      <c r="E115" s="300">
        <f>Assumptions!H116</f>
        <v>0</v>
      </c>
      <c r="G115" s="37" t="str">
        <f t="shared" si="20"/>
        <v>Option 3sens</v>
      </c>
      <c r="I115" s="30" cm="1">
        <f t="array" ref="I115">I$106+IF($C115&lt;&gt;0,SUMPRODUCT((I$107:I$108)*TRANSPOSE(($D115:$E115))),0)</f>
        <v>36316572.895786293</v>
      </c>
      <c r="J115" s="30" cm="1">
        <f t="array" ref="J115">J$106+IF($C115&lt;&gt;0,SUMPRODUCT((J$107:J$108)*TRANSPOSE(($D115:$E115))),0)</f>
        <v>41031235.334076032</v>
      </c>
      <c r="K115" s="30" cm="1">
        <f t="array" ref="K115">K$106+IF($C115&lt;&gt;0,SUMPRODUCT((K$107:K$108)*TRANSPOSE(($D115:$E115))),0)</f>
        <v>42948651.254629411</v>
      </c>
      <c r="L115" s="30" cm="1">
        <f t="array" ref="L115">L$106+IF($C115&lt;&gt;0,SUMPRODUCT((L$107:L$108)*TRANSPOSE(($D115:$E115))),0)</f>
        <v>42472239.722397871</v>
      </c>
      <c r="M115" s="30" cm="1">
        <f t="array" ref="M115">M$106+IF($C115&lt;&gt;0,SUMPRODUCT((M$107:M$108)*TRANSPOSE(($D115:$E115))),0)</f>
        <v>41515784.755155295</v>
      </c>
      <c r="N115" s="30" cm="1">
        <f t="array" ref="N115">N$106+IF($C115&lt;&gt;0,SUMPRODUCT((N$107:N$108)*TRANSPOSE(($D115:$E115))),0)</f>
        <v>42660616.466449656</v>
      </c>
      <c r="O115" s="30" cm="1">
        <f t="array" ref="O115">O$106+IF($C115&lt;&gt;0,SUMPRODUCT((O$107:O$108)*TRANSPOSE(($D115:$E115))),0)</f>
        <v>43031288.620999649</v>
      </c>
      <c r="P115" s="30" cm="1">
        <f t="array" ref="P115">P$106+IF($C115&lt;&gt;0,SUMPRODUCT((P$107:P$108)*TRANSPOSE(($D115:$E115))),0)</f>
        <v>43463199.890384912</v>
      </c>
      <c r="Q115" s="30" cm="1">
        <f t="array" ref="Q115">Q$106+IF($C115&lt;&gt;0,SUMPRODUCT((Q$107:Q$108)*TRANSPOSE(($D115:$E115))),0)</f>
        <v>43618930.392242536</v>
      </c>
      <c r="R115" s="30" cm="1">
        <f t="array" ref="R115">R$106+IF($C115&lt;&gt;0,SUMPRODUCT((R$107:R$108)*TRANSPOSE(($D115:$E115))),0)</f>
        <v>43618930.392242536</v>
      </c>
      <c r="S115" s="30" cm="1">
        <f t="array" ref="S115">S$106+IF($C115&lt;&gt;0,SUMPRODUCT((S$107:S$108)*TRANSPOSE(($D115:$E115))),0)</f>
        <v>43618930.392242536</v>
      </c>
      <c r="T115" s="30" cm="1">
        <f t="array" ref="T115">T$106+IF($C115&lt;&gt;0,SUMPRODUCT((T$107:T$108)*TRANSPOSE(($D115:$E115))),0)</f>
        <v>43618930.392242536</v>
      </c>
      <c r="U115" s="30" cm="1">
        <f t="array" ref="U115">U$106+IF($C115&lt;&gt;0,SUMPRODUCT((U$107:U$108)*TRANSPOSE(($D115:$E115))),0)</f>
        <v>43618930.392242536</v>
      </c>
      <c r="V115" s="30" cm="1">
        <f t="array" ref="V115">V$106+IF($C115&lt;&gt;0,SUMPRODUCT((V$107:V$108)*TRANSPOSE(($D115:$E115))),0)</f>
        <v>43618930.392242536</v>
      </c>
      <c r="W115" s="30" cm="1">
        <f t="array" ref="W115">W$106+IF($C115&lt;&gt;0,SUMPRODUCT((W$107:W$108)*TRANSPOSE(($D115:$E115))),0)</f>
        <v>43618930.392242536</v>
      </c>
      <c r="X115" s="30" cm="1">
        <f t="array" ref="X115">X$106+IF($C115&lt;&gt;0,SUMPRODUCT((X$107:X$108)*TRANSPOSE(($D115:$E115))),0)</f>
        <v>-4922981.4330540691</v>
      </c>
      <c r="Y115" s="30" cm="1">
        <f t="array" ref="Y115">Y$106+IF($C115&lt;&gt;0,SUMPRODUCT((Y$107:Y$108)*TRANSPOSE(($D115:$E115))),0)</f>
        <v>-4089460.7671401524</v>
      </c>
      <c r="Z115" s="30" cm="1">
        <f t="array" ref="Z115">Z$106+IF($C115&lt;&gt;0,SUMPRODUCT((Z$107:Z$108)*TRANSPOSE(($D115:$E115))),0)</f>
        <v>-3516415.3093243348</v>
      </c>
      <c r="AA115" s="30" cm="1">
        <f t="array" ref="AA115">AA$106+IF($C115&lt;&gt;0,SUMPRODUCT((AA$107:AA$108)*TRANSPOSE(($D115:$E115))),0)</f>
        <v>-2526609.5185515597</v>
      </c>
      <c r="AB115" s="30" cm="1">
        <f t="array" ref="AB115">AB$106+IF($C115&lt;&gt;0,SUMPRODUCT((AB$107:AB$108)*TRANSPOSE(($D115:$E115))),0)</f>
        <v>-1311058.5474270978</v>
      </c>
      <c r="AC115" s="30" cm="1">
        <f t="array" ref="AC115">AC$106+IF($C115&lt;&gt;0,SUMPRODUCT((AC$107:AC$108)*TRANSPOSE(($D115:$E115))),0)</f>
        <v>0</v>
      </c>
      <c r="AD115" s="30" cm="1">
        <f t="array" ref="AD115">AD$106+IF($C115&lt;&gt;0,SUMPRODUCT((AD$107:AD$108)*TRANSPOSE(($D115:$E115))),0)</f>
        <v>0</v>
      </c>
      <c r="AE115" s="30" cm="1">
        <f t="array" ref="AE115">AE$106+IF($C115&lt;&gt;0,SUMPRODUCT((AE$107:AE$108)*TRANSPOSE(($D115:$E115))),0)</f>
        <v>0</v>
      </c>
      <c r="AF115" s="30" cm="1">
        <f t="array" ref="AF115">AF$106+IF($C115&lt;&gt;0,SUMPRODUCT((AF$107:AF$108)*TRANSPOSE(($D115:$E115))),0)</f>
        <v>0</v>
      </c>
      <c r="AG115" s="30" cm="1">
        <f t="array" ref="AG115">AG$106+IF($C115&lt;&gt;0,SUMPRODUCT((AG$107:AG$108)*TRANSPOSE(($D115:$E115))),0)</f>
        <v>0</v>
      </c>
    </row>
    <row r="116" spans="1:33" x14ac:dyDescent="0.2">
      <c r="A116" s="1" t="str">
        <f>"sens"&amp;Assumptions!B117</f>
        <v>sens</v>
      </c>
      <c r="C116" s="299">
        <f>Assumptions!C117</f>
        <v>0</v>
      </c>
      <c r="D116" s="300">
        <f>Assumptions!G117</f>
        <v>0</v>
      </c>
      <c r="E116" s="300">
        <f>Assumptions!H117</f>
        <v>0</v>
      </c>
      <c r="G116" s="37" t="str">
        <f t="shared" si="20"/>
        <v>Option 3sens</v>
      </c>
      <c r="I116" s="30" cm="1">
        <f t="array" ref="I116">I$106+IF($C116&lt;&gt;0,SUMPRODUCT((I$107:I$108)*TRANSPOSE(($D116:$E116))),0)</f>
        <v>36316572.895786293</v>
      </c>
      <c r="J116" s="30" cm="1">
        <f t="array" ref="J116">J$106+IF($C116&lt;&gt;0,SUMPRODUCT((J$107:J$108)*TRANSPOSE(($D116:$E116))),0)</f>
        <v>41031235.334076032</v>
      </c>
      <c r="K116" s="30" cm="1">
        <f t="array" ref="K116">K$106+IF($C116&lt;&gt;0,SUMPRODUCT((K$107:K$108)*TRANSPOSE(($D116:$E116))),0)</f>
        <v>42948651.254629411</v>
      </c>
      <c r="L116" s="30" cm="1">
        <f t="array" ref="L116">L$106+IF($C116&lt;&gt;0,SUMPRODUCT((L$107:L$108)*TRANSPOSE(($D116:$E116))),0)</f>
        <v>42472239.722397871</v>
      </c>
      <c r="M116" s="30" cm="1">
        <f t="array" ref="M116">M$106+IF($C116&lt;&gt;0,SUMPRODUCT((M$107:M$108)*TRANSPOSE(($D116:$E116))),0)</f>
        <v>41515784.755155295</v>
      </c>
      <c r="N116" s="30" cm="1">
        <f t="array" ref="N116">N$106+IF($C116&lt;&gt;0,SUMPRODUCT((N$107:N$108)*TRANSPOSE(($D116:$E116))),0)</f>
        <v>42660616.466449656</v>
      </c>
      <c r="O116" s="30" cm="1">
        <f t="array" ref="O116">O$106+IF($C116&lt;&gt;0,SUMPRODUCT((O$107:O$108)*TRANSPOSE(($D116:$E116))),0)</f>
        <v>43031288.620999649</v>
      </c>
      <c r="P116" s="30" cm="1">
        <f t="array" ref="P116">P$106+IF($C116&lt;&gt;0,SUMPRODUCT((P$107:P$108)*TRANSPOSE(($D116:$E116))),0)</f>
        <v>43463199.890384912</v>
      </c>
      <c r="Q116" s="30" cm="1">
        <f t="array" ref="Q116">Q$106+IF($C116&lt;&gt;0,SUMPRODUCT((Q$107:Q$108)*TRANSPOSE(($D116:$E116))),0)</f>
        <v>43618930.392242536</v>
      </c>
      <c r="R116" s="30" cm="1">
        <f t="array" ref="R116">R$106+IF($C116&lt;&gt;0,SUMPRODUCT((R$107:R$108)*TRANSPOSE(($D116:$E116))),0)</f>
        <v>43618930.392242536</v>
      </c>
      <c r="S116" s="30" cm="1">
        <f t="array" ref="S116">S$106+IF($C116&lt;&gt;0,SUMPRODUCT((S$107:S$108)*TRANSPOSE(($D116:$E116))),0)</f>
        <v>43618930.392242536</v>
      </c>
      <c r="T116" s="30" cm="1">
        <f t="array" ref="T116">T$106+IF($C116&lt;&gt;0,SUMPRODUCT((T$107:T$108)*TRANSPOSE(($D116:$E116))),0)</f>
        <v>43618930.392242536</v>
      </c>
      <c r="U116" s="30" cm="1">
        <f t="array" ref="U116">U$106+IF($C116&lt;&gt;0,SUMPRODUCT((U$107:U$108)*TRANSPOSE(($D116:$E116))),0)</f>
        <v>43618930.392242536</v>
      </c>
      <c r="V116" s="30" cm="1">
        <f t="array" ref="V116">V$106+IF($C116&lt;&gt;0,SUMPRODUCT((V$107:V$108)*TRANSPOSE(($D116:$E116))),0)</f>
        <v>43618930.392242536</v>
      </c>
      <c r="W116" s="30" cm="1">
        <f t="array" ref="W116">W$106+IF($C116&lt;&gt;0,SUMPRODUCT((W$107:W$108)*TRANSPOSE(($D116:$E116))),0)</f>
        <v>43618930.392242536</v>
      </c>
      <c r="X116" s="30" cm="1">
        <f t="array" ref="X116">X$106+IF($C116&lt;&gt;0,SUMPRODUCT((X$107:X$108)*TRANSPOSE(($D116:$E116))),0)</f>
        <v>-4922981.4330540691</v>
      </c>
      <c r="Y116" s="30" cm="1">
        <f t="array" ref="Y116">Y$106+IF($C116&lt;&gt;0,SUMPRODUCT((Y$107:Y$108)*TRANSPOSE(($D116:$E116))),0)</f>
        <v>-4089460.7671401524</v>
      </c>
      <c r="Z116" s="30" cm="1">
        <f t="array" ref="Z116">Z$106+IF($C116&lt;&gt;0,SUMPRODUCT((Z$107:Z$108)*TRANSPOSE(($D116:$E116))),0)</f>
        <v>-3516415.3093243348</v>
      </c>
      <c r="AA116" s="30" cm="1">
        <f t="array" ref="AA116">AA$106+IF($C116&lt;&gt;0,SUMPRODUCT((AA$107:AA$108)*TRANSPOSE(($D116:$E116))),0)</f>
        <v>-2526609.5185515597</v>
      </c>
      <c r="AB116" s="30" cm="1">
        <f t="array" ref="AB116">AB$106+IF($C116&lt;&gt;0,SUMPRODUCT((AB$107:AB$108)*TRANSPOSE(($D116:$E116))),0)</f>
        <v>-1311058.5474270978</v>
      </c>
      <c r="AC116" s="30" cm="1">
        <f t="array" ref="AC116">AC$106+IF($C116&lt;&gt;0,SUMPRODUCT((AC$107:AC$108)*TRANSPOSE(($D116:$E116))),0)</f>
        <v>0</v>
      </c>
      <c r="AD116" s="30" cm="1">
        <f t="array" ref="AD116">AD$106+IF($C116&lt;&gt;0,SUMPRODUCT((AD$107:AD$108)*TRANSPOSE(($D116:$E116))),0)</f>
        <v>0</v>
      </c>
      <c r="AE116" s="30" cm="1">
        <f t="array" ref="AE116">AE$106+IF($C116&lt;&gt;0,SUMPRODUCT((AE$107:AE$108)*TRANSPOSE(($D116:$E116))),0)</f>
        <v>0</v>
      </c>
      <c r="AF116" s="30" cm="1">
        <f t="array" ref="AF116">AF$106+IF($C116&lt;&gt;0,SUMPRODUCT((AF$107:AF$108)*TRANSPOSE(($D116:$E116))),0)</f>
        <v>0</v>
      </c>
      <c r="AG116" s="30" cm="1">
        <f t="array" ref="AG116">AG$106+IF($C116&lt;&gt;0,SUMPRODUCT((AG$107:AG$108)*TRANSPOSE(($D116:$E116))),0)</f>
        <v>0</v>
      </c>
    </row>
    <row r="117" spans="1:33" x14ac:dyDescent="0.2">
      <c r="A117" s="1" t="str">
        <f>"sens"&amp;Assumptions!B118</f>
        <v>sens</v>
      </c>
      <c r="C117" s="299">
        <f>Assumptions!C118</f>
        <v>0</v>
      </c>
      <c r="D117" s="300">
        <f>Assumptions!G118</f>
        <v>0</v>
      </c>
      <c r="E117" s="300">
        <f>Assumptions!H118</f>
        <v>0</v>
      </c>
      <c r="G117" s="37" t="str">
        <f t="shared" si="20"/>
        <v>Option 3sens</v>
      </c>
      <c r="I117" s="30" cm="1">
        <f t="array" ref="I117">I$106+IF($C117&lt;&gt;0,SUMPRODUCT((I$107:I$108)*TRANSPOSE(($D117:$E117))),0)</f>
        <v>36316572.895786293</v>
      </c>
      <c r="J117" s="30" cm="1">
        <f t="array" ref="J117">J$106+IF($C117&lt;&gt;0,SUMPRODUCT((J$107:J$108)*TRANSPOSE(($D117:$E117))),0)</f>
        <v>41031235.334076032</v>
      </c>
      <c r="K117" s="30" cm="1">
        <f t="array" ref="K117">K$106+IF($C117&lt;&gt;0,SUMPRODUCT((K$107:K$108)*TRANSPOSE(($D117:$E117))),0)</f>
        <v>42948651.254629411</v>
      </c>
      <c r="L117" s="30" cm="1">
        <f t="array" ref="L117">L$106+IF($C117&lt;&gt;0,SUMPRODUCT((L$107:L$108)*TRANSPOSE(($D117:$E117))),0)</f>
        <v>42472239.722397871</v>
      </c>
      <c r="M117" s="30" cm="1">
        <f t="array" ref="M117">M$106+IF($C117&lt;&gt;0,SUMPRODUCT((M$107:M$108)*TRANSPOSE(($D117:$E117))),0)</f>
        <v>41515784.755155295</v>
      </c>
      <c r="N117" s="30" cm="1">
        <f t="array" ref="N117">N$106+IF($C117&lt;&gt;0,SUMPRODUCT((N$107:N$108)*TRANSPOSE(($D117:$E117))),0)</f>
        <v>42660616.466449656</v>
      </c>
      <c r="O117" s="30" cm="1">
        <f t="array" ref="O117">O$106+IF($C117&lt;&gt;0,SUMPRODUCT((O$107:O$108)*TRANSPOSE(($D117:$E117))),0)</f>
        <v>43031288.620999649</v>
      </c>
      <c r="P117" s="30" cm="1">
        <f t="array" ref="P117">P$106+IF($C117&lt;&gt;0,SUMPRODUCT((P$107:P$108)*TRANSPOSE(($D117:$E117))),0)</f>
        <v>43463199.890384912</v>
      </c>
      <c r="Q117" s="30" cm="1">
        <f t="array" ref="Q117">Q$106+IF($C117&lt;&gt;0,SUMPRODUCT((Q$107:Q$108)*TRANSPOSE(($D117:$E117))),0)</f>
        <v>43618930.392242536</v>
      </c>
      <c r="R117" s="30" cm="1">
        <f t="array" ref="R117">R$106+IF($C117&lt;&gt;0,SUMPRODUCT((R$107:R$108)*TRANSPOSE(($D117:$E117))),0)</f>
        <v>43618930.392242536</v>
      </c>
      <c r="S117" s="30" cm="1">
        <f t="array" ref="S117">S$106+IF($C117&lt;&gt;0,SUMPRODUCT((S$107:S$108)*TRANSPOSE(($D117:$E117))),0)</f>
        <v>43618930.392242536</v>
      </c>
      <c r="T117" s="30" cm="1">
        <f t="array" ref="T117">T$106+IF($C117&lt;&gt;0,SUMPRODUCT((T$107:T$108)*TRANSPOSE(($D117:$E117))),0)</f>
        <v>43618930.392242536</v>
      </c>
      <c r="U117" s="30" cm="1">
        <f t="array" ref="U117">U$106+IF($C117&lt;&gt;0,SUMPRODUCT((U$107:U$108)*TRANSPOSE(($D117:$E117))),0)</f>
        <v>43618930.392242536</v>
      </c>
      <c r="V117" s="30" cm="1">
        <f t="array" ref="V117">V$106+IF($C117&lt;&gt;0,SUMPRODUCT((V$107:V$108)*TRANSPOSE(($D117:$E117))),0)</f>
        <v>43618930.392242536</v>
      </c>
      <c r="W117" s="30" cm="1">
        <f t="array" ref="W117">W$106+IF($C117&lt;&gt;0,SUMPRODUCT((W$107:W$108)*TRANSPOSE(($D117:$E117))),0)</f>
        <v>43618930.392242536</v>
      </c>
      <c r="X117" s="30" cm="1">
        <f t="array" ref="X117">X$106+IF($C117&lt;&gt;0,SUMPRODUCT((X$107:X$108)*TRANSPOSE(($D117:$E117))),0)</f>
        <v>-4922981.4330540691</v>
      </c>
      <c r="Y117" s="30" cm="1">
        <f t="array" ref="Y117">Y$106+IF($C117&lt;&gt;0,SUMPRODUCT((Y$107:Y$108)*TRANSPOSE(($D117:$E117))),0)</f>
        <v>-4089460.7671401524</v>
      </c>
      <c r="Z117" s="30" cm="1">
        <f t="array" ref="Z117">Z$106+IF($C117&lt;&gt;0,SUMPRODUCT((Z$107:Z$108)*TRANSPOSE(($D117:$E117))),0)</f>
        <v>-3516415.3093243348</v>
      </c>
      <c r="AA117" s="30" cm="1">
        <f t="array" ref="AA117">AA$106+IF($C117&lt;&gt;0,SUMPRODUCT((AA$107:AA$108)*TRANSPOSE(($D117:$E117))),0)</f>
        <v>-2526609.5185515597</v>
      </c>
      <c r="AB117" s="30" cm="1">
        <f t="array" ref="AB117">AB$106+IF($C117&lt;&gt;0,SUMPRODUCT((AB$107:AB$108)*TRANSPOSE(($D117:$E117))),0)</f>
        <v>-1311058.5474270978</v>
      </c>
      <c r="AC117" s="30" cm="1">
        <f t="array" ref="AC117">AC$106+IF($C117&lt;&gt;0,SUMPRODUCT((AC$107:AC$108)*TRANSPOSE(($D117:$E117))),0)</f>
        <v>0</v>
      </c>
      <c r="AD117" s="30" cm="1">
        <f t="array" ref="AD117">AD$106+IF($C117&lt;&gt;0,SUMPRODUCT((AD$107:AD$108)*TRANSPOSE(($D117:$E117))),0)</f>
        <v>0</v>
      </c>
      <c r="AE117" s="30" cm="1">
        <f t="array" ref="AE117">AE$106+IF($C117&lt;&gt;0,SUMPRODUCT((AE$107:AE$108)*TRANSPOSE(($D117:$E117))),0)</f>
        <v>0</v>
      </c>
      <c r="AF117" s="30" cm="1">
        <f t="array" ref="AF117">AF$106+IF($C117&lt;&gt;0,SUMPRODUCT((AF$107:AF$108)*TRANSPOSE(($D117:$E117))),0)</f>
        <v>0</v>
      </c>
      <c r="AG117" s="30" cm="1">
        <f t="array" ref="AG117">AG$106+IF($C117&lt;&gt;0,SUMPRODUCT((AG$107:AG$108)*TRANSPOSE(($D117:$E117))),0)</f>
        <v>0</v>
      </c>
    </row>
  </sheetData>
  <conditionalFormatting sqref="E14:E16">
    <cfRule type="expression" dxfId="9" priority="1">
      <formula>AND(SUM($I14:$AB14)&lt;&gt;0, E14=0)</formula>
    </cfRule>
  </conditionalFormatting>
  <conditionalFormatting sqref="E28">
    <cfRule type="expression" dxfId="8" priority="6">
      <formula>AND(SUM($I$27:$AG$27)&gt;0, $E$28=0)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5" id="{1712F874-B643-4BE5-934F-196C6E7538A2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28DE2-E846-427B-B371-240E3FF764AB}">
  <sheetPr codeName="Sheet6">
    <tabColor rgb="FF0099FF"/>
  </sheetPr>
  <dimension ref="A1:XER117"/>
  <sheetViews>
    <sheetView showGridLines="0" zoomScale="90" zoomScaleNormal="90" workbookViewId="0">
      <pane xSplit="7" ySplit="10" topLeftCell="H11" activePane="bottomRight" state="frozen"/>
      <selection activeCell="S27" sqref="S27"/>
      <selection pane="topRight" activeCell="S27" sqref="S27"/>
      <selection pane="bottomLeft" activeCell="S27" sqref="S27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3.375" style="1" customWidth="1"/>
    <col min="9" max="33" width="12.125" style="1" customWidth="1"/>
    <col min="34" max="16384" width="8" style="1"/>
  </cols>
  <sheetData>
    <row r="1" spans="1:4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4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43" ht="15.75" x14ac:dyDescent="0.25">
      <c r="A3" s="202" t="s">
        <v>134</v>
      </c>
      <c r="B3" s="5"/>
      <c r="C3" s="199" t="str">
        <f>INDEX(Assumptions!$E$14:$E$18, MATCH(A3,_xlfn.ANCHORARRAY( Assumptions!$C$14),0))</f>
        <v>Accelerated SWER upgrades</v>
      </c>
    </row>
    <row r="4" spans="1:43" x14ac:dyDescent="0.2">
      <c r="A4" s="200" t="str">
        <f>(INDEX(Data!$D$9:$D$13, MATCH(A3, options,0)))</f>
        <v/>
      </c>
      <c r="B4" s="186"/>
      <c r="C4" s="237" t="str">
        <f>IF(INDEX(Misc_calcs!$D$49:$D$67, MATCH(A3, Misc_calcs!$B$49:$B$67,0)), Misc_calcs!$B$70, "")</f>
        <v/>
      </c>
    </row>
    <row r="5" spans="1:43" hidden="1" outlineLevel="1" x14ac:dyDescent="0.2">
      <c r="C5" s="98"/>
      <c r="D5" s="97"/>
      <c r="E5" s="99"/>
      <c r="F5" s="99"/>
      <c r="G5" s="97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</row>
    <row r="6" spans="1:43" hidden="1" outlineLevel="1" x14ac:dyDescent="0.2">
      <c r="A6" s="97" t="str">
        <f>'Option1 (base case)'!A6</f>
        <v>Count</v>
      </c>
      <c r="B6" s="97"/>
      <c r="C6" s="98"/>
      <c r="D6" s="97"/>
      <c r="E6" s="99"/>
      <c r="F6" s="99"/>
      <c r="G6" s="97"/>
      <c r="H6" s="100"/>
      <c r="I6" s="100">
        <f>'Option1 (base case)'!I6</f>
        <v>1</v>
      </c>
      <c r="J6" s="100">
        <f>'Option1 (base case)'!J6</f>
        <v>2</v>
      </c>
      <c r="K6" s="100">
        <f>'Option1 (base case)'!K6</f>
        <v>3</v>
      </c>
      <c r="L6" s="100">
        <f>'Option1 (base case)'!L6</f>
        <v>4</v>
      </c>
      <c r="M6" s="100">
        <f>'Option1 (base case)'!M6</f>
        <v>5</v>
      </c>
      <c r="N6" s="100">
        <f>'Option1 (base case)'!N6</f>
        <v>6</v>
      </c>
      <c r="O6" s="100">
        <f>'Option1 (base case)'!O6</f>
        <v>7</v>
      </c>
      <c r="P6" s="100">
        <f>'Option1 (base case)'!P6</f>
        <v>8</v>
      </c>
      <c r="Q6" s="100">
        <f>'Option1 (base case)'!Q6</f>
        <v>9</v>
      </c>
      <c r="R6" s="100">
        <f>'Option1 (base case)'!R6</f>
        <v>10</v>
      </c>
      <c r="S6" s="100">
        <f>'Option1 (base case)'!S6</f>
        <v>11</v>
      </c>
      <c r="T6" s="100">
        <f>'Option1 (base case)'!T6</f>
        <v>12</v>
      </c>
      <c r="U6" s="100">
        <f>'Option1 (base case)'!U6</f>
        <v>13</v>
      </c>
      <c r="V6" s="100">
        <f>'Option1 (base case)'!V6</f>
        <v>14</v>
      </c>
      <c r="W6" s="100">
        <f>'Option1 (base case)'!W6</f>
        <v>15</v>
      </c>
      <c r="X6" s="100">
        <f>'Option1 (base case)'!X6</f>
        <v>16</v>
      </c>
      <c r="Y6" s="100">
        <f>'Option1 (base case)'!Y6</f>
        <v>17</v>
      </c>
      <c r="Z6" s="100">
        <f>'Option1 (base case)'!Z6</f>
        <v>18</v>
      </c>
      <c r="AA6" s="100">
        <f>'Option1 (base case)'!AA6</f>
        <v>19</v>
      </c>
      <c r="AB6" s="100">
        <f>'Option1 (base case)'!AB6</f>
        <v>20</v>
      </c>
      <c r="AC6" s="100">
        <f>'Option1 (base case)'!AC6</f>
        <v>21</v>
      </c>
      <c r="AD6" s="100">
        <f>'Option1 (base case)'!AD6</f>
        <v>22</v>
      </c>
      <c r="AE6" s="100">
        <f>'Option1 (base case)'!AE6</f>
        <v>23</v>
      </c>
      <c r="AF6" s="100">
        <f>'Option1 (base case)'!AF6</f>
        <v>24</v>
      </c>
      <c r="AG6" s="100">
        <f>'Option1 (base case)'!AG6</f>
        <v>25</v>
      </c>
    </row>
    <row r="7" spans="1:43" hidden="1" outlineLevel="1" x14ac:dyDescent="0.2">
      <c r="A7" s="97" t="str">
        <f>'Option1 (base case)'!A7</f>
        <v>Value of CO2 reductions</v>
      </c>
      <c r="B7" s="97"/>
      <c r="G7" s="159" t="s">
        <v>63</v>
      </c>
      <c r="I7" s="98">
        <f>'Option1 (base case)'!I7</f>
        <v>24.730486797759085</v>
      </c>
      <c r="J7" s="98">
        <f>'Option1 (base case)'!J7</f>
        <v>22.340740091772258</v>
      </c>
      <c r="K7" s="98">
        <f>'Option1 (base case)'!K7</f>
        <v>20.196329122153124</v>
      </c>
      <c r="L7" s="98">
        <f>'Option1 (base case)'!L7</f>
        <v>18.06294207659629</v>
      </c>
      <c r="M7" s="98">
        <f>'Option1 (base case)'!M7</f>
        <v>15.913397615084225</v>
      </c>
      <c r="N7" s="98">
        <f>'Option1 (base case)'!N7</f>
        <v>13.715069432539002</v>
      </c>
      <c r="O7" s="98">
        <f>'Option1 (base case)'!O7</f>
        <v>13.715069432539002</v>
      </c>
      <c r="P7" s="98">
        <f>'Option1 (base case)'!P7</f>
        <v>13.715069432539002</v>
      </c>
      <c r="Q7" s="98">
        <f>'Option1 (base case)'!Q7</f>
        <v>13.715069432539002</v>
      </c>
      <c r="R7" s="98">
        <f>'Option1 (base case)'!R7</f>
        <v>13.715069432539002</v>
      </c>
      <c r="S7" s="98">
        <f>'Option1 (base case)'!S7</f>
        <v>13.715069432539002</v>
      </c>
      <c r="T7" s="98">
        <f>'Option1 (base case)'!T7</f>
        <v>13.715069432539002</v>
      </c>
      <c r="U7" s="98">
        <f>'Option1 (base case)'!U7</f>
        <v>13.715069432539002</v>
      </c>
      <c r="V7" s="98">
        <f>'Option1 (base case)'!V7</f>
        <v>13.715069432539002</v>
      </c>
      <c r="W7" s="98">
        <f>'Option1 (base case)'!W7</f>
        <v>13.715069432539002</v>
      </c>
      <c r="X7" s="98">
        <f>'Option1 (base case)'!X7</f>
        <v>13.715069432539002</v>
      </c>
      <c r="Y7" s="98">
        <f>'Option1 (base case)'!Y7</f>
        <v>13.715069432539002</v>
      </c>
      <c r="Z7" s="98">
        <f>'Option1 (base case)'!Z7</f>
        <v>13.715069432539002</v>
      </c>
      <c r="AA7" s="98">
        <f>'Option1 (base case)'!AA7</f>
        <v>13.715069432539002</v>
      </c>
      <c r="AB7" s="98">
        <f>'Option1 (base case)'!AB7</f>
        <v>13.715069432539002</v>
      </c>
      <c r="AC7" s="98">
        <f>'Option1 (base case)'!AC7</f>
        <v>13.715069432539002</v>
      </c>
      <c r="AD7" s="98">
        <f>'Option1 (base case)'!AD7</f>
        <v>13.715069432539002</v>
      </c>
      <c r="AE7" s="98">
        <f>'Option1 (base case)'!AE7</f>
        <v>13.715069432539002</v>
      </c>
      <c r="AF7" s="98">
        <f>'Option1 (base case)'!AF7</f>
        <v>13.715069432539002</v>
      </c>
      <c r="AG7" s="98">
        <f>'Option1 (base case)'!AG7</f>
        <v>13.715069432539002</v>
      </c>
    </row>
    <row r="8" spans="1:43" ht="6.75" customHeight="1" collapsed="1" x14ac:dyDescent="0.2">
      <c r="C8" s="98"/>
      <c r="D8" s="97"/>
      <c r="E8" s="99"/>
      <c r="F8" s="99"/>
      <c r="G8" s="97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</row>
    <row r="9" spans="1:43" ht="15" x14ac:dyDescent="0.2">
      <c r="A9" s="17"/>
      <c r="B9" s="17"/>
      <c r="C9" s="17"/>
      <c r="D9" s="17"/>
      <c r="E9" s="17"/>
      <c r="F9" s="141"/>
      <c r="G9" s="17" t="s">
        <v>25</v>
      </c>
      <c r="H9" s="219"/>
      <c r="I9" s="16" t="str">
        <f>'Option1 (base case)'!I9</f>
        <v>2026-27</v>
      </c>
      <c r="J9" s="16" t="str">
        <f>'Option1 (base case)'!J9</f>
        <v>2027-28</v>
      </c>
      <c r="K9" s="16" t="str">
        <f>'Option1 (base case)'!K9</f>
        <v>2028-29</v>
      </c>
      <c r="L9" s="16" t="str">
        <f>'Option1 (base case)'!L9</f>
        <v>2029-30</v>
      </c>
      <c r="M9" s="16" t="str">
        <f>'Option1 (base case)'!M9</f>
        <v>2030-31</v>
      </c>
      <c r="N9" s="16" t="str">
        <f>'Option1 (base case)'!N9</f>
        <v>2031-32</v>
      </c>
      <c r="O9" s="16" t="str">
        <f>'Option1 (base case)'!O9</f>
        <v>2032-33</v>
      </c>
      <c r="P9" s="16" t="str">
        <f>'Option1 (base case)'!P9</f>
        <v>2033-34</v>
      </c>
      <c r="Q9" s="16" t="str">
        <f>'Option1 (base case)'!Q9</f>
        <v>2034-35</v>
      </c>
      <c r="R9" s="16" t="str">
        <f>'Option1 (base case)'!R9</f>
        <v>2035-36</v>
      </c>
      <c r="S9" s="16" t="str">
        <f>'Option1 (base case)'!S9</f>
        <v>2036-37</v>
      </c>
      <c r="T9" s="16" t="str">
        <f>'Option1 (base case)'!T9</f>
        <v>2037-38</v>
      </c>
      <c r="U9" s="16" t="str">
        <f>'Option1 (base case)'!U9</f>
        <v>2038-39</v>
      </c>
      <c r="V9" s="16" t="str">
        <f>'Option1 (base case)'!V9</f>
        <v>2039-40</v>
      </c>
      <c r="W9" s="16" t="str">
        <f>'Option1 (base case)'!W9</f>
        <v>2040-41</v>
      </c>
      <c r="X9" s="16" t="str">
        <f>'Option1 (base case)'!X9</f>
        <v>2041-42</v>
      </c>
      <c r="Y9" s="16" t="str">
        <f>'Option1 (base case)'!Y9</f>
        <v>2042-43</v>
      </c>
      <c r="Z9" s="16" t="str">
        <f>'Option1 (base case)'!Z9</f>
        <v>2043-44</v>
      </c>
      <c r="AA9" s="16" t="str">
        <f>'Option1 (base case)'!AA9</f>
        <v>2044-45</v>
      </c>
      <c r="AB9" s="16" t="str">
        <f>'Option1 (base case)'!AB9</f>
        <v>2045-46</v>
      </c>
      <c r="AC9" s="16" t="str">
        <f>'Option1 (base case)'!AC9</f>
        <v>2046-47</v>
      </c>
      <c r="AD9" s="16" t="str">
        <f>'Option1 (base case)'!AD9</f>
        <v>2047-48</v>
      </c>
      <c r="AE9" s="16" t="str">
        <f>'Option1 (base case)'!AE9</f>
        <v>2048-49</v>
      </c>
      <c r="AF9" s="16" t="str">
        <f>'Option1 (base case)'!AF9</f>
        <v>2049-50</v>
      </c>
      <c r="AG9" s="16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8" t="s">
        <v>120</v>
      </c>
      <c r="B11" s="88"/>
      <c r="C11" s="89"/>
      <c r="D11" s="89"/>
      <c r="E11" s="89"/>
      <c r="F11" s="89"/>
      <c r="G11" s="203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/>
      <c r="AI11"/>
      <c r="AJ11"/>
      <c r="AK11"/>
      <c r="AL11"/>
      <c r="AM11"/>
    </row>
    <row r="12" spans="1:43" x14ac:dyDescent="0.2">
      <c r="A12" s="3"/>
      <c r="B12" s="3"/>
      <c r="C12" s="3"/>
      <c r="D12" s="3"/>
      <c r="G12" s="204"/>
      <c r="AH12"/>
      <c r="AI12"/>
      <c r="AJ12"/>
      <c r="AK12"/>
      <c r="AL12"/>
      <c r="AM12"/>
    </row>
    <row r="13" spans="1:43" x14ac:dyDescent="0.2">
      <c r="C13" s="3" t="s">
        <v>17</v>
      </c>
      <c r="D13"/>
      <c r="E13" s="125" t="s">
        <v>69</v>
      </c>
      <c r="G13" s="205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6" t="s">
        <v>356</v>
      </c>
      <c r="D14"/>
      <c r="E14" s="147">
        <v>15</v>
      </c>
      <c r="G14" s="206">
        <f>input_dollars</f>
        <v>45291</v>
      </c>
      <c r="H14" s="148"/>
      <c r="I14" s="31">
        <f>INDEX(Workings_costs!I$14:I$16, MATCH($A$3, Workings_costs!$C$14:$C$16,0))</f>
        <v>21500000</v>
      </c>
      <c r="J14" s="31">
        <f>INDEX(Workings_costs!J$14:J$16, MATCH($A$3, Workings_costs!$C$14:$C$16,0))</f>
        <v>21500000</v>
      </c>
      <c r="K14" s="31">
        <f>INDEX(Workings_costs!K$14:K$16, MATCH($A$3, Workings_costs!$C$14:$C$16,0))</f>
        <v>21500000</v>
      </c>
      <c r="L14" s="31">
        <f>INDEX(Workings_costs!L$14:L$16, MATCH($A$3, Workings_costs!$C$14:$C$16,0))</f>
        <v>21500000</v>
      </c>
      <c r="M14" s="31">
        <f>INDEX(Workings_costs!M$14:M$16, MATCH($A$3, Workings_costs!$C$14:$C$16,0))</f>
        <v>21500000</v>
      </c>
      <c r="N14" s="31">
        <f>INDEX(Workings_costs!N$14:N$16, MATCH($A$3, Workings_costs!$C$14:$C$16,0))</f>
        <v>0</v>
      </c>
      <c r="O14" s="31">
        <f>INDEX(Workings_costs!O$14:O$16, MATCH($A$3, Workings_costs!$C$14:$C$16,0))</f>
        <v>0</v>
      </c>
      <c r="P14" s="31">
        <f>INDEX(Workings_costs!P$14:P$16, MATCH($A$3, Workings_costs!$C$14:$C$16,0))</f>
        <v>0</v>
      </c>
      <c r="Q14" s="31">
        <f>INDEX(Workings_costs!Q$14:Q$16, MATCH($A$3, Workings_costs!$C$14:$C$16,0))</f>
        <v>0</v>
      </c>
      <c r="R14" s="31">
        <f>INDEX(Workings_costs!R$14:R$16, MATCH($A$3, Workings_costs!$C$14:$C$16,0))</f>
        <v>0</v>
      </c>
      <c r="S14" s="31">
        <f>INDEX(Workings_costs!S$14:S$16, MATCH($A$3, Workings_costs!$C$14:$C$16,0))</f>
        <v>0</v>
      </c>
      <c r="T14" s="31">
        <f>INDEX(Workings_costs!T$14:T$16, MATCH($A$3, Workings_costs!$C$14:$C$16,0))</f>
        <v>0</v>
      </c>
      <c r="U14" s="31">
        <f>INDEX(Workings_costs!U$14:U$16, MATCH($A$3, Workings_costs!$C$14:$C$16,0))</f>
        <v>0</v>
      </c>
      <c r="V14" s="31">
        <f>INDEX(Workings_costs!V$14:V$16, MATCH($A$3, Workings_costs!$C$14:$C$16,0))</f>
        <v>0</v>
      </c>
      <c r="W14" s="31">
        <f>INDEX(Workings_costs!W$14:W$16, MATCH($A$3, Workings_costs!$C$14:$C$16,0))</f>
        <v>0</v>
      </c>
      <c r="X14" s="31">
        <f>INDEX(Workings_costs!X$14:X$16, MATCH($A$3, Workings_costs!$C$14:$C$16,0))</f>
        <v>0</v>
      </c>
      <c r="Y14" s="31">
        <f>INDEX(Workings_costs!Y$14:Y$16, MATCH($A$3, Workings_costs!$C$14:$C$16,0))</f>
        <v>0</v>
      </c>
      <c r="Z14" s="31">
        <f>INDEX(Workings_costs!Z$14:Z$16, MATCH($A$3, Workings_costs!$C$14:$C$16,0))</f>
        <v>0</v>
      </c>
      <c r="AA14" s="31">
        <f>INDEX(Workings_costs!AA$14:AA$16, MATCH($A$3, Workings_costs!$C$14:$C$16,0))</f>
        <v>0</v>
      </c>
      <c r="AB14" s="31">
        <f>INDEX(Workings_costs!AB$14:AB$16, MATCH($A$3, Workings_costs!$C$14:$C$16,0))</f>
        <v>0</v>
      </c>
      <c r="AC14" s="31">
        <f>INDEX(Workings_costs!AC$14:AC$16, MATCH($A$3, Workings_costs!$C$14:$C$16,0))</f>
        <v>0</v>
      </c>
      <c r="AD14" s="31">
        <f>INDEX(Workings_costs!AD$14:AD$16, MATCH($A$3, Workings_costs!$C$14:$C$16,0))</f>
        <v>0</v>
      </c>
      <c r="AE14" s="31">
        <f>INDEX(Workings_costs!AE$14:AE$16, MATCH($A$3, Workings_costs!$C$14:$C$16,0))</f>
        <v>0</v>
      </c>
      <c r="AF14" s="31">
        <f>INDEX(Workings_costs!AF$14:AF$16, MATCH($A$3, Workings_costs!$C$14:$C$16,0))</f>
        <v>0</v>
      </c>
      <c r="AG14" s="31">
        <f>INDEX(Workings_costs!AG$14:AG$16, MATCH($A$3, Workings_costs!$C$14:$C$16,0))</f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6"/>
      <c r="D15"/>
      <c r="E15" s="147">
        <v>0</v>
      </c>
      <c r="G15" s="206">
        <f>input_dollars</f>
        <v>45291</v>
      </c>
      <c r="H15" s="2"/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6"/>
      <c r="D16"/>
      <c r="E16" s="147">
        <v>0</v>
      </c>
      <c r="G16" s="206">
        <f>input_dollars</f>
        <v>45291</v>
      </c>
      <c r="H16" s="2"/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30</v>
      </c>
      <c r="G17" s="206">
        <f>input_dollars</f>
        <v>45291</v>
      </c>
      <c r="H17" s="106"/>
      <c r="I17" s="105">
        <f t="shared" ref="I17:Q17" si="0">SUM(I14:I16)</f>
        <v>21500000</v>
      </c>
      <c r="J17" s="105">
        <f t="shared" si="0"/>
        <v>21500000</v>
      </c>
      <c r="K17" s="105">
        <f t="shared" si="0"/>
        <v>21500000</v>
      </c>
      <c r="L17" s="105">
        <f t="shared" si="0"/>
        <v>21500000</v>
      </c>
      <c r="M17" s="105">
        <f t="shared" si="0"/>
        <v>21500000</v>
      </c>
      <c r="N17" s="105">
        <f t="shared" si="0"/>
        <v>0</v>
      </c>
      <c r="O17" s="105">
        <f t="shared" si="0"/>
        <v>0</v>
      </c>
      <c r="P17" s="105">
        <f t="shared" si="0"/>
        <v>0</v>
      </c>
      <c r="Q17" s="105">
        <f t="shared" si="0"/>
        <v>0</v>
      </c>
      <c r="R17" s="105">
        <f t="shared" ref="R17:AG17" si="1">SUM(R14:R16)</f>
        <v>0</v>
      </c>
      <c r="S17" s="105">
        <f t="shared" si="1"/>
        <v>0</v>
      </c>
      <c r="T17" s="105">
        <f t="shared" si="1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05">
        <f t="shared" si="1"/>
        <v>0</v>
      </c>
      <c r="AG17" s="105">
        <f t="shared" si="1"/>
        <v>0</v>
      </c>
      <c r="AH17"/>
      <c r="AI17"/>
      <c r="AJ17"/>
      <c r="AK17"/>
      <c r="AL17"/>
      <c r="AM17"/>
    </row>
    <row r="18" spans="1:43" x14ac:dyDescent="0.2">
      <c r="C18"/>
      <c r="D18"/>
      <c r="E18"/>
      <c r="G18" s="205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6"/>
      <c r="G19" s="206">
        <f>input_dollars</f>
        <v>45291</v>
      </c>
      <c r="H19" s="106"/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35">
        <v>0</v>
      </c>
      <c r="Z19" s="135">
        <v>0</v>
      </c>
      <c r="AA19" s="135">
        <v>0</v>
      </c>
      <c r="AB19" s="135">
        <v>0</v>
      </c>
      <c r="AC19" s="135">
        <v>0</v>
      </c>
      <c r="AD19" s="135">
        <v>0</v>
      </c>
      <c r="AE19" s="135">
        <v>0</v>
      </c>
      <c r="AF19" s="135">
        <v>0</v>
      </c>
      <c r="AG19" s="135">
        <v>0</v>
      </c>
      <c r="AH19"/>
      <c r="AI19"/>
      <c r="AJ19"/>
      <c r="AK19"/>
      <c r="AL19"/>
      <c r="AM19"/>
    </row>
    <row r="20" spans="1:43" x14ac:dyDescent="0.2">
      <c r="G20" s="204"/>
      <c r="AH20"/>
      <c r="AI20"/>
      <c r="AJ20"/>
      <c r="AK20"/>
      <c r="AL20"/>
      <c r="AM20"/>
    </row>
    <row r="21" spans="1:43" x14ac:dyDescent="0.2">
      <c r="C21"/>
      <c r="D21"/>
      <c r="E21"/>
      <c r="G21" s="205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8" t="s">
        <v>149</v>
      </c>
      <c r="B22" s="88"/>
      <c r="C22" s="88"/>
      <c r="D22" s="88"/>
      <c r="E22" s="88"/>
      <c r="F22" s="88"/>
      <c r="G22" s="203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0"/>
      <c r="B23" s="110"/>
      <c r="C23" s="110"/>
      <c r="D23" s="110"/>
      <c r="E23" s="110"/>
      <c r="F23" s="110"/>
      <c r="G23" s="207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0"/>
      <c r="B24" s="110"/>
      <c r="C24" s="1" t="s">
        <v>150</v>
      </c>
      <c r="D24" s="110"/>
      <c r="E24" s="110"/>
      <c r="F24" s="110"/>
      <c r="G24" s="207"/>
      <c r="H24" s="110"/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>
        <v>0</v>
      </c>
      <c r="Q24" s="167">
        <v>0</v>
      </c>
      <c r="R24" s="167">
        <v>0</v>
      </c>
      <c r="S24" s="167">
        <v>0</v>
      </c>
      <c r="T24" s="167">
        <v>0</v>
      </c>
      <c r="U24" s="168">
        <v>0</v>
      </c>
      <c r="V24" s="168">
        <v>0</v>
      </c>
      <c r="W24" s="168">
        <v>0</v>
      </c>
      <c r="X24" s="168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v>0</v>
      </c>
      <c r="AD24" s="168">
        <v>0</v>
      </c>
      <c r="AE24" s="168">
        <v>0</v>
      </c>
      <c r="AF24" s="168">
        <v>0</v>
      </c>
      <c r="AG24" s="168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0"/>
      <c r="B25" s="110"/>
      <c r="C25" s="1" t="s">
        <v>151</v>
      </c>
      <c r="D25" s="207"/>
      <c r="E25" s="110"/>
      <c r="F25" s="110"/>
      <c r="G25" s="207"/>
      <c r="H25" s="110"/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7">
        <v>0</v>
      </c>
      <c r="O25" s="167">
        <v>0</v>
      </c>
      <c r="P25" s="167">
        <v>0</v>
      </c>
      <c r="Q25" s="167">
        <v>0</v>
      </c>
      <c r="R25" s="167">
        <v>0</v>
      </c>
      <c r="S25" s="167">
        <v>0</v>
      </c>
      <c r="T25" s="167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0"/>
      <c r="B26" s="110"/>
      <c r="C26" s="110"/>
      <c r="D26" s="207"/>
      <c r="E26" s="110"/>
      <c r="F26" s="110"/>
      <c r="G26" s="207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123</v>
      </c>
      <c r="D27" s="204"/>
      <c r="E27"/>
      <c r="G27" s="206" t="s">
        <v>40</v>
      </c>
      <c r="H27"/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167">
        <v>0</v>
      </c>
      <c r="T27" s="167">
        <v>0</v>
      </c>
      <c r="U27" s="167">
        <v>0</v>
      </c>
      <c r="V27" s="167">
        <v>0</v>
      </c>
      <c r="W27" s="167">
        <v>0</v>
      </c>
      <c r="X27" s="167">
        <v>0</v>
      </c>
      <c r="Y27" s="167">
        <v>0</v>
      </c>
      <c r="Z27" s="167">
        <v>0</v>
      </c>
      <c r="AA27" s="167">
        <v>0</v>
      </c>
      <c r="AB27" s="167">
        <v>0</v>
      </c>
      <c r="AC27" s="167">
        <v>0</v>
      </c>
      <c r="AD27" s="167">
        <v>0</v>
      </c>
      <c r="AE27" s="167">
        <v>0</v>
      </c>
      <c r="AF27" s="167">
        <v>0</v>
      </c>
      <c r="AG27" s="167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124</v>
      </c>
      <c r="D28" s="204" t="s">
        <v>63</v>
      </c>
      <c r="E28" s="112">
        <f>Assumptions!H41*vcr_esc</f>
        <v>43815.486225173103</v>
      </c>
      <c r="F28" s="237" t="str">
        <f>IF(AND(SUM(I27:AG27)&lt;&gt;0, E28=0), "!", "")</f>
        <v/>
      </c>
      <c r="G28" s="206">
        <f>input_dollars</f>
        <v>45291</v>
      </c>
      <c r="H28"/>
      <c r="I28" s="118">
        <f>INDEX(Workings_risks!I$21:I$23, MATCH($A$3, Workings_risks!$C$21:$C$23,0))</f>
        <v>4974406.4936734289</v>
      </c>
      <c r="J28" s="118">
        <f>INDEX(Workings_risks!J$21:J$23, MATCH($A$3, Workings_risks!$C$21:$C$23,0))</f>
        <v>5341268.615739733</v>
      </c>
      <c r="K28" s="118">
        <f>INDEX(Workings_risks!K$21:K$23, MATCH($A$3, Workings_risks!$C$21:$C$23,0))</f>
        <v>5544429.741220668</v>
      </c>
      <c r="L28" s="118">
        <f>INDEX(Workings_risks!L$21:L$23, MATCH($A$3, Workings_risks!$C$21:$C$23,0))</f>
        <v>5703083.111671567</v>
      </c>
      <c r="M28" s="118">
        <f>INDEX(Workings_risks!M$21:M$23, MATCH($A$3, Workings_risks!$C$21:$C$23,0))</f>
        <v>5734836.7764657289</v>
      </c>
      <c r="N28" s="118">
        <f>INDEX(Workings_risks!N$21:N$23, MATCH($A$3, Workings_risks!$C$21:$C$23,0))</f>
        <v>5868885.944941394</v>
      </c>
      <c r="O28" s="118">
        <f>INDEX(Workings_risks!O$21:O$23, MATCH($A$3, Workings_risks!$C$21:$C$23,0))</f>
        <v>5959525.2533376142</v>
      </c>
      <c r="P28" s="118">
        <f>INDEX(Workings_risks!P$21:P$23, MATCH($A$3, Workings_risks!$C$21:$C$23,0))</f>
        <v>6610675.6274293289</v>
      </c>
      <c r="Q28" s="118">
        <f>INDEX(Workings_risks!Q$21:Q$23, MATCH($A$3, Workings_risks!$C$21:$C$23,0))</f>
        <v>6679570.9754330665</v>
      </c>
      <c r="R28" s="118">
        <f>INDEX(Workings_risks!R$21:R$23, MATCH($A$3, Workings_risks!$C$21:$C$23,0))</f>
        <v>6679570.9754330665</v>
      </c>
      <c r="S28" s="118">
        <f>INDEX(Workings_risks!S$21:S$23, MATCH($A$3, Workings_risks!$C$21:$C$23,0))</f>
        <v>6679570.9754330665</v>
      </c>
      <c r="T28" s="118">
        <f>INDEX(Workings_risks!T$21:T$23, MATCH($A$3, Workings_risks!$C$21:$C$23,0))</f>
        <v>6679570.9754330665</v>
      </c>
      <c r="U28" s="118">
        <f>INDEX(Workings_risks!U$21:U$23, MATCH($A$3, Workings_risks!$C$21:$C$23,0))</f>
        <v>6679570.9754330665</v>
      </c>
      <c r="V28" s="118">
        <f>INDEX(Workings_risks!V$21:V$23, MATCH($A$3, Workings_risks!$C$21:$C$23,0))</f>
        <v>6679570.9754330665</v>
      </c>
      <c r="W28" s="118">
        <f>INDEX(Workings_risks!W$21:W$23, MATCH($A$3, Workings_risks!$C$21:$C$23,0))</f>
        <v>6679570.9754330665</v>
      </c>
      <c r="X28" s="118">
        <f>INDEX(Workings_risks!X$21:X$23, MATCH($A$3, Workings_risks!$C$21:$C$23,0))</f>
        <v>0</v>
      </c>
      <c r="Y28" s="118">
        <f>INDEX(Workings_risks!Y$21:Y$23, MATCH($A$3, Workings_risks!$C$21:$C$23,0))</f>
        <v>0</v>
      </c>
      <c r="Z28" s="118">
        <f>INDEX(Workings_risks!Z$21:Z$23, MATCH($A$3, Workings_risks!$C$21:$C$23,0))</f>
        <v>0</v>
      </c>
      <c r="AA28" s="118">
        <f>INDEX(Workings_risks!AA$21:AA$23, MATCH($A$3, Workings_risks!$C$21:$C$23,0))</f>
        <v>0</v>
      </c>
      <c r="AB28" s="118">
        <f>INDEX(Workings_risks!AB$21:AB$23, MATCH($A$3, Workings_risks!$C$21:$C$23,0))</f>
        <v>0</v>
      </c>
      <c r="AC28" s="118">
        <f>INDEX(Workings_risks!AC$21:AC$23, MATCH($A$3, Workings_risks!$C$21:$C$23,0))</f>
        <v>0</v>
      </c>
      <c r="AD28" s="118">
        <f>INDEX(Workings_risks!AD$21:AD$23, MATCH($A$3, Workings_risks!$C$21:$C$23,0))</f>
        <v>0</v>
      </c>
      <c r="AE28" s="118">
        <f>INDEX(Workings_risks!AE$21:AE$23, MATCH($A$3, Workings_risks!$C$21:$C$23,0))</f>
        <v>0</v>
      </c>
      <c r="AF28" s="118">
        <f>INDEX(Workings_risks!AF$21:AF$23, MATCH($A$3, Workings_risks!$C$21:$C$23,0))</f>
        <v>0</v>
      </c>
      <c r="AG28" s="118">
        <f>INDEX(Workings_risks!AG$21:AG$23, MATCH($A$3, Workings_risks!$C$21:$C$23,0))</f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5"/>
      <c r="E29"/>
      <c r="G29" s="206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1" t="s">
        <v>114</v>
      </c>
      <c r="D30" s="204" t="s">
        <v>207</v>
      </c>
      <c r="G30" s="206">
        <f>input_dollars</f>
        <v>45291</v>
      </c>
      <c r="H30" s="148"/>
      <c r="I30" s="169" cm="1">
        <f t="array" ref="I30">SUMPRODUCT((Assumptions!$H$70:$H$71)*(Assumptions!$G$70:$G$71)*(Assumptions!$I$70:$I$71)*(I$24:I$25))</f>
        <v>0</v>
      </c>
      <c r="J30" s="169" cm="1">
        <f t="array" ref="J30">SUMPRODUCT((Assumptions!$H$70:$H$71)*(Assumptions!$G$70:$G$71)*(Assumptions!$I$70:$I$71)*(J$24:J$25))</f>
        <v>0</v>
      </c>
      <c r="K30" s="169" cm="1">
        <f t="array" ref="K30">SUMPRODUCT((Assumptions!$H$70:$H$71)*(Assumptions!$G$70:$G$71)*(Assumptions!$I$70:$I$71)*(K$24:K$25))</f>
        <v>0</v>
      </c>
      <c r="L30" s="169" cm="1">
        <f t="array" ref="L30">SUMPRODUCT((Assumptions!$H$70:$H$71)*(Assumptions!$G$70:$G$71)*(Assumptions!$I$70:$I$71)*(L$24:L$25))</f>
        <v>0</v>
      </c>
      <c r="M30" s="169" cm="1">
        <f t="array" ref="M30">SUMPRODUCT((Assumptions!$H$70:$H$71)*(Assumptions!$G$70:$G$71)*(Assumptions!$I$70:$I$71)*(M$24:M$25))</f>
        <v>0</v>
      </c>
      <c r="N30" s="169" cm="1">
        <f t="array" ref="N30">SUMPRODUCT((Assumptions!$H$70:$H$71)*(Assumptions!$G$70:$G$71)*(Assumptions!$I$70:$I$71)*(N$24:N$25))</f>
        <v>0</v>
      </c>
      <c r="O30" s="169" cm="1">
        <f t="array" ref="O30">SUMPRODUCT((Assumptions!$H$70:$H$71)*(Assumptions!$G$70:$G$71)*(Assumptions!$I$70:$I$71)*(O$24:O$25))</f>
        <v>0</v>
      </c>
      <c r="P30" s="169" cm="1">
        <f t="array" ref="P30">SUMPRODUCT((Assumptions!$H$70:$H$71)*(Assumptions!$G$70:$G$71)*(Assumptions!$I$70:$I$71)*(P$24:P$25))</f>
        <v>0</v>
      </c>
      <c r="Q30" s="169" cm="1">
        <f t="array" ref="Q30">SUMPRODUCT((Assumptions!$H$70:$H$71)*(Assumptions!$G$70:$G$71)*(Assumptions!$I$70:$I$71)*(Q$24:Q$25))</f>
        <v>0</v>
      </c>
      <c r="R30" s="169" cm="1">
        <f t="array" ref="R30">SUMPRODUCT((Assumptions!$H$70:$H$71)*(Assumptions!$G$70:$G$71)*(Assumptions!$I$70:$I$71)*(R$24:R$25))</f>
        <v>0</v>
      </c>
      <c r="S30" s="169" cm="1">
        <f t="array" ref="S30">SUMPRODUCT((Assumptions!$H$70:$H$71)*(Assumptions!$G$70:$G$71)*(Assumptions!$I$70:$I$71)*(S$24:S$25))</f>
        <v>0</v>
      </c>
      <c r="T30" s="169" cm="1">
        <f t="array" ref="T30">SUMPRODUCT((Assumptions!$H$70:$H$71)*(Assumptions!$G$70:$G$71)*(Assumptions!$I$70:$I$71)*(T$24:T$25))</f>
        <v>0</v>
      </c>
      <c r="U30" s="169" cm="1">
        <f t="array" ref="U30">SUMPRODUCT((Assumptions!$H$70:$H$71)*(Assumptions!$G$70:$G$71)*(Assumptions!$I$70:$I$71)*(U$24:U$25))</f>
        <v>0</v>
      </c>
      <c r="V30" s="169" cm="1">
        <f t="array" ref="V30">SUMPRODUCT((Assumptions!$H$70:$H$71)*(Assumptions!$G$70:$G$71)*(Assumptions!$I$70:$I$71)*(V$24:V$25))</f>
        <v>0</v>
      </c>
      <c r="W30" s="169" cm="1">
        <f t="array" ref="W30">SUMPRODUCT((Assumptions!$H$70:$H$71)*(Assumptions!$G$70:$G$71)*(Assumptions!$I$70:$I$71)*(W$24:W$25))</f>
        <v>0</v>
      </c>
      <c r="X30" s="169" cm="1">
        <f t="array" ref="X30">SUMPRODUCT((Assumptions!$H$70:$H$71)*(Assumptions!$G$70:$G$71)*(Assumptions!$I$70:$I$71)*(X$24:X$25))</f>
        <v>0</v>
      </c>
      <c r="Y30" s="169" cm="1">
        <f t="array" ref="Y30">SUMPRODUCT((Assumptions!$H$70:$H$71)*(Assumptions!$G$70:$G$71)*(Assumptions!$I$70:$I$71)*(Y$24:Y$25))</f>
        <v>0</v>
      </c>
      <c r="Z30" s="169" cm="1">
        <f t="array" ref="Z30">SUMPRODUCT((Assumptions!$H$70:$H$71)*(Assumptions!$G$70:$G$71)*(Assumptions!$I$70:$I$71)*(Z$24:Z$25))</f>
        <v>0</v>
      </c>
      <c r="AA30" s="169" cm="1">
        <f t="array" ref="AA30">SUMPRODUCT((Assumptions!$H$70:$H$71)*(Assumptions!$G$70:$G$71)*(Assumptions!$I$70:$I$71)*(AA$24:AA$25))</f>
        <v>0</v>
      </c>
      <c r="AB30" s="169" cm="1">
        <f t="array" ref="AB30">SUMPRODUCT((Assumptions!$H$70:$H$71)*(Assumptions!$G$70:$G$71)*(Assumptions!$I$70:$I$71)*(AB$24:AB$25))</f>
        <v>0</v>
      </c>
      <c r="AC30" s="169" cm="1">
        <f t="array" ref="AC30">SUMPRODUCT((Assumptions!$H$70:$H$71)*(Assumptions!$G$70:$G$71)*(Assumptions!$I$70:$I$71)*(AC$24:AC$25))</f>
        <v>0</v>
      </c>
      <c r="AD30" s="169" cm="1">
        <f t="array" ref="AD30">SUMPRODUCT((Assumptions!$H$70:$H$71)*(Assumptions!$G$70:$G$71)*(Assumptions!$I$70:$I$71)*(AD$24:AD$25))</f>
        <v>0</v>
      </c>
      <c r="AE30" s="169" cm="1">
        <f t="array" ref="AE30">SUMPRODUCT((Assumptions!$H$70:$H$71)*(Assumptions!$G$70:$G$71)*(Assumptions!$I$70:$I$71)*(AE$24:AE$25))</f>
        <v>0</v>
      </c>
      <c r="AF30" s="169" cm="1">
        <f t="array" ref="AF30">SUMPRODUCT((Assumptions!$H$70:$H$71)*(Assumptions!$G$70:$G$71)*(Assumptions!$I$70:$I$71)*(AF$24:AF$25))</f>
        <v>0</v>
      </c>
      <c r="AG30" s="169" cm="1">
        <f t="array" ref="AG30">SUMPRODUCT((Assumptions!$H$70:$H$71)*(Assumptions!$G$70:$G$71)*(Assumptions!$I$70:$I$71)*(AG$24:AG$25))</f>
        <v>0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116</v>
      </c>
      <c r="D31" s="205"/>
      <c r="E31"/>
      <c r="G31" s="206">
        <f>input_dollars</f>
        <v>45291</v>
      </c>
      <c r="H31" s="148"/>
      <c r="I31" s="169" cm="1">
        <f t="array" ref="I31">(1+Assumptions!$G$81)*SUMPRODUCT((Assumptions!$G$78:$G$79)*(I$24:I$25))</f>
        <v>0</v>
      </c>
      <c r="J31" s="169" cm="1">
        <f t="array" ref="J31">(1+Assumptions!$G$81)*SUMPRODUCT((Assumptions!$G$78:$G$79)*(J$24:J$25))</f>
        <v>0</v>
      </c>
      <c r="K31" s="169" cm="1">
        <f t="array" ref="K31">(1+Assumptions!$G$81)*SUMPRODUCT((Assumptions!$G$78:$G$79)*(K$24:K$25))</f>
        <v>0</v>
      </c>
      <c r="L31" s="169" cm="1">
        <f t="array" ref="L31">(1+Assumptions!$G$81)*SUMPRODUCT((Assumptions!$G$78:$G$79)*(L$24:L$25))</f>
        <v>0</v>
      </c>
      <c r="M31" s="169" cm="1">
        <f t="array" ref="M31">(1+Assumptions!$G$81)*SUMPRODUCT((Assumptions!$G$78:$G$79)*(M$24:M$25))</f>
        <v>0</v>
      </c>
      <c r="N31" s="169" cm="1">
        <f t="array" ref="N31">(1+Assumptions!$G$81)*SUMPRODUCT((Assumptions!$G$78:$G$79)*(N$24:N$25))</f>
        <v>0</v>
      </c>
      <c r="O31" s="169" cm="1">
        <f t="array" ref="O31">(1+Assumptions!$G$81)*SUMPRODUCT((Assumptions!$G$78:$G$79)*(O$24:O$25))</f>
        <v>0</v>
      </c>
      <c r="P31" s="169" cm="1">
        <f t="array" ref="P31">(1+Assumptions!$G$81)*SUMPRODUCT((Assumptions!$G$78:$G$79)*(P$24:P$25))</f>
        <v>0</v>
      </c>
      <c r="Q31" s="169" cm="1">
        <f t="array" ref="Q31">(1+Assumptions!$G$81)*SUMPRODUCT((Assumptions!$G$78:$G$79)*(Q$24:Q$25))</f>
        <v>0</v>
      </c>
      <c r="R31" s="169" cm="1">
        <f t="array" ref="R31">(1+Assumptions!$G$81)*SUMPRODUCT((Assumptions!$G$78:$G$79)*(R$24:R$25))</f>
        <v>0</v>
      </c>
      <c r="S31" s="169" cm="1">
        <f t="array" ref="S31">(1+Assumptions!$G$81)*SUMPRODUCT((Assumptions!$G$78:$G$79)*(S$24:S$25))</f>
        <v>0</v>
      </c>
      <c r="T31" s="169" cm="1">
        <f t="array" ref="T31">(1+Assumptions!$G$81)*SUMPRODUCT((Assumptions!$G$78:$G$79)*(T$24:T$25))</f>
        <v>0</v>
      </c>
      <c r="U31" s="169" cm="1">
        <f t="array" ref="U31">(1+Assumptions!$G$81)*SUMPRODUCT((Assumptions!$G$78:$G$79)*(U$24:U$25))</f>
        <v>0</v>
      </c>
      <c r="V31" s="169" cm="1">
        <f t="array" ref="V31">(1+Assumptions!$G$81)*SUMPRODUCT((Assumptions!$G$78:$G$79)*(V$24:V$25))</f>
        <v>0</v>
      </c>
      <c r="W31" s="169" cm="1">
        <f t="array" ref="W31">(1+Assumptions!$G$81)*SUMPRODUCT((Assumptions!$G$78:$G$79)*(W$24:W$25))</f>
        <v>0</v>
      </c>
      <c r="X31" s="169" cm="1">
        <f t="array" ref="X31">(1+Assumptions!$G$81)*SUMPRODUCT((Assumptions!$G$78:$G$79)*(X$24:X$25))</f>
        <v>0</v>
      </c>
      <c r="Y31" s="169" cm="1">
        <f t="array" ref="Y31">(1+Assumptions!$G$81)*SUMPRODUCT((Assumptions!$G$78:$G$79)*(Y$24:Y$25))</f>
        <v>0</v>
      </c>
      <c r="Z31" s="169" cm="1">
        <f t="array" ref="Z31">(1+Assumptions!$G$81)*SUMPRODUCT((Assumptions!$G$78:$G$79)*(Z$24:Z$25))</f>
        <v>0</v>
      </c>
      <c r="AA31" s="169" cm="1">
        <f t="array" ref="AA31">(1+Assumptions!$G$81)*SUMPRODUCT((Assumptions!$G$78:$G$79)*(AA$24:AA$25))</f>
        <v>0</v>
      </c>
      <c r="AB31" s="169" cm="1">
        <f t="array" ref="AB31">(1+Assumptions!$G$81)*SUMPRODUCT((Assumptions!$G$78:$G$79)*(AB$24:AB$25))</f>
        <v>0</v>
      </c>
      <c r="AC31" s="169" cm="1">
        <f t="array" ref="AC31">(1+Assumptions!$G$81)*SUMPRODUCT((Assumptions!$G$78:$G$79)*(AC$24:AC$25))</f>
        <v>0</v>
      </c>
      <c r="AD31" s="169" cm="1">
        <f t="array" ref="AD31">(1+Assumptions!$G$81)*SUMPRODUCT((Assumptions!$G$78:$G$79)*(AD$24:AD$25))</f>
        <v>0</v>
      </c>
      <c r="AE31" s="169" cm="1">
        <f t="array" ref="AE31">(1+Assumptions!$G$81)*SUMPRODUCT((Assumptions!$G$78:$G$79)*(AE$24:AE$25))</f>
        <v>0</v>
      </c>
      <c r="AF31" s="169" cm="1">
        <f t="array" ref="AF31">(1+Assumptions!$G$81)*SUMPRODUCT((Assumptions!$G$78:$G$79)*(AF$24:AF$25))</f>
        <v>0</v>
      </c>
      <c r="AG31" s="169" cm="1">
        <f t="array" ref="AG31">(1+Assumptions!$G$81)*SUMPRODUCT((Assumptions!$G$78:$G$79)*(AG$24:AG$25))</f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115</v>
      </c>
      <c r="D32" s="204" t="s">
        <v>207</v>
      </c>
      <c r="E32"/>
      <c r="G32" s="206">
        <f>input_dollars</f>
        <v>45291</v>
      </c>
      <c r="H32"/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135">
        <v>0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35">
        <v>0</v>
      </c>
      <c r="Z32" s="135">
        <v>0</v>
      </c>
      <c r="AA32" s="135">
        <v>0</v>
      </c>
      <c r="AB32" s="135">
        <v>0</v>
      </c>
      <c r="AC32" s="135">
        <v>0</v>
      </c>
      <c r="AD32" s="135">
        <v>0</v>
      </c>
      <c r="AE32" s="135">
        <v>0</v>
      </c>
      <c r="AF32" s="135">
        <v>0</v>
      </c>
      <c r="AG32" s="135"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283" t="s">
        <v>172</v>
      </c>
      <c r="D33" s="218"/>
      <c r="E33"/>
      <c r="G33" s="206">
        <f>input_dollars</f>
        <v>45291</v>
      </c>
      <c r="H33"/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283" t="s">
        <v>172</v>
      </c>
      <c r="D34" s="205"/>
      <c r="E34"/>
      <c r="G34" s="206">
        <f>input_dollars</f>
        <v>45291</v>
      </c>
      <c r="H34"/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5"/>
      <c r="E35"/>
      <c r="G35" s="206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171</v>
      </c>
      <c r="D36" s="217"/>
      <c r="E36" s="106"/>
      <c r="F36" s="3"/>
      <c r="G36" s="208"/>
      <c r="H36" s="106"/>
      <c r="I36" s="169">
        <f>SUM(I28:I34)</f>
        <v>4974406.4936734289</v>
      </c>
      <c r="J36" s="169">
        <f t="shared" ref="J36:AG36" si="2">SUM(J28:J34)</f>
        <v>5341268.615739733</v>
      </c>
      <c r="K36" s="169">
        <f t="shared" si="2"/>
        <v>5544429.741220668</v>
      </c>
      <c r="L36" s="169">
        <f t="shared" si="2"/>
        <v>5703083.111671567</v>
      </c>
      <c r="M36" s="169">
        <f t="shared" si="2"/>
        <v>5734836.7764657289</v>
      </c>
      <c r="N36" s="169">
        <f t="shared" si="2"/>
        <v>5868885.944941394</v>
      </c>
      <c r="O36" s="169">
        <f t="shared" si="2"/>
        <v>5959525.2533376142</v>
      </c>
      <c r="P36" s="169">
        <f t="shared" si="2"/>
        <v>6610675.6274293289</v>
      </c>
      <c r="Q36" s="169">
        <f t="shared" si="2"/>
        <v>6679570.9754330665</v>
      </c>
      <c r="R36" s="169">
        <f t="shared" si="2"/>
        <v>6679570.9754330665</v>
      </c>
      <c r="S36" s="169">
        <f t="shared" si="2"/>
        <v>6679570.9754330665</v>
      </c>
      <c r="T36" s="169">
        <f t="shared" si="2"/>
        <v>6679570.9754330665</v>
      </c>
      <c r="U36" s="169">
        <f t="shared" si="2"/>
        <v>6679570.9754330665</v>
      </c>
      <c r="V36" s="169">
        <f t="shared" si="2"/>
        <v>6679570.9754330665</v>
      </c>
      <c r="W36" s="169">
        <f t="shared" si="2"/>
        <v>6679570.9754330665</v>
      </c>
      <c r="X36" s="169">
        <f t="shared" si="2"/>
        <v>0</v>
      </c>
      <c r="Y36" s="169">
        <f t="shared" si="2"/>
        <v>0</v>
      </c>
      <c r="Z36" s="169">
        <f t="shared" si="2"/>
        <v>0</v>
      </c>
      <c r="AA36" s="169">
        <f t="shared" si="2"/>
        <v>0</v>
      </c>
      <c r="AB36" s="169">
        <f t="shared" si="2"/>
        <v>0</v>
      </c>
      <c r="AC36" s="169">
        <f t="shared" si="2"/>
        <v>0</v>
      </c>
      <c r="AD36" s="169">
        <f t="shared" si="2"/>
        <v>0</v>
      </c>
      <c r="AE36" s="169">
        <f t="shared" si="2"/>
        <v>0</v>
      </c>
      <c r="AF36" s="169">
        <f t="shared" si="2"/>
        <v>0</v>
      </c>
      <c r="AG36" s="169">
        <f t="shared" si="2"/>
        <v>0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06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8" t="s">
        <v>56</v>
      </c>
      <c r="B38" s="88"/>
      <c r="C38" s="88"/>
      <c r="D38" s="88"/>
      <c r="E38" s="88"/>
      <c r="F38" s="88"/>
      <c r="G38" s="203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06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06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59</v>
      </c>
      <c r="G41" s="204" t="s">
        <v>40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</row>
    <row r="42" spans="1:16372" ht="13.5" x14ac:dyDescent="0.25">
      <c r="C42" s="1" t="s">
        <v>129</v>
      </c>
      <c r="G42" s="204" t="s">
        <v>104</v>
      </c>
      <c r="I42" s="84">
        <f t="shared" ref="I42:AG42" si="3">I41*I7</f>
        <v>0</v>
      </c>
      <c r="J42" s="84">
        <f t="shared" si="3"/>
        <v>0</v>
      </c>
      <c r="K42" s="84">
        <f t="shared" si="3"/>
        <v>0</v>
      </c>
      <c r="L42" s="84">
        <f t="shared" si="3"/>
        <v>0</v>
      </c>
      <c r="M42" s="84">
        <f t="shared" si="3"/>
        <v>0</v>
      </c>
      <c r="N42" s="84">
        <f t="shared" si="3"/>
        <v>0</v>
      </c>
      <c r="O42" s="84">
        <f t="shared" si="3"/>
        <v>0</v>
      </c>
      <c r="P42" s="84">
        <f t="shared" si="3"/>
        <v>0</v>
      </c>
      <c r="Q42" s="84">
        <f t="shared" si="3"/>
        <v>0</v>
      </c>
      <c r="R42" s="84">
        <f t="shared" si="3"/>
        <v>0</v>
      </c>
      <c r="S42" s="84">
        <f t="shared" si="3"/>
        <v>0</v>
      </c>
      <c r="T42" s="84">
        <f t="shared" si="3"/>
        <v>0</v>
      </c>
      <c r="U42" s="84">
        <f t="shared" si="3"/>
        <v>0</v>
      </c>
      <c r="V42" s="84">
        <f t="shared" si="3"/>
        <v>0</v>
      </c>
      <c r="W42" s="84">
        <f t="shared" si="3"/>
        <v>0</v>
      </c>
      <c r="X42" s="84">
        <f t="shared" si="3"/>
        <v>0</v>
      </c>
      <c r="Y42" s="84">
        <f t="shared" si="3"/>
        <v>0</v>
      </c>
      <c r="Z42" s="84">
        <f t="shared" si="3"/>
        <v>0</v>
      </c>
      <c r="AA42" s="84">
        <f t="shared" si="3"/>
        <v>0</v>
      </c>
      <c r="AB42" s="84">
        <f t="shared" si="3"/>
        <v>0</v>
      </c>
      <c r="AC42" s="84">
        <f t="shared" si="3"/>
        <v>0</v>
      </c>
      <c r="AD42" s="84">
        <f t="shared" si="3"/>
        <v>0</v>
      </c>
      <c r="AE42" s="84">
        <f t="shared" si="3"/>
        <v>0</v>
      </c>
      <c r="AF42" s="84">
        <f t="shared" si="3"/>
        <v>0</v>
      </c>
      <c r="AG42" s="84">
        <f t="shared" si="3"/>
        <v>0</v>
      </c>
    </row>
    <row r="43" spans="1:16372" x14ac:dyDescent="0.2">
      <c r="D43"/>
      <c r="E43"/>
      <c r="G43" s="206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5"/>
      <c r="E44"/>
      <c r="G44" s="206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4" t="s">
        <v>63</v>
      </c>
      <c r="E45" s="112">
        <f>Assumptions!G94</f>
        <v>151432.81740793545</v>
      </c>
      <c r="G45" s="206" t="s">
        <v>40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</row>
    <row r="46" spans="1:16372" x14ac:dyDescent="0.2">
      <c r="C46" s="1" t="s">
        <v>4</v>
      </c>
      <c r="D46" s="204" t="s">
        <v>63</v>
      </c>
      <c r="E46" s="112">
        <f>Assumptions!G95</f>
        <v>24590</v>
      </c>
      <c r="G46" s="206" t="s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</row>
    <row r="47" spans="1:16372" x14ac:dyDescent="0.2">
      <c r="C47" s="1" t="s">
        <v>5</v>
      </c>
      <c r="D47" s="204" t="s">
        <v>63</v>
      </c>
      <c r="E47" s="111">
        <f>Assumptions!G96</f>
        <v>88.357719508603083</v>
      </c>
      <c r="G47" s="206" t="s">
        <v>40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</row>
    <row r="48" spans="1:16372" x14ac:dyDescent="0.2">
      <c r="C48" s="1" t="s">
        <v>15</v>
      </c>
      <c r="D48" s="204" t="s">
        <v>126</v>
      </c>
      <c r="E48" s="111">
        <f>Assumptions!G97</f>
        <v>0</v>
      </c>
      <c r="G48" s="206" t="s">
        <v>204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</row>
    <row r="49" spans="1:43" x14ac:dyDescent="0.2">
      <c r="C49" s="1" t="s">
        <v>202</v>
      </c>
      <c r="D49" s="204" t="s">
        <v>205</v>
      </c>
      <c r="E49" s="111">
        <f>Assumptions!G98</f>
        <v>0.35181336539087127</v>
      </c>
      <c r="G49" s="206" t="s">
        <v>206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</row>
    <row r="50" spans="1:43" x14ac:dyDescent="0.2">
      <c r="C50" s="1" t="s">
        <v>203</v>
      </c>
      <c r="D50" s="204" t="s">
        <v>205</v>
      </c>
      <c r="E50" s="111">
        <f>Assumptions!G99</f>
        <v>0.35181336539087127</v>
      </c>
      <c r="G50" s="206" t="s">
        <v>206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</row>
    <row r="51" spans="1:43" x14ac:dyDescent="0.2">
      <c r="C51" s="1" t="s">
        <v>6</v>
      </c>
      <c r="D51" s="204" t="s">
        <v>126</v>
      </c>
      <c r="E51" s="111">
        <f>Assumptions!G100</f>
        <v>0</v>
      </c>
      <c r="G51" s="206" t="s">
        <v>204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</row>
    <row r="52" spans="1:43" x14ac:dyDescent="0.2">
      <c r="C52" s="1" t="s">
        <v>7</v>
      </c>
      <c r="D52" s="204" t="s">
        <v>126</v>
      </c>
      <c r="E52" s="111">
        <f>Assumptions!G101</f>
        <v>0</v>
      </c>
      <c r="G52" s="206" t="s">
        <v>204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</row>
    <row r="53" spans="1:43" x14ac:dyDescent="0.2">
      <c r="D53" s="204"/>
      <c r="G53" s="206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</row>
    <row r="54" spans="1:43" x14ac:dyDescent="0.2">
      <c r="C54" s="1" t="s">
        <v>117</v>
      </c>
      <c r="D54" s="204"/>
      <c r="G54" s="206">
        <f>input_dollars</f>
        <v>45291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</row>
    <row r="55" spans="1:43" x14ac:dyDescent="0.2">
      <c r="C55" s="1" t="s">
        <v>118</v>
      </c>
      <c r="D55" s="204"/>
      <c r="G55" s="206">
        <f>input_dollars</f>
        <v>45291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</row>
    <row r="56" spans="1:43" x14ac:dyDescent="0.2">
      <c r="D56" s="204"/>
      <c r="G56" s="204"/>
    </row>
    <row r="57" spans="1:43" x14ac:dyDescent="0.2">
      <c r="C57" s="3" t="s">
        <v>125</v>
      </c>
      <c r="D57" s="217"/>
      <c r="E57" s="106"/>
      <c r="F57" s="3"/>
      <c r="G57" s="206">
        <f>input_dollars</f>
        <v>45291</v>
      </c>
      <c r="H57" s="106"/>
      <c r="I57" s="169" cm="1">
        <f t="array" ref="I57">SUMPRODUCT((I$45:I$52)*($E$45:$E$52))+SUM(I54:I55)+I42</f>
        <v>0</v>
      </c>
      <c r="J57" s="169" cm="1">
        <f t="array" ref="J57">SUMPRODUCT((J$45:J$52)*($E$45:$E$52))+SUM(J54:J55)+J42</f>
        <v>0</v>
      </c>
      <c r="K57" s="169" cm="1">
        <f t="array" ref="K57">SUMPRODUCT((K$45:K$52)*($E$45:$E$52))+SUM(K54:K55)+K42</f>
        <v>0</v>
      </c>
      <c r="L57" s="169" cm="1">
        <f t="array" ref="L57">SUMPRODUCT((L$45:L$52)*($E$45:$E$52))+SUM(L54:L55)+L42</f>
        <v>0</v>
      </c>
      <c r="M57" s="169" cm="1">
        <f t="array" ref="M57">SUMPRODUCT((M$45:M$52)*($E$45:$E$52))+SUM(M54:M55)+M42</f>
        <v>0</v>
      </c>
      <c r="N57" s="169" cm="1">
        <f t="array" ref="N57">SUMPRODUCT((N$45:N$52)*($E$45:$E$52))+SUM(N54:N55)+N42</f>
        <v>0</v>
      </c>
      <c r="O57" s="169" cm="1">
        <f t="array" ref="O57">SUMPRODUCT((O$45:O$52)*($E$45:$E$52))+SUM(O54:O55)+O42</f>
        <v>0</v>
      </c>
      <c r="P57" s="169" cm="1">
        <f t="array" ref="P57">SUMPRODUCT((P$45:P$52)*($E$45:$E$52))+SUM(P54:P55)+P42</f>
        <v>0</v>
      </c>
      <c r="Q57" s="169" cm="1">
        <f t="array" ref="Q57">SUMPRODUCT((Q$45:Q$52)*($E$45:$E$52))+SUM(Q54:Q55)+Q42</f>
        <v>0</v>
      </c>
      <c r="R57" s="169" cm="1">
        <f t="array" ref="R57">SUMPRODUCT((R$45:R$52)*($E$45:$E$52))+SUM(R54:R55)+R42</f>
        <v>0</v>
      </c>
      <c r="S57" s="169" cm="1">
        <f t="array" ref="S57">SUMPRODUCT((S$45:S$52)*($E$45:$E$52))+SUM(S54:S55)+S42</f>
        <v>0</v>
      </c>
      <c r="T57" s="169" cm="1">
        <f t="array" ref="T57">SUMPRODUCT((T$45:T$52)*($E$45:$E$52))+SUM(T54:T55)+T42</f>
        <v>0</v>
      </c>
      <c r="U57" s="169" cm="1">
        <f t="array" ref="U57">SUMPRODUCT((U$45:U$52)*($E$45:$E$52))+SUM(U54:U55)+U42</f>
        <v>0</v>
      </c>
      <c r="V57" s="169" cm="1">
        <f t="array" ref="V57">SUMPRODUCT((V$45:V$52)*($E$45:$E$52))+SUM(V54:V55)+V42</f>
        <v>0</v>
      </c>
      <c r="W57" s="169" cm="1">
        <f t="array" ref="W57">SUMPRODUCT((W$45:W$52)*($E$45:$E$52))+SUM(W54:W55)+W42</f>
        <v>0</v>
      </c>
      <c r="X57" s="169" cm="1">
        <f t="array" ref="X57">SUMPRODUCT((X$45:X$52)*($E$45:$E$52))+SUM(X54:X55)+X42</f>
        <v>0</v>
      </c>
      <c r="Y57" s="169" cm="1">
        <f t="array" ref="Y57">SUMPRODUCT((Y$45:Y$52)*($E$45:$E$52))+SUM(Y54:Y55)+Y42</f>
        <v>0</v>
      </c>
      <c r="Z57" s="169" cm="1">
        <f t="array" ref="Z57">SUMPRODUCT((Z$45:Z$52)*($E$45:$E$52))+SUM(Z54:Z55)+Z42</f>
        <v>0</v>
      </c>
      <c r="AA57" s="169" cm="1">
        <f t="array" ref="AA57">SUMPRODUCT((AA$45:AA$52)*($E$45:$E$52))+SUM(AA54:AA55)+AA42</f>
        <v>0</v>
      </c>
      <c r="AB57" s="169" cm="1">
        <f t="array" ref="AB57">SUMPRODUCT((AB$45:AB$52)*($E$45:$E$52))+SUM(AB54:AB55)+AB42</f>
        <v>0</v>
      </c>
      <c r="AC57" s="169" cm="1">
        <f t="array" ref="AC57">SUMPRODUCT((AC$45:AC$52)*($E$45:$E$52))+SUM(AC54:AC55)+AC42</f>
        <v>0</v>
      </c>
      <c r="AD57" s="169" cm="1">
        <f t="array" ref="AD57">SUMPRODUCT((AD$45:AD$52)*($E$45:$E$52))+SUM(AD54:AD55)+AD42</f>
        <v>0</v>
      </c>
      <c r="AE57" s="169" cm="1">
        <f t="array" ref="AE57">SUMPRODUCT((AE$45:AE$52)*($E$45:$E$52))+SUM(AE54:AE55)+AE42</f>
        <v>0</v>
      </c>
      <c r="AF57" s="169" cm="1">
        <f t="array" ref="AF57">SUMPRODUCT((AF$45:AF$52)*($E$45:$E$52))+SUM(AF54:AF55)+AF42</f>
        <v>0</v>
      </c>
      <c r="AG57" s="169" cm="1">
        <f t="array" ref="AG57">SUMPRODUCT((AG$45:AG$52)*($E$45:$E$52))+SUM(AG54:AG55)+AG42</f>
        <v>0</v>
      </c>
    </row>
    <row r="58" spans="1:43" x14ac:dyDescent="0.2">
      <c r="D58" s="204"/>
      <c r="G58" s="204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</row>
    <row r="59" spans="1:43" x14ac:dyDescent="0.2">
      <c r="G59" s="204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</row>
    <row r="60" spans="1:43" ht="15" x14ac:dyDescent="0.2">
      <c r="A60" s="88" t="s">
        <v>16</v>
      </c>
      <c r="B60" s="88"/>
      <c r="C60" s="88"/>
      <c r="D60" s="88"/>
      <c r="E60" s="88"/>
      <c r="F60" s="88"/>
      <c r="G60" s="203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0"/>
      <c r="B61" s="110"/>
      <c r="C61" s="110"/>
      <c r="D61" s="110"/>
      <c r="E61" s="110"/>
      <c r="F61" s="110"/>
      <c r="G61" s="207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0"/>
      <c r="B62" s="110"/>
      <c r="C62" s="110"/>
      <c r="D62" s="110"/>
      <c r="E62" s="110"/>
      <c r="F62"/>
      <c r="G62" s="2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F63" s="2"/>
      <c r="G63" s="211"/>
    </row>
    <row r="64" spans="1:43" x14ac:dyDescent="0.2">
      <c r="C64" s="4" t="str">
        <f>'Option1 (base case)'!C64</f>
        <v>Risks mitigated vs base case</v>
      </c>
      <c r="G64" s="209">
        <f>input_dollars</f>
        <v>45291</v>
      </c>
      <c r="I64" s="131">
        <f>(1-INDEX(Data!$C$9:$C$13, MATCH($A$3, options,0)))*('Option1 (base case)'!I36-I36)</f>
        <v>38955540.547436401</v>
      </c>
      <c r="J64" s="131">
        <f>(1-INDEX(Data!$C$9:$C$13, MATCH($A$3, options,0)))*('Option1 (base case)'!J36-J36)</f>
        <v>44647448.120461598</v>
      </c>
      <c r="K64" s="131">
        <f>(1-INDEX(Data!$C$9:$C$13, MATCH($A$3, options,0)))*('Option1 (base case)'!K36-K36)</f>
        <v>47145913.586089693</v>
      </c>
      <c r="L64" s="131">
        <f>(1-INDEX(Data!$C$9:$C$13, MATCH($A$3, options,0)))*('Option1 (base case)'!L36-L36)</f>
        <v>47882684.603158161</v>
      </c>
      <c r="M64" s="131">
        <f>(1-INDEX(Data!$C$9:$C$13, MATCH($A$3, options,0)))*('Option1 (base case)'!M36-M36)</f>
        <v>48323301.892266102</v>
      </c>
      <c r="N64" s="131">
        <f>(1-INDEX(Data!$C$9:$C$13, MATCH($A$3, options,0)))*('Option1 (base case)'!N36-N36)</f>
        <v>50777735.398607343</v>
      </c>
      <c r="O64" s="131">
        <f>(1-INDEX(Data!$C$9:$C$13, MATCH($A$3, options,0)))*('Option1 (base case)'!O36-O36)</f>
        <v>51464648.036833107</v>
      </c>
      <c r="P64" s="131">
        <f>(1-INDEX(Data!$C$9:$C$13, MATCH($A$3, options,0)))*('Option1 (base case)'!P36-P36)</f>
        <v>52524003.511959746</v>
      </c>
      <c r="Q64" s="131">
        <f>(1-INDEX(Data!$C$9:$C$13, MATCH($A$3, options,0)))*('Option1 (base case)'!Q36-Q36)</f>
        <v>52813377.790409513</v>
      </c>
      <c r="R64" s="131">
        <f>(1-INDEX(Data!$C$9:$C$13, MATCH($A$3, options,0)))*('Option1 (base case)'!R36-R36)</f>
        <v>52813377.790409513</v>
      </c>
      <c r="S64" s="131">
        <f>(1-INDEX(Data!$C$9:$C$13, MATCH($A$3, options,0)))*('Option1 (base case)'!S36-S36)</f>
        <v>52813377.790409513</v>
      </c>
      <c r="T64" s="131">
        <f>(1-INDEX(Data!$C$9:$C$13, MATCH($A$3, options,0)))*('Option1 (base case)'!T36-T36)</f>
        <v>52813377.790409513</v>
      </c>
      <c r="U64" s="131">
        <f>(1-INDEX(Data!$C$9:$C$13, MATCH($A$3, options,0)))*('Option1 (base case)'!U36-U36)</f>
        <v>52813377.790409513</v>
      </c>
      <c r="V64" s="131">
        <f>(1-INDEX(Data!$C$9:$C$13, MATCH($A$3, options,0)))*('Option1 (base case)'!V36-V36)</f>
        <v>52813377.790409513</v>
      </c>
      <c r="W64" s="131">
        <f>(1-INDEX(Data!$C$9:$C$13, MATCH($A$3, options,0)))*('Option1 (base case)'!W36-W36)</f>
        <v>52813377.790409513</v>
      </c>
      <c r="X64" s="131">
        <f>(1-INDEX(Data!$C$9:$C$13, MATCH($A$3, options,0)))*('Option1 (base case)'!X36-X36)</f>
        <v>0</v>
      </c>
      <c r="Y64" s="131">
        <f>(1-INDEX(Data!$C$9:$C$13, MATCH($A$3, options,0)))*('Option1 (base case)'!Y36-Y36)</f>
        <v>0</v>
      </c>
      <c r="Z64" s="131">
        <f>(1-INDEX(Data!$C$9:$C$13, MATCH($A$3, options,0)))*('Option1 (base case)'!Z36-Z36)</f>
        <v>0</v>
      </c>
      <c r="AA64" s="131">
        <f>(1-INDEX(Data!$C$9:$C$13, MATCH($A$3, options,0)))*('Option1 (base case)'!AA36-AA36)</f>
        <v>0</v>
      </c>
      <c r="AB64" s="131">
        <f>(1-INDEX(Data!$C$9:$C$13, MATCH($A$3, options,0)))*('Option1 (base case)'!AB36-AB36)</f>
        <v>0</v>
      </c>
      <c r="AC64" s="131">
        <f>(1-INDEX(Data!$C$9:$C$13, MATCH($A$3, options,0)))*('Option1 (base case)'!AC36-AC36)</f>
        <v>0</v>
      </c>
      <c r="AD64" s="131">
        <f>(1-INDEX(Data!$C$9:$C$13, MATCH($A$3, options,0)))*('Option1 (base case)'!AD36-AD36)</f>
        <v>0</v>
      </c>
      <c r="AE64" s="131">
        <f>(1-INDEX(Data!$C$9:$C$13, MATCH($A$3, options,0)))*('Option1 (base case)'!AE36-AE36)</f>
        <v>0</v>
      </c>
      <c r="AF64" s="131">
        <f>(1-INDEX(Data!$C$9:$C$13, MATCH($A$3, options,0)))*('Option1 (base case)'!AF36-AF36)</f>
        <v>0</v>
      </c>
      <c r="AG64" s="131">
        <f>(1-INDEX(Data!$C$9:$C$13, MATCH($A$3, options,0)))*('Option1 (base case)'!AG36-AG36)</f>
        <v>0</v>
      </c>
    </row>
    <row r="65" spans="1:33" x14ac:dyDescent="0.2">
      <c r="G65" s="211"/>
    </row>
    <row r="66" spans="1:33" x14ac:dyDescent="0.2">
      <c r="A66" s="8"/>
      <c r="B66" s="8"/>
      <c r="C66" s="146" t="s">
        <v>30</v>
      </c>
      <c r="D66" s="37"/>
      <c r="F66" s="96"/>
      <c r="G66" s="212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</row>
    <row r="67" spans="1:33" x14ac:dyDescent="0.2">
      <c r="A67" s="8"/>
      <c r="B67" s="8"/>
      <c r="C67" s="4" t="str">
        <f>C14</f>
        <v>SWER upgrades</v>
      </c>
      <c r="D67" s="37"/>
      <c r="F67" s="96"/>
      <c r="G67" s="209">
        <f>input_dollars</f>
        <v>45291</v>
      </c>
      <c r="H67" s="30"/>
      <c r="I67" s="118">
        <f t="shared" ref="I67:AG67" si="4">-I14</f>
        <v>-21500000</v>
      </c>
      <c r="J67" s="118">
        <f t="shared" si="4"/>
        <v>-21500000</v>
      </c>
      <c r="K67" s="118">
        <f t="shared" si="4"/>
        <v>-21500000</v>
      </c>
      <c r="L67" s="118">
        <f t="shared" si="4"/>
        <v>-21500000</v>
      </c>
      <c r="M67" s="118">
        <f t="shared" si="4"/>
        <v>-21500000</v>
      </c>
      <c r="N67" s="118">
        <f t="shared" si="4"/>
        <v>0</v>
      </c>
      <c r="O67" s="118">
        <f t="shared" si="4"/>
        <v>0</v>
      </c>
      <c r="P67" s="118">
        <f t="shared" si="4"/>
        <v>0</v>
      </c>
      <c r="Q67" s="118">
        <f t="shared" si="4"/>
        <v>0</v>
      </c>
      <c r="R67" s="118">
        <f t="shared" si="4"/>
        <v>0</v>
      </c>
      <c r="S67" s="118">
        <f t="shared" si="4"/>
        <v>0</v>
      </c>
      <c r="T67" s="118">
        <f t="shared" si="4"/>
        <v>0</v>
      </c>
      <c r="U67" s="118">
        <f t="shared" si="4"/>
        <v>0</v>
      </c>
      <c r="V67" s="118">
        <f t="shared" si="4"/>
        <v>0</v>
      </c>
      <c r="W67" s="118">
        <f t="shared" si="4"/>
        <v>0</v>
      </c>
      <c r="X67" s="118">
        <f t="shared" si="4"/>
        <v>0</v>
      </c>
      <c r="Y67" s="118">
        <f t="shared" si="4"/>
        <v>0</v>
      </c>
      <c r="Z67" s="118">
        <f t="shared" si="4"/>
        <v>0</v>
      </c>
      <c r="AA67" s="118">
        <f t="shared" si="4"/>
        <v>0</v>
      </c>
      <c r="AB67" s="118">
        <f t="shared" si="4"/>
        <v>0</v>
      </c>
      <c r="AC67" s="118">
        <f t="shared" si="4"/>
        <v>0</v>
      </c>
      <c r="AD67" s="118">
        <f t="shared" si="4"/>
        <v>0</v>
      </c>
      <c r="AE67" s="118">
        <f t="shared" si="4"/>
        <v>0</v>
      </c>
      <c r="AF67" s="118">
        <f t="shared" si="4"/>
        <v>0</v>
      </c>
      <c r="AG67" s="118">
        <f t="shared" si="4"/>
        <v>0</v>
      </c>
    </row>
    <row r="68" spans="1:33" x14ac:dyDescent="0.2">
      <c r="A68" s="8"/>
      <c r="B68" s="8"/>
      <c r="C68" s="4">
        <f>C15</f>
        <v>0</v>
      </c>
      <c r="D68" s="37"/>
      <c r="F68" s="96"/>
      <c r="G68" s="209">
        <f>input_dollars</f>
        <v>45291</v>
      </c>
      <c r="H68" s="30"/>
      <c r="I68" s="118">
        <f t="shared" ref="I68:AG68" si="5">-I15</f>
        <v>0</v>
      </c>
      <c r="J68" s="118">
        <f t="shared" si="5"/>
        <v>0</v>
      </c>
      <c r="K68" s="118">
        <f t="shared" si="5"/>
        <v>0</v>
      </c>
      <c r="L68" s="118">
        <f t="shared" si="5"/>
        <v>0</v>
      </c>
      <c r="M68" s="118">
        <f t="shared" si="5"/>
        <v>0</v>
      </c>
      <c r="N68" s="118">
        <f t="shared" si="5"/>
        <v>0</v>
      </c>
      <c r="O68" s="118">
        <f t="shared" si="5"/>
        <v>0</v>
      </c>
      <c r="P68" s="118">
        <f t="shared" si="5"/>
        <v>0</v>
      </c>
      <c r="Q68" s="118">
        <f t="shared" si="5"/>
        <v>0</v>
      </c>
      <c r="R68" s="118">
        <f t="shared" si="5"/>
        <v>0</v>
      </c>
      <c r="S68" s="118">
        <f t="shared" si="5"/>
        <v>0</v>
      </c>
      <c r="T68" s="118">
        <f t="shared" si="5"/>
        <v>0</v>
      </c>
      <c r="U68" s="118">
        <f t="shared" si="5"/>
        <v>0</v>
      </c>
      <c r="V68" s="118">
        <f t="shared" si="5"/>
        <v>0</v>
      </c>
      <c r="W68" s="118">
        <f t="shared" si="5"/>
        <v>0</v>
      </c>
      <c r="X68" s="118">
        <f t="shared" si="5"/>
        <v>0</v>
      </c>
      <c r="Y68" s="118">
        <f t="shared" si="5"/>
        <v>0</v>
      </c>
      <c r="Z68" s="118">
        <f t="shared" si="5"/>
        <v>0</v>
      </c>
      <c r="AA68" s="118">
        <f t="shared" si="5"/>
        <v>0</v>
      </c>
      <c r="AB68" s="118">
        <f t="shared" si="5"/>
        <v>0</v>
      </c>
      <c r="AC68" s="118">
        <f t="shared" si="5"/>
        <v>0</v>
      </c>
      <c r="AD68" s="118">
        <f t="shared" si="5"/>
        <v>0</v>
      </c>
      <c r="AE68" s="118">
        <f t="shared" si="5"/>
        <v>0</v>
      </c>
      <c r="AF68" s="118">
        <f t="shared" si="5"/>
        <v>0</v>
      </c>
      <c r="AG68" s="118">
        <f t="shared" si="5"/>
        <v>0</v>
      </c>
    </row>
    <row r="69" spans="1:33" x14ac:dyDescent="0.2">
      <c r="A69" s="8"/>
      <c r="B69" s="8"/>
      <c r="C69" s="4">
        <f>C16</f>
        <v>0</v>
      </c>
      <c r="D69" s="37"/>
      <c r="F69" s="96"/>
      <c r="G69" s="209">
        <f>input_dollars</f>
        <v>45291</v>
      </c>
      <c r="H69" s="30"/>
      <c r="I69" s="118">
        <f t="shared" ref="I69:AG69" si="6">-I16</f>
        <v>0</v>
      </c>
      <c r="J69" s="118">
        <f t="shared" si="6"/>
        <v>0</v>
      </c>
      <c r="K69" s="118">
        <f t="shared" si="6"/>
        <v>0</v>
      </c>
      <c r="L69" s="118">
        <f t="shared" si="6"/>
        <v>0</v>
      </c>
      <c r="M69" s="118">
        <f t="shared" si="6"/>
        <v>0</v>
      </c>
      <c r="N69" s="118">
        <f t="shared" si="6"/>
        <v>0</v>
      </c>
      <c r="O69" s="118">
        <f t="shared" si="6"/>
        <v>0</v>
      </c>
      <c r="P69" s="118">
        <f t="shared" si="6"/>
        <v>0</v>
      </c>
      <c r="Q69" s="118">
        <f t="shared" si="6"/>
        <v>0</v>
      </c>
      <c r="R69" s="118">
        <f t="shared" si="6"/>
        <v>0</v>
      </c>
      <c r="S69" s="118">
        <f t="shared" si="6"/>
        <v>0</v>
      </c>
      <c r="T69" s="118">
        <f t="shared" si="6"/>
        <v>0</v>
      </c>
      <c r="U69" s="118">
        <f t="shared" si="6"/>
        <v>0</v>
      </c>
      <c r="V69" s="118">
        <f t="shared" si="6"/>
        <v>0</v>
      </c>
      <c r="W69" s="118">
        <f t="shared" si="6"/>
        <v>0</v>
      </c>
      <c r="X69" s="118">
        <f t="shared" si="6"/>
        <v>0</v>
      </c>
      <c r="Y69" s="118">
        <f t="shared" si="6"/>
        <v>0</v>
      </c>
      <c r="Z69" s="118">
        <f t="shared" si="6"/>
        <v>0</v>
      </c>
      <c r="AA69" s="118">
        <f t="shared" si="6"/>
        <v>0</v>
      </c>
      <c r="AB69" s="118">
        <f t="shared" si="6"/>
        <v>0</v>
      </c>
      <c r="AC69" s="118">
        <f t="shared" si="6"/>
        <v>0</v>
      </c>
      <c r="AD69" s="118">
        <f t="shared" si="6"/>
        <v>0</v>
      </c>
      <c r="AE69" s="118">
        <f t="shared" si="6"/>
        <v>0</v>
      </c>
      <c r="AF69" s="118">
        <f t="shared" si="6"/>
        <v>0</v>
      </c>
      <c r="AG69" s="118">
        <f t="shared" si="6"/>
        <v>0</v>
      </c>
    </row>
    <row r="70" spans="1:33" x14ac:dyDescent="0.2">
      <c r="A70" s="8"/>
      <c r="B70" s="8"/>
      <c r="C70" s="4"/>
      <c r="D70" s="37"/>
      <c r="F70" s="96"/>
      <c r="G70" s="213"/>
      <c r="H70" s="30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</row>
    <row r="71" spans="1:33" x14ac:dyDescent="0.2">
      <c r="A71" s="8"/>
      <c r="B71" s="8"/>
      <c r="C71" s="146" t="s">
        <v>155</v>
      </c>
      <c r="D71" s="37"/>
      <c r="F71" s="96"/>
      <c r="G71" s="212"/>
      <c r="H71" s="30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</row>
    <row r="72" spans="1:33" x14ac:dyDescent="0.2">
      <c r="A72" s="8"/>
      <c r="B72" s="8"/>
      <c r="C72" s="4" t="str">
        <f>C14</f>
        <v>SWER upgrades</v>
      </c>
      <c r="D72" s="37"/>
      <c r="F72" s="96"/>
      <c r="G72" s="209">
        <f>input_dollars</f>
        <v>45291</v>
      </c>
      <c r="H72" s="30"/>
      <c r="I72" s="118" cm="1">
        <f t="array" ref="I72">SUMPRODUCT(($I67:I67))-SUMPRODUCT(($I67:I67)*($I$6:I$6&lt;=(I$6-$E14)))</f>
        <v>-21500000</v>
      </c>
      <c r="J72" s="118" cm="1">
        <f t="array" ref="J72">SUMPRODUCT(($I67:J67))-SUMPRODUCT(($I67:J67)*($I$6:J$6&lt;=(J$6-$E14)))</f>
        <v>-43000000</v>
      </c>
      <c r="K72" s="118" cm="1">
        <f t="array" ref="K72">SUMPRODUCT(($I67:K67))-SUMPRODUCT(($I67:K67)*($I$6:K$6&lt;=(K$6-$E14)))</f>
        <v>-64500000</v>
      </c>
      <c r="L72" s="118" cm="1">
        <f t="array" ref="L72">SUMPRODUCT(($I67:L67))-SUMPRODUCT(($I67:L67)*($I$6:L$6&lt;=(L$6-$E14)))</f>
        <v>-86000000</v>
      </c>
      <c r="M72" s="118" cm="1">
        <f t="array" ref="M72">SUMPRODUCT(($I67:M67))-SUMPRODUCT(($I67:M67)*($I$6:M$6&lt;=(M$6-$E14)))</f>
        <v>-107500000</v>
      </c>
      <c r="N72" s="118" cm="1">
        <f t="array" ref="N72">SUMPRODUCT(($I67:N67))-SUMPRODUCT(($I67:N67)*($I$6:N$6&lt;=(N$6-$E14)))</f>
        <v>-107500000</v>
      </c>
      <c r="O72" s="118" cm="1">
        <f t="array" ref="O72">SUMPRODUCT(($I67:O67))-SUMPRODUCT(($I67:O67)*($I$6:O$6&lt;=(O$6-$E14)))</f>
        <v>-107500000</v>
      </c>
      <c r="P72" s="118" cm="1">
        <f t="array" ref="P72">SUMPRODUCT(($I67:P67))-SUMPRODUCT(($I67:P67)*($I$6:P$6&lt;=(P$6-$E14)))</f>
        <v>-107500000</v>
      </c>
      <c r="Q72" s="118" cm="1">
        <f t="array" ref="Q72">SUMPRODUCT(($I67:Q67))-SUMPRODUCT(($I67:Q67)*($I$6:Q$6&lt;=(Q$6-$E14)))</f>
        <v>-107500000</v>
      </c>
      <c r="R72" s="118" cm="1">
        <f t="array" ref="R72">SUMPRODUCT(($I67:R67))-SUMPRODUCT(($I67:R67)*($I$6:R$6&lt;=(R$6-$E14)))</f>
        <v>-107500000</v>
      </c>
      <c r="S72" s="118" cm="1">
        <f t="array" ref="S72">SUMPRODUCT(($I67:S67))-SUMPRODUCT(($I67:S67)*($I$6:S$6&lt;=(S$6-$E14)))</f>
        <v>-107500000</v>
      </c>
      <c r="T72" s="118" cm="1">
        <f t="array" ref="T72">SUMPRODUCT(($I67:T67))-SUMPRODUCT(($I67:T67)*($I$6:T$6&lt;=(T$6-$E14)))</f>
        <v>-107500000</v>
      </c>
      <c r="U72" s="118" cm="1">
        <f t="array" ref="U72">SUMPRODUCT(($I67:U67))-SUMPRODUCT(($I67:U67)*($I$6:U$6&lt;=(U$6-$E14)))</f>
        <v>-107500000</v>
      </c>
      <c r="V72" s="118" cm="1">
        <f t="array" ref="V72">SUMPRODUCT(($I67:V67))-SUMPRODUCT(($I67:V67)*($I$6:V$6&lt;=(V$6-$E14)))</f>
        <v>-107500000</v>
      </c>
      <c r="W72" s="118" cm="1">
        <f t="array" ref="W72">SUMPRODUCT(($I67:W67))-SUMPRODUCT(($I67:W67)*($I$6:W$6&lt;=(W$6-$E14)))</f>
        <v>-107500000</v>
      </c>
      <c r="X72" s="118" cm="1">
        <f t="array" ref="X72">SUMPRODUCT(($I67:X67))-SUMPRODUCT(($I67:X67)*($I$6:X$6&lt;=(X$6-$E14)))</f>
        <v>-86000000</v>
      </c>
      <c r="Y72" s="118" cm="1">
        <f t="array" ref="Y72">SUMPRODUCT(($I67:Y67))-SUMPRODUCT(($I67:Y67)*($I$6:Y$6&lt;=(Y$6-$E14)))</f>
        <v>-64500000</v>
      </c>
      <c r="Z72" s="118" cm="1">
        <f t="array" ref="Z72">SUMPRODUCT(($I67:Z67))-SUMPRODUCT(($I67:Z67)*($I$6:Z$6&lt;=(Z$6-$E14)))</f>
        <v>-43000000</v>
      </c>
      <c r="AA72" s="118" cm="1">
        <f t="array" ref="AA72">SUMPRODUCT(($I67:AA67))-SUMPRODUCT(($I67:AA67)*($I$6:AA$6&lt;=(AA$6-$E14)))</f>
        <v>-21500000</v>
      </c>
      <c r="AB72" s="118" cm="1">
        <f t="array" ref="AB72">SUMPRODUCT(($I67:AB67))-SUMPRODUCT(($I67:AB67)*($I$6:AB$6&lt;=(AB$6-$E14)))</f>
        <v>0</v>
      </c>
      <c r="AC72" s="118" cm="1">
        <f t="array" ref="AC72">SUMPRODUCT(($I67:AC67))-SUMPRODUCT(($I67:AC67)*($I$6:AC$6&lt;=(AC$6-$E14)))</f>
        <v>0</v>
      </c>
      <c r="AD72" s="118" cm="1">
        <f t="array" ref="AD72">SUMPRODUCT(($I67:AD67))-SUMPRODUCT(($I67:AD67)*($I$6:AD$6&lt;=(AD$6-$E14)))</f>
        <v>0</v>
      </c>
      <c r="AE72" s="118" cm="1">
        <f t="array" ref="AE72">SUMPRODUCT(($I67:AE67))-SUMPRODUCT(($I67:AE67)*($I$6:AE$6&lt;=(AE$6-$E14)))</f>
        <v>0</v>
      </c>
      <c r="AF72" s="118" cm="1">
        <f t="array" ref="AF72">SUMPRODUCT(($I67:AF67))-SUMPRODUCT(($I67:AF67)*($I$6:AF$6&lt;=(AF$6-$E14)))</f>
        <v>0</v>
      </c>
      <c r="AG72" s="118" cm="1">
        <f t="array" ref="AG72">SUMPRODUCT(($I67:AG67))-SUMPRODUCT(($I67:AG67)*($I$6:AG$6&lt;=(AG$6-$E14)))</f>
        <v>0</v>
      </c>
    </row>
    <row r="73" spans="1:33" x14ac:dyDescent="0.2">
      <c r="A73" s="8"/>
      <c r="B73" s="8"/>
      <c r="C73" s="4">
        <f>C15</f>
        <v>0</v>
      </c>
      <c r="D73" s="37"/>
      <c r="F73" s="96"/>
      <c r="G73" s="209">
        <f>input_dollars</f>
        <v>45291</v>
      </c>
      <c r="H73" s="30"/>
      <c r="I73" s="118" cm="1">
        <f t="array" ref="I73">SUMPRODUCT(($I68:I68))-SUMPRODUCT(($I68:I68)*($I$6:I$6&lt;=(I$6-$E15)))</f>
        <v>0</v>
      </c>
      <c r="J73" s="118" cm="1">
        <f t="array" ref="J73">SUMPRODUCT(($I68:J68))-SUMPRODUCT(($I68:J68)*($I$6:J$6&lt;=(J$6-$E15)))</f>
        <v>0</v>
      </c>
      <c r="K73" s="118" cm="1">
        <f t="array" ref="K73">SUMPRODUCT(($I68:K68))-SUMPRODUCT(($I68:K68)*($I$6:K$6&lt;=(K$6-$E15)))</f>
        <v>0</v>
      </c>
      <c r="L73" s="118" cm="1">
        <f t="array" ref="L73">SUMPRODUCT(($I68:L68))-SUMPRODUCT(($I68:L68)*($I$6:L$6&lt;=(L$6-$E15)))</f>
        <v>0</v>
      </c>
      <c r="M73" s="118" cm="1">
        <f t="array" ref="M73">SUMPRODUCT(($I68:M68))-SUMPRODUCT(($I68:M68)*($I$6:M$6&lt;=(M$6-$E15)))</f>
        <v>0</v>
      </c>
      <c r="N73" s="118" cm="1">
        <f t="array" ref="N73">SUMPRODUCT(($I68:N68))-SUMPRODUCT(($I68:N68)*($I$6:N$6&lt;=(N$6-$E15)))</f>
        <v>0</v>
      </c>
      <c r="O73" s="118" cm="1">
        <f t="array" ref="O73">SUMPRODUCT(($I68:O68))-SUMPRODUCT(($I68:O68)*($I$6:O$6&lt;=(O$6-$E15)))</f>
        <v>0</v>
      </c>
      <c r="P73" s="118" cm="1">
        <f t="array" ref="P73">SUMPRODUCT(($I68:P68))-SUMPRODUCT(($I68:P68)*($I$6:P$6&lt;=(P$6-$E15)))</f>
        <v>0</v>
      </c>
      <c r="Q73" s="118" cm="1">
        <f t="array" ref="Q73">SUMPRODUCT(($I68:Q68))-SUMPRODUCT(($I68:Q68)*($I$6:Q$6&lt;=(Q$6-$E15)))</f>
        <v>0</v>
      </c>
      <c r="R73" s="118" cm="1">
        <f t="array" ref="R73">SUMPRODUCT(($I68:R68))-SUMPRODUCT(($I68:R68)*($I$6:R$6&lt;=(R$6-$E15)))</f>
        <v>0</v>
      </c>
      <c r="S73" s="118" cm="1">
        <f t="array" ref="S73">SUMPRODUCT(($I68:S68))-SUMPRODUCT(($I68:S68)*($I$6:S$6&lt;=(S$6-$E15)))</f>
        <v>0</v>
      </c>
      <c r="T73" s="118" cm="1">
        <f t="array" ref="T73">SUMPRODUCT(($I68:T68))-SUMPRODUCT(($I68:T68)*($I$6:T$6&lt;=(T$6-$E15)))</f>
        <v>0</v>
      </c>
      <c r="U73" s="118" cm="1">
        <f t="array" ref="U73">SUMPRODUCT(($I68:U68))-SUMPRODUCT(($I68:U68)*($I$6:U$6&lt;=(U$6-$E15)))</f>
        <v>0</v>
      </c>
      <c r="V73" s="118" cm="1">
        <f t="array" ref="V73">SUMPRODUCT(($I68:V68))-SUMPRODUCT(($I68:V68)*($I$6:V$6&lt;=(V$6-$E15)))</f>
        <v>0</v>
      </c>
      <c r="W73" s="118" cm="1">
        <f t="array" ref="W73">SUMPRODUCT(($I68:W68))-SUMPRODUCT(($I68:W68)*($I$6:W$6&lt;=(W$6-$E15)))</f>
        <v>0</v>
      </c>
      <c r="X73" s="118" cm="1">
        <f t="array" ref="X73">SUMPRODUCT(($I68:X68))-SUMPRODUCT(($I68:X68)*($I$6:X$6&lt;=(X$6-$E15)))</f>
        <v>0</v>
      </c>
      <c r="Y73" s="118" cm="1">
        <f t="array" ref="Y73">SUMPRODUCT(($I68:Y68))-SUMPRODUCT(($I68:Y68)*($I$6:Y$6&lt;=(Y$6-$E15)))</f>
        <v>0</v>
      </c>
      <c r="Z73" s="118" cm="1">
        <f t="array" ref="Z73">SUMPRODUCT(($I68:Z68))-SUMPRODUCT(($I68:Z68)*($I$6:Z$6&lt;=(Z$6-$E15)))</f>
        <v>0</v>
      </c>
      <c r="AA73" s="118" cm="1">
        <f t="array" ref="AA73">SUMPRODUCT(($I68:AA68))-SUMPRODUCT(($I68:AA68)*($I$6:AA$6&lt;=(AA$6-$E15)))</f>
        <v>0</v>
      </c>
      <c r="AB73" s="118" cm="1">
        <f t="array" ref="AB73">SUMPRODUCT(($I68:AB68))-SUMPRODUCT(($I68:AB68)*($I$6:AB$6&lt;=(AB$6-$E15)))</f>
        <v>0</v>
      </c>
      <c r="AC73" s="118" cm="1">
        <f t="array" ref="AC73">SUMPRODUCT(($I68:AC68))-SUMPRODUCT(($I68:AC68)*($I$6:AC$6&lt;=(AC$6-$E15)))</f>
        <v>0</v>
      </c>
      <c r="AD73" s="118" cm="1">
        <f t="array" ref="AD73">SUMPRODUCT(($I68:AD68))-SUMPRODUCT(($I68:AD68)*($I$6:AD$6&lt;=(AD$6-$E15)))</f>
        <v>0</v>
      </c>
      <c r="AE73" s="118" cm="1">
        <f t="array" ref="AE73">SUMPRODUCT(($I68:AE68))-SUMPRODUCT(($I68:AE68)*($I$6:AE$6&lt;=(AE$6-$E15)))</f>
        <v>0</v>
      </c>
      <c r="AF73" s="118" cm="1">
        <f t="array" ref="AF73">SUMPRODUCT(($I68:AF68))-SUMPRODUCT(($I68:AF68)*($I$6:AF$6&lt;=(AF$6-$E15)))</f>
        <v>0</v>
      </c>
      <c r="AG73" s="118" cm="1">
        <f t="array" ref="AG73">SUMPRODUCT(($I68:AG68))-SUMPRODUCT(($I68:AG68)*($I$6:AG$6&lt;=(AG$6-$E15)))</f>
        <v>0</v>
      </c>
    </row>
    <row r="74" spans="1:33" x14ac:dyDescent="0.2">
      <c r="A74" s="8"/>
      <c r="B74" s="8"/>
      <c r="C74" s="4">
        <f>C16</f>
        <v>0</v>
      </c>
      <c r="D74" s="37"/>
      <c r="F74" s="96"/>
      <c r="G74" s="209">
        <f>input_dollars</f>
        <v>45291</v>
      </c>
      <c r="H74" s="30"/>
      <c r="I74" s="118" cm="1">
        <f t="array" ref="I74">SUMPRODUCT(($I69:I69))-SUMPRODUCT(($I69:I69)*($I$6:I$6&lt;=(I$6-$E16)))</f>
        <v>0</v>
      </c>
      <c r="J74" s="118" cm="1">
        <f t="array" ref="J74">SUMPRODUCT(($I69:J69))-SUMPRODUCT(($I69:J69)*($I$6:J$6&lt;=(J$6-$E16)))</f>
        <v>0</v>
      </c>
      <c r="K74" s="118" cm="1">
        <f t="array" ref="K74">SUMPRODUCT(($I69:K69))-SUMPRODUCT(($I69:K69)*($I$6:K$6&lt;=(K$6-$E16)))</f>
        <v>0</v>
      </c>
      <c r="L74" s="118" cm="1">
        <f t="array" ref="L74">SUMPRODUCT(($I69:L69))-SUMPRODUCT(($I69:L69)*($I$6:L$6&lt;=(L$6-$E16)))</f>
        <v>0</v>
      </c>
      <c r="M74" s="118" cm="1">
        <f t="array" ref="M74">SUMPRODUCT(($I69:M69))-SUMPRODUCT(($I69:M69)*($I$6:M$6&lt;=(M$6-$E16)))</f>
        <v>0</v>
      </c>
      <c r="N74" s="118" cm="1">
        <f t="array" ref="N74">SUMPRODUCT(($I69:N69))-SUMPRODUCT(($I69:N69)*($I$6:N$6&lt;=(N$6-$E16)))</f>
        <v>0</v>
      </c>
      <c r="O74" s="118" cm="1">
        <f t="array" ref="O74">SUMPRODUCT(($I69:O69))-SUMPRODUCT(($I69:O69)*($I$6:O$6&lt;=(O$6-$E16)))</f>
        <v>0</v>
      </c>
      <c r="P74" s="118" cm="1">
        <f t="array" ref="P74">SUMPRODUCT(($I69:P69))-SUMPRODUCT(($I69:P69)*($I$6:P$6&lt;=(P$6-$E16)))</f>
        <v>0</v>
      </c>
      <c r="Q74" s="118" cm="1">
        <f t="array" ref="Q74">SUMPRODUCT(($I69:Q69))-SUMPRODUCT(($I69:Q69)*($I$6:Q$6&lt;=(Q$6-$E16)))</f>
        <v>0</v>
      </c>
      <c r="R74" s="118" cm="1">
        <f t="array" ref="R74">SUMPRODUCT(($I69:R69))-SUMPRODUCT(($I69:R69)*($I$6:R$6&lt;=(R$6-$E16)))</f>
        <v>0</v>
      </c>
      <c r="S74" s="118" cm="1">
        <f t="array" ref="S74">SUMPRODUCT(($I69:S69))-SUMPRODUCT(($I69:S69)*($I$6:S$6&lt;=(S$6-$E16)))</f>
        <v>0</v>
      </c>
      <c r="T74" s="118" cm="1">
        <f t="array" ref="T74">SUMPRODUCT(($I69:T69))-SUMPRODUCT(($I69:T69)*($I$6:T$6&lt;=(T$6-$E16)))</f>
        <v>0</v>
      </c>
      <c r="U74" s="118" cm="1">
        <f t="array" ref="U74">SUMPRODUCT(($I69:U69))-SUMPRODUCT(($I69:U69)*($I$6:U$6&lt;=(U$6-$E16)))</f>
        <v>0</v>
      </c>
      <c r="V74" s="118" cm="1">
        <f t="array" ref="V74">SUMPRODUCT(($I69:V69))-SUMPRODUCT(($I69:V69)*($I$6:V$6&lt;=(V$6-$E16)))</f>
        <v>0</v>
      </c>
      <c r="W74" s="118" cm="1">
        <f t="array" ref="W74">SUMPRODUCT(($I69:W69))-SUMPRODUCT(($I69:W69)*($I$6:W$6&lt;=(W$6-$E16)))</f>
        <v>0</v>
      </c>
      <c r="X74" s="118" cm="1">
        <f t="array" ref="X74">SUMPRODUCT(($I69:X69))-SUMPRODUCT(($I69:X69)*($I$6:X$6&lt;=(X$6-$E16)))</f>
        <v>0</v>
      </c>
      <c r="Y74" s="118" cm="1">
        <f t="array" ref="Y74">SUMPRODUCT(($I69:Y69))-SUMPRODUCT(($I69:Y69)*($I$6:Y$6&lt;=(Y$6-$E16)))</f>
        <v>0</v>
      </c>
      <c r="Z74" s="118" cm="1">
        <f t="array" ref="Z74">SUMPRODUCT(($I69:Z69))-SUMPRODUCT(($I69:Z69)*($I$6:Z$6&lt;=(Z$6-$E16)))</f>
        <v>0</v>
      </c>
      <c r="AA74" s="118" cm="1">
        <f t="array" ref="AA74">SUMPRODUCT(($I69:AA69))-SUMPRODUCT(($I69:AA69)*($I$6:AA$6&lt;=(AA$6-$E16)))</f>
        <v>0</v>
      </c>
      <c r="AB74" s="118" cm="1">
        <f t="array" ref="AB74">SUMPRODUCT(($I69:AB69))-SUMPRODUCT(($I69:AB69)*($I$6:AB$6&lt;=(AB$6-$E16)))</f>
        <v>0</v>
      </c>
      <c r="AC74" s="118" cm="1">
        <f t="array" ref="AC74">SUMPRODUCT(($I69:AC69))-SUMPRODUCT(($I69:AC69)*($I$6:AC$6&lt;=(AC$6-$E16)))</f>
        <v>0</v>
      </c>
      <c r="AD74" s="118" cm="1">
        <f t="array" ref="AD74">SUMPRODUCT(($I69:AD69))-SUMPRODUCT(($I69:AD69)*($I$6:AD$6&lt;=(AD$6-$E16)))</f>
        <v>0</v>
      </c>
      <c r="AE74" s="118" cm="1">
        <f t="array" ref="AE74">SUMPRODUCT(($I69:AE69))-SUMPRODUCT(($I69:AE69)*($I$6:AE$6&lt;=(AE$6-$E16)))</f>
        <v>0</v>
      </c>
      <c r="AF74" s="118" cm="1">
        <f t="array" ref="AF74">SUMPRODUCT(($I69:AF69))-SUMPRODUCT(($I69:AF69)*($I$6:AF$6&lt;=(AF$6-$E16)))</f>
        <v>0</v>
      </c>
      <c r="AG74" s="118" cm="1">
        <f t="array" ref="AG74">SUMPRODUCT(($I69:AG69))-SUMPRODUCT(($I69:AG69)*($I$6:AG$6&lt;=(AG$6-$E16)))</f>
        <v>0</v>
      </c>
    </row>
    <row r="75" spans="1:33" x14ac:dyDescent="0.2">
      <c r="A75" s="8"/>
      <c r="B75" s="8"/>
      <c r="C75" s="4"/>
      <c r="D75" s="37"/>
      <c r="F75" s="96"/>
      <c r="G75" s="213"/>
      <c r="H75" s="30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</row>
    <row r="76" spans="1:33" x14ac:dyDescent="0.2">
      <c r="A76" s="8"/>
      <c r="B76" s="8"/>
      <c r="C76" s="146" t="s">
        <v>91</v>
      </c>
      <c r="D76" s="37"/>
      <c r="F76" s="96"/>
      <c r="G76" s="212"/>
      <c r="H76" s="30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</row>
    <row r="77" spans="1:33" x14ac:dyDescent="0.2">
      <c r="A77" s="8"/>
      <c r="B77" s="8"/>
      <c r="C77" s="4" t="str">
        <f>$C$76&amp;" - "&amp;C14</f>
        <v>Annualised capex - SWER upgrades</v>
      </c>
      <c r="D77" s="37"/>
      <c r="F77" s="96"/>
      <c r="G77" s="209">
        <f>input_dollars</f>
        <v>45291</v>
      </c>
      <c r="H77" s="30"/>
      <c r="I77" s="118">
        <f t="shared" ref="I77:AG77" si="7">IF($E14=0,0,-PMT(real_disc, $E14,H72,))</f>
        <v>0</v>
      </c>
      <c r="J77" s="118">
        <f t="shared" si="7"/>
        <v>-1866738.9913697087</v>
      </c>
      <c r="K77" s="118">
        <f t="shared" si="7"/>
        <v>-3733477.9827394173</v>
      </c>
      <c r="L77" s="118">
        <f t="shared" si="7"/>
        <v>-5600216.9741091263</v>
      </c>
      <c r="M77" s="118">
        <f t="shared" si="7"/>
        <v>-7466955.9654788347</v>
      </c>
      <c r="N77" s="118">
        <f t="shared" si="7"/>
        <v>-9333694.9568485431</v>
      </c>
      <c r="O77" s="118">
        <f t="shared" si="7"/>
        <v>-9333694.9568485431</v>
      </c>
      <c r="P77" s="118">
        <f t="shared" si="7"/>
        <v>-9333694.9568485431</v>
      </c>
      <c r="Q77" s="118">
        <f t="shared" si="7"/>
        <v>-9333694.9568485431</v>
      </c>
      <c r="R77" s="118">
        <f t="shared" si="7"/>
        <v>-9333694.9568485431</v>
      </c>
      <c r="S77" s="118">
        <f t="shared" si="7"/>
        <v>-9333694.9568485431</v>
      </c>
      <c r="T77" s="118">
        <f t="shared" si="7"/>
        <v>-9333694.9568485431</v>
      </c>
      <c r="U77" s="118">
        <f t="shared" si="7"/>
        <v>-9333694.9568485431</v>
      </c>
      <c r="V77" s="118">
        <f t="shared" si="7"/>
        <v>-9333694.9568485431</v>
      </c>
      <c r="W77" s="118">
        <f t="shared" si="7"/>
        <v>-9333694.9568485431</v>
      </c>
      <c r="X77" s="118">
        <f t="shared" si="7"/>
        <v>-9333694.9568485431</v>
      </c>
      <c r="Y77" s="118">
        <f t="shared" si="7"/>
        <v>-7466955.9654788347</v>
      </c>
      <c r="Z77" s="118">
        <f t="shared" si="7"/>
        <v>-5600216.9741091263</v>
      </c>
      <c r="AA77" s="118">
        <f t="shared" si="7"/>
        <v>-3733477.9827394173</v>
      </c>
      <c r="AB77" s="118">
        <f t="shared" si="7"/>
        <v>-1866738.9913697087</v>
      </c>
      <c r="AC77" s="118">
        <f t="shared" si="7"/>
        <v>0</v>
      </c>
      <c r="AD77" s="118">
        <f t="shared" si="7"/>
        <v>0</v>
      </c>
      <c r="AE77" s="118">
        <f t="shared" si="7"/>
        <v>0</v>
      </c>
      <c r="AF77" s="118">
        <f t="shared" si="7"/>
        <v>0</v>
      </c>
      <c r="AG77" s="118">
        <f t="shared" si="7"/>
        <v>0</v>
      </c>
    </row>
    <row r="78" spans="1:33" x14ac:dyDescent="0.2">
      <c r="A78" s="8"/>
      <c r="B78" s="8"/>
      <c r="C78" s="4" t="str">
        <f>$C$76&amp;" - "&amp;C15</f>
        <v xml:space="preserve">Annualised capex - </v>
      </c>
      <c r="D78" s="37"/>
      <c r="F78" s="96"/>
      <c r="G78" s="209">
        <f>input_dollars</f>
        <v>45291</v>
      </c>
      <c r="H78" s="30"/>
      <c r="I78" s="118">
        <f t="shared" ref="I78:AG78" si="8">IF($E15=0,0,-PMT(real_disc, $E15,H73,))</f>
        <v>0</v>
      </c>
      <c r="J78" s="118">
        <f t="shared" si="8"/>
        <v>0</v>
      </c>
      <c r="K78" s="118">
        <f t="shared" si="8"/>
        <v>0</v>
      </c>
      <c r="L78" s="118">
        <f t="shared" si="8"/>
        <v>0</v>
      </c>
      <c r="M78" s="118">
        <f t="shared" si="8"/>
        <v>0</v>
      </c>
      <c r="N78" s="118">
        <f t="shared" si="8"/>
        <v>0</v>
      </c>
      <c r="O78" s="118">
        <f t="shared" si="8"/>
        <v>0</v>
      </c>
      <c r="P78" s="118">
        <f t="shared" si="8"/>
        <v>0</v>
      </c>
      <c r="Q78" s="118">
        <f t="shared" si="8"/>
        <v>0</v>
      </c>
      <c r="R78" s="118">
        <f t="shared" si="8"/>
        <v>0</v>
      </c>
      <c r="S78" s="118">
        <f t="shared" si="8"/>
        <v>0</v>
      </c>
      <c r="T78" s="118">
        <f t="shared" si="8"/>
        <v>0</v>
      </c>
      <c r="U78" s="118">
        <f t="shared" si="8"/>
        <v>0</v>
      </c>
      <c r="V78" s="118">
        <f t="shared" si="8"/>
        <v>0</v>
      </c>
      <c r="W78" s="118">
        <f t="shared" si="8"/>
        <v>0</v>
      </c>
      <c r="X78" s="118">
        <f t="shared" si="8"/>
        <v>0</v>
      </c>
      <c r="Y78" s="118">
        <f t="shared" si="8"/>
        <v>0</v>
      </c>
      <c r="Z78" s="118">
        <f t="shared" si="8"/>
        <v>0</v>
      </c>
      <c r="AA78" s="118">
        <f t="shared" si="8"/>
        <v>0</v>
      </c>
      <c r="AB78" s="118">
        <f t="shared" si="8"/>
        <v>0</v>
      </c>
      <c r="AC78" s="118">
        <f t="shared" si="8"/>
        <v>0</v>
      </c>
      <c r="AD78" s="118">
        <f t="shared" si="8"/>
        <v>0</v>
      </c>
      <c r="AE78" s="118">
        <f t="shared" si="8"/>
        <v>0</v>
      </c>
      <c r="AF78" s="118">
        <f t="shared" si="8"/>
        <v>0</v>
      </c>
      <c r="AG78" s="118">
        <f t="shared" si="8"/>
        <v>0</v>
      </c>
    </row>
    <row r="79" spans="1:33" x14ac:dyDescent="0.2">
      <c r="A79" s="8"/>
      <c r="B79" s="8"/>
      <c r="C79" s="4" t="str">
        <f>$C$76&amp;" - "&amp;C16</f>
        <v xml:space="preserve">Annualised capex - </v>
      </c>
      <c r="D79" s="37"/>
      <c r="F79" s="96"/>
      <c r="G79" s="209">
        <f>input_dollars</f>
        <v>45291</v>
      </c>
      <c r="H79" s="30"/>
      <c r="I79" s="118">
        <f t="shared" ref="I79:AG79" si="9">IF($E16=0,0,-PMT(real_disc, $E16,H74,))</f>
        <v>0</v>
      </c>
      <c r="J79" s="118">
        <f t="shared" si="9"/>
        <v>0</v>
      </c>
      <c r="K79" s="118">
        <f t="shared" si="9"/>
        <v>0</v>
      </c>
      <c r="L79" s="118">
        <f t="shared" si="9"/>
        <v>0</v>
      </c>
      <c r="M79" s="118">
        <f t="shared" si="9"/>
        <v>0</v>
      </c>
      <c r="N79" s="118">
        <f t="shared" si="9"/>
        <v>0</v>
      </c>
      <c r="O79" s="118">
        <f t="shared" si="9"/>
        <v>0</v>
      </c>
      <c r="P79" s="118">
        <f t="shared" si="9"/>
        <v>0</v>
      </c>
      <c r="Q79" s="118">
        <f t="shared" si="9"/>
        <v>0</v>
      </c>
      <c r="R79" s="118">
        <f t="shared" si="9"/>
        <v>0</v>
      </c>
      <c r="S79" s="118">
        <f t="shared" si="9"/>
        <v>0</v>
      </c>
      <c r="T79" s="118">
        <f t="shared" si="9"/>
        <v>0</v>
      </c>
      <c r="U79" s="118">
        <f t="shared" si="9"/>
        <v>0</v>
      </c>
      <c r="V79" s="118">
        <f t="shared" si="9"/>
        <v>0</v>
      </c>
      <c r="W79" s="118">
        <f t="shared" si="9"/>
        <v>0</v>
      </c>
      <c r="X79" s="118">
        <f t="shared" si="9"/>
        <v>0</v>
      </c>
      <c r="Y79" s="118">
        <f t="shared" si="9"/>
        <v>0</v>
      </c>
      <c r="Z79" s="118">
        <f t="shared" si="9"/>
        <v>0</v>
      </c>
      <c r="AA79" s="118">
        <f t="shared" si="9"/>
        <v>0</v>
      </c>
      <c r="AB79" s="118">
        <f t="shared" si="9"/>
        <v>0</v>
      </c>
      <c r="AC79" s="118">
        <f t="shared" si="9"/>
        <v>0</v>
      </c>
      <c r="AD79" s="118">
        <f t="shared" si="9"/>
        <v>0</v>
      </c>
      <c r="AE79" s="118">
        <f t="shared" si="9"/>
        <v>0</v>
      </c>
      <c r="AF79" s="118">
        <f t="shared" si="9"/>
        <v>0</v>
      </c>
      <c r="AG79" s="118">
        <f t="shared" si="9"/>
        <v>0</v>
      </c>
    </row>
    <row r="80" spans="1:33" x14ac:dyDescent="0.2">
      <c r="A80" s="8"/>
      <c r="B80" s="8"/>
      <c r="C80" s="171" t="s">
        <v>156</v>
      </c>
      <c r="D80" s="171"/>
      <c r="E80" s="172"/>
      <c r="F80" s="173"/>
      <c r="G80" s="214">
        <f>input_dollars</f>
        <v>45291</v>
      </c>
      <c r="H80" s="174"/>
      <c r="I80" s="175">
        <f>SUM(I77:I79)</f>
        <v>0</v>
      </c>
      <c r="J80" s="175">
        <f t="shared" ref="J80:AB80" si="10">SUM(J77:J79)</f>
        <v>-1866738.9913697087</v>
      </c>
      <c r="K80" s="175">
        <f t="shared" si="10"/>
        <v>-3733477.9827394173</v>
      </c>
      <c r="L80" s="175">
        <f t="shared" si="10"/>
        <v>-5600216.9741091263</v>
      </c>
      <c r="M80" s="175">
        <f t="shared" si="10"/>
        <v>-7466955.9654788347</v>
      </c>
      <c r="N80" s="175">
        <f t="shared" si="10"/>
        <v>-9333694.9568485431</v>
      </c>
      <c r="O80" s="175">
        <f t="shared" si="10"/>
        <v>-9333694.9568485431</v>
      </c>
      <c r="P80" s="175">
        <f t="shared" si="10"/>
        <v>-9333694.9568485431</v>
      </c>
      <c r="Q80" s="175">
        <f t="shared" si="10"/>
        <v>-9333694.9568485431</v>
      </c>
      <c r="R80" s="175">
        <f t="shared" si="10"/>
        <v>-9333694.9568485431</v>
      </c>
      <c r="S80" s="175">
        <f t="shared" si="10"/>
        <v>-9333694.9568485431</v>
      </c>
      <c r="T80" s="175">
        <f t="shared" si="10"/>
        <v>-9333694.9568485431</v>
      </c>
      <c r="U80" s="175">
        <f t="shared" si="10"/>
        <v>-9333694.9568485431</v>
      </c>
      <c r="V80" s="175">
        <f t="shared" si="10"/>
        <v>-9333694.9568485431</v>
      </c>
      <c r="W80" s="175">
        <f t="shared" si="10"/>
        <v>-9333694.9568485431</v>
      </c>
      <c r="X80" s="175">
        <f t="shared" si="10"/>
        <v>-9333694.9568485431</v>
      </c>
      <c r="Y80" s="175">
        <f t="shared" si="10"/>
        <v>-7466955.9654788347</v>
      </c>
      <c r="Z80" s="175">
        <f t="shared" si="10"/>
        <v>-5600216.9741091263</v>
      </c>
      <c r="AA80" s="175">
        <f t="shared" si="10"/>
        <v>-3733477.9827394173</v>
      </c>
      <c r="AB80" s="175">
        <f t="shared" si="10"/>
        <v>-1866738.9913697087</v>
      </c>
      <c r="AC80" s="175">
        <f>SUM(AC77:AC79)</f>
        <v>0</v>
      </c>
      <c r="AD80" s="175">
        <f>SUM(AD77:AD79)</f>
        <v>0</v>
      </c>
      <c r="AE80" s="175">
        <f>SUM(AE77:AE79)</f>
        <v>0</v>
      </c>
      <c r="AF80" s="175">
        <f>SUM(AF77:AF79)</f>
        <v>0</v>
      </c>
      <c r="AG80" s="175">
        <f>SUM(AG77:AG79)</f>
        <v>0</v>
      </c>
    </row>
    <row r="81" spans="1:33" x14ac:dyDescent="0.2">
      <c r="A81" s="8"/>
      <c r="B81" s="8"/>
      <c r="C81" s="74"/>
      <c r="D81" s="37"/>
      <c r="F81"/>
      <c r="G81" s="215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 s="8"/>
      <c r="B82" s="8"/>
      <c r="C82" s="4" t="s">
        <v>91</v>
      </c>
      <c r="D82" s="37"/>
      <c r="F82" s="96"/>
      <c r="G82" s="209">
        <f t="shared" ref="G82:G87" si="11">input_dollars</f>
        <v>45291</v>
      </c>
      <c r="H82" s="30"/>
      <c r="I82" s="118">
        <f>I80</f>
        <v>0</v>
      </c>
      <c r="J82" s="118">
        <f t="shared" ref="J82:AB82" si="12">J80</f>
        <v>-1866738.9913697087</v>
      </c>
      <c r="K82" s="118">
        <f t="shared" si="12"/>
        <v>-3733477.9827394173</v>
      </c>
      <c r="L82" s="118">
        <f t="shared" si="12"/>
        <v>-5600216.9741091263</v>
      </c>
      <c r="M82" s="118">
        <f t="shared" si="12"/>
        <v>-7466955.9654788347</v>
      </c>
      <c r="N82" s="118">
        <f t="shared" si="12"/>
        <v>-9333694.9568485431</v>
      </c>
      <c r="O82" s="118">
        <f t="shared" si="12"/>
        <v>-9333694.9568485431</v>
      </c>
      <c r="P82" s="118">
        <f t="shared" si="12"/>
        <v>-9333694.9568485431</v>
      </c>
      <c r="Q82" s="118">
        <f t="shared" si="12"/>
        <v>-9333694.9568485431</v>
      </c>
      <c r="R82" s="118">
        <f t="shared" si="12"/>
        <v>-9333694.9568485431</v>
      </c>
      <c r="S82" s="118">
        <f t="shared" si="12"/>
        <v>-9333694.9568485431</v>
      </c>
      <c r="T82" s="118">
        <f t="shared" si="12"/>
        <v>-9333694.9568485431</v>
      </c>
      <c r="U82" s="118">
        <f t="shared" si="12"/>
        <v>-9333694.9568485431</v>
      </c>
      <c r="V82" s="118">
        <f t="shared" si="12"/>
        <v>-9333694.9568485431</v>
      </c>
      <c r="W82" s="118">
        <f t="shared" si="12"/>
        <v>-9333694.9568485431</v>
      </c>
      <c r="X82" s="118">
        <f t="shared" si="12"/>
        <v>-9333694.9568485431</v>
      </c>
      <c r="Y82" s="118">
        <f t="shared" si="12"/>
        <v>-7466955.9654788347</v>
      </c>
      <c r="Z82" s="118">
        <f t="shared" si="12"/>
        <v>-5600216.9741091263</v>
      </c>
      <c r="AA82" s="118">
        <f t="shared" si="12"/>
        <v>-3733477.9827394173</v>
      </c>
      <c r="AB82" s="118">
        <f t="shared" si="12"/>
        <v>-1866738.9913697087</v>
      </c>
      <c r="AC82" s="118">
        <f>AC80</f>
        <v>0</v>
      </c>
      <c r="AD82" s="118">
        <f>AD80</f>
        <v>0</v>
      </c>
      <c r="AE82" s="118">
        <f>AE80</f>
        <v>0</v>
      </c>
      <c r="AF82" s="118">
        <f>AF80</f>
        <v>0</v>
      </c>
      <c r="AG82" s="118">
        <f>AG80</f>
        <v>0</v>
      </c>
    </row>
    <row r="83" spans="1:33" x14ac:dyDescent="0.2">
      <c r="A83" s="8"/>
      <c r="B83" s="8"/>
      <c r="C83" s="4" t="s">
        <v>31</v>
      </c>
      <c r="D83" s="37"/>
      <c r="F83" s="96"/>
      <c r="G83" s="209">
        <f t="shared" si="11"/>
        <v>45291</v>
      </c>
      <c r="H83" s="30"/>
      <c r="I83" s="30">
        <f t="shared" ref="I83:AG83" si="13">-I19</f>
        <v>0</v>
      </c>
      <c r="J83" s="30">
        <f t="shared" si="13"/>
        <v>0</v>
      </c>
      <c r="K83" s="30">
        <f t="shared" si="13"/>
        <v>0</v>
      </c>
      <c r="L83" s="30">
        <f t="shared" si="13"/>
        <v>0</v>
      </c>
      <c r="M83" s="30">
        <f t="shared" si="13"/>
        <v>0</v>
      </c>
      <c r="N83" s="30">
        <f t="shared" si="13"/>
        <v>0</v>
      </c>
      <c r="O83" s="30">
        <f t="shared" si="13"/>
        <v>0</v>
      </c>
      <c r="P83" s="30">
        <f t="shared" si="13"/>
        <v>0</v>
      </c>
      <c r="Q83" s="30">
        <f t="shared" si="13"/>
        <v>0</v>
      </c>
      <c r="R83" s="30">
        <f t="shared" si="13"/>
        <v>0</v>
      </c>
      <c r="S83" s="30">
        <f t="shared" si="13"/>
        <v>0</v>
      </c>
      <c r="T83" s="30">
        <f t="shared" si="13"/>
        <v>0</v>
      </c>
      <c r="U83" s="30">
        <f t="shared" si="13"/>
        <v>0</v>
      </c>
      <c r="V83" s="30">
        <f t="shared" si="13"/>
        <v>0</v>
      </c>
      <c r="W83" s="30">
        <f t="shared" si="13"/>
        <v>0</v>
      </c>
      <c r="X83" s="30">
        <f t="shared" si="13"/>
        <v>0</v>
      </c>
      <c r="Y83" s="30">
        <f t="shared" si="13"/>
        <v>0</v>
      </c>
      <c r="Z83" s="30">
        <f t="shared" si="13"/>
        <v>0</v>
      </c>
      <c r="AA83" s="30">
        <f t="shared" si="13"/>
        <v>0</v>
      </c>
      <c r="AB83" s="30">
        <f t="shared" si="13"/>
        <v>0</v>
      </c>
      <c r="AC83" s="30">
        <f t="shared" si="13"/>
        <v>0</v>
      </c>
      <c r="AD83" s="30">
        <f t="shared" si="13"/>
        <v>0</v>
      </c>
      <c r="AE83" s="30">
        <f t="shared" si="13"/>
        <v>0</v>
      </c>
      <c r="AF83" s="30">
        <f t="shared" si="13"/>
        <v>0</v>
      </c>
      <c r="AG83" s="30">
        <f t="shared" si="13"/>
        <v>0</v>
      </c>
    </row>
    <row r="84" spans="1:33" x14ac:dyDescent="0.2">
      <c r="A84" s="8"/>
      <c r="B84" s="8"/>
      <c r="C84" s="4" t="s">
        <v>139</v>
      </c>
      <c r="D84" s="37"/>
      <c r="F84" s="96"/>
      <c r="G84" s="209">
        <f t="shared" si="11"/>
        <v>45291</v>
      </c>
      <c r="H84" s="30"/>
      <c r="I84" s="30">
        <f>I64</f>
        <v>38955540.547436401</v>
      </c>
      <c r="J84" s="30">
        <f t="shared" ref="J84:AB84" si="14">J64</f>
        <v>44647448.120461598</v>
      </c>
      <c r="K84" s="30">
        <f t="shared" si="14"/>
        <v>47145913.586089693</v>
      </c>
      <c r="L84" s="30">
        <f t="shared" si="14"/>
        <v>47882684.603158161</v>
      </c>
      <c r="M84" s="30">
        <f t="shared" si="14"/>
        <v>48323301.892266102</v>
      </c>
      <c r="N84" s="30">
        <f t="shared" si="14"/>
        <v>50777735.398607343</v>
      </c>
      <c r="O84" s="30">
        <f t="shared" si="14"/>
        <v>51464648.036833107</v>
      </c>
      <c r="P84" s="30">
        <f t="shared" si="14"/>
        <v>52524003.511959746</v>
      </c>
      <c r="Q84" s="30">
        <f t="shared" si="14"/>
        <v>52813377.790409513</v>
      </c>
      <c r="R84" s="30">
        <f t="shared" si="14"/>
        <v>52813377.790409513</v>
      </c>
      <c r="S84" s="30">
        <f t="shared" si="14"/>
        <v>52813377.790409513</v>
      </c>
      <c r="T84" s="30">
        <f t="shared" si="14"/>
        <v>52813377.790409513</v>
      </c>
      <c r="U84" s="30">
        <f t="shared" si="14"/>
        <v>52813377.790409513</v>
      </c>
      <c r="V84" s="30">
        <f t="shared" si="14"/>
        <v>52813377.790409513</v>
      </c>
      <c r="W84" s="30">
        <f t="shared" si="14"/>
        <v>52813377.790409513</v>
      </c>
      <c r="X84" s="30">
        <f t="shared" si="14"/>
        <v>0</v>
      </c>
      <c r="Y84" s="30">
        <f t="shared" si="14"/>
        <v>0</v>
      </c>
      <c r="Z84" s="30">
        <f t="shared" si="14"/>
        <v>0</v>
      </c>
      <c r="AA84" s="30">
        <f t="shared" si="14"/>
        <v>0</v>
      </c>
      <c r="AB84" s="30">
        <f t="shared" si="14"/>
        <v>0</v>
      </c>
      <c r="AC84" s="30">
        <f>AC64</f>
        <v>0</v>
      </c>
      <c r="AD84" s="30">
        <f>AD64</f>
        <v>0</v>
      </c>
      <c r="AE84" s="30">
        <f>AE64</f>
        <v>0</v>
      </c>
      <c r="AF84" s="30">
        <f>AF64</f>
        <v>0</v>
      </c>
      <c r="AG84" s="30">
        <f>AG64</f>
        <v>0</v>
      </c>
    </row>
    <row r="85" spans="1:33" x14ac:dyDescent="0.2">
      <c r="A85" s="8"/>
      <c r="B85" s="8"/>
      <c r="C85" s="4" t="s">
        <v>122</v>
      </c>
      <c r="D85" s="37"/>
      <c r="F85" s="96"/>
      <c r="G85" s="209">
        <f t="shared" si="11"/>
        <v>45291</v>
      </c>
      <c r="H85" s="30"/>
      <c r="I85" s="30">
        <f t="shared" ref="I85:AG85" si="15">I57</f>
        <v>0</v>
      </c>
      <c r="J85" s="30">
        <f t="shared" si="15"/>
        <v>0</v>
      </c>
      <c r="K85" s="30">
        <f t="shared" si="15"/>
        <v>0</v>
      </c>
      <c r="L85" s="30">
        <f t="shared" si="15"/>
        <v>0</v>
      </c>
      <c r="M85" s="30">
        <f t="shared" si="15"/>
        <v>0</v>
      </c>
      <c r="N85" s="30">
        <f t="shared" si="15"/>
        <v>0</v>
      </c>
      <c r="O85" s="30">
        <f t="shared" si="15"/>
        <v>0</v>
      </c>
      <c r="P85" s="30">
        <f t="shared" si="15"/>
        <v>0</v>
      </c>
      <c r="Q85" s="30">
        <f t="shared" si="15"/>
        <v>0</v>
      </c>
      <c r="R85" s="30">
        <f t="shared" si="15"/>
        <v>0</v>
      </c>
      <c r="S85" s="30">
        <f t="shared" si="15"/>
        <v>0</v>
      </c>
      <c r="T85" s="30">
        <f t="shared" si="15"/>
        <v>0</v>
      </c>
      <c r="U85" s="30">
        <f t="shared" si="15"/>
        <v>0</v>
      </c>
      <c r="V85" s="30">
        <f t="shared" si="15"/>
        <v>0</v>
      </c>
      <c r="W85" s="30">
        <f t="shared" si="15"/>
        <v>0</v>
      </c>
      <c r="X85" s="30">
        <f t="shared" si="15"/>
        <v>0</v>
      </c>
      <c r="Y85" s="30">
        <f t="shared" si="15"/>
        <v>0</v>
      </c>
      <c r="Z85" s="30">
        <f t="shared" si="15"/>
        <v>0</v>
      </c>
      <c r="AA85" s="30">
        <f t="shared" si="15"/>
        <v>0</v>
      </c>
      <c r="AB85" s="30">
        <f t="shared" si="15"/>
        <v>0</v>
      </c>
      <c r="AC85" s="30">
        <f t="shared" si="15"/>
        <v>0</v>
      </c>
      <c r="AD85" s="30">
        <f t="shared" si="15"/>
        <v>0</v>
      </c>
      <c r="AE85" s="30">
        <f t="shared" si="15"/>
        <v>0</v>
      </c>
      <c r="AF85" s="30">
        <f t="shared" si="15"/>
        <v>0</v>
      </c>
      <c r="AG85" s="30">
        <f t="shared" si="15"/>
        <v>0</v>
      </c>
    </row>
    <row r="86" spans="1:33" x14ac:dyDescent="0.2">
      <c r="A86" s="8"/>
      <c r="B86" s="8"/>
      <c r="C86" s="4"/>
      <c r="D86" s="37"/>
      <c r="F86" s="30"/>
      <c r="G86" s="209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</row>
    <row r="87" spans="1:33" x14ac:dyDescent="0.2">
      <c r="A87" s="8"/>
      <c r="B87" s="8"/>
      <c r="C87" s="176" t="s">
        <v>187</v>
      </c>
      <c r="D87" s="177"/>
      <c r="E87" s="172"/>
      <c r="F87" s="178"/>
      <c r="G87" s="214">
        <f t="shared" si="11"/>
        <v>45291</v>
      </c>
      <c r="H87" s="178"/>
      <c r="I87" s="178">
        <f t="shared" ref="I87:AB87" si="16">SUM(I82:I86)</f>
        <v>38955540.547436401</v>
      </c>
      <c r="J87" s="178">
        <f t="shared" si="16"/>
        <v>42780709.129091889</v>
      </c>
      <c r="K87" s="178">
        <f t="shared" si="16"/>
        <v>43412435.603350274</v>
      </c>
      <c r="L87" s="178">
        <f t="shared" si="16"/>
        <v>42282467.629049033</v>
      </c>
      <c r="M87" s="178">
        <f t="shared" si="16"/>
        <v>40856345.926787265</v>
      </c>
      <c r="N87" s="178">
        <f t="shared" si="16"/>
        <v>41444040.441758797</v>
      </c>
      <c r="O87" s="178">
        <f t="shared" si="16"/>
        <v>42130953.079984561</v>
      </c>
      <c r="P87" s="178">
        <f t="shared" si="16"/>
        <v>43190308.5551112</v>
      </c>
      <c r="Q87" s="178">
        <f t="shared" si="16"/>
        <v>43479682.833560973</v>
      </c>
      <c r="R87" s="178">
        <f t="shared" si="16"/>
        <v>43479682.833560973</v>
      </c>
      <c r="S87" s="178">
        <f t="shared" si="16"/>
        <v>43479682.833560973</v>
      </c>
      <c r="T87" s="178">
        <f t="shared" si="16"/>
        <v>43479682.833560973</v>
      </c>
      <c r="U87" s="178">
        <f t="shared" si="16"/>
        <v>43479682.833560973</v>
      </c>
      <c r="V87" s="178">
        <f t="shared" si="16"/>
        <v>43479682.833560973</v>
      </c>
      <c r="W87" s="178">
        <f t="shared" si="16"/>
        <v>43479682.833560973</v>
      </c>
      <c r="X87" s="178">
        <f t="shared" si="16"/>
        <v>-9333694.9568485431</v>
      </c>
      <c r="Y87" s="178">
        <f t="shared" si="16"/>
        <v>-7466955.9654788347</v>
      </c>
      <c r="Z87" s="178">
        <f t="shared" si="16"/>
        <v>-5600216.9741091263</v>
      </c>
      <c r="AA87" s="178">
        <f t="shared" si="16"/>
        <v>-3733477.9827394173</v>
      </c>
      <c r="AB87" s="178">
        <f t="shared" si="16"/>
        <v>-1866738.9913697087</v>
      </c>
      <c r="AC87" s="178">
        <f>SUM(AC82:AC86)</f>
        <v>0</v>
      </c>
      <c r="AD87" s="178">
        <f>SUM(AD82:AD86)</f>
        <v>0</v>
      </c>
      <c r="AE87" s="178">
        <f>SUM(AE82:AE86)</f>
        <v>0</v>
      </c>
      <c r="AF87" s="178">
        <f>SUM(AF82:AF86)</f>
        <v>0</v>
      </c>
      <c r="AG87" s="178">
        <f>SUM(AG82:AG86)</f>
        <v>0</v>
      </c>
    </row>
    <row r="88" spans="1:33" x14ac:dyDescent="0.2">
      <c r="A88" s="8"/>
      <c r="B88" s="8"/>
      <c r="C88" s="74"/>
      <c r="D88" s="137"/>
      <c r="E88" s="63"/>
      <c r="F88" s="140"/>
      <c r="G88" s="216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</row>
    <row r="89" spans="1:33" x14ac:dyDescent="0.2">
      <c r="A89" s="8"/>
      <c r="B89" s="8"/>
      <c r="C89" s="74"/>
      <c r="D89" s="137"/>
      <c r="E89" s="63"/>
      <c r="F89" s="140"/>
      <c r="G89" s="216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</row>
    <row r="90" spans="1:33" x14ac:dyDescent="0.2">
      <c r="A90" s="8"/>
      <c r="B90" s="8"/>
      <c r="C90" s="229" t="s">
        <v>197</v>
      </c>
      <c r="D90" s="81"/>
      <c r="E90" s="230"/>
      <c r="F90" s="231"/>
      <c r="G90" s="232" cm="1">
        <f t="array" ref="G90">IF(SUM($I17:$AG17)=0,0,(INDEX(I$6:AG$6,MATCH(TRUE,INDEX($I17:$AG17&lt;&gt;0,),0))))</f>
        <v>1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">
      <c r="C91" s="81"/>
      <c r="D91" s="233"/>
      <c r="E91" s="230"/>
      <c r="F91" s="230"/>
      <c r="G91" s="232"/>
    </row>
    <row r="92" spans="1:33" x14ac:dyDescent="0.2">
      <c r="C92" s="234" t="s">
        <v>192</v>
      </c>
      <c r="D92" s="235"/>
      <c r="E92" s="235"/>
      <c r="F92" s="235"/>
      <c r="G92" s="236">
        <f>IF(_xlfn.MINIFS($G$90:$G$91, $G$90:$G$91, "&gt;"&amp;0)=0, $A$4, _xlfn.MINIFS($G$90:$G$91, $G$90:$G$91, "&gt;"&amp;0))</f>
        <v>1</v>
      </c>
    </row>
    <row r="94" spans="1:33" x14ac:dyDescent="0.2">
      <c r="G94" s="11"/>
    </row>
    <row r="102" spans="1:43" ht="15" x14ac:dyDescent="0.2">
      <c r="A102" s="88" t="s">
        <v>217</v>
      </c>
      <c r="B102" s="88"/>
      <c r="C102" s="88"/>
      <c r="D102" s="88"/>
      <c r="E102" s="88"/>
      <c r="F102" s="88"/>
      <c r="G102" s="203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spans="1:43" x14ac:dyDescent="0.2"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spans="1:43" x14ac:dyDescent="0.2">
      <c r="A106" s="1" t="s">
        <v>119</v>
      </c>
      <c r="C106" s="1" t="s">
        <v>187</v>
      </c>
      <c r="D106"/>
      <c r="E106"/>
      <c r="F106"/>
      <c r="G106" s="37" t="str">
        <f>PROPER($A$3)&amp;A106</f>
        <v>Option 4NPV</v>
      </c>
      <c r="I106" s="30">
        <f>I87</f>
        <v>38955540.547436401</v>
      </c>
      <c r="J106" s="30">
        <f t="shared" ref="J106:AG106" si="17">J87</f>
        <v>42780709.129091889</v>
      </c>
      <c r="K106" s="30">
        <f t="shared" si="17"/>
        <v>43412435.603350274</v>
      </c>
      <c r="L106" s="30">
        <f t="shared" si="17"/>
        <v>42282467.629049033</v>
      </c>
      <c r="M106" s="30">
        <f t="shared" si="17"/>
        <v>40856345.926787265</v>
      </c>
      <c r="N106" s="30">
        <f t="shared" si="17"/>
        <v>41444040.441758797</v>
      </c>
      <c r="O106" s="30">
        <f t="shared" si="17"/>
        <v>42130953.079984561</v>
      </c>
      <c r="P106" s="30">
        <f t="shared" si="17"/>
        <v>43190308.5551112</v>
      </c>
      <c r="Q106" s="30">
        <f t="shared" si="17"/>
        <v>43479682.833560973</v>
      </c>
      <c r="R106" s="30">
        <f t="shared" si="17"/>
        <v>43479682.833560973</v>
      </c>
      <c r="S106" s="30">
        <f t="shared" si="17"/>
        <v>43479682.833560973</v>
      </c>
      <c r="T106" s="30">
        <f t="shared" si="17"/>
        <v>43479682.833560973</v>
      </c>
      <c r="U106" s="30">
        <f t="shared" si="17"/>
        <v>43479682.833560973</v>
      </c>
      <c r="V106" s="30">
        <f t="shared" si="17"/>
        <v>43479682.833560973</v>
      </c>
      <c r="W106" s="30">
        <f t="shared" si="17"/>
        <v>43479682.833560973</v>
      </c>
      <c r="X106" s="30">
        <f t="shared" si="17"/>
        <v>-9333694.9568485431</v>
      </c>
      <c r="Y106" s="30">
        <f t="shared" si="17"/>
        <v>-7466955.9654788347</v>
      </c>
      <c r="Z106" s="30">
        <f t="shared" si="17"/>
        <v>-5600216.9741091263</v>
      </c>
      <c r="AA106" s="30">
        <f t="shared" si="17"/>
        <v>-3733477.9827394173</v>
      </c>
      <c r="AB106" s="30">
        <f t="shared" si="17"/>
        <v>-1866738.9913697087</v>
      </c>
      <c r="AC106" s="30">
        <f t="shared" si="17"/>
        <v>0</v>
      </c>
      <c r="AD106" s="30">
        <f t="shared" si="17"/>
        <v>0</v>
      </c>
      <c r="AE106" s="30">
        <f t="shared" si="17"/>
        <v>0</v>
      </c>
      <c r="AF106" s="30">
        <f t="shared" si="17"/>
        <v>0</v>
      </c>
      <c r="AG106" s="30">
        <f t="shared" si="17"/>
        <v>0</v>
      </c>
    </row>
    <row r="107" spans="1:43" x14ac:dyDescent="0.2">
      <c r="C107" s="1" t="s">
        <v>156</v>
      </c>
      <c r="D107"/>
      <c r="E107"/>
      <c r="F107"/>
      <c r="G107"/>
      <c r="I107" s="30">
        <f>I82</f>
        <v>0</v>
      </c>
      <c r="J107" s="30">
        <f t="shared" ref="J107:AG107" si="18">J82</f>
        <v>-1866738.9913697087</v>
      </c>
      <c r="K107" s="30">
        <f t="shared" si="18"/>
        <v>-3733477.9827394173</v>
      </c>
      <c r="L107" s="30">
        <f t="shared" si="18"/>
        <v>-5600216.9741091263</v>
      </c>
      <c r="M107" s="30">
        <f t="shared" si="18"/>
        <v>-7466955.9654788347</v>
      </c>
      <c r="N107" s="30">
        <f t="shared" si="18"/>
        <v>-9333694.9568485431</v>
      </c>
      <c r="O107" s="30">
        <f t="shared" si="18"/>
        <v>-9333694.9568485431</v>
      </c>
      <c r="P107" s="30">
        <f t="shared" si="18"/>
        <v>-9333694.9568485431</v>
      </c>
      <c r="Q107" s="30">
        <f t="shared" si="18"/>
        <v>-9333694.9568485431</v>
      </c>
      <c r="R107" s="30">
        <f t="shared" si="18"/>
        <v>-9333694.9568485431</v>
      </c>
      <c r="S107" s="30">
        <f t="shared" si="18"/>
        <v>-9333694.9568485431</v>
      </c>
      <c r="T107" s="30">
        <f t="shared" si="18"/>
        <v>-9333694.9568485431</v>
      </c>
      <c r="U107" s="30">
        <f t="shared" si="18"/>
        <v>-9333694.9568485431</v>
      </c>
      <c r="V107" s="30">
        <f t="shared" si="18"/>
        <v>-9333694.9568485431</v>
      </c>
      <c r="W107" s="30">
        <f t="shared" si="18"/>
        <v>-9333694.9568485431</v>
      </c>
      <c r="X107" s="30">
        <f t="shared" si="18"/>
        <v>-9333694.9568485431</v>
      </c>
      <c r="Y107" s="30">
        <f t="shared" si="18"/>
        <v>-7466955.9654788347</v>
      </c>
      <c r="Z107" s="30">
        <f t="shared" si="18"/>
        <v>-5600216.9741091263</v>
      </c>
      <c r="AA107" s="30">
        <f t="shared" si="18"/>
        <v>-3733477.9827394173</v>
      </c>
      <c r="AB107" s="30">
        <f t="shared" si="18"/>
        <v>-1866738.9913697087</v>
      </c>
      <c r="AC107" s="30">
        <f t="shared" si="18"/>
        <v>0</v>
      </c>
      <c r="AD107" s="30">
        <f t="shared" si="18"/>
        <v>0</v>
      </c>
      <c r="AE107" s="30">
        <f t="shared" si="18"/>
        <v>0</v>
      </c>
      <c r="AF107" s="30">
        <f t="shared" si="18"/>
        <v>0</v>
      </c>
      <c r="AG107" s="30">
        <f t="shared" si="18"/>
        <v>0</v>
      </c>
    </row>
    <row r="108" spans="1:43" x14ac:dyDescent="0.2">
      <c r="C108" s="1" t="s">
        <v>241</v>
      </c>
      <c r="D108"/>
      <c r="E108"/>
      <c r="F108"/>
      <c r="G108"/>
      <c r="I108" s="30">
        <f>SUM(I84:I85)</f>
        <v>38955540.547436401</v>
      </c>
      <c r="J108" s="30">
        <f t="shared" ref="J108:AG108" si="19">SUM(J84:J85)</f>
        <v>44647448.120461598</v>
      </c>
      <c r="K108" s="30">
        <f t="shared" si="19"/>
        <v>47145913.586089693</v>
      </c>
      <c r="L108" s="30">
        <f t="shared" si="19"/>
        <v>47882684.603158161</v>
      </c>
      <c r="M108" s="30">
        <f t="shared" si="19"/>
        <v>48323301.892266102</v>
      </c>
      <c r="N108" s="30">
        <f t="shared" si="19"/>
        <v>50777735.398607343</v>
      </c>
      <c r="O108" s="30">
        <f t="shared" si="19"/>
        <v>51464648.036833107</v>
      </c>
      <c r="P108" s="30">
        <f t="shared" si="19"/>
        <v>52524003.511959746</v>
      </c>
      <c r="Q108" s="30">
        <f t="shared" si="19"/>
        <v>52813377.790409513</v>
      </c>
      <c r="R108" s="30">
        <f t="shared" si="19"/>
        <v>52813377.790409513</v>
      </c>
      <c r="S108" s="30">
        <f t="shared" si="19"/>
        <v>52813377.790409513</v>
      </c>
      <c r="T108" s="30">
        <f t="shared" si="19"/>
        <v>52813377.790409513</v>
      </c>
      <c r="U108" s="30">
        <f t="shared" si="19"/>
        <v>52813377.790409513</v>
      </c>
      <c r="V108" s="30">
        <f t="shared" si="19"/>
        <v>52813377.790409513</v>
      </c>
      <c r="W108" s="30">
        <f t="shared" si="19"/>
        <v>52813377.790409513</v>
      </c>
      <c r="X108" s="30">
        <f t="shared" si="19"/>
        <v>0</v>
      </c>
      <c r="Y108" s="30">
        <f t="shared" si="19"/>
        <v>0</v>
      </c>
      <c r="Z108" s="30">
        <f t="shared" si="19"/>
        <v>0</v>
      </c>
      <c r="AA108" s="30">
        <f t="shared" si="19"/>
        <v>0</v>
      </c>
      <c r="AB108" s="30">
        <f t="shared" si="19"/>
        <v>0</v>
      </c>
      <c r="AC108" s="30">
        <f t="shared" si="19"/>
        <v>0</v>
      </c>
      <c r="AD108" s="30">
        <f t="shared" si="19"/>
        <v>0</v>
      </c>
      <c r="AE108" s="30">
        <f t="shared" si="19"/>
        <v>0</v>
      </c>
      <c r="AF108" s="30">
        <f t="shared" si="19"/>
        <v>0</v>
      </c>
      <c r="AG108" s="30">
        <f t="shared" si="19"/>
        <v>0</v>
      </c>
    </row>
    <row r="109" spans="1:43" x14ac:dyDescent="0.2">
      <c r="D109" s="300" t="str">
        <f>Assumptions!G110</f>
        <v>Capex</v>
      </c>
      <c r="E109" s="300" t="str">
        <f>Assumptions!H110</f>
        <v>Total benefits</v>
      </c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spans="1:43" x14ac:dyDescent="0.2">
      <c r="A110" s="1" t="str">
        <f>"sens"&amp;Assumptions!B111</f>
        <v>sens1</v>
      </c>
      <c r="C110" s="299" t="str">
        <f>Assumptions!C111</f>
        <v>Capex 10% higher</v>
      </c>
      <c r="D110" s="300">
        <f>Assumptions!G111</f>
        <v>0.1</v>
      </c>
      <c r="E110" s="300">
        <f>Assumptions!H111</f>
        <v>0</v>
      </c>
      <c r="G110" s="37" t="str">
        <f>PROPER($A$3)&amp;A110</f>
        <v>Option 4sens1</v>
      </c>
      <c r="I110" s="30" cm="1">
        <f t="array" ref="I110">I$106+IF($C110&lt;&gt;0,SUMPRODUCT((I$107:I$108)*TRANSPOSE(($D110:$E110))),0)</f>
        <v>38955540.547436401</v>
      </c>
      <c r="J110" s="30" cm="1">
        <f t="array" ref="J110">J$106+IF($C110&lt;&gt;0,SUMPRODUCT((J$107:J$108)*TRANSPOSE(($D110:$E110))),0)</f>
        <v>42594035.229954921</v>
      </c>
      <c r="K110" s="30" cm="1">
        <f t="array" ref="K110">K$106+IF($C110&lt;&gt;0,SUMPRODUCT((K$107:K$108)*TRANSPOSE(($D110:$E110))),0)</f>
        <v>43039087.805076331</v>
      </c>
      <c r="L110" s="30" cm="1">
        <f t="array" ref="L110">L$106+IF($C110&lt;&gt;0,SUMPRODUCT((L$107:L$108)*TRANSPOSE(($D110:$E110))),0)</f>
        <v>41722445.931638122</v>
      </c>
      <c r="M110" s="30" cm="1">
        <f t="array" ref="M110">M$106+IF($C110&lt;&gt;0,SUMPRODUCT((M$107:M$108)*TRANSPOSE(($D110:$E110))),0)</f>
        <v>40109650.330239378</v>
      </c>
      <c r="N110" s="30" cm="1">
        <f t="array" ref="N110">N$106+IF($C110&lt;&gt;0,SUMPRODUCT((N$107:N$108)*TRANSPOSE(($D110:$E110))),0)</f>
        <v>40510670.946073942</v>
      </c>
      <c r="O110" s="30" cm="1">
        <f t="array" ref="O110">O$106+IF($C110&lt;&gt;0,SUMPRODUCT((O$107:O$108)*TRANSPOSE(($D110:$E110))),0)</f>
        <v>41197583.584299706</v>
      </c>
      <c r="P110" s="30" cm="1">
        <f t="array" ref="P110">P$106+IF($C110&lt;&gt;0,SUMPRODUCT((P$107:P$108)*TRANSPOSE(($D110:$E110))),0)</f>
        <v>42256939.059426345</v>
      </c>
      <c r="Q110" s="30" cm="1">
        <f t="array" ref="Q110">Q$106+IF($C110&lt;&gt;0,SUMPRODUCT((Q$107:Q$108)*TRANSPOSE(($D110:$E110))),0)</f>
        <v>42546313.337876119</v>
      </c>
      <c r="R110" s="30" cm="1">
        <f t="array" ref="R110">R$106+IF($C110&lt;&gt;0,SUMPRODUCT((R$107:R$108)*TRANSPOSE(($D110:$E110))),0)</f>
        <v>42546313.337876119</v>
      </c>
      <c r="S110" s="30" cm="1">
        <f t="array" ref="S110">S$106+IF($C110&lt;&gt;0,SUMPRODUCT((S$107:S$108)*TRANSPOSE(($D110:$E110))),0)</f>
        <v>42546313.337876119</v>
      </c>
      <c r="T110" s="30" cm="1">
        <f t="array" ref="T110">T$106+IF($C110&lt;&gt;0,SUMPRODUCT((T$107:T$108)*TRANSPOSE(($D110:$E110))),0)</f>
        <v>42546313.337876119</v>
      </c>
      <c r="U110" s="30" cm="1">
        <f t="array" ref="U110">U$106+IF($C110&lt;&gt;0,SUMPRODUCT((U$107:U$108)*TRANSPOSE(($D110:$E110))),0)</f>
        <v>42546313.337876119</v>
      </c>
      <c r="V110" s="30" cm="1">
        <f t="array" ref="V110">V$106+IF($C110&lt;&gt;0,SUMPRODUCT((V$107:V$108)*TRANSPOSE(($D110:$E110))),0)</f>
        <v>42546313.337876119</v>
      </c>
      <c r="W110" s="30" cm="1">
        <f t="array" ref="W110">W$106+IF($C110&lt;&gt;0,SUMPRODUCT((W$107:W$108)*TRANSPOSE(($D110:$E110))),0)</f>
        <v>42546313.337876119</v>
      </c>
      <c r="X110" s="30" cm="1">
        <f t="array" ref="X110">X$106+IF($C110&lt;&gt;0,SUMPRODUCT((X$107:X$108)*TRANSPOSE(($D110:$E110))),0)</f>
        <v>-10267064.452533398</v>
      </c>
      <c r="Y110" s="30" cm="1">
        <f t="array" ref="Y110">Y$106+IF($C110&lt;&gt;0,SUMPRODUCT((Y$107:Y$108)*TRANSPOSE(($D110:$E110))),0)</f>
        <v>-8213651.5620267186</v>
      </c>
      <c r="Z110" s="30" cm="1">
        <f t="array" ref="Z110">Z$106+IF($C110&lt;&gt;0,SUMPRODUCT((Z$107:Z$108)*TRANSPOSE(($D110:$E110))),0)</f>
        <v>-6160238.6715200385</v>
      </c>
      <c r="AA110" s="30" cm="1">
        <f t="array" ref="AA110">AA$106+IF($C110&lt;&gt;0,SUMPRODUCT((AA$107:AA$108)*TRANSPOSE(($D110:$E110))),0)</f>
        <v>-4106825.7810133593</v>
      </c>
      <c r="AB110" s="30" cm="1">
        <f t="array" ref="AB110">AB$106+IF($C110&lt;&gt;0,SUMPRODUCT((AB$107:AB$108)*TRANSPOSE(($D110:$E110))),0)</f>
        <v>-2053412.8905066797</v>
      </c>
      <c r="AC110" s="30" cm="1">
        <f t="array" ref="AC110">AC$106+IF($C110&lt;&gt;0,SUMPRODUCT((AC$107:AC$108)*TRANSPOSE(($D110:$E110))),0)</f>
        <v>0</v>
      </c>
      <c r="AD110" s="30" cm="1">
        <f t="array" ref="AD110">AD$106+IF($C110&lt;&gt;0,SUMPRODUCT((AD$107:AD$108)*TRANSPOSE(($D110:$E110))),0)</f>
        <v>0</v>
      </c>
      <c r="AE110" s="30" cm="1">
        <f t="array" ref="AE110">AE$106+IF($C110&lt;&gt;0,SUMPRODUCT((AE$107:AE$108)*TRANSPOSE(($D110:$E110))),0)</f>
        <v>0</v>
      </c>
      <c r="AF110" s="30" cm="1">
        <f t="array" ref="AF110">AF$106+IF($C110&lt;&gt;0,SUMPRODUCT((AF$107:AF$108)*TRANSPOSE(($D110:$E110))),0)</f>
        <v>0</v>
      </c>
      <c r="AG110" s="30" cm="1">
        <f t="array" ref="AG110">AG$106+IF($C110&lt;&gt;0,SUMPRODUCT((AG$107:AG$108)*TRANSPOSE(($D110:$E110))),0)</f>
        <v>0</v>
      </c>
    </row>
    <row r="111" spans="1:43" x14ac:dyDescent="0.2">
      <c r="A111" s="1" t="str">
        <f>"sens"&amp;Assumptions!B112</f>
        <v>sens2</v>
      </c>
      <c r="C111" s="299" t="str">
        <f>Assumptions!C112</f>
        <v>Capex 10% lower</v>
      </c>
      <c r="D111" s="300">
        <f>Assumptions!G112</f>
        <v>-0.1</v>
      </c>
      <c r="E111" s="300">
        <f>Assumptions!H112</f>
        <v>0</v>
      </c>
      <c r="G111" s="37" t="str">
        <f t="shared" ref="G111:G117" si="20">PROPER($A$3)&amp;A111</f>
        <v>Option 4sens2</v>
      </c>
      <c r="I111" s="30" cm="1">
        <f t="array" ref="I111">I$106+IF($C111&lt;&gt;0,SUMPRODUCT((I$107:I$108)*TRANSPOSE(($D111:$E111))),0)</f>
        <v>38955540.547436401</v>
      </c>
      <c r="J111" s="30" cm="1">
        <f t="array" ref="J111">J$106+IF($C111&lt;&gt;0,SUMPRODUCT((J$107:J$108)*TRANSPOSE(($D111:$E111))),0)</f>
        <v>42967383.028228857</v>
      </c>
      <c r="K111" s="30" cm="1">
        <f t="array" ref="K111">K$106+IF($C111&lt;&gt;0,SUMPRODUCT((K$107:K$108)*TRANSPOSE(($D111:$E111))),0)</f>
        <v>43785783.401624218</v>
      </c>
      <c r="L111" s="30" cm="1">
        <f t="array" ref="L111">L$106+IF($C111&lt;&gt;0,SUMPRODUCT((L$107:L$108)*TRANSPOSE(($D111:$E111))),0)</f>
        <v>42842489.326459944</v>
      </c>
      <c r="M111" s="30" cm="1">
        <f t="array" ref="M111">M$106+IF($C111&lt;&gt;0,SUMPRODUCT((M$107:M$108)*TRANSPOSE(($D111:$E111))),0)</f>
        <v>41603041.523335151</v>
      </c>
      <c r="N111" s="30" cm="1">
        <f t="array" ref="N111">N$106+IF($C111&lt;&gt;0,SUMPRODUCT((N$107:N$108)*TRANSPOSE(($D111:$E111))),0)</f>
        <v>42377409.937443651</v>
      </c>
      <c r="O111" s="30" cm="1">
        <f t="array" ref="O111">O$106+IF($C111&lt;&gt;0,SUMPRODUCT((O$107:O$108)*TRANSPOSE(($D111:$E111))),0)</f>
        <v>43064322.575669415</v>
      </c>
      <c r="P111" s="30" cm="1">
        <f t="array" ref="P111">P$106+IF($C111&lt;&gt;0,SUMPRODUCT((P$107:P$108)*TRANSPOSE(($D111:$E111))),0)</f>
        <v>44123678.050796054</v>
      </c>
      <c r="Q111" s="30" cm="1">
        <f t="array" ref="Q111">Q$106+IF($C111&lt;&gt;0,SUMPRODUCT((Q$107:Q$108)*TRANSPOSE(($D111:$E111))),0)</f>
        <v>44413052.329245828</v>
      </c>
      <c r="R111" s="30" cm="1">
        <f t="array" ref="R111">R$106+IF($C111&lt;&gt;0,SUMPRODUCT((R$107:R$108)*TRANSPOSE(($D111:$E111))),0)</f>
        <v>44413052.329245828</v>
      </c>
      <c r="S111" s="30" cm="1">
        <f t="array" ref="S111">S$106+IF($C111&lt;&gt;0,SUMPRODUCT((S$107:S$108)*TRANSPOSE(($D111:$E111))),0)</f>
        <v>44413052.329245828</v>
      </c>
      <c r="T111" s="30" cm="1">
        <f t="array" ref="T111">T$106+IF($C111&lt;&gt;0,SUMPRODUCT((T$107:T$108)*TRANSPOSE(($D111:$E111))),0)</f>
        <v>44413052.329245828</v>
      </c>
      <c r="U111" s="30" cm="1">
        <f t="array" ref="U111">U$106+IF($C111&lt;&gt;0,SUMPRODUCT((U$107:U$108)*TRANSPOSE(($D111:$E111))),0)</f>
        <v>44413052.329245828</v>
      </c>
      <c r="V111" s="30" cm="1">
        <f t="array" ref="V111">V$106+IF($C111&lt;&gt;0,SUMPRODUCT((V$107:V$108)*TRANSPOSE(($D111:$E111))),0)</f>
        <v>44413052.329245828</v>
      </c>
      <c r="W111" s="30" cm="1">
        <f t="array" ref="W111">W$106+IF($C111&lt;&gt;0,SUMPRODUCT((W$107:W$108)*TRANSPOSE(($D111:$E111))),0)</f>
        <v>44413052.329245828</v>
      </c>
      <c r="X111" s="30" cm="1">
        <f t="array" ref="X111">X$106+IF($C111&lt;&gt;0,SUMPRODUCT((X$107:X$108)*TRANSPOSE(($D111:$E111))),0)</f>
        <v>-8400325.4611636885</v>
      </c>
      <c r="Y111" s="30" cm="1">
        <f t="array" ref="Y111">Y$106+IF($C111&lt;&gt;0,SUMPRODUCT((Y$107:Y$108)*TRANSPOSE(($D111:$E111))),0)</f>
        <v>-6720260.3689309508</v>
      </c>
      <c r="Z111" s="30" cm="1">
        <f t="array" ref="Z111">Z$106+IF($C111&lt;&gt;0,SUMPRODUCT((Z$107:Z$108)*TRANSPOSE(($D111:$E111))),0)</f>
        <v>-5040195.276698214</v>
      </c>
      <c r="AA111" s="30" cm="1">
        <f t="array" ref="AA111">AA$106+IF($C111&lt;&gt;0,SUMPRODUCT((AA$107:AA$108)*TRANSPOSE(($D111:$E111))),0)</f>
        <v>-3360130.1844654754</v>
      </c>
      <c r="AB111" s="30" cm="1">
        <f t="array" ref="AB111">AB$106+IF($C111&lt;&gt;0,SUMPRODUCT((AB$107:AB$108)*TRANSPOSE(($D111:$E111))),0)</f>
        <v>-1680065.0922327377</v>
      </c>
      <c r="AC111" s="30" cm="1">
        <f t="array" ref="AC111">AC$106+IF($C111&lt;&gt;0,SUMPRODUCT((AC$107:AC$108)*TRANSPOSE(($D111:$E111))),0)</f>
        <v>0</v>
      </c>
      <c r="AD111" s="30" cm="1">
        <f t="array" ref="AD111">AD$106+IF($C111&lt;&gt;0,SUMPRODUCT((AD$107:AD$108)*TRANSPOSE(($D111:$E111))),0)</f>
        <v>0</v>
      </c>
      <c r="AE111" s="30" cm="1">
        <f t="array" ref="AE111">AE$106+IF($C111&lt;&gt;0,SUMPRODUCT((AE$107:AE$108)*TRANSPOSE(($D111:$E111))),0)</f>
        <v>0</v>
      </c>
      <c r="AF111" s="30" cm="1">
        <f t="array" ref="AF111">AF$106+IF($C111&lt;&gt;0,SUMPRODUCT((AF$107:AF$108)*TRANSPOSE(($D111:$E111))),0)</f>
        <v>0</v>
      </c>
      <c r="AG111" s="30" cm="1">
        <f t="array" ref="AG111">AG$106+IF($C111&lt;&gt;0,SUMPRODUCT((AG$107:AG$108)*TRANSPOSE(($D111:$E111))),0)</f>
        <v>0</v>
      </c>
    </row>
    <row r="112" spans="1:43" x14ac:dyDescent="0.2">
      <c r="A112" s="1" t="str">
        <f>"sens"&amp;Assumptions!B113</f>
        <v>sens3</v>
      </c>
      <c r="C112" s="299" t="str">
        <f>Assumptions!C113</f>
        <v>Total benefits 10% higher</v>
      </c>
      <c r="D112" s="300">
        <f>Assumptions!G113</f>
        <v>0</v>
      </c>
      <c r="E112" s="300">
        <f>Assumptions!H113</f>
        <v>0.1</v>
      </c>
      <c r="G112" s="37" t="str">
        <f t="shared" si="20"/>
        <v>Option 4sens3</v>
      </c>
      <c r="I112" s="30" cm="1">
        <f t="array" ref="I112">I$106+IF($C112&lt;&gt;0,SUMPRODUCT((I$107:I$108)*TRANSPOSE(($D112:$E112))),0)</f>
        <v>42851094.602180041</v>
      </c>
      <c r="J112" s="30" cm="1">
        <f t="array" ref="J112">J$106+IF($C112&lt;&gt;0,SUMPRODUCT((J$107:J$108)*TRANSPOSE(($D112:$E112))),0)</f>
        <v>47245453.941138051</v>
      </c>
      <c r="K112" s="30" cm="1">
        <f t="array" ref="K112">K$106+IF($C112&lt;&gt;0,SUMPRODUCT((K$107:K$108)*TRANSPOSE(($D112:$E112))),0)</f>
        <v>48127026.961959243</v>
      </c>
      <c r="L112" s="30" cm="1">
        <f t="array" ref="L112">L$106+IF($C112&lt;&gt;0,SUMPRODUCT((L$107:L$108)*TRANSPOSE(($D112:$E112))),0)</f>
        <v>47070736.089364849</v>
      </c>
      <c r="M112" s="30" cm="1">
        <f t="array" ref="M112">M$106+IF($C112&lt;&gt;0,SUMPRODUCT((M$107:M$108)*TRANSPOSE(($D112:$E112))),0)</f>
        <v>45688676.116013877</v>
      </c>
      <c r="N112" s="30" cm="1">
        <f t="array" ref="N112">N$106+IF($C112&lt;&gt;0,SUMPRODUCT((N$107:N$108)*TRANSPOSE(($D112:$E112))),0)</f>
        <v>46521813.981619529</v>
      </c>
      <c r="O112" s="30" cm="1">
        <f t="array" ref="O112">O$106+IF($C112&lt;&gt;0,SUMPRODUCT((O$107:O$108)*TRANSPOSE(($D112:$E112))),0)</f>
        <v>47277417.883667871</v>
      </c>
      <c r="P112" s="30" cm="1">
        <f t="array" ref="P112">P$106+IF($C112&lt;&gt;0,SUMPRODUCT((P$107:P$108)*TRANSPOSE(($D112:$E112))),0)</f>
        <v>48442708.906307176</v>
      </c>
      <c r="Q112" s="30" cm="1">
        <f t="array" ref="Q112">Q$106+IF($C112&lt;&gt;0,SUMPRODUCT((Q$107:Q$108)*TRANSPOSE(($D112:$E112))),0)</f>
        <v>48761020.612601921</v>
      </c>
      <c r="R112" s="30" cm="1">
        <f t="array" ref="R112">R$106+IF($C112&lt;&gt;0,SUMPRODUCT((R$107:R$108)*TRANSPOSE(($D112:$E112))),0)</f>
        <v>48761020.612601921</v>
      </c>
      <c r="S112" s="30" cm="1">
        <f t="array" ref="S112">S$106+IF($C112&lt;&gt;0,SUMPRODUCT((S$107:S$108)*TRANSPOSE(($D112:$E112))),0)</f>
        <v>48761020.612601921</v>
      </c>
      <c r="T112" s="30" cm="1">
        <f t="array" ref="T112">T$106+IF($C112&lt;&gt;0,SUMPRODUCT((T$107:T$108)*TRANSPOSE(($D112:$E112))),0)</f>
        <v>48761020.612601921</v>
      </c>
      <c r="U112" s="30" cm="1">
        <f t="array" ref="U112">U$106+IF($C112&lt;&gt;0,SUMPRODUCT((U$107:U$108)*TRANSPOSE(($D112:$E112))),0)</f>
        <v>48761020.612601921</v>
      </c>
      <c r="V112" s="30" cm="1">
        <f t="array" ref="V112">V$106+IF($C112&lt;&gt;0,SUMPRODUCT((V$107:V$108)*TRANSPOSE(($D112:$E112))),0)</f>
        <v>48761020.612601921</v>
      </c>
      <c r="W112" s="30" cm="1">
        <f t="array" ref="W112">W$106+IF($C112&lt;&gt;0,SUMPRODUCT((W$107:W$108)*TRANSPOSE(($D112:$E112))),0)</f>
        <v>48761020.612601921</v>
      </c>
      <c r="X112" s="30" cm="1">
        <f t="array" ref="X112">X$106+IF($C112&lt;&gt;0,SUMPRODUCT((X$107:X$108)*TRANSPOSE(($D112:$E112))),0)</f>
        <v>-9333694.9568485431</v>
      </c>
      <c r="Y112" s="30" cm="1">
        <f t="array" ref="Y112">Y$106+IF($C112&lt;&gt;0,SUMPRODUCT((Y$107:Y$108)*TRANSPOSE(($D112:$E112))),0)</f>
        <v>-7466955.9654788347</v>
      </c>
      <c r="Z112" s="30" cm="1">
        <f t="array" ref="Z112">Z$106+IF($C112&lt;&gt;0,SUMPRODUCT((Z$107:Z$108)*TRANSPOSE(($D112:$E112))),0)</f>
        <v>-5600216.9741091263</v>
      </c>
      <c r="AA112" s="30" cm="1">
        <f t="array" ref="AA112">AA$106+IF($C112&lt;&gt;0,SUMPRODUCT((AA$107:AA$108)*TRANSPOSE(($D112:$E112))),0)</f>
        <v>-3733477.9827394173</v>
      </c>
      <c r="AB112" s="30" cm="1">
        <f t="array" ref="AB112">AB$106+IF($C112&lt;&gt;0,SUMPRODUCT((AB$107:AB$108)*TRANSPOSE(($D112:$E112))),0)</f>
        <v>-1866738.9913697087</v>
      </c>
      <c r="AC112" s="30" cm="1">
        <f t="array" ref="AC112">AC$106+IF($C112&lt;&gt;0,SUMPRODUCT((AC$107:AC$108)*TRANSPOSE(($D112:$E112))),0)</f>
        <v>0</v>
      </c>
      <c r="AD112" s="30" cm="1">
        <f t="array" ref="AD112">AD$106+IF($C112&lt;&gt;0,SUMPRODUCT((AD$107:AD$108)*TRANSPOSE(($D112:$E112))),0)</f>
        <v>0</v>
      </c>
      <c r="AE112" s="30" cm="1">
        <f t="array" ref="AE112">AE$106+IF($C112&lt;&gt;0,SUMPRODUCT((AE$107:AE$108)*TRANSPOSE(($D112:$E112))),0)</f>
        <v>0</v>
      </c>
      <c r="AF112" s="30" cm="1">
        <f t="array" ref="AF112">AF$106+IF($C112&lt;&gt;0,SUMPRODUCT((AF$107:AF$108)*TRANSPOSE(($D112:$E112))),0)</f>
        <v>0</v>
      </c>
      <c r="AG112" s="30" cm="1">
        <f t="array" ref="AG112">AG$106+IF($C112&lt;&gt;0,SUMPRODUCT((AG$107:AG$108)*TRANSPOSE(($D112:$E112))),0)</f>
        <v>0</v>
      </c>
    </row>
    <row r="113" spans="1:33" x14ac:dyDescent="0.2">
      <c r="A113" s="1" t="str">
        <f>"sens"&amp;Assumptions!B114</f>
        <v>sens4</v>
      </c>
      <c r="C113" s="299" t="str">
        <f>Assumptions!C114</f>
        <v>Total benefits 10% lower</v>
      </c>
      <c r="D113" s="300">
        <f>Assumptions!G114</f>
        <v>0</v>
      </c>
      <c r="E113" s="300">
        <f>Assumptions!H114</f>
        <v>-0.1</v>
      </c>
      <c r="G113" s="37" t="str">
        <f t="shared" si="20"/>
        <v>Option 4sens4</v>
      </c>
      <c r="I113" s="30" cm="1">
        <f t="array" ref="I113">I$106+IF($C113&lt;&gt;0,SUMPRODUCT((I$107:I$108)*TRANSPOSE(($D113:$E113))),0)</f>
        <v>35059986.492692761</v>
      </c>
      <c r="J113" s="30" cm="1">
        <f t="array" ref="J113">J$106+IF($C113&lt;&gt;0,SUMPRODUCT((J$107:J$108)*TRANSPOSE(($D113:$E113))),0)</f>
        <v>38315964.317045726</v>
      </c>
      <c r="K113" s="30" cm="1">
        <f t="array" ref="K113">K$106+IF($C113&lt;&gt;0,SUMPRODUCT((K$107:K$108)*TRANSPOSE(($D113:$E113))),0)</f>
        <v>38697844.244741306</v>
      </c>
      <c r="L113" s="30" cm="1">
        <f t="array" ref="L113">L$106+IF($C113&lt;&gt;0,SUMPRODUCT((L$107:L$108)*TRANSPOSE(($D113:$E113))),0)</f>
        <v>37494199.168733217</v>
      </c>
      <c r="M113" s="30" cm="1">
        <f t="array" ref="M113">M$106+IF($C113&lt;&gt;0,SUMPRODUCT((M$107:M$108)*TRANSPOSE(($D113:$E113))),0)</f>
        <v>36024015.737560652</v>
      </c>
      <c r="N113" s="30" cm="1">
        <f t="array" ref="N113">N$106+IF($C113&lt;&gt;0,SUMPRODUCT((N$107:N$108)*TRANSPOSE(($D113:$E113))),0)</f>
        <v>36366266.901898064</v>
      </c>
      <c r="O113" s="30" cm="1">
        <f t="array" ref="O113">O$106+IF($C113&lt;&gt;0,SUMPRODUCT((O$107:O$108)*TRANSPOSE(($D113:$E113))),0)</f>
        <v>36984488.27630125</v>
      </c>
      <c r="P113" s="30" cm="1">
        <f t="array" ref="P113">P$106+IF($C113&lt;&gt;0,SUMPRODUCT((P$107:P$108)*TRANSPOSE(($D113:$E113))),0)</f>
        <v>37937908.203915223</v>
      </c>
      <c r="Q113" s="30" cm="1">
        <f t="array" ref="Q113">Q$106+IF($C113&lt;&gt;0,SUMPRODUCT((Q$107:Q$108)*TRANSPOSE(($D113:$E113))),0)</f>
        <v>38198345.054520026</v>
      </c>
      <c r="R113" s="30" cm="1">
        <f t="array" ref="R113">R$106+IF($C113&lt;&gt;0,SUMPRODUCT((R$107:R$108)*TRANSPOSE(($D113:$E113))),0)</f>
        <v>38198345.054520026</v>
      </c>
      <c r="S113" s="30" cm="1">
        <f t="array" ref="S113">S$106+IF($C113&lt;&gt;0,SUMPRODUCT((S$107:S$108)*TRANSPOSE(($D113:$E113))),0)</f>
        <v>38198345.054520026</v>
      </c>
      <c r="T113" s="30" cm="1">
        <f t="array" ref="T113">T$106+IF($C113&lt;&gt;0,SUMPRODUCT((T$107:T$108)*TRANSPOSE(($D113:$E113))),0)</f>
        <v>38198345.054520026</v>
      </c>
      <c r="U113" s="30" cm="1">
        <f t="array" ref="U113">U$106+IF($C113&lt;&gt;0,SUMPRODUCT((U$107:U$108)*TRANSPOSE(($D113:$E113))),0)</f>
        <v>38198345.054520026</v>
      </c>
      <c r="V113" s="30" cm="1">
        <f t="array" ref="V113">V$106+IF($C113&lt;&gt;0,SUMPRODUCT((V$107:V$108)*TRANSPOSE(($D113:$E113))),0)</f>
        <v>38198345.054520026</v>
      </c>
      <c r="W113" s="30" cm="1">
        <f t="array" ref="W113">W$106+IF($C113&lt;&gt;0,SUMPRODUCT((W$107:W$108)*TRANSPOSE(($D113:$E113))),0)</f>
        <v>38198345.054520026</v>
      </c>
      <c r="X113" s="30" cm="1">
        <f t="array" ref="X113">X$106+IF($C113&lt;&gt;0,SUMPRODUCT((X$107:X$108)*TRANSPOSE(($D113:$E113))),0)</f>
        <v>-9333694.9568485431</v>
      </c>
      <c r="Y113" s="30" cm="1">
        <f t="array" ref="Y113">Y$106+IF($C113&lt;&gt;0,SUMPRODUCT((Y$107:Y$108)*TRANSPOSE(($D113:$E113))),0)</f>
        <v>-7466955.9654788347</v>
      </c>
      <c r="Z113" s="30" cm="1">
        <f t="array" ref="Z113">Z$106+IF($C113&lt;&gt;0,SUMPRODUCT((Z$107:Z$108)*TRANSPOSE(($D113:$E113))),0)</f>
        <v>-5600216.9741091263</v>
      </c>
      <c r="AA113" s="30" cm="1">
        <f t="array" ref="AA113">AA$106+IF($C113&lt;&gt;0,SUMPRODUCT((AA$107:AA$108)*TRANSPOSE(($D113:$E113))),0)</f>
        <v>-3733477.9827394173</v>
      </c>
      <c r="AB113" s="30" cm="1">
        <f t="array" ref="AB113">AB$106+IF($C113&lt;&gt;0,SUMPRODUCT((AB$107:AB$108)*TRANSPOSE(($D113:$E113))),0)</f>
        <v>-1866738.9913697087</v>
      </c>
      <c r="AC113" s="30" cm="1">
        <f t="array" ref="AC113">AC$106+IF($C113&lt;&gt;0,SUMPRODUCT((AC$107:AC$108)*TRANSPOSE(($D113:$E113))),0)</f>
        <v>0</v>
      </c>
      <c r="AD113" s="30" cm="1">
        <f t="array" ref="AD113">AD$106+IF($C113&lt;&gt;0,SUMPRODUCT((AD$107:AD$108)*TRANSPOSE(($D113:$E113))),0)</f>
        <v>0</v>
      </c>
      <c r="AE113" s="30" cm="1">
        <f t="array" ref="AE113">AE$106+IF($C113&lt;&gt;0,SUMPRODUCT((AE$107:AE$108)*TRANSPOSE(($D113:$E113))),0)</f>
        <v>0</v>
      </c>
      <c r="AF113" s="30" cm="1">
        <f t="array" ref="AF113">AF$106+IF($C113&lt;&gt;0,SUMPRODUCT((AF$107:AF$108)*TRANSPOSE(($D113:$E113))),0)</f>
        <v>0</v>
      </c>
      <c r="AG113" s="30" cm="1">
        <f t="array" ref="AG113">AG$106+IF($C113&lt;&gt;0,SUMPRODUCT((AG$107:AG$108)*TRANSPOSE(($D113:$E113))),0)</f>
        <v>0</v>
      </c>
    </row>
    <row r="114" spans="1:33" x14ac:dyDescent="0.2">
      <c r="A114" s="1" t="str">
        <f>"sens"&amp;Assumptions!B115</f>
        <v>sens5</v>
      </c>
      <c r="C114" s="299" t="str">
        <f>Assumptions!C115</f>
        <v>Capex 10% higher &amp; Total benefits 10% lower</v>
      </c>
      <c r="D114" s="300">
        <f>Assumptions!G115</f>
        <v>0.1</v>
      </c>
      <c r="E114" s="300">
        <f>Assumptions!H115</f>
        <v>-0.1</v>
      </c>
      <c r="G114" s="37" t="str">
        <f t="shared" si="20"/>
        <v>Option 4sens5</v>
      </c>
      <c r="I114" s="30" cm="1">
        <f t="array" ref="I114">I$106+IF($C114&lt;&gt;0,SUMPRODUCT((I$107:I$108)*TRANSPOSE(($D114:$E114))),0)</f>
        <v>35059986.492692761</v>
      </c>
      <c r="J114" s="30" cm="1">
        <f t="array" ref="J114">J$106+IF($C114&lt;&gt;0,SUMPRODUCT((J$107:J$108)*TRANSPOSE(($D114:$E114))),0)</f>
        <v>38129290.417908758</v>
      </c>
      <c r="K114" s="30" cm="1">
        <f t="array" ref="K114">K$106+IF($C114&lt;&gt;0,SUMPRODUCT((K$107:K$108)*TRANSPOSE(($D114:$E114))),0)</f>
        <v>38324496.446467362</v>
      </c>
      <c r="L114" s="30" cm="1">
        <f t="array" ref="L114">L$106+IF($C114&lt;&gt;0,SUMPRODUCT((L$107:L$108)*TRANSPOSE(($D114:$E114))),0)</f>
        <v>36934177.471322306</v>
      </c>
      <c r="M114" s="30" cm="1">
        <f t="array" ref="M114">M$106+IF($C114&lt;&gt;0,SUMPRODUCT((M$107:M$108)*TRANSPOSE(($D114:$E114))),0)</f>
        <v>35277320.141012773</v>
      </c>
      <c r="N114" s="30" cm="1">
        <f t="array" ref="N114">N$106+IF($C114&lt;&gt;0,SUMPRODUCT((N$107:N$108)*TRANSPOSE(($D114:$E114))),0)</f>
        <v>35432897.406213209</v>
      </c>
      <c r="O114" s="30" cm="1">
        <f t="array" ref="O114">O$106+IF($C114&lt;&gt;0,SUMPRODUCT((O$107:O$108)*TRANSPOSE(($D114:$E114))),0)</f>
        <v>36051118.780616395</v>
      </c>
      <c r="P114" s="30" cm="1">
        <f t="array" ref="P114">P$106+IF($C114&lt;&gt;0,SUMPRODUCT((P$107:P$108)*TRANSPOSE(($D114:$E114))),0)</f>
        <v>37004538.708230369</v>
      </c>
      <c r="Q114" s="30" cm="1">
        <f t="array" ref="Q114">Q$106+IF($C114&lt;&gt;0,SUMPRODUCT((Q$107:Q$108)*TRANSPOSE(($D114:$E114))),0)</f>
        <v>37264975.558835164</v>
      </c>
      <c r="R114" s="30" cm="1">
        <f t="array" ref="R114">R$106+IF($C114&lt;&gt;0,SUMPRODUCT((R$107:R$108)*TRANSPOSE(($D114:$E114))),0)</f>
        <v>37264975.558835164</v>
      </c>
      <c r="S114" s="30" cm="1">
        <f t="array" ref="S114">S$106+IF($C114&lt;&gt;0,SUMPRODUCT((S$107:S$108)*TRANSPOSE(($D114:$E114))),0)</f>
        <v>37264975.558835164</v>
      </c>
      <c r="T114" s="30" cm="1">
        <f t="array" ref="T114">T$106+IF($C114&lt;&gt;0,SUMPRODUCT((T$107:T$108)*TRANSPOSE(($D114:$E114))),0)</f>
        <v>37264975.558835164</v>
      </c>
      <c r="U114" s="30" cm="1">
        <f t="array" ref="U114">U$106+IF($C114&lt;&gt;0,SUMPRODUCT((U$107:U$108)*TRANSPOSE(($D114:$E114))),0)</f>
        <v>37264975.558835164</v>
      </c>
      <c r="V114" s="30" cm="1">
        <f t="array" ref="V114">V$106+IF($C114&lt;&gt;0,SUMPRODUCT((V$107:V$108)*TRANSPOSE(($D114:$E114))),0)</f>
        <v>37264975.558835164</v>
      </c>
      <c r="W114" s="30" cm="1">
        <f t="array" ref="W114">W$106+IF($C114&lt;&gt;0,SUMPRODUCT((W$107:W$108)*TRANSPOSE(($D114:$E114))),0)</f>
        <v>37264975.558835164</v>
      </c>
      <c r="X114" s="30" cm="1">
        <f t="array" ref="X114">X$106+IF($C114&lt;&gt;0,SUMPRODUCT((X$107:X$108)*TRANSPOSE(($D114:$E114))),0)</f>
        <v>-10267064.452533398</v>
      </c>
      <c r="Y114" s="30" cm="1">
        <f t="array" ref="Y114">Y$106+IF($C114&lt;&gt;0,SUMPRODUCT((Y$107:Y$108)*TRANSPOSE(($D114:$E114))),0)</f>
        <v>-8213651.5620267186</v>
      </c>
      <c r="Z114" s="30" cm="1">
        <f t="array" ref="Z114">Z$106+IF($C114&lt;&gt;0,SUMPRODUCT((Z$107:Z$108)*TRANSPOSE(($D114:$E114))),0)</f>
        <v>-6160238.6715200385</v>
      </c>
      <c r="AA114" s="30" cm="1">
        <f t="array" ref="AA114">AA$106+IF($C114&lt;&gt;0,SUMPRODUCT((AA$107:AA$108)*TRANSPOSE(($D114:$E114))),0)</f>
        <v>-4106825.7810133593</v>
      </c>
      <c r="AB114" s="30" cm="1">
        <f t="array" ref="AB114">AB$106+IF($C114&lt;&gt;0,SUMPRODUCT((AB$107:AB$108)*TRANSPOSE(($D114:$E114))),0)</f>
        <v>-2053412.8905066797</v>
      </c>
      <c r="AC114" s="30" cm="1">
        <f t="array" ref="AC114">AC$106+IF($C114&lt;&gt;0,SUMPRODUCT((AC$107:AC$108)*TRANSPOSE(($D114:$E114))),0)</f>
        <v>0</v>
      </c>
      <c r="AD114" s="30" cm="1">
        <f t="array" ref="AD114">AD$106+IF($C114&lt;&gt;0,SUMPRODUCT((AD$107:AD$108)*TRANSPOSE(($D114:$E114))),0)</f>
        <v>0</v>
      </c>
      <c r="AE114" s="30" cm="1">
        <f t="array" ref="AE114">AE$106+IF($C114&lt;&gt;0,SUMPRODUCT((AE$107:AE$108)*TRANSPOSE(($D114:$E114))),0)</f>
        <v>0</v>
      </c>
      <c r="AF114" s="30" cm="1">
        <f t="array" ref="AF114">AF$106+IF($C114&lt;&gt;0,SUMPRODUCT((AF$107:AF$108)*TRANSPOSE(($D114:$E114))),0)</f>
        <v>0</v>
      </c>
      <c r="AG114" s="30" cm="1">
        <f t="array" ref="AG114">AG$106+IF($C114&lt;&gt;0,SUMPRODUCT((AG$107:AG$108)*TRANSPOSE(($D114:$E114))),0)</f>
        <v>0</v>
      </c>
    </row>
    <row r="115" spans="1:33" x14ac:dyDescent="0.2">
      <c r="A115" s="1" t="str">
        <f>"sens"&amp;Assumptions!B116</f>
        <v>sens</v>
      </c>
      <c r="C115" s="299">
        <f>Assumptions!C116</f>
        <v>0</v>
      </c>
      <c r="D115" s="300">
        <f>Assumptions!G116</f>
        <v>0</v>
      </c>
      <c r="E115" s="300">
        <f>Assumptions!H116</f>
        <v>0</v>
      </c>
      <c r="G115" s="37" t="str">
        <f t="shared" si="20"/>
        <v>Option 4sens</v>
      </c>
      <c r="I115" s="30" cm="1">
        <f t="array" ref="I115">I$106+IF($C115&lt;&gt;0,SUMPRODUCT((I$107:I$108)*TRANSPOSE(($D115:$E115))),0)</f>
        <v>38955540.547436401</v>
      </c>
      <c r="J115" s="30" cm="1">
        <f t="array" ref="J115">J$106+IF($C115&lt;&gt;0,SUMPRODUCT((J$107:J$108)*TRANSPOSE(($D115:$E115))),0)</f>
        <v>42780709.129091889</v>
      </c>
      <c r="K115" s="30" cm="1">
        <f t="array" ref="K115">K$106+IF($C115&lt;&gt;0,SUMPRODUCT((K$107:K$108)*TRANSPOSE(($D115:$E115))),0)</f>
        <v>43412435.603350274</v>
      </c>
      <c r="L115" s="30" cm="1">
        <f t="array" ref="L115">L$106+IF($C115&lt;&gt;0,SUMPRODUCT((L$107:L$108)*TRANSPOSE(($D115:$E115))),0)</f>
        <v>42282467.629049033</v>
      </c>
      <c r="M115" s="30" cm="1">
        <f t="array" ref="M115">M$106+IF($C115&lt;&gt;0,SUMPRODUCT((M$107:M$108)*TRANSPOSE(($D115:$E115))),0)</f>
        <v>40856345.926787265</v>
      </c>
      <c r="N115" s="30" cm="1">
        <f t="array" ref="N115">N$106+IF($C115&lt;&gt;0,SUMPRODUCT((N$107:N$108)*TRANSPOSE(($D115:$E115))),0)</f>
        <v>41444040.441758797</v>
      </c>
      <c r="O115" s="30" cm="1">
        <f t="array" ref="O115">O$106+IF($C115&lt;&gt;0,SUMPRODUCT((O$107:O$108)*TRANSPOSE(($D115:$E115))),0)</f>
        <v>42130953.079984561</v>
      </c>
      <c r="P115" s="30" cm="1">
        <f t="array" ref="P115">P$106+IF($C115&lt;&gt;0,SUMPRODUCT((P$107:P$108)*TRANSPOSE(($D115:$E115))),0)</f>
        <v>43190308.5551112</v>
      </c>
      <c r="Q115" s="30" cm="1">
        <f t="array" ref="Q115">Q$106+IF($C115&lt;&gt;0,SUMPRODUCT((Q$107:Q$108)*TRANSPOSE(($D115:$E115))),0)</f>
        <v>43479682.833560973</v>
      </c>
      <c r="R115" s="30" cm="1">
        <f t="array" ref="R115">R$106+IF($C115&lt;&gt;0,SUMPRODUCT((R$107:R$108)*TRANSPOSE(($D115:$E115))),0)</f>
        <v>43479682.833560973</v>
      </c>
      <c r="S115" s="30" cm="1">
        <f t="array" ref="S115">S$106+IF($C115&lt;&gt;0,SUMPRODUCT((S$107:S$108)*TRANSPOSE(($D115:$E115))),0)</f>
        <v>43479682.833560973</v>
      </c>
      <c r="T115" s="30" cm="1">
        <f t="array" ref="T115">T$106+IF($C115&lt;&gt;0,SUMPRODUCT((T$107:T$108)*TRANSPOSE(($D115:$E115))),0)</f>
        <v>43479682.833560973</v>
      </c>
      <c r="U115" s="30" cm="1">
        <f t="array" ref="U115">U$106+IF($C115&lt;&gt;0,SUMPRODUCT((U$107:U$108)*TRANSPOSE(($D115:$E115))),0)</f>
        <v>43479682.833560973</v>
      </c>
      <c r="V115" s="30" cm="1">
        <f t="array" ref="V115">V$106+IF($C115&lt;&gt;0,SUMPRODUCT((V$107:V$108)*TRANSPOSE(($D115:$E115))),0)</f>
        <v>43479682.833560973</v>
      </c>
      <c r="W115" s="30" cm="1">
        <f t="array" ref="W115">W$106+IF($C115&lt;&gt;0,SUMPRODUCT((W$107:W$108)*TRANSPOSE(($D115:$E115))),0)</f>
        <v>43479682.833560973</v>
      </c>
      <c r="X115" s="30" cm="1">
        <f t="array" ref="X115">X$106+IF($C115&lt;&gt;0,SUMPRODUCT((X$107:X$108)*TRANSPOSE(($D115:$E115))),0)</f>
        <v>-9333694.9568485431</v>
      </c>
      <c r="Y115" s="30" cm="1">
        <f t="array" ref="Y115">Y$106+IF($C115&lt;&gt;0,SUMPRODUCT((Y$107:Y$108)*TRANSPOSE(($D115:$E115))),0)</f>
        <v>-7466955.9654788347</v>
      </c>
      <c r="Z115" s="30" cm="1">
        <f t="array" ref="Z115">Z$106+IF($C115&lt;&gt;0,SUMPRODUCT((Z$107:Z$108)*TRANSPOSE(($D115:$E115))),0)</f>
        <v>-5600216.9741091263</v>
      </c>
      <c r="AA115" s="30" cm="1">
        <f t="array" ref="AA115">AA$106+IF($C115&lt;&gt;0,SUMPRODUCT((AA$107:AA$108)*TRANSPOSE(($D115:$E115))),0)</f>
        <v>-3733477.9827394173</v>
      </c>
      <c r="AB115" s="30" cm="1">
        <f t="array" ref="AB115">AB$106+IF($C115&lt;&gt;0,SUMPRODUCT((AB$107:AB$108)*TRANSPOSE(($D115:$E115))),0)</f>
        <v>-1866738.9913697087</v>
      </c>
      <c r="AC115" s="30" cm="1">
        <f t="array" ref="AC115">AC$106+IF($C115&lt;&gt;0,SUMPRODUCT((AC$107:AC$108)*TRANSPOSE(($D115:$E115))),0)</f>
        <v>0</v>
      </c>
      <c r="AD115" s="30" cm="1">
        <f t="array" ref="AD115">AD$106+IF($C115&lt;&gt;0,SUMPRODUCT((AD$107:AD$108)*TRANSPOSE(($D115:$E115))),0)</f>
        <v>0</v>
      </c>
      <c r="AE115" s="30" cm="1">
        <f t="array" ref="AE115">AE$106+IF($C115&lt;&gt;0,SUMPRODUCT((AE$107:AE$108)*TRANSPOSE(($D115:$E115))),0)</f>
        <v>0</v>
      </c>
      <c r="AF115" s="30" cm="1">
        <f t="array" ref="AF115">AF$106+IF($C115&lt;&gt;0,SUMPRODUCT((AF$107:AF$108)*TRANSPOSE(($D115:$E115))),0)</f>
        <v>0</v>
      </c>
      <c r="AG115" s="30" cm="1">
        <f t="array" ref="AG115">AG$106+IF($C115&lt;&gt;0,SUMPRODUCT((AG$107:AG$108)*TRANSPOSE(($D115:$E115))),0)</f>
        <v>0</v>
      </c>
    </row>
    <row r="116" spans="1:33" x14ac:dyDescent="0.2">
      <c r="A116" s="1" t="str">
        <f>"sens"&amp;Assumptions!B117</f>
        <v>sens</v>
      </c>
      <c r="C116" s="299">
        <f>Assumptions!C117</f>
        <v>0</v>
      </c>
      <c r="D116" s="300">
        <f>Assumptions!G117</f>
        <v>0</v>
      </c>
      <c r="E116" s="300">
        <f>Assumptions!H117</f>
        <v>0</v>
      </c>
      <c r="G116" s="37" t="str">
        <f t="shared" si="20"/>
        <v>Option 4sens</v>
      </c>
      <c r="I116" s="30" cm="1">
        <f t="array" ref="I116">I$106+IF($C116&lt;&gt;0,SUMPRODUCT((I$107:I$108)*TRANSPOSE(($D116:$E116))),0)</f>
        <v>38955540.547436401</v>
      </c>
      <c r="J116" s="30" cm="1">
        <f t="array" ref="J116">J$106+IF($C116&lt;&gt;0,SUMPRODUCT((J$107:J$108)*TRANSPOSE(($D116:$E116))),0)</f>
        <v>42780709.129091889</v>
      </c>
      <c r="K116" s="30" cm="1">
        <f t="array" ref="K116">K$106+IF($C116&lt;&gt;0,SUMPRODUCT((K$107:K$108)*TRANSPOSE(($D116:$E116))),0)</f>
        <v>43412435.603350274</v>
      </c>
      <c r="L116" s="30" cm="1">
        <f t="array" ref="L116">L$106+IF($C116&lt;&gt;0,SUMPRODUCT((L$107:L$108)*TRANSPOSE(($D116:$E116))),0)</f>
        <v>42282467.629049033</v>
      </c>
      <c r="M116" s="30" cm="1">
        <f t="array" ref="M116">M$106+IF($C116&lt;&gt;0,SUMPRODUCT((M$107:M$108)*TRANSPOSE(($D116:$E116))),0)</f>
        <v>40856345.926787265</v>
      </c>
      <c r="N116" s="30" cm="1">
        <f t="array" ref="N116">N$106+IF($C116&lt;&gt;0,SUMPRODUCT((N$107:N$108)*TRANSPOSE(($D116:$E116))),0)</f>
        <v>41444040.441758797</v>
      </c>
      <c r="O116" s="30" cm="1">
        <f t="array" ref="O116">O$106+IF($C116&lt;&gt;0,SUMPRODUCT((O$107:O$108)*TRANSPOSE(($D116:$E116))),0)</f>
        <v>42130953.079984561</v>
      </c>
      <c r="P116" s="30" cm="1">
        <f t="array" ref="P116">P$106+IF($C116&lt;&gt;0,SUMPRODUCT((P$107:P$108)*TRANSPOSE(($D116:$E116))),0)</f>
        <v>43190308.5551112</v>
      </c>
      <c r="Q116" s="30" cm="1">
        <f t="array" ref="Q116">Q$106+IF($C116&lt;&gt;0,SUMPRODUCT((Q$107:Q$108)*TRANSPOSE(($D116:$E116))),0)</f>
        <v>43479682.833560973</v>
      </c>
      <c r="R116" s="30" cm="1">
        <f t="array" ref="R116">R$106+IF($C116&lt;&gt;0,SUMPRODUCT((R$107:R$108)*TRANSPOSE(($D116:$E116))),0)</f>
        <v>43479682.833560973</v>
      </c>
      <c r="S116" s="30" cm="1">
        <f t="array" ref="S116">S$106+IF($C116&lt;&gt;0,SUMPRODUCT((S$107:S$108)*TRANSPOSE(($D116:$E116))),0)</f>
        <v>43479682.833560973</v>
      </c>
      <c r="T116" s="30" cm="1">
        <f t="array" ref="T116">T$106+IF($C116&lt;&gt;0,SUMPRODUCT((T$107:T$108)*TRANSPOSE(($D116:$E116))),0)</f>
        <v>43479682.833560973</v>
      </c>
      <c r="U116" s="30" cm="1">
        <f t="array" ref="U116">U$106+IF($C116&lt;&gt;0,SUMPRODUCT((U$107:U$108)*TRANSPOSE(($D116:$E116))),0)</f>
        <v>43479682.833560973</v>
      </c>
      <c r="V116" s="30" cm="1">
        <f t="array" ref="V116">V$106+IF($C116&lt;&gt;0,SUMPRODUCT((V$107:V$108)*TRANSPOSE(($D116:$E116))),0)</f>
        <v>43479682.833560973</v>
      </c>
      <c r="W116" s="30" cm="1">
        <f t="array" ref="W116">W$106+IF($C116&lt;&gt;0,SUMPRODUCT((W$107:W$108)*TRANSPOSE(($D116:$E116))),0)</f>
        <v>43479682.833560973</v>
      </c>
      <c r="X116" s="30" cm="1">
        <f t="array" ref="X116">X$106+IF($C116&lt;&gt;0,SUMPRODUCT((X$107:X$108)*TRANSPOSE(($D116:$E116))),0)</f>
        <v>-9333694.9568485431</v>
      </c>
      <c r="Y116" s="30" cm="1">
        <f t="array" ref="Y116">Y$106+IF($C116&lt;&gt;0,SUMPRODUCT((Y$107:Y$108)*TRANSPOSE(($D116:$E116))),0)</f>
        <v>-7466955.9654788347</v>
      </c>
      <c r="Z116" s="30" cm="1">
        <f t="array" ref="Z116">Z$106+IF($C116&lt;&gt;0,SUMPRODUCT((Z$107:Z$108)*TRANSPOSE(($D116:$E116))),0)</f>
        <v>-5600216.9741091263</v>
      </c>
      <c r="AA116" s="30" cm="1">
        <f t="array" ref="AA116">AA$106+IF($C116&lt;&gt;0,SUMPRODUCT((AA$107:AA$108)*TRANSPOSE(($D116:$E116))),0)</f>
        <v>-3733477.9827394173</v>
      </c>
      <c r="AB116" s="30" cm="1">
        <f t="array" ref="AB116">AB$106+IF($C116&lt;&gt;0,SUMPRODUCT((AB$107:AB$108)*TRANSPOSE(($D116:$E116))),0)</f>
        <v>-1866738.9913697087</v>
      </c>
      <c r="AC116" s="30" cm="1">
        <f t="array" ref="AC116">AC$106+IF($C116&lt;&gt;0,SUMPRODUCT((AC$107:AC$108)*TRANSPOSE(($D116:$E116))),0)</f>
        <v>0</v>
      </c>
      <c r="AD116" s="30" cm="1">
        <f t="array" ref="AD116">AD$106+IF($C116&lt;&gt;0,SUMPRODUCT((AD$107:AD$108)*TRANSPOSE(($D116:$E116))),0)</f>
        <v>0</v>
      </c>
      <c r="AE116" s="30" cm="1">
        <f t="array" ref="AE116">AE$106+IF($C116&lt;&gt;0,SUMPRODUCT((AE$107:AE$108)*TRANSPOSE(($D116:$E116))),0)</f>
        <v>0</v>
      </c>
      <c r="AF116" s="30" cm="1">
        <f t="array" ref="AF116">AF$106+IF($C116&lt;&gt;0,SUMPRODUCT((AF$107:AF$108)*TRANSPOSE(($D116:$E116))),0)</f>
        <v>0</v>
      </c>
      <c r="AG116" s="30" cm="1">
        <f t="array" ref="AG116">AG$106+IF($C116&lt;&gt;0,SUMPRODUCT((AG$107:AG$108)*TRANSPOSE(($D116:$E116))),0)</f>
        <v>0</v>
      </c>
    </row>
    <row r="117" spans="1:33" x14ac:dyDescent="0.2">
      <c r="A117" s="1" t="str">
        <f>"sens"&amp;Assumptions!B118</f>
        <v>sens</v>
      </c>
      <c r="C117" s="299">
        <f>Assumptions!C118</f>
        <v>0</v>
      </c>
      <c r="D117" s="300">
        <f>Assumptions!G118</f>
        <v>0</v>
      </c>
      <c r="E117" s="300">
        <f>Assumptions!H118</f>
        <v>0</v>
      </c>
      <c r="G117" s="37" t="str">
        <f t="shared" si="20"/>
        <v>Option 4sens</v>
      </c>
      <c r="I117" s="30" cm="1">
        <f t="array" ref="I117">I$106+IF($C117&lt;&gt;0,SUMPRODUCT((I$107:I$108)*TRANSPOSE(($D117:$E117))),0)</f>
        <v>38955540.547436401</v>
      </c>
      <c r="J117" s="30" cm="1">
        <f t="array" ref="J117">J$106+IF($C117&lt;&gt;0,SUMPRODUCT((J$107:J$108)*TRANSPOSE(($D117:$E117))),0)</f>
        <v>42780709.129091889</v>
      </c>
      <c r="K117" s="30" cm="1">
        <f t="array" ref="K117">K$106+IF($C117&lt;&gt;0,SUMPRODUCT((K$107:K$108)*TRANSPOSE(($D117:$E117))),0)</f>
        <v>43412435.603350274</v>
      </c>
      <c r="L117" s="30" cm="1">
        <f t="array" ref="L117">L$106+IF($C117&lt;&gt;0,SUMPRODUCT((L$107:L$108)*TRANSPOSE(($D117:$E117))),0)</f>
        <v>42282467.629049033</v>
      </c>
      <c r="M117" s="30" cm="1">
        <f t="array" ref="M117">M$106+IF($C117&lt;&gt;0,SUMPRODUCT((M$107:M$108)*TRANSPOSE(($D117:$E117))),0)</f>
        <v>40856345.926787265</v>
      </c>
      <c r="N117" s="30" cm="1">
        <f t="array" ref="N117">N$106+IF($C117&lt;&gt;0,SUMPRODUCT((N$107:N$108)*TRANSPOSE(($D117:$E117))),0)</f>
        <v>41444040.441758797</v>
      </c>
      <c r="O117" s="30" cm="1">
        <f t="array" ref="O117">O$106+IF($C117&lt;&gt;0,SUMPRODUCT((O$107:O$108)*TRANSPOSE(($D117:$E117))),0)</f>
        <v>42130953.079984561</v>
      </c>
      <c r="P117" s="30" cm="1">
        <f t="array" ref="P117">P$106+IF($C117&lt;&gt;0,SUMPRODUCT((P$107:P$108)*TRANSPOSE(($D117:$E117))),0)</f>
        <v>43190308.5551112</v>
      </c>
      <c r="Q117" s="30" cm="1">
        <f t="array" ref="Q117">Q$106+IF($C117&lt;&gt;0,SUMPRODUCT((Q$107:Q$108)*TRANSPOSE(($D117:$E117))),0)</f>
        <v>43479682.833560973</v>
      </c>
      <c r="R117" s="30" cm="1">
        <f t="array" ref="R117">R$106+IF($C117&lt;&gt;0,SUMPRODUCT((R$107:R$108)*TRANSPOSE(($D117:$E117))),0)</f>
        <v>43479682.833560973</v>
      </c>
      <c r="S117" s="30" cm="1">
        <f t="array" ref="S117">S$106+IF($C117&lt;&gt;0,SUMPRODUCT((S$107:S$108)*TRANSPOSE(($D117:$E117))),0)</f>
        <v>43479682.833560973</v>
      </c>
      <c r="T117" s="30" cm="1">
        <f t="array" ref="T117">T$106+IF($C117&lt;&gt;0,SUMPRODUCT((T$107:T$108)*TRANSPOSE(($D117:$E117))),0)</f>
        <v>43479682.833560973</v>
      </c>
      <c r="U117" s="30" cm="1">
        <f t="array" ref="U117">U$106+IF($C117&lt;&gt;0,SUMPRODUCT((U$107:U$108)*TRANSPOSE(($D117:$E117))),0)</f>
        <v>43479682.833560973</v>
      </c>
      <c r="V117" s="30" cm="1">
        <f t="array" ref="V117">V$106+IF($C117&lt;&gt;0,SUMPRODUCT((V$107:V$108)*TRANSPOSE(($D117:$E117))),0)</f>
        <v>43479682.833560973</v>
      </c>
      <c r="W117" s="30" cm="1">
        <f t="array" ref="W117">W$106+IF($C117&lt;&gt;0,SUMPRODUCT((W$107:W$108)*TRANSPOSE(($D117:$E117))),0)</f>
        <v>43479682.833560973</v>
      </c>
      <c r="X117" s="30" cm="1">
        <f t="array" ref="X117">X$106+IF($C117&lt;&gt;0,SUMPRODUCT((X$107:X$108)*TRANSPOSE(($D117:$E117))),0)</f>
        <v>-9333694.9568485431</v>
      </c>
      <c r="Y117" s="30" cm="1">
        <f t="array" ref="Y117">Y$106+IF($C117&lt;&gt;0,SUMPRODUCT((Y$107:Y$108)*TRANSPOSE(($D117:$E117))),0)</f>
        <v>-7466955.9654788347</v>
      </c>
      <c r="Z117" s="30" cm="1">
        <f t="array" ref="Z117">Z$106+IF($C117&lt;&gt;0,SUMPRODUCT((Z$107:Z$108)*TRANSPOSE(($D117:$E117))),0)</f>
        <v>-5600216.9741091263</v>
      </c>
      <c r="AA117" s="30" cm="1">
        <f t="array" ref="AA117">AA$106+IF($C117&lt;&gt;0,SUMPRODUCT((AA$107:AA$108)*TRANSPOSE(($D117:$E117))),0)</f>
        <v>-3733477.9827394173</v>
      </c>
      <c r="AB117" s="30" cm="1">
        <f t="array" ref="AB117">AB$106+IF($C117&lt;&gt;0,SUMPRODUCT((AB$107:AB$108)*TRANSPOSE(($D117:$E117))),0)</f>
        <v>-1866738.9913697087</v>
      </c>
      <c r="AC117" s="30" cm="1">
        <f t="array" ref="AC117">AC$106+IF($C117&lt;&gt;0,SUMPRODUCT((AC$107:AC$108)*TRANSPOSE(($D117:$E117))),0)</f>
        <v>0</v>
      </c>
      <c r="AD117" s="30" cm="1">
        <f t="array" ref="AD117">AD$106+IF($C117&lt;&gt;0,SUMPRODUCT((AD$107:AD$108)*TRANSPOSE(($D117:$E117))),0)</f>
        <v>0</v>
      </c>
      <c r="AE117" s="30" cm="1">
        <f t="array" ref="AE117">AE$106+IF($C117&lt;&gt;0,SUMPRODUCT((AE$107:AE$108)*TRANSPOSE(($D117:$E117))),0)</f>
        <v>0</v>
      </c>
      <c r="AF117" s="30" cm="1">
        <f t="array" ref="AF117">AF$106+IF($C117&lt;&gt;0,SUMPRODUCT((AF$107:AF$108)*TRANSPOSE(($D117:$E117))),0)</f>
        <v>0</v>
      </c>
      <c r="AG117" s="30" cm="1">
        <f t="array" ref="AG117">AG$106+IF($C117&lt;&gt;0,SUMPRODUCT((AG$107:AG$108)*TRANSPOSE(($D117:$E117))),0)</f>
        <v>0</v>
      </c>
    </row>
  </sheetData>
  <conditionalFormatting sqref="E14">
    <cfRule type="expression" dxfId="6" priority="1">
      <formula>AND(SUM($I14:$AB14)&lt;&gt;0, E14=0)</formula>
    </cfRule>
  </conditionalFormatting>
  <conditionalFormatting sqref="E15:E16">
    <cfRule type="expression" dxfId="5" priority="54">
      <formula>AND(SUM($I15:$AB15)&lt;&gt;0, E15=0)</formula>
    </cfRule>
  </conditionalFormatting>
  <conditionalFormatting sqref="E28">
    <cfRule type="expression" dxfId="4" priority="2">
      <formula>AND(SUM($I$27:$AG$27)&gt;0, $E$28=0)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9" id="{17B125C1-0588-4495-B8F7-9B52E25BED85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94D8-0AAB-45B3-9A29-8CF3F90554FB}">
  <sheetPr codeName="Sheet14">
    <tabColor rgb="FF0099FF"/>
  </sheetPr>
  <dimension ref="A1:XER117"/>
  <sheetViews>
    <sheetView showGridLines="0" zoomScale="90" zoomScaleNormal="90" workbookViewId="0">
      <pane xSplit="7" ySplit="10" topLeftCell="H11" activePane="bottomRight" state="frozen"/>
      <selection activeCell="S27" sqref="S27"/>
      <selection pane="topRight" activeCell="S27" sqref="S27"/>
      <selection pane="bottomLeft" activeCell="S27" sqref="S27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3.375" style="1" customWidth="1"/>
    <col min="9" max="33" width="12.125" style="1" customWidth="1"/>
    <col min="34" max="16384" width="8" style="1"/>
  </cols>
  <sheetData>
    <row r="1" spans="1:43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43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43" ht="15.75" x14ac:dyDescent="0.25">
      <c r="A3" s="202" t="s">
        <v>184</v>
      </c>
      <c r="B3" s="5"/>
      <c r="C3" s="199">
        <f>INDEX(Assumptions!$E$14:$E$18, MATCH(A3,_xlfn.ANCHORARRAY( Assumptions!$C$14),0))</f>
        <v>0</v>
      </c>
    </row>
    <row r="4" spans="1:43" x14ac:dyDescent="0.2">
      <c r="A4" s="200" t="str">
        <f>(INDEX(Data!$D$9:$D$13, MATCH(A3, options,0)))</f>
        <v>Not used</v>
      </c>
      <c r="B4" s="186"/>
      <c r="C4" s="237" t="str">
        <f>IF(INDEX(Misc_calcs!$D$49:$D$67, MATCH(A3, Misc_calcs!$B$49:$B$67,0)), Misc_calcs!$B$70, "")</f>
        <v/>
      </c>
    </row>
    <row r="5" spans="1:43" hidden="1" outlineLevel="1" x14ac:dyDescent="0.2">
      <c r="C5" s="98"/>
      <c r="D5" s="97"/>
      <c r="E5" s="99"/>
      <c r="F5" s="99"/>
      <c r="G5" s="97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</row>
    <row r="6" spans="1:43" hidden="1" outlineLevel="1" x14ac:dyDescent="0.2">
      <c r="A6" s="97" t="str">
        <f>'Option1 (base case)'!A6</f>
        <v>Count</v>
      </c>
      <c r="B6" s="97"/>
      <c r="C6" s="98"/>
      <c r="D6" s="97"/>
      <c r="E6" s="99"/>
      <c r="F6" s="99"/>
      <c r="G6" s="97"/>
      <c r="H6" s="100"/>
      <c r="I6" s="100">
        <f>'Option1 (base case)'!I6</f>
        <v>1</v>
      </c>
      <c r="J6" s="100">
        <f>'Option1 (base case)'!J6</f>
        <v>2</v>
      </c>
      <c r="K6" s="100">
        <f>'Option1 (base case)'!K6</f>
        <v>3</v>
      </c>
      <c r="L6" s="100">
        <f>'Option1 (base case)'!L6</f>
        <v>4</v>
      </c>
      <c r="M6" s="100">
        <f>'Option1 (base case)'!M6</f>
        <v>5</v>
      </c>
      <c r="N6" s="100">
        <f>'Option1 (base case)'!N6</f>
        <v>6</v>
      </c>
      <c r="O6" s="100">
        <f>'Option1 (base case)'!O6</f>
        <v>7</v>
      </c>
      <c r="P6" s="100">
        <f>'Option1 (base case)'!P6</f>
        <v>8</v>
      </c>
      <c r="Q6" s="100">
        <f>'Option1 (base case)'!Q6</f>
        <v>9</v>
      </c>
      <c r="R6" s="100">
        <f>'Option1 (base case)'!R6</f>
        <v>10</v>
      </c>
      <c r="S6" s="100">
        <f>'Option1 (base case)'!S6</f>
        <v>11</v>
      </c>
      <c r="T6" s="100">
        <f>'Option1 (base case)'!T6</f>
        <v>12</v>
      </c>
      <c r="U6" s="100">
        <f>'Option1 (base case)'!U6</f>
        <v>13</v>
      </c>
      <c r="V6" s="100">
        <f>'Option1 (base case)'!V6</f>
        <v>14</v>
      </c>
      <c r="W6" s="100">
        <f>'Option1 (base case)'!W6</f>
        <v>15</v>
      </c>
      <c r="X6" s="100">
        <f>'Option1 (base case)'!X6</f>
        <v>16</v>
      </c>
      <c r="Y6" s="100">
        <f>'Option1 (base case)'!Y6</f>
        <v>17</v>
      </c>
      <c r="Z6" s="100">
        <f>'Option1 (base case)'!Z6</f>
        <v>18</v>
      </c>
      <c r="AA6" s="100">
        <f>'Option1 (base case)'!AA6</f>
        <v>19</v>
      </c>
      <c r="AB6" s="100">
        <f>'Option1 (base case)'!AB6</f>
        <v>20</v>
      </c>
      <c r="AC6" s="100">
        <f>'Option1 (base case)'!AC6</f>
        <v>21</v>
      </c>
      <c r="AD6" s="100">
        <f>'Option1 (base case)'!AD6</f>
        <v>22</v>
      </c>
      <c r="AE6" s="100">
        <f>'Option1 (base case)'!AE6</f>
        <v>23</v>
      </c>
      <c r="AF6" s="100">
        <f>'Option1 (base case)'!AF6</f>
        <v>24</v>
      </c>
      <c r="AG6" s="100">
        <f>'Option1 (base case)'!AG6</f>
        <v>25</v>
      </c>
    </row>
    <row r="7" spans="1:43" hidden="1" outlineLevel="1" x14ac:dyDescent="0.2">
      <c r="A7" s="97" t="str">
        <f>'Option1 (base case)'!A7</f>
        <v>Value of CO2 reductions</v>
      </c>
      <c r="B7" s="97"/>
      <c r="G7" s="159" t="s">
        <v>63</v>
      </c>
      <c r="I7" s="98">
        <f>'Option1 (base case)'!I7</f>
        <v>24.730486797759085</v>
      </c>
      <c r="J7" s="98">
        <f>'Option1 (base case)'!J7</f>
        <v>22.340740091772258</v>
      </c>
      <c r="K7" s="98">
        <f>'Option1 (base case)'!K7</f>
        <v>20.196329122153124</v>
      </c>
      <c r="L7" s="98">
        <f>'Option1 (base case)'!L7</f>
        <v>18.06294207659629</v>
      </c>
      <c r="M7" s="98">
        <f>'Option1 (base case)'!M7</f>
        <v>15.913397615084225</v>
      </c>
      <c r="N7" s="98">
        <f>'Option1 (base case)'!N7</f>
        <v>13.715069432539002</v>
      </c>
      <c r="O7" s="98">
        <f>'Option1 (base case)'!O7</f>
        <v>13.715069432539002</v>
      </c>
      <c r="P7" s="98">
        <f>'Option1 (base case)'!P7</f>
        <v>13.715069432539002</v>
      </c>
      <c r="Q7" s="98">
        <f>'Option1 (base case)'!Q7</f>
        <v>13.715069432539002</v>
      </c>
      <c r="R7" s="98">
        <f>'Option1 (base case)'!R7</f>
        <v>13.715069432539002</v>
      </c>
      <c r="S7" s="98">
        <f>'Option1 (base case)'!S7</f>
        <v>13.715069432539002</v>
      </c>
      <c r="T7" s="98">
        <f>'Option1 (base case)'!T7</f>
        <v>13.715069432539002</v>
      </c>
      <c r="U7" s="98">
        <f>'Option1 (base case)'!U7</f>
        <v>13.715069432539002</v>
      </c>
      <c r="V7" s="98">
        <f>'Option1 (base case)'!V7</f>
        <v>13.715069432539002</v>
      </c>
      <c r="W7" s="98">
        <f>'Option1 (base case)'!W7</f>
        <v>13.715069432539002</v>
      </c>
      <c r="X7" s="98">
        <f>'Option1 (base case)'!X7</f>
        <v>13.715069432539002</v>
      </c>
      <c r="Y7" s="98">
        <f>'Option1 (base case)'!Y7</f>
        <v>13.715069432539002</v>
      </c>
      <c r="Z7" s="98">
        <f>'Option1 (base case)'!Z7</f>
        <v>13.715069432539002</v>
      </c>
      <c r="AA7" s="98">
        <f>'Option1 (base case)'!AA7</f>
        <v>13.715069432539002</v>
      </c>
      <c r="AB7" s="98">
        <f>'Option1 (base case)'!AB7</f>
        <v>13.715069432539002</v>
      </c>
      <c r="AC7" s="98">
        <f>'Option1 (base case)'!AC7</f>
        <v>13.715069432539002</v>
      </c>
      <c r="AD7" s="98">
        <f>'Option1 (base case)'!AD7</f>
        <v>13.715069432539002</v>
      </c>
      <c r="AE7" s="98">
        <f>'Option1 (base case)'!AE7</f>
        <v>13.715069432539002</v>
      </c>
      <c r="AF7" s="98">
        <f>'Option1 (base case)'!AF7</f>
        <v>13.715069432539002</v>
      </c>
      <c r="AG7" s="98">
        <f>'Option1 (base case)'!AG7</f>
        <v>13.715069432539002</v>
      </c>
    </row>
    <row r="8" spans="1:43" ht="6.75" customHeight="1" collapsed="1" x14ac:dyDescent="0.2">
      <c r="C8" s="98"/>
      <c r="D8" s="97"/>
      <c r="E8" s="99"/>
      <c r="F8" s="99"/>
      <c r="G8" s="97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</row>
    <row r="9" spans="1:43" ht="15" x14ac:dyDescent="0.2">
      <c r="A9" s="17"/>
      <c r="B9" s="17"/>
      <c r="C9" s="17"/>
      <c r="D9" s="17"/>
      <c r="E9" s="17"/>
      <c r="F9" s="141"/>
      <c r="G9" s="17" t="s">
        <v>25</v>
      </c>
      <c r="H9" s="219"/>
      <c r="I9" s="16" t="str">
        <f>'Option1 (base case)'!I9</f>
        <v>2026-27</v>
      </c>
      <c r="J9" s="16" t="str">
        <f>'Option1 (base case)'!J9</f>
        <v>2027-28</v>
      </c>
      <c r="K9" s="16" t="str">
        <f>'Option1 (base case)'!K9</f>
        <v>2028-29</v>
      </c>
      <c r="L9" s="16" t="str">
        <f>'Option1 (base case)'!L9</f>
        <v>2029-30</v>
      </c>
      <c r="M9" s="16" t="str">
        <f>'Option1 (base case)'!M9</f>
        <v>2030-31</v>
      </c>
      <c r="N9" s="16" t="str">
        <f>'Option1 (base case)'!N9</f>
        <v>2031-32</v>
      </c>
      <c r="O9" s="16" t="str">
        <f>'Option1 (base case)'!O9</f>
        <v>2032-33</v>
      </c>
      <c r="P9" s="16" t="str">
        <f>'Option1 (base case)'!P9</f>
        <v>2033-34</v>
      </c>
      <c r="Q9" s="16" t="str">
        <f>'Option1 (base case)'!Q9</f>
        <v>2034-35</v>
      </c>
      <c r="R9" s="16" t="str">
        <f>'Option1 (base case)'!R9</f>
        <v>2035-36</v>
      </c>
      <c r="S9" s="16" t="str">
        <f>'Option1 (base case)'!S9</f>
        <v>2036-37</v>
      </c>
      <c r="T9" s="16" t="str">
        <f>'Option1 (base case)'!T9</f>
        <v>2037-38</v>
      </c>
      <c r="U9" s="16" t="str">
        <f>'Option1 (base case)'!U9</f>
        <v>2038-39</v>
      </c>
      <c r="V9" s="16" t="str">
        <f>'Option1 (base case)'!V9</f>
        <v>2039-40</v>
      </c>
      <c r="W9" s="16" t="str">
        <f>'Option1 (base case)'!W9</f>
        <v>2040-41</v>
      </c>
      <c r="X9" s="16" t="str">
        <f>'Option1 (base case)'!X9</f>
        <v>2041-42</v>
      </c>
      <c r="Y9" s="16" t="str">
        <f>'Option1 (base case)'!Y9</f>
        <v>2042-43</v>
      </c>
      <c r="Z9" s="16" t="str">
        <f>'Option1 (base case)'!Z9</f>
        <v>2043-44</v>
      </c>
      <c r="AA9" s="16" t="str">
        <f>'Option1 (base case)'!AA9</f>
        <v>2044-45</v>
      </c>
      <c r="AB9" s="16" t="str">
        <f>'Option1 (base case)'!AB9</f>
        <v>2045-46</v>
      </c>
      <c r="AC9" s="16" t="str">
        <f>'Option1 (base case)'!AC9</f>
        <v>2046-47</v>
      </c>
      <c r="AD9" s="16" t="str">
        <f>'Option1 (base case)'!AD9</f>
        <v>2047-48</v>
      </c>
      <c r="AE9" s="16" t="str">
        <f>'Option1 (base case)'!AE9</f>
        <v>2048-49</v>
      </c>
      <c r="AF9" s="16" t="str">
        <f>'Option1 (base case)'!AF9</f>
        <v>2049-50</v>
      </c>
      <c r="AG9" s="16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8" t="s">
        <v>120</v>
      </c>
      <c r="B11" s="88"/>
      <c r="C11" s="89"/>
      <c r="D11" s="89"/>
      <c r="E11" s="89"/>
      <c r="F11" s="89"/>
      <c r="G11" s="203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</row>
    <row r="12" spans="1:43" x14ac:dyDescent="0.2">
      <c r="A12" s="3"/>
      <c r="B12" s="3"/>
      <c r="C12" s="3"/>
      <c r="D12" s="3"/>
      <c r="G12" s="204"/>
      <c r="AH12"/>
      <c r="AI12"/>
      <c r="AJ12"/>
      <c r="AK12"/>
    </row>
    <row r="13" spans="1:43" x14ac:dyDescent="0.2">
      <c r="C13" s="3" t="s">
        <v>17</v>
      </c>
      <c r="D13"/>
      <c r="E13" s="125" t="s">
        <v>69</v>
      </c>
      <c r="G13" s="205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6" t="s">
        <v>57</v>
      </c>
      <c r="D14"/>
      <c r="E14" s="147">
        <v>0</v>
      </c>
      <c r="G14" s="206">
        <f>input_dollars</f>
        <v>45291</v>
      </c>
      <c r="H14" s="148"/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6" t="s">
        <v>57</v>
      </c>
      <c r="D15"/>
      <c r="E15" s="147">
        <v>0</v>
      </c>
      <c r="G15" s="206">
        <f>input_dollars</f>
        <v>45291</v>
      </c>
      <c r="H15" s="2"/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6" t="s">
        <v>57</v>
      </c>
      <c r="D16"/>
      <c r="E16" s="147">
        <v>0</v>
      </c>
      <c r="G16" s="206">
        <f>input_dollars</f>
        <v>45291</v>
      </c>
      <c r="H16" s="2"/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30</v>
      </c>
      <c r="G17" s="206">
        <f>input_dollars</f>
        <v>45291</v>
      </c>
      <c r="H17" s="106"/>
      <c r="I17" s="105">
        <f t="shared" ref="I17:Q17" si="0">SUM(I14:I16)</f>
        <v>0</v>
      </c>
      <c r="J17" s="105">
        <f t="shared" si="0"/>
        <v>0</v>
      </c>
      <c r="K17" s="105">
        <f>SUM(K14:K16)</f>
        <v>0</v>
      </c>
      <c r="L17" s="105">
        <f t="shared" si="0"/>
        <v>0</v>
      </c>
      <c r="M17" s="105">
        <f t="shared" si="0"/>
        <v>0</v>
      </c>
      <c r="N17" s="105">
        <f t="shared" si="0"/>
        <v>0</v>
      </c>
      <c r="O17" s="105">
        <f t="shared" si="0"/>
        <v>0</v>
      </c>
      <c r="P17" s="105">
        <f t="shared" si="0"/>
        <v>0</v>
      </c>
      <c r="Q17" s="105">
        <f t="shared" si="0"/>
        <v>0</v>
      </c>
      <c r="R17" s="105">
        <f t="shared" ref="R17:AG17" si="1">SUM(R14:R16)</f>
        <v>0</v>
      </c>
      <c r="S17" s="105">
        <f t="shared" si="1"/>
        <v>0</v>
      </c>
      <c r="T17" s="105">
        <f t="shared" si="1"/>
        <v>0</v>
      </c>
      <c r="U17" s="105">
        <f t="shared" si="1"/>
        <v>0</v>
      </c>
      <c r="V17" s="105">
        <f t="shared" si="1"/>
        <v>0</v>
      </c>
      <c r="W17" s="105">
        <f t="shared" si="1"/>
        <v>0</v>
      </c>
      <c r="X17" s="105">
        <f t="shared" si="1"/>
        <v>0</v>
      </c>
      <c r="Y17" s="105">
        <f t="shared" si="1"/>
        <v>0</v>
      </c>
      <c r="Z17" s="105">
        <f t="shared" si="1"/>
        <v>0</v>
      </c>
      <c r="AA17" s="105">
        <f t="shared" si="1"/>
        <v>0</v>
      </c>
      <c r="AB17" s="105">
        <f t="shared" si="1"/>
        <v>0</v>
      </c>
      <c r="AC17" s="105">
        <f t="shared" si="1"/>
        <v>0</v>
      </c>
      <c r="AD17" s="105">
        <f t="shared" si="1"/>
        <v>0</v>
      </c>
      <c r="AE17" s="105">
        <f t="shared" si="1"/>
        <v>0</v>
      </c>
      <c r="AF17" s="105">
        <f t="shared" si="1"/>
        <v>0</v>
      </c>
      <c r="AG17" s="105">
        <f t="shared" si="1"/>
        <v>0</v>
      </c>
      <c r="AH17"/>
      <c r="AI17"/>
      <c r="AJ17"/>
      <c r="AK17"/>
    </row>
    <row r="18" spans="1:43" x14ac:dyDescent="0.2">
      <c r="C18"/>
      <c r="D18"/>
      <c r="E18"/>
      <c r="G18" s="205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6"/>
      <c r="G19" s="206">
        <f>input_dollars</f>
        <v>45291</v>
      </c>
      <c r="H19" s="106"/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35">
        <v>0</v>
      </c>
      <c r="Z19" s="135">
        <v>0</v>
      </c>
      <c r="AA19" s="135">
        <v>0</v>
      </c>
      <c r="AB19" s="135">
        <v>0</v>
      </c>
      <c r="AC19" s="135">
        <v>0</v>
      </c>
      <c r="AD19" s="135">
        <v>0</v>
      </c>
      <c r="AE19" s="135">
        <v>0</v>
      </c>
      <c r="AF19" s="135">
        <v>0</v>
      </c>
      <c r="AG19" s="135">
        <v>0</v>
      </c>
      <c r="AH19"/>
      <c r="AI19"/>
      <c r="AJ19"/>
      <c r="AK19"/>
    </row>
    <row r="20" spans="1:43" x14ac:dyDescent="0.2">
      <c r="G20" s="204"/>
      <c r="AH20"/>
      <c r="AI20"/>
      <c r="AJ20"/>
      <c r="AK20"/>
    </row>
    <row r="21" spans="1:43" x14ac:dyDescent="0.2">
      <c r="C21"/>
      <c r="D21"/>
      <c r="E21"/>
      <c r="G21" s="205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8" t="s">
        <v>149</v>
      </c>
      <c r="B22" s="88"/>
      <c r="C22" s="88"/>
      <c r="D22" s="88"/>
      <c r="E22" s="88"/>
      <c r="F22" s="88"/>
      <c r="G22" s="203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0"/>
      <c r="B23" s="110"/>
      <c r="C23" s="110"/>
      <c r="D23" s="110"/>
      <c r="E23" s="110"/>
      <c r="F23" s="110"/>
      <c r="G23" s="207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0"/>
      <c r="B24" s="110"/>
      <c r="C24" s="1" t="s">
        <v>150</v>
      </c>
      <c r="D24" s="110"/>
      <c r="E24" s="110"/>
      <c r="F24" s="110"/>
      <c r="G24" s="207"/>
      <c r="H24" s="110"/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>
        <v>0</v>
      </c>
      <c r="P24" s="168">
        <v>0</v>
      </c>
      <c r="Q24" s="168">
        <v>0</v>
      </c>
      <c r="R24" s="168">
        <v>0</v>
      </c>
      <c r="S24" s="168">
        <v>0</v>
      </c>
      <c r="T24" s="168">
        <v>0</v>
      </c>
      <c r="U24" s="168">
        <v>0</v>
      </c>
      <c r="V24" s="168">
        <v>0</v>
      </c>
      <c r="W24" s="168">
        <v>0</v>
      </c>
      <c r="X24" s="168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v>0</v>
      </c>
      <c r="AD24" s="168">
        <v>0</v>
      </c>
      <c r="AE24" s="168">
        <v>0</v>
      </c>
      <c r="AF24" s="168">
        <v>0</v>
      </c>
      <c r="AG24" s="168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0"/>
      <c r="B25" s="110"/>
      <c r="C25" s="1" t="s">
        <v>151</v>
      </c>
      <c r="D25" s="207"/>
      <c r="E25" s="110"/>
      <c r="F25" s="110"/>
      <c r="G25" s="207"/>
      <c r="H25" s="110"/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0"/>
      <c r="B26" s="110"/>
      <c r="C26" s="110"/>
      <c r="D26" s="207"/>
      <c r="E26" s="110"/>
      <c r="F26" s="110"/>
      <c r="G26" s="207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123</v>
      </c>
      <c r="D27" s="204"/>
      <c r="E27"/>
      <c r="G27" s="206" t="s">
        <v>40</v>
      </c>
      <c r="H27"/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167">
        <v>0</v>
      </c>
      <c r="T27" s="167">
        <v>0</v>
      </c>
      <c r="U27" s="167">
        <v>0</v>
      </c>
      <c r="V27" s="167">
        <v>0</v>
      </c>
      <c r="W27" s="167">
        <v>0</v>
      </c>
      <c r="X27" s="167">
        <v>0</v>
      </c>
      <c r="Y27" s="167">
        <v>0</v>
      </c>
      <c r="Z27" s="167">
        <v>0</v>
      </c>
      <c r="AA27" s="167">
        <v>0</v>
      </c>
      <c r="AB27" s="167">
        <v>0</v>
      </c>
      <c r="AC27" s="167">
        <v>0</v>
      </c>
      <c r="AD27" s="167">
        <v>0</v>
      </c>
      <c r="AE27" s="167">
        <v>0</v>
      </c>
      <c r="AF27" s="167">
        <v>0</v>
      </c>
      <c r="AG27" s="167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124</v>
      </c>
      <c r="D28" s="204" t="s">
        <v>63</v>
      </c>
      <c r="E28" s="112">
        <f>Assumptions!H41*vcr_esc</f>
        <v>43815.486225173103</v>
      </c>
      <c r="F28" s="237" t="str">
        <f>IF(AND(SUM(I27:AG27)&lt;&gt;0, E28=0), "!", "")</f>
        <v/>
      </c>
      <c r="G28" s="206">
        <f>input_dollars</f>
        <v>45291</v>
      </c>
      <c r="H28"/>
      <c r="I28" s="118">
        <f>I27*$E$28</f>
        <v>0</v>
      </c>
      <c r="J28" s="118">
        <f t="shared" ref="J28:AG28" si="2">J27*$E$28</f>
        <v>0</v>
      </c>
      <c r="K28" s="118">
        <f t="shared" si="2"/>
        <v>0</v>
      </c>
      <c r="L28" s="118">
        <f t="shared" si="2"/>
        <v>0</v>
      </c>
      <c r="M28" s="118">
        <f t="shared" si="2"/>
        <v>0</v>
      </c>
      <c r="N28" s="118">
        <f t="shared" si="2"/>
        <v>0</v>
      </c>
      <c r="O28" s="118">
        <f t="shared" si="2"/>
        <v>0</v>
      </c>
      <c r="P28" s="118">
        <f t="shared" si="2"/>
        <v>0</v>
      </c>
      <c r="Q28" s="118">
        <f t="shared" si="2"/>
        <v>0</v>
      </c>
      <c r="R28" s="118">
        <f t="shared" si="2"/>
        <v>0</v>
      </c>
      <c r="S28" s="118">
        <f t="shared" si="2"/>
        <v>0</v>
      </c>
      <c r="T28" s="118">
        <f t="shared" si="2"/>
        <v>0</v>
      </c>
      <c r="U28" s="118">
        <f t="shared" si="2"/>
        <v>0</v>
      </c>
      <c r="V28" s="118">
        <f t="shared" si="2"/>
        <v>0</v>
      </c>
      <c r="W28" s="118">
        <f t="shared" si="2"/>
        <v>0</v>
      </c>
      <c r="X28" s="118">
        <f t="shared" si="2"/>
        <v>0</v>
      </c>
      <c r="Y28" s="118">
        <f t="shared" si="2"/>
        <v>0</v>
      </c>
      <c r="Z28" s="118">
        <f t="shared" si="2"/>
        <v>0</v>
      </c>
      <c r="AA28" s="118">
        <f t="shared" si="2"/>
        <v>0</v>
      </c>
      <c r="AB28" s="118">
        <f t="shared" si="2"/>
        <v>0</v>
      </c>
      <c r="AC28" s="118">
        <f t="shared" si="2"/>
        <v>0</v>
      </c>
      <c r="AD28" s="118">
        <f t="shared" si="2"/>
        <v>0</v>
      </c>
      <c r="AE28" s="118">
        <f t="shared" si="2"/>
        <v>0</v>
      </c>
      <c r="AF28" s="118">
        <f t="shared" si="2"/>
        <v>0</v>
      </c>
      <c r="AG28" s="118">
        <f t="shared" si="2"/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5"/>
      <c r="E29"/>
      <c r="G29" s="206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1" t="s">
        <v>114</v>
      </c>
      <c r="D30" s="204" t="s">
        <v>207</v>
      </c>
      <c r="G30" s="206">
        <f>input_dollars</f>
        <v>45291</v>
      </c>
      <c r="H30" s="148"/>
      <c r="I30" s="169" cm="1">
        <f t="array" ref="I30">SUMPRODUCT((Assumptions!$H$70:$H$71)*(Assumptions!$G$70:$G$71)*(Assumptions!$I$70:$I$71)*(I$24:I$25))</f>
        <v>0</v>
      </c>
      <c r="J30" s="169" cm="1">
        <f t="array" ref="J30">SUMPRODUCT((Assumptions!$H$70:$H$71)*(Assumptions!$G$70:$G$71)*(Assumptions!$I$70:$I$71)*(J$24:J$25))</f>
        <v>0</v>
      </c>
      <c r="K30" s="169" cm="1">
        <f t="array" ref="K30">SUMPRODUCT((Assumptions!$H$70:$H$71)*(Assumptions!$G$70:$G$71)*(Assumptions!$I$70:$I$71)*(K$24:K$25))</f>
        <v>0</v>
      </c>
      <c r="L30" s="169" cm="1">
        <f t="array" ref="L30">SUMPRODUCT((Assumptions!$H$70:$H$71)*(Assumptions!$G$70:$G$71)*(Assumptions!$I$70:$I$71)*(L$24:L$25))</f>
        <v>0</v>
      </c>
      <c r="M30" s="169" cm="1">
        <f t="array" ref="M30">SUMPRODUCT((Assumptions!$H$70:$H$71)*(Assumptions!$G$70:$G$71)*(Assumptions!$I$70:$I$71)*(M$24:M$25))</f>
        <v>0</v>
      </c>
      <c r="N30" s="169" cm="1">
        <f t="array" ref="N30">SUMPRODUCT((Assumptions!$H$70:$H$71)*(Assumptions!$G$70:$G$71)*(Assumptions!$I$70:$I$71)*(N$24:N$25))</f>
        <v>0</v>
      </c>
      <c r="O30" s="169" cm="1">
        <f t="array" ref="O30">SUMPRODUCT((Assumptions!$H$70:$H$71)*(Assumptions!$G$70:$G$71)*(Assumptions!$I$70:$I$71)*(O$24:O$25))</f>
        <v>0</v>
      </c>
      <c r="P30" s="169" cm="1">
        <f t="array" ref="P30">SUMPRODUCT((Assumptions!$H$70:$H$71)*(Assumptions!$G$70:$G$71)*(Assumptions!$I$70:$I$71)*(P$24:P$25))</f>
        <v>0</v>
      </c>
      <c r="Q30" s="169" cm="1">
        <f t="array" ref="Q30">SUMPRODUCT((Assumptions!$H$70:$H$71)*(Assumptions!$G$70:$G$71)*(Assumptions!$I$70:$I$71)*(Q$24:Q$25))</f>
        <v>0</v>
      </c>
      <c r="R30" s="169" cm="1">
        <f t="array" ref="R30">SUMPRODUCT((Assumptions!$H$70:$H$71)*(Assumptions!$G$70:$G$71)*(Assumptions!$I$70:$I$71)*(R$24:R$25))</f>
        <v>0</v>
      </c>
      <c r="S30" s="169" cm="1">
        <f t="array" ref="S30">SUMPRODUCT((Assumptions!$H$70:$H$71)*(Assumptions!$G$70:$G$71)*(Assumptions!$I$70:$I$71)*(S$24:S$25))</f>
        <v>0</v>
      </c>
      <c r="T30" s="169" cm="1">
        <f t="array" ref="T30">SUMPRODUCT((Assumptions!$H$70:$H$71)*(Assumptions!$G$70:$G$71)*(Assumptions!$I$70:$I$71)*(T$24:T$25))</f>
        <v>0</v>
      </c>
      <c r="U30" s="169" cm="1">
        <f t="array" ref="U30">SUMPRODUCT((Assumptions!$H$70:$H$71)*(Assumptions!$G$70:$G$71)*(Assumptions!$I$70:$I$71)*(U$24:U$25))</f>
        <v>0</v>
      </c>
      <c r="V30" s="169" cm="1">
        <f t="array" ref="V30">SUMPRODUCT((Assumptions!$H$70:$H$71)*(Assumptions!$G$70:$G$71)*(Assumptions!$I$70:$I$71)*(V$24:V$25))</f>
        <v>0</v>
      </c>
      <c r="W30" s="169" cm="1">
        <f t="array" ref="W30">SUMPRODUCT((Assumptions!$H$70:$H$71)*(Assumptions!$G$70:$G$71)*(Assumptions!$I$70:$I$71)*(W$24:W$25))</f>
        <v>0</v>
      </c>
      <c r="X30" s="169" cm="1">
        <f t="array" ref="X30">SUMPRODUCT((Assumptions!$H$70:$H$71)*(Assumptions!$G$70:$G$71)*(Assumptions!$I$70:$I$71)*(X$24:X$25))</f>
        <v>0</v>
      </c>
      <c r="Y30" s="169" cm="1">
        <f t="array" ref="Y30">SUMPRODUCT((Assumptions!$H$70:$H$71)*(Assumptions!$G$70:$G$71)*(Assumptions!$I$70:$I$71)*(Y$24:Y$25))</f>
        <v>0</v>
      </c>
      <c r="Z30" s="169" cm="1">
        <f t="array" ref="Z30">SUMPRODUCT((Assumptions!$H$70:$H$71)*(Assumptions!$G$70:$G$71)*(Assumptions!$I$70:$I$71)*(Z$24:Z$25))</f>
        <v>0</v>
      </c>
      <c r="AA30" s="169" cm="1">
        <f t="array" ref="AA30">SUMPRODUCT((Assumptions!$H$70:$H$71)*(Assumptions!$G$70:$G$71)*(Assumptions!$I$70:$I$71)*(AA$24:AA$25))</f>
        <v>0</v>
      </c>
      <c r="AB30" s="169" cm="1">
        <f t="array" ref="AB30">SUMPRODUCT((Assumptions!$H$70:$H$71)*(Assumptions!$G$70:$G$71)*(Assumptions!$I$70:$I$71)*(AB$24:AB$25))</f>
        <v>0</v>
      </c>
      <c r="AC30" s="169" cm="1">
        <f t="array" ref="AC30">SUMPRODUCT((Assumptions!$H$70:$H$71)*(Assumptions!$G$70:$G$71)*(Assumptions!$I$70:$I$71)*(AC$24:AC$25))</f>
        <v>0</v>
      </c>
      <c r="AD30" s="169" cm="1">
        <f t="array" ref="AD30">SUMPRODUCT((Assumptions!$H$70:$H$71)*(Assumptions!$G$70:$G$71)*(Assumptions!$I$70:$I$71)*(AD$24:AD$25))</f>
        <v>0</v>
      </c>
      <c r="AE30" s="169" cm="1">
        <f t="array" ref="AE30">SUMPRODUCT((Assumptions!$H$70:$H$71)*(Assumptions!$G$70:$G$71)*(Assumptions!$I$70:$I$71)*(AE$24:AE$25))</f>
        <v>0</v>
      </c>
      <c r="AF30" s="169" cm="1">
        <f t="array" ref="AF30">SUMPRODUCT((Assumptions!$H$70:$H$71)*(Assumptions!$G$70:$G$71)*(Assumptions!$I$70:$I$71)*(AF$24:AF$25))</f>
        <v>0</v>
      </c>
      <c r="AG30" s="169" cm="1">
        <f t="array" ref="AG30">SUMPRODUCT((Assumptions!$H$70:$H$71)*(Assumptions!$G$70:$G$71)*(Assumptions!$I$70:$I$71)*(AG$24:AG$25))</f>
        <v>0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116</v>
      </c>
      <c r="D31" s="205"/>
      <c r="E31"/>
      <c r="G31" s="206">
        <f>input_dollars</f>
        <v>45291</v>
      </c>
      <c r="H31" s="148"/>
      <c r="I31" s="169" cm="1">
        <f t="array" ref="I31">(1+Assumptions!$G$81)*SUMPRODUCT((Assumptions!$G$78:$G$79)*(I$24:I$25))</f>
        <v>0</v>
      </c>
      <c r="J31" s="169" cm="1">
        <f t="array" ref="J31">(1+Assumptions!$G$81)*SUMPRODUCT((Assumptions!$G$78:$G$79)*(J$24:J$25))</f>
        <v>0</v>
      </c>
      <c r="K31" s="169" cm="1">
        <f t="array" ref="K31">(1+Assumptions!$G$81)*SUMPRODUCT((Assumptions!$G$78:$G$79)*(K$24:K$25))</f>
        <v>0</v>
      </c>
      <c r="L31" s="169" cm="1">
        <f t="array" ref="L31">(1+Assumptions!$G$81)*SUMPRODUCT((Assumptions!$G$78:$G$79)*(L$24:L$25))</f>
        <v>0</v>
      </c>
      <c r="M31" s="169" cm="1">
        <f t="array" ref="M31">(1+Assumptions!$G$81)*SUMPRODUCT((Assumptions!$G$78:$G$79)*(M$24:M$25))</f>
        <v>0</v>
      </c>
      <c r="N31" s="169" cm="1">
        <f t="array" ref="N31">(1+Assumptions!$G$81)*SUMPRODUCT((Assumptions!$G$78:$G$79)*(N$24:N$25))</f>
        <v>0</v>
      </c>
      <c r="O31" s="169" cm="1">
        <f t="array" ref="O31">(1+Assumptions!$G$81)*SUMPRODUCT((Assumptions!$G$78:$G$79)*(O$24:O$25))</f>
        <v>0</v>
      </c>
      <c r="P31" s="169" cm="1">
        <f t="array" ref="P31">(1+Assumptions!$G$81)*SUMPRODUCT((Assumptions!$G$78:$G$79)*(P$24:P$25))</f>
        <v>0</v>
      </c>
      <c r="Q31" s="169" cm="1">
        <f t="array" ref="Q31">(1+Assumptions!$G$81)*SUMPRODUCT((Assumptions!$G$78:$G$79)*(Q$24:Q$25))</f>
        <v>0</v>
      </c>
      <c r="R31" s="169" cm="1">
        <f t="array" ref="R31">(1+Assumptions!$G$81)*SUMPRODUCT((Assumptions!$G$78:$G$79)*(R$24:R$25))</f>
        <v>0</v>
      </c>
      <c r="S31" s="169" cm="1">
        <f t="array" ref="S31">(1+Assumptions!$G$81)*SUMPRODUCT((Assumptions!$G$78:$G$79)*(S$24:S$25))</f>
        <v>0</v>
      </c>
      <c r="T31" s="169" cm="1">
        <f t="array" ref="T31">(1+Assumptions!$G$81)*SUMPRODUCT((Assumptions!$G$78:$G$79)*(T$24:T$25))</f>
        <v>0</v>
      </c>
      <c r="U31" s="169" cm="1">
        <f t="array" ref="U31">(1+Assumptions!$G$81)*SUMPRODUCT((Assumptions!$G$78:$G$79)*(U$24:U$25))</f>
        <v>0</v>
      </c>
      <c r="V31" s="169" cm="1">
        <f t="array" ref="V31">(1+Assumptions!$G$81)*SUMPRODUCT((Assumptions!$G$78:$G$79)*(V$24:V$25))</f>
        <v>0</v>
      </c>
      <c r="W31" s="169" cm="1">
        <f t="array" ref="W31">(1+Assumptions!$G$81)*SUMPRODUCT((Assumptions!$G$78:$G$79)*(W$24:W$25))</f>
        <v>0</v>
      </c>
      <c r="X31" s="169" cm="1">
        <f t="array" ref="X31">(1+Assumptions!$G$81)*SUMPRODUCT((Assumptions!$G$78:$G$79)*(X$24:X$25))</f>
        <v>0</v>
      </c>
      <c r="Y31" s="169" cm="1">
        <f t="array" ref="Y31">(1+Assumptions!$G$81)*SUMPRODUCT((Assumptions!$G$78:$G$79)*(Y$24:Y$25))</f>
        <v>0</v>
      </c>
      <c r="Z31" s="169" cm="1">
        <f t="array" ref="Z31">(1+Assumptions!$G$81)*SUMPRODUCT((Assumptions!$G$78:$G$79)*(Z$24:Z$25))</f>
        <v>0</v>
      </c>
      <c r="AA31" s="169" cm="1">
        <f t="array" ref="AA31">(1+Assumptions!$G$81)*SUMPRODUCT((Assumptions!$G$78:$G$79)*(AA$24:AA$25))</f>
        <v>0</v>
      </c>
      <c r="AB31" s="169" cm="1">
        <f t="array" ref="AB31">(1+Assumptions!$G$81)*SUMPRODUCT((Assumptions!$G$78:$G$79)*(AB$24:AB$25))</f>
        <v>0</v>
      </c>
      <c r="AC31" s="169" cm="1">
        <f t="array" ref="AC31">(1+Assumptions!$G$81)*SUMPRODUCT((Assumptions!$G$78:$G$79)*(AC$24:AC$25))</f>
        <v>0</v>
      </c>
      <c r="AD31" s="169" cm="1">
        <f t="array" ref="AD31">(1+Assumptions!$G$81)*SUMPRODUCT((Assumptions!$G$78:$G$79)*(AD$24:AD$25))</f>
        <v>0</v>
      </c>
      <c r="AE31" s="169" cm="1">
        <f t="array" ref="AE31">(1+Assumptions!$G$81)*SUMPRODUCT((Assumptions!$G$78:$G$79)*(AE$24:AE$25))</f>
        <v>0</v>
      </c>
      <c r="AF31" s="169" cm="1">
        <f t="array" ref="AF31">(1+Assumptions!$G$81)*SUMPRODUCT((Assumptions!$G$78:$G$79)*(AF$24:AF$25))</f>
        <v>0</v>
      </c>
      <c r="AG31" s="169" cm="1">
        <f t="array" ref="AG31">(1+Assumptions!$G$81)*SUMPRODUCT((Assumptions!$G$78:$G$79)*(AG$24:AG$25))</f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115</v>
      </c>
      <c r="D32" s="204" t="s">
        <v>207</v>
      </c>
      <c r="E32"/>
      <c r="G32" s="206">
        <f>input_dollars</f>
        <v>45291</v>
      </c>
      <c r="H32"/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135">
        <v>0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35">
        <v>0</v>
      </c>
      <c r="Z32" s="135">
        <v>0</v>
      </c>
      <c r="AA32" s="135">
        <v>0</v>
      </c>
      <c r="AB32" s="135">
        <v>0</v>
      </c>
      <c r="AC32" s="135">
        <v>0</v>
      </c>
      <c r="AD32" s="135">
        <v>0</v>
      </c>
      <c r="AE32" s="135">
        <v>0</v>
      </c>
      <c r="AF32" s="135">
        <v>0</v>
      </c>
      <c r="AG32" s="135"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283" t="s">
        <v>172</v>
      </c>
      <c r="D33" s="218"/>
      <c r="E33"/>
      <c r="G33" s="206">
        <f>input_dollars</f>
        <v>45291</v>
      </c>
      <c r="H33"/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283" t="s">
        <v>172</v>
      </c>
      <c r="D34" s="205"/>
      <c r="E34"/>
      <c r="G34" s="206">
        <f>input_dollars</f>
        <v>45291</v>
      </c>
      <c r="H34"/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5"/>
      <c r="E35"/>
      <c r="G35" s="206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171</v>
      </c>
      <c r="D36" s="217"/>
      <c r="E36" s="106"/>
      <c r="F36" s="3"/>
      <c r="G36" s="208"/>
      <c r="H36" s="106"/>
      <c r="I36" s="169">
        <f>SUM(I28:I34)</f>
        <v>0</v>
      </c>
      <c r="J36" s="169">
        <f t="shared" ref="J36:AG36" si="3">SUM(J28:J34)</f>
        <v>0</v>
      </c>
      <c r="K36" s="169">
        <f t="shared" si="3"/>
        <v>0</v>
      </c>
      <c r="L36" s="169">
        <f t="shared" si="3"/>
        <v>0</v>
      </c>
      <c r="M36" s="169">
        <f t="shared" si="3"/>
        <v>0</v>
      </c>
      <c r="N36" s="169">
        <f t="shared" si="3"/>
        <v>0</v>
      </c>
      <c r="O36" s="169">
        <f t="shared" si="3"/>
        <v>0</v>
      </c>
      <c r="P36" s="169">
        <f t="shared" si="3"/>
        <v>0</v>
      </c>
      <c r="Q36" s="169">
        <f t="shared" si="3"/>
        <v>0</v>
      </c>
      <c r="R36" s="169">
        <f t="shared" si="3"/>
        <v>0</v>
      </c>
      <c r="S36" s="169">
        <f t="shared" si="3"/>
        <v>0</v>
      </c>
      <c r="T36" s="169">
        <f t="shared" si="3"/>
        <v>0</v>
      </c>
      <c r="U36" s="169">
        <f t="shared" si="3"/>
        <v>0</v>
      </c>
      <c r="V36" s="169">
        <f t="shared" si="3"/>
        <v>0</v>
      </c>
      <c r="W36" s="169">
        <f t="shared" si="3"/>
        <v>0</v>
      </c>
      <c r="X36" s="169">
        <f t="shared" si="3"/>
        <v>0</v>
      </c>
      <c r="Y36" s="169">
        <f t="shared" si="3"/>
        <v>0</v>
      </c>
      <c r="Z36" s="169">
        <f t="shared" si="3"/>
        <v>0</v>
      </c>
      <c r="AA36" s="169">
        <f t="shared" si="3"/>
        <v>0</v>
      </c>
      <c r="AB36" s="169">
        <f t="shared" si="3"/>
        <v>0</v>
      </c>
      <c r="AC36" s="169">
        <f t="shared" si="3"/>
        <v>0</v>
      </c>
      <c r="AD36" s="169">
        <f t="shared" si="3"/>
        <v>0</v>
      </c>
      <c r="AE36" s="169">
        <f t="shared" si="3"/>
        <v>0</v>
      </c>
      <c r="AF36" s="169">
        <f t="shared" si="3"/>
        <v>0</v>
      </c>
      <c r="AG36" s="169">
        <f t="shared" si="3"/>
        <v>0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06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8" t="s">
        <v>56</v>
      </c>
      <c r="B38" s="88"/>
      <c r="C38" s="88"/>
      <c r="D38" s="88"/>
      <c r="E38" s="88"/>
      <c r="F38" s="88"/>
      <c r="G38" s="203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06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06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59</v>
      </c>
      <c r="G41" s="204" t="s">
        <v>40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/>
      <c r="AI41"/>
      <c r="AJ41"/>
      <c r="AK41"/>
    </row>
    <row r="42" spans="1:16372" ht="13.5" x14ac:dyDescent="0.25">
      <c r="C42" s="1" t="s">
        <v>129</v>
      </c>
      <c r="G42" s="204" t="s">
        <v>104</v>
      </c>
      <c r="I42" s="84">
        <f t="shared" ref="I42:AG42" si="4">I41*I7</f>
        <v>0</v>
      </c>
      <c r="J42" s="84">
        <f t="shared" si="4"/>
        <v>0</v>
      </c>
      <c r="K42" s="84">
        <f t="shared" si="4"/>
        <v>0</v>
      </c>
      <c r="L42" s="84">
        <f t="shared" si="4"/>
        <v>0</v>
      </c>
      <c r="M42" s="84">
        <f t="shared" si="4"/>
        <v>0</v>
      </c>
      <c r="N42" s="84">
        <f t="shared" si="4"/>
        <v>0</v>
      </c>
      <c r="O42" s="84">
        <f t="shared" si="4"/>
        <v>0</v>
      </c>
      <c r="P42" s="84">
        <f t="shared" si="4"/>
        <v>0</v>
      </c>
      <c r="Q42" s="84">
        <f t="shared" si="4"/>
        <v>0</v>
      </c>
      <c r="R42" s="84">
        <f t="shared" si="4"/>
        <v>0</v>
      </c>
      <c r="S42" s="84">
        <f t="shared" si="4"/>
        <v>0</v>
      </c>
      <c r="T42" s="84">
        <f t="shared" si="4"/>
        <v>0</v>
      </c>
      <c r="U42" s="84">
        <f t="shared" si="4"/>
        <v>0</v>
      </c>
      <c r="V42" s="84">
        <f t="shared" si="4"/>
        <v>0</v>
      </c>
      <c r="W42" s="84">
        <f t="shared" si="4"/>
        <v>0</v>
      </c>
      <c r="X42" s="84">
        <f t="shared" si="4"/>
        <v>0</v>
      </c>
      <c r="Y42" s="84">
        <f t="shared" si="4"/>
        <v>0</v>
      </c>
      <c r="Z42" s="84">
        <f t="shared" si="4"/>
        <v>0</v>
      </c>
      <c r="AA42" s="84">
        <f t="shared" si="4"/>
        <v>0</v>
      </c>
      <c r="AB42" s="84">
        <f t="shared" si="4"/>
        <v>0</v>
      </c>
      <c r="AC42" s="84">
        <f t="shared" si="4"/>
        <v>0</v>
      </c>
      <c r="AD42" s="84">
        <f t="shared" si="4"/>
        <v>0</v>
      </c>
      <c r="AE42" s="84">
        <f t="shared" si="4"/>
        <v>0</v>
      </c>
      <c r="AF42" s="84">
        <f t="shared" si="4"/>
        <v>0</v>
      </c>
      <c r="AG42" s="84">
        <f t="shared" si="4"/>
        <v>0</v>
      </c>
      <c r="AH42"/>
      <c r="AI42"/>
      <c r="AJ42"/>
      <c r="AK42"/>
    </row>
    <row r="43" spans="1:16372" x14ac:dyDescent="0.2">
      <c r="D43"/>
      <c r="E43"/>
      <c r="G43" s="206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5"/>
      <c r="E44"/>
      <c r="G44" s="206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4" t="s">
        <v>63</v>
      </c>
      <c r="E45" s="112">
        <f>Assumptions!G94</f>
        <v>151432.81740793545</v>
      </c>
      <c r="G45" s="206" t="s">
        <v>40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</row>
    <row r="46" spans="1:16372" x14ac:dyDescent="0.2">
      <c r="C46" s="1" t="s">
        <v>4</v>
      </c>
      <c r="D46" s="204" t="s">
        <v>63</v>
      </c>
      <c r="E46" s="112">
        <f>Assumptions!G95</f>
        <v>24590</v>
      </c>
      <c r="G46" s="206" t="s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</row>
    <row r="47" spans="1:16372" x14ac:dyDescent="0.2">
      <c r="C47" s="1" t="s">
        <v>5</v>
      </c>
      <c r="D47" s="204" t="s">
        <v>63</v>
      </c>
      <c r="E47" s="111">
        <f>Assumptions!G96</f>
        <v>88.357719508603083</v>
      </c>
      <c r="G47" s="206" t="s">
        <v>40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</row>
    <row r="48" spans="1:16372" x14ac:dyDescent="0.2">
      <c r="C48" s="1" t="s">
        <v>15</v>
      </c>
      <c r="D48" s="204" t="s">
        <v>126</v>
      </c>
      <c r="E48" s="111">
        <f>Assumptions!G97</f>
        <v>0</v>
      </c>
      <c r="G48" s="206" t="s">
        <v>204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</row>
    <row r="49" spans="1:43" x14ac:dyDescent="0.2">
      <c r="C49" s="1" t="s">
        <v>202</v>
      </c>
      <c r="D49" s="204" t="s">
        <v>205</v>
      </c>
      <c r="E49" s="111">
        <f>Assumptions!G98</f>
        <v>0.35181336539087127</v>
      </c>
      <c r="G49" s="206" t="s">
        <v>206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</row>
    <row r="50" spans="1:43" x14ac:dyDescent="0.2">
      <c r="C50" s="1" t="s">
        <v>203</v>
      </c>
      <c r="D50" s="204" t="s">
        <v>205</v>
      </c>
      <c r="E50" s="111">
        <f>Assumptions!G99</f>
        <v>0.35181336539087127</v>
      </c>
      <c r="G50" s="206" t="s">
        <v>206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</row>
    <row r="51" spans="1:43" x14ac:dyDescent="0.2">
      <c r="C51" s="1" t="s">
        <v>6</v>
      </c>
      <c r="D51" s="204" t="s">
        <v>126</v>
      </c>
      <c r="E51" s="111">
        <f>Assumptions!G100</f>
        <v>0</v>
      </c>
      <c r="G51" s="206" t="s">
        <v>204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</row>
    <row r="52" spans="1:43" x14ac:dyDescent="0.2">
      <c r="C52" s="1" t="s">
        <v>7</v>
      </c>
      <c r="D52" s="204" t="s">
        <v>126</v>
      </c>
      <c r="E52" s="111">
        <f>Assumptions!G101</f>
        <v>0</v>
      </c>
      <c r="G52" s="206" t="s">
        <v>204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</row>
    <row r="53" spans="1:43" x14ac:dyDescent="0.2">
      <c r="D53" s="204"/>
      <c r="G53" s="206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</row>
    <row r="54" spans="1:43" x14ac:dyDescent="0.2">
      <c r="C54" s="1" t="s">
        <v>117</v>
      </c>
      <c r="D54" s="204"/>
      <c r="G54" s="206">
        <f>input_dollars</f>
        <v>45291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</row>
    <row r="55" spans="1:43" x14ac:dyDescent="0.2">
      <c r="C55" s="1" t="s">
        <v>118</v>
      </c>
      <c r="D55" s="204"/>
      <c r="G55" s="206">
        <f>input_dollars</f>
        <v>45291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</row>
    <row r="56" spans="1:43" x14ac:dyDescent="0.2">
      <c r="D56" s="204"/>
      <c r="G56" s="204"/>
    </row>
    <row r="57" spans="1:43" x14ac:dyDescent="0.2">
      <c r="C57" s="3" t="s">
        <v>125</v>
      </c>
      <c r="D57" s="217"/>
      <c r="E57" s="106"/>
      <c r="F57" s="3"/>
      <c r="G57" s="209">
        <f>input_dollars</f>
        <v>45291</v>
      </c>
      <c r="H57" s="106"/>
      <c r="I57" s="169" cm="1">
        <f t="array" ref="I57">SUMPRODUCT((I$45:I$52)*($E$45:$E$52))+SUM(I54:I55)+I42</f>
        <v>0</v>
      </c>
      <c r="J57" s="169" cm="1">
        <f t="array" ref="J57">SUMPRODUCT((J$45:J$52)*($E$45:$E$52))+SUM(J54:J55)+J42</f>
        <v>0</v>
      </c>
      <c r="K57" s="169" cm="1">
        <f t="array" ref="K57">SUMPRODUCT((K$45:K$52)*($E$45:$E$52))+SUM(K54:K55)+K42</f>
        <v>0</v>
      </c>
      <c r="L57" s="169" cm="1">
        <f t="array" ref="L57">SUMPRODUCT((L$45:L$52)*($E$45:$E$52))+SUM(L54:L55)+L42</f>
        <v>0</v>
      </c>
      <c r="M57" s="169" cm="1">
        <f t="array" ref="M57">SUMPRODUCT((M$45:M$52)*($E$45:$E$52))+SUM(M54:M55)+M42</f>
        <v>0</v>
      </c>
      <c r="N57" s="169" cm="1">
        <f t="array" ref="N57">SUMPRODUCT((N$45:N$52)*($E$45:$E$52))+SUM(N54:N55)+N42</f>
        <v>0</v>
      </c>
      <c r="O57" s="169" cm="1">
        <f t="array" ref="O57">SUMPRODUCT((O$45:O$52)*($E$45:$E$52))+SUM(O54:O55)+O42</f>
        <v>0</v>
      </c>
      <c r="P57" s="169" cm="1">
        <f t="array" ref="P57">SUMPRODUCT((P$45:P$52)*($E$45:$E$52))+SUM(P54:P55)+P42</f>
        <v>0</v>
      </c>
      <c r="Q57" s="169" cm="1">
        <f t="array" ref="Q57">SUMPRODUCT((Q$45:Q$52)*($E$45:$E$52))+SUM(Q54:Q55)+Q42</f>
        <v>0</v>
      </c>
      <c r="R57" s="169" cm="1">
        <f t="array" ref="R57">SUMPRODUCT((R$45:R$52)*($E$45:$E$52))+SUM(R54:R55)+R42</f>
        <v>0</v>
      </c>
      <c r="S57" s="169" cm="1">
        <f t="array" ref="S57">SUMPRODUCT((S$45:S$52)*($E$45:$E$52))+SUM(S54:S55)+S42</f>
        <v>0</v>
      </c>
      <c r="T57" s="169" cm="1">
        <f t="array" ref="T57">SUMPRODUCT((T$45:T$52)*($E$45:$E$52))+SUM(T54:T55)+T42</f>
        <v>0</v>
      </c>
      <c r="U57" s="169" cm="1">
        <f t="array" ref="U57">SUMPRODUCT((U$45:U$52)*($E$45:$E$52))+SUM(U54:U55)+U42</f>
        <v>0</v>
      </c>
      <c r="V57" s="169" cm="1">
        <f t="array" ref="V57">SUMPRODUCT((V$45:V$52)*($E$45:$E$52))+SUM(V54:V55)+V42</f>
        <v>0</v>
      </c>
      <c r="W57" s="169" cm="1">
        <f t="array" ref="W57">SUMPRODUCT((W$45:W$52)*($E$45:$E$52))+SUM(W54:W55)+W42</f>
        <v>0</v>
      </c>
      <c r="X57" s="169" cm="1">
        <f t="array" ref="X57">SUMPRODUCT((X$45:X$52)*($E$45:$E$52))+SUM(X54:X55)+X42</f>
        <v>0</v>
      </c>
      <c r="Y57" s="169" cm="1">
        <f t="array" ref="Y57">SUMPRODUCT((Y$45:Y$52)*($E$45:$E$52))+SUM(Y54:Y55)+Y42</f>
        <v>0</v>
      </c>
      <c r="Z57" s="169" cm="1">
        <f t="array" ref="Z57">SUMPRODUCT((Z$45:Z$52)*($E$45:$E$52))+SUM(Z54:Z55)+Z42</f>
        <v>0</v>
      </c>
      <c r="AA57" s="169" cm="1">
        <f t="array" ref="AA57">SUMPRODUCT((AA$45:AA$52)*($E$45:$E$52))+SUM(AA54:AA55)+AA42</f>
        <v>0</v>
      </c>
      <c r="AB57" s="169" cm="1">
        <f t="array" ref="AB57">SUMPRODUCT((AB$45:AB$52)*($E$45:$E$52))+SUM(AB54:AB55)+AB42</f>
        <v>0</v>
      </c>
      <c r="AC57" s="169" cm="1">
        <f t="array" ref="AC57">SUMPRODUCT((AC$45:AC$52)*($E$45:$E$52))+SUM(AC54:AC55)+AC42</f>
        <v>0</v>
      </c>
      <c r="AD57" s="169" cm="1">
        <f t="array" ref="AD57">SUMPRODUCT((AD$45:AD$52)*($E$45:$E$52))+SUM(AD54:AD55)+AD42</f>
        <v>0</v>
      </c>
      <c r="AE57" s="169" cm="1">
        <f t="array" ref="AE57">SUMPRODUCT((AE$45:AE$52)*($E$45:$E$52))+SUM(AE54:AE55)+AE42</f>
        <v>0</v>
      </c>
      <c r="AF57" s="169" cm="1">
        <f t="array" ref="AF57">SUMPRODUCT((AF$45:AF$52)*($E$45:$E$52))+SUM(AF54:AF55)+AF42</f>
        <v>0</v>
      </c>
      <c r="AG57" s="169" cm="1">
        <f t="array" ref="AG57">SUMPRODUCT((AG$45:AG$52)*($E$45:$E$52))+SUM(AG54:AG55)+AG42</f>
        <v>0</v>
      </c>
    </row>
    <row r="58" spans="1:43" x14ac:dyDescent="0.2">
      <c r="D58" s="204"/>
      <c r="G58" s="204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</row>
    <row r="59" spans="1:43" x14ac:dyDescent="0.2">
      <c r="G59" s="204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</row>
    <row r="60" spans="1:43" ht="15" x14ac:dyDescent="0.2">
      <c r="A60" s="88" t="s">
        <v>16</v>
      </c>
      <c r="B60" s="88"/>
      <c r="C60" s="88"/>
      <c r="D60" s="88"/>
      <c r="E60" s="88"/>
      <c r="F60" s="88"/>
      <c r="G60" s="203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0"/>
      <c r="B61" s="110"/>
      <c r="C61" s="110"/>
      <c r="D61" s="110"/>
      <c r="E61" s="110"/>
      <c r="F61" s="110"/>
      <c r="G61" s="207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0"/>
      <c r="B62" s="110"/>
      <c r="C62" s="110"/>
      <c r="D62" s="110"/>
      <c r="E62" s="110"/>
      <c r="F62"/>
      <c r="G62" s="2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F63" s="2"/>
      <c r="G63" s="211"/>
    </row>
    <row r="64" spans="1:43" x14ac:dyDescent="0.2">
      <c r="C64" s="4" t="str">
        <f>'Option1 (base case)'!C64</f>
        <v>Risks mitigated vs base case</v>
      </c>
      <c r="G64" s="209">
        <f>input_dollars</f>
        <v>45291</v>
      </c>
      <c r="I64" s="131">
        <f>(1-INDEX(Data!$C$9:$C$13, MATCH($A$3, options,0)))*('Option1 (base case)'!I36-I36)</f>
        <v>0</v>
      </c>
      <c r="J64" s="131">
        <f>(1-INDEX(Data!$C$9:$C$13, MATCH($A$3, options,0)))*('Option1 (base case)'!J36-J36)</f>
        <v>0</v>
      </c>
      <c r="K64" s="131">
        <f>(1-INDEX(Data!$C$9:$C$13, MATCH($A$3, options,0)))*('Option1 (base case)'!K36-K36)</f>
        <v>0</v>
      </c>
      <c r="L64" s="131">
        <f>(1-INDEX(Data!$C$9:$C$13, MATCH($A$3, options,0)))*('Option1 (base case)'!L36-L36)</f>
        <v>0</v>
      </c>
      <c r="M64" s="131">
        <f>(1-INDEX(Data!$C$9:$C$13, MATCH($A$3, options,0)))*('Option1 (base case)'!M36-M36)</f>
        <v>0</v>
      </c>
      <c r="N64" s="131">
        <f>(1-INDEX(Data!$C$9:$C$13, MATCH($A$3, options,0)))*('Option1 (base case)'!N36-N36)</f>
        <v>0</v>
      </c>
      <c r="O64" s="131">
        <f>(1-INDEX(Data!$C$9:$C$13, MATCH($A$3, options,0)))*('Option1 (base case)'!O36-O36)</f>
        <v>0</v>
      </c>
      <c r="P64" s="131">
        <f>(1-INDEX(Data!$C$9:$C$13, MATCH($A$3, options,0)))*('Option1 (base case)'!P36-P36)</f>
        <v>0</v>
      </c>
      <c r="Q64" s="131">
        <f>(1-INDEX(Data!$C$9:$C$13, MATCH($A$3, options,0)))*('Option1 (base case)'!Q36-Q36)</f>
        <v>0</v>
      </c>
      <c r="R64" s="131">
        <f>(1-INDEX(Data!$C$9:$C$13, MATCH($A$3, options,0)))*('Option1 (base case)'!R36-R36)</f>
        <v>0</v>
      </c>
      <c r="S64" s="131">
        <f>(1-INDEX(Data!$C$9:$C$13, MATCH($A$3, options,0)))*('Option1 (base case)'!S36-S36)</f>
        <v>0</v>
      </c>
      <c r="T64" s="131">
        <f>(1-INDEX(Data!$C$9:$C$13, MATCH($A$3, options,0)))*('Option1 (base case)'!T36-T36)</f>
        <v>0</v>
      </c>
      <c r="U64" s="131">
        <f>(1-INDEX(Data!$C$9:$C$13, MATCH($A$3, options,0)))*('Option1 (base case)'!U36-U36)</f>
        <v>0</v>
      </c>
      <c r="V64" s="131">
        <f>(1-INDEX(Data!$C$9:$C$13, MATCH($A$3, options,0)))*('Option1 (base case)'!V36-V36)</f>
        <v>0</v>
      </c>
      <c r="W64" s="131">
        <f>(1-INDEX(Data!$C$9:$C$13, MATCH($A$3, options,0)))*('Option1 (base case)'!W36-W36)</f>
        <v>0</v>
      </c>
      <c r="X64" s="131">
        <f>(1-INDEX(Data!$C$9:$C$13, MATCH($A$3, options,0)))*('Option1 (base case)'!X36-X36)</f>
        <v>0</v>
      </c>
      <c r="Y64" s="131">
        <f>(1-INDEX(Data!$C$9:$C$13, MATCH($A$3, options,0)))*('Option1 (base case)'!Y36-Y36)</f>
        <v>0</v>
      </c>
      <c r="Z64" s="131">
        <f>(1-INDEX(Data!$C$9:$C$13, MATCH($A$3, options,0)))*('Option1 (base case)'!Z36-Z36)</f>
        <v>0</v>
      </c>
      <c r="AA64" s="131">
        <f>(1-INDEX(Data!$C$9:$C$13, MATCH($A$3, options,0)))*('Option1 (base case)'!AA36-AA36)</f>
        <v>0</v>
      </c>
      <c r="AB64" s="131">
        <f>(1-INDEX(Data!$C$9:$C$13, MATCH($A$3, options,0)))*('Option1 (base case)'!AB36-AB36)</f>
        <v>0</v>
      </c>
      <c r="AC64" s="131">
        <f>(1-INDEX(Data!$C$9:$C$13, MATCH($A$3, options,0)))*('Option1 (base case)'!AC36-AC36)</f>
        <v>0</v>
      </c>
      <c r="AD64" s="131">
        <f>(1-INDEX(Data!$C$9:$C$13, MATCH($A$3, options,0)))*('Option1 (base case)'!AD36-AD36)</f>
        <v>0</v>
      </c>
      <c r="AE64" s="131">
        <f>(1-INDEX(Data!$C$9:$C$13, MATCH($A$3, options,0)))*('Option1 (base case)'!AE36-AE36)</f>
        <v>0</v>
      </c>
      <c r="AF64" s="131">
        <f>(1-INDEX(Data!$C$9:$C$13, MATCH($A$3, options,0)))*('Option1 (base case)'!AF36-AF36)</f>
        <v>0</v>
      </c>
      <c r="AG64" s="131">
        <f>(1-INDEX(Data!$C$9:$C$13, MATCH($A$3, options,0)))*('Option1 (base case)'!AG36-AG36)</f>
        <v>0</v>
      </c>
    </row>
    <row r="65" spans="1:33" x14ac:dyDescent="0.2">
      <c r="G65" s="211"/>
    </row>
    <row r="66" spans="1:33" x14ac:dyDescent="0.2">
      <c r="A66" s="8"/>
      <c r="B66" s="8"/>
      <c r="C66" s="146" t="s">
        <v>30</v>
      </c>
      <c r="D66" s="37"/>
      <c r="F66" s="96"/>
      <c r="G66" s="212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</row>
    <row r="67" spans="1:33" x14ac:dyDescent="0.2">
      <c r="A67" s="8"/>
      <c r="B67" s="8"/>
      <c r="C67" s="4" t="str">
        <f>C14</f>
        <v>&lt; Enter description &gt;</v>
      </c>
      <c r="D67" s="37"/>
      <c r="F67" s="96"/>
      <c r="G67" s="209">
        <f>input_dollars</f>
        <v>45291</v>
      </c>
      <c r="H67" s="30"/>
      <c r="I67" s="118">
        <f t="shared" ref="I67:AG67" si="5">-I14</f>
        <v>0</v>
      </c>
      <c r="J67" s="118">
        <f t="shared" si="5"/>
        <v>0</v>
      </c>
      <c r="K67" s="118">
        <f t="shared" si="5"/>
        <v>0</v>
      </c>
      <c r="L67" s="118">
        <f t="shared" si="5"/>
        <v>0</v>
      </c>
      <c r="M67" s="118">
        <f t="shared" si="5"/>
        <v>0</v>
      </c>
      <c r="N67" s="118">
        <f t="shared" si="5"/>
        <v>0</v>
      </c>
      <c r="O67" s="118">
        <f t="shared" si="5"/>
        <v>0</v>
      </c>
      <c r="P67" s="118">
        <f t="shared" si="5"/>
        <v>0</v>
      </c>
      <c r="Q67" s="118">
        <f t="shared" si="5"/>
        <v>0</v>
      </c>
      <c r="R67" s="118">
        <f t="shared" si="5"/>
        <v>0</v>
      </c>
      <c r="S67" s="118">
        <f t="shared" si="5"/>
        <v>0</v>
      </c>
      <c r="T67" s="118">
        <f t="shared" si="5"/>
        <v>0</v>
      </c>
      <c r="U67" s="118">
        <f t="shared" si="5"/>
        <v>0</v>
      </c>
      <c r="V67" s="118">
        <f t="shared" si="5"/>
        <v>0</v>
      </c>
      <c r="W67" s="118">
        <f t="shared" si="5"/>
        <v>0</v>
      </c>
      <c r="X67" s="118">
        <f t="shared" si="5"/>
        <v>0</v>
      </c>
      <c r="Y67" s="118">
        <f t="shared" si="5"/>
        <v>0</v>
      </c>
      <c r="Z67" s="118">
        <f t="shared" si="5"/>
        <v>0</v>
      </c>
      <c r="AA67" s="118">
        <f t="shared" si="5"/>
        <v>0</v>
      </c>
      <c r="AB67" s="118">
        <f t="shared" si="5"/>
        <v>0</v>
      </c>
      <c r="AC67" s="118">
        <f t="shared" si="5"/>
        <v>0</v>
      </c>
      <c r="AD67" s="118">
        <f t="shared" si="5"/>
        <v>0</v>
      </c>
      <c r="AE67" s="118">
        <f t="shared" si="5"/>
        <v>0</v>
      </c>
      <c r="AF67" s="118">
        <f t="shared" si="5"/>
        <v>0</v>
      </c>
      <c r="AG67" s="118">
        <f t="shared" si="5"/>
        <v>0</v>
      </c>
    </row>
    <row r="68" spans="1:33" x14ac:dyDescent="0.2">
      <c r="A68" s="8"/>
      <c r="B68" s="8"/>
      <c r="C68" s="4" t="str">
        <f>C15</f>
        <v>&lt; Enter description &gt;</v>
      </c>
      <c r="D68" s="37"/>
      <c r="F68" s="96"/>
      <c r="G68" s="209">
        <f>input_dollars</f>
        <v>45291</v>
      </c>
      <c r="H68" s="30"/>
      <c r="I68" s="118">
        <f t="shared" ref="I68:AG68" si="6">-I15</f>
        <v>0</v>
      </c>
      <c r="J68" s="118">
        <f t="shared" si="6"/>
        <v>0</v>
      </c>
      <c r="K68" s="118">
        <f t="shared" si="6"/>
        <v>0</v>
      </c>
      <c r="L68" s="118">
        <f t="shared" si="6"/>
        <v>0</v>
      </c>
      <c r="M68" s="118">
        <f t="shared" si="6"/>
        <v>0</v>
      </c>
      <c r="N68" s="118">
        <f t="shared" si="6"/>
        <v>0</v>
      </c>
      <c r="O68" s="118">
        <f t="shared" si="6"/>
        <v>0</v>
      </c>
      <c r="P68" s="118">
        <f t="shared" si="6"/>
        <v>0</v>
      </c>
      <c r="Q68" s="118">
        <f t="shared" si="6"/>
        <v>0</v>
      </c>
      <c r="R68" s="118">
        <f t="shared" si="6"/>
        <v>0</v>
      </c>
      <c r="S68" s="118">
        <f t="shared" si="6"/>
        <v>0</v>
      </c>
      <c r="T68" s="118">
        <f t="shared" si="6"/>
        <v>0</v>
      </c>
      <c r="U68" s="118">
        <f t="shared" si="6"/>
        <v>0</v>
      </c>
      <c r="V68" s="118">
        <f t="shared" si="6"/>
        <v>0</v>
      </c>
      <c r="W68" s="118">
        <f t="shared" si="6"/>
        <v>0</v>
      </c>
      <c r="X68" s="118">
        <f t="shared" si="6"/>
        <v>0</v>
      </c>
      <c r="Y68" s="118">
        <f t="shared" si="6"/>
        <v>0</v>
      </c>
      <c r="Z68" s="118">
        <f t="shared" si="6"/>
        <v>0</v>
      </c>
      <c r="AA68" s="118">
        <f t="shared" si="6"/>
        <v>0</v>
      </c>
      <c r="AB68" s="118">
        <f t="shared" si="6"/>
        <v>0</v>
      </c>
      <c r="AC68" s="118">
        <f t="shared" si="6"/>
        <v>0</v>
      </c>
      <c r="AD68" s="118">
        <f t="shared" si="6"/>
        <v>0</v>
      </c>
      <c r="AE68" s="118">
        <f t="shared" si="6"/>
        <v>0</v>
      </c>
      <c r="AF68" s="118">
        <f t="shared" si="6"/>
        <v>0</v>
      </c>
      <c r="AG68" s="118">
        <f t="shared" si="6"/>
        <v>0</v>
      </c>
    </row>
    <row r="69" spans="1:33" x14ac:dyDescent="0.2">
      <c r="A69" s="8"/>
      <c r="B69" s="8"/>
      <c r="C69" s="4" t="str">
        <f>C16</f>
        <v>&lt; Enter description &gt;</v>
      </c>
      <c r="D69" s="37"/>
      <c r="F69" s="96"/>
      <c r="G69" s="209">
        <f>input_dollars</f>
        <v>45291</v>
      </c>
      <c r="H69" s="30"/>
      <c r="I69" s="118">
        <f t="shared" ref="I69:AG69" si="7">-I16</f>
        <v>0</v>
      </c>
      <c r="J69" s="118">
        <f t="shared" si="7"/>
        <v>0</v>
      </c>
      <c r="K69" s="118">
        <f t="shared" si="7"/>
        <v>0</v>
      </c>
      <c r="L69" s="118">
        <f t="shared" si="7"/>
        <v>0</v>
      </c>
      <c r="M69" s="118">
        <f t="shared" si="7"/>
        <v>0</v>
      </c>
      <c r="N69" s="118">
        <f t="shared" si="7"/>
        <v>0</v>
      </c>
      <c r="O69" s="118">
        <f t="shared" si="7"/>
        <v>0</v>
      </c>
      <c r="P69" s="118">
        <f t="shared" si="7"/>
        <v>0</v>
      </c>
      <c r="Q69" s="118">
        <f t="shared" si="7"/>
        <v>0</v>
      </c>
      <c r="R69" s="118">
        <f t="shared" si="7"/>
        <v>0</v>
      </c>
      <c r="S69" s="118">
        <f t="shared" si="7"/>
        <v>0</v>
      </c>
      <c r="T69" s="118">
        <f t="shared" si="7"/>
        <v>0</v>
      </c>
      <c r="U69" s="118">
        <f t="shared" si="7"/>
        <v>0</v>
      </c>
      <c r="V69" s="118">
        <f t="shared" si="7"/>
        <v>0</v>
      </c>
      <c r="W69" s="118">
        <f t="shared" si="7"/>
        <v>0</v>
      </c>
      <c r="X69" s="118">
        <f t="shared" si="7"/>
        <v>0</v>
      </c>
      <c r="Y69" s="118">
        <f t="shared" si="7"/>
        <v>0</v>
      </c>
      <c r="Z69" s="118">
        <f t="shared" si="7"/>
        <v>0</v>
      </c>
      <c r="AA69" s="118">
        <f t="shared" si="7"/>
        <v>0</v>
      </c>
      <c r="AB69" s="118">
        <f t="shared" si="7"/>
        <v>0</v>
      </c>
      <c r="AC69" s="118">
        <f t="shared" si="7"/>
        <v>0</v>
      </c>
      <c r="AD69" s="118">
        <f t="shared" si="7"/>
        <v>0</v>
      </c>
      <c r="AE69" s="118">
        <f t="shared" si="7"/>
        <v>0</v>
      </c>
      <c r="AF69" s="118">
        <f t="shared" si="7"/>
        <v>0</v>
      </c>
      <c r="AG69" s="118">
        <f t="shared" si="7"/>
        <v>0</v>
      </c>
    </row>
    <row r="70" spans="1:33" x14ac:dyDescent="0.2">
      <c r="A70" s="8"/>
      <c r="B70" s="8"/>
      <c r="C70" s="4"/>
      <c r="D70" s="37"/>
      <c r="F70" s="96"/>
      <c r="G70" s="213"/>
      <c r="H70" s="30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</row>
    <row r="71" spans="1:33" x14ac:dyDescent="0.2">
      <c r="A71" s="8"/>
      <c r="B71" s="8"/>
      <c r="C71" s="146" t="s">
        <v>155</v>
      </c>
      <c r="D71" s="37"/>
      <c r="F71" s="96"/>
      <c r="G71" s="212"/>
      <c r="H71" s="30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</row>
    <row r="72" spans="1:33" x14ac:dyDescent="0.2">
      <c r="A72" s="8"/>
      <c r="B72" s="8"/>
      <c r="C72" s="4" t="str">
        <f>C14</f>
        <v>&lt; Enter description &gt;</v>
      </c>
      <c r="D72" s="37"/>
      <c r="F72" s="96"/>
      <c r="G72" s="209">
        <f>input_dollars</f>
        <v>45291</v>
      </c>
      <c r="H72" s="30"/>
      <c r="I72" s="118" cm="1">
        <f t="array" ref="I72">SUMPRODUCT(($I67:I67))-SUMPRODUCT(($I67:I67)*($I$6:I$6&lt;=(I$6-$E14)))</f>
        <v>0</v>
      </c>
      <c r="J72" s="118" cm="1">
        <f t="array" ref="J72">SUMPRODUCT(($I67:J67))-SUMPRODUCT(($I67:J67)*($I$6:J$6&lt;=(J$6-$E14)))</f>
        <v>0</v>
      </c>
      <c r="K72" s="118" cm="1">
        <f t="array" ref="K72">SUMPRODUCT(($I67:K67))-SUMPRODUCT(($I67:K67)*($I$6:K$6&lt;=(K$6-$E14)))</f>
        <v>0</v>
      </c>
      <c r="L72" s="118" cm="1">
        <f t="array" ref="L72">SUMPRODUCT(($I67:L67))-SUMPRODUCT(($I67:L67)*($I$6:L$6&lt;=(L$6-$E14)))</f>
        <v>0</v>
      </c>
      <c r="M72" s="118" cm="1">
        <f t="array" ref="M72">SUMPRODUCT(($I67:M67))-SUMPRODUCT(($I67:M67)*($I$6:M$6&lt;=(M$6-$E14)))</f>
        <v>0</v>
      </c>
      <c r="N72" s="118" cm="1">
        <f t="array" ref="N72">SUMPRODUCT(($I67:N67))-SUMPRODUCT(($I67:N67)*($I$6:N$6&lt;=(N$6-$E14)))</f>
        <v>0</v>
      </c>
      <c r="O72" s="118" cm="1">
        <f t="array" ref="O72">SUMPRODUCT(($I67:O67))-SUMPRODUCT(($I67:O67)*($I$6:O$6&lt;=(O$6-$E14)))</f>
        <v>0</v>
      </c>
      <c r="P72" s="118" cm="1">
        <f t="array" ref="P72">SUMPRODUCT(($I67:P67))-SUMPRODUCT(($I67:P67)*($I$6:P$6&lt;=(P$6-$E14)))</f>
        <v>0</v>
      </c>
      <c r="Q72" s="118" cm="1">
        <f t="array" ref="Q72">SUMPRODUCT(($I67:Q67))-SUMPRODUCT(($I67:Q67)*($I$6:Q$6&lt;=(Q$6-$E14)))</f>
        <v>0</v>
      </c>
      <c r="R72" s="118" cm="1">
        <f t="array" ref="R72">SUMPRODUCT(($I67:R67))-SUMPRODUCT(($I67:R67)*($I$6:R$6&lt;=(R$6-$E14)))</f>
        <v>0</v>
      </c>
      <c r="S72" s="118" cm="1">
        <f t="array" ref="S72">SUMPRODUCT(($I67:S67))-SUMPRODUCT(($I67:S67)*($I$6:S$6&lt;=(S$6-$E14)))</f>
        <v>0</v>
      </c>
      <c r="T72" s="118" cm="1">
        <f t="array" ref="T72">SUMPRODUCT(($I67:T67))-SUMPRODUCT(($I67:T67)*($I$6:T$6&lt;=(T$6-$E14)))</f>
        <v>0</v>
      </c>
      <c r="U72" s="118" cm="1">
        <f t="array" ref="U72">SUMPRODUCT(($I67:U67))-SUMPRODUCT(($I67:U67)*($I$6:U$6&lt;=(U$6-$E14)))</f>
        <v>0</v>
      </c>
      <c r="V72" s="118" cm="1">
        <f t="array" ref="V72">SUMPRODUCT(($I67:V67))-SUMPRODUCT(($I67:V67)*($I$6:V$6&lt;=(V$6-$E14)))</f>
        <v>0</v>
      </c>
      <c r="W72" s="118" cm="1">
        <f t="array" ref="W72">SUMPRODUCT(($I67:W67))-SUMPRODUCT(($I67:W67)*($I$6:W$6&lt;=(W$6-$E14)))</f>
        <v>0</v>
      </c>
      <c r="X72" s="118" cm="1">
        <f t="array" ref="X72">SUMPRODUCT(($I67:X67))-SUMPRODUCT(($I67:X67)*($I$6:X$6&lt;=(X$6-$E14)))</f>
        <v>0</v>
      </c>
      <c r="Y72" s="118" cm="1">
        <f t="array" ref="Y72">SUMPRODUCT(($I67:Y67))-SUMPRODUCT(($I67:Y67)*($I$6:Y$6&lt;=(Y$6-$E14)))</f>
        <v>0</v>
      </c>
      <c r="Z72" s="118" cm="1">
        <f t="array" ref="Z72">SUMPRODUCT(($I67:Z67))-SUMPRODUCT(($I67:Z67)*($I$6:Z$6&lt;=(Z$6-$E14)))</f>
        <v>0</v>
      </c>
      <c r="AA72" s="118" cm="1">
        <f t="array" ref="AA72">SUMPRODUCT(($I67:AA67))-SUMPRODUCT(($I67:AA67)*($I$6:AA$6&lt;=(AA$6-$E14)))</f>
        <v>0</v>
      </c>
      <c r="AB72" s="118" cm="1">
        <f t="array" ref="AB72">SUMPRODUCT(($I67:AB67))-SUMPRODUCT(($I67:AB67)*($I$6:AB$6&lt;=(AB$6-$E14)))</f>
        <v>0</v>
      </c>
      <c r="AC72" s="118" cm="1">
        <f t="array" ref="AC72">SUMPRODUCT(($I67:AC67))-SUMPRODUCT(($I67:AC67)*($I$6:AC$6&lt;=(AC$6-$E14)))</f>
        <v>0</v>
      </c>
      <c r="AD72" s="118" cm="1">
        <f t="array" ref="AD72">SUMPRODUCT(($I67:AD67))-SUMPRODUCT(($I67:AD67)*($I$6:AD$6&lt;=(AD$6-$E14)))</f>
        <v>0</v>
      </c>
      <c r="AE72" s="118" cm="1">
        <f t="array" ref="AE72">SUMPRODUCT(($I67:AE67))-SUMPRODUCT(($I67:AE67)*($I$6:AE$6&lt;=(AE$6-$E14)))</f>
        <v>0</v>
      </c>
      <c r="AF72" s="118" cm="1">
        <f t="array" ref="AF72">SUMPRODUCT(($I67:AF67))-SUMPRODUCT(($I67:AF67)*($I$6:AF$6&lt;=(AF$6-$E14)))</f>
        <v>0</v>
      </c>
      <c r="AG72" s="118" cm="1">
        <f t="array" ref="AG72">SUMPRODUCT(($I67:AG67))-SUMPRODUCT(($I67:AG67)*($I$6:AG$6&lt;=(AG$6-$E14)))</f>
        <v>0</v>
      </c>
    </row>
    <row r="73" spans="1:33" x14ac:dyDescent="0.2">
      <c r="A73" s="8"/>
      <c r="B73" s="8"/>
      <c r="C73" s="4" t="str">
        <f>C15</f>
        <v>&lt; Enter description &gt;</v>
      </c>
      <c r="D73" s="37"/>
      <c r="F73" s="96"/>
      <c r="G73" s="209">
        <f>input_dollars</f>
        <v>45291</v>
      </c>
      <c r="H73" s="30"/>
      <c r="I73" s="118" cm="1">
        <f t="array" ref="I73">SUMPRODUCT(($I68:I68))-SUMPRODUCT(($I68:I68)*($I$6:I$6&lt;=(I$6-$E15)))</f>
        <v>0</v>
      </c>
      <c r="J73" s="118" cm="1">
        <f t="array" ref="J73">SUMPRODUCT(($I68:J68))-SUMPRODUCT(($I68:J68)*($I$6:J$6&lt;=(J$6-$E15)))</f>
        <v>0</v>
      </c>
      <c r="K73" s="118" cm="1">
        <f t="array" ref="K73">SUMPRODUCT(($I68:K68))-SUMPRODUCT(($I68:K68)*($I$6:K$6&lt;=(K$6-$E15)))</f>
        <v>0</v>
      </c>
      <c r="L73" s="118" cm="1">
        <f t="array" ref="L73">SUMPRODUCT(($I68:L68))-SUMPRODUCT(($I68:L68)*($I$6:L$6&lt;=(L$6-$E15)))</f>
        <v>0</v>
      </c>
      <c r="M73" s="118" cm="1">
        <f t="array" ref="M73">SUMPRODUCT(($I68:M68))-SUMPRODUCT(($I68:M68)*($I$6:M$6&lt;=(M$6-$E15)))</f>
        <v>0</v>
      </c>
      <c r="N73" s="118" cm="1">
        <f t="array" ref="N73">SUMPRODUCT(($I68:N68))-SUMPRODUCT(($I68:N68)*($I$6:N$6&lt;=(N$6-$E15)))</f>
        <v>0</v>
      </c>
      <c r="O73" s="118" cm="1">
        <f t="array" ref="O73">SUMPRODUCT(($I68:O68))-SUMPRODUCT(($I68:O68)*($I$6:O$6&lt;=(O$6-$E15)))</f>
        <v>0</v>
      </c>
      <c r="P73" s="118" cm="1">
        <f t="array" ref="P73">SUMPRODUCT(($I68:P68))-SUMPRODUCT(($I68:P68)*($I$6:P$6&lt;=(P$6-$E15)))</f>
        <v>0</v>
      </c>
      <c r="Q73" s="118" cm="1">
        <f t="array" ref="Q73">SUMPRODUCT(($I68:Q68))-SUMPRODUCT(($I68:Q68)*($I$6:Q$6&lt;=(Q$6-$E15)))</f>
        <v>0</v>
      </c>
      <c r="R73" s="118" cm="1">
        <f t="array" ref="R73">SUMPRODUCT(($I68:R68))-SUMPRODUCT(($I68:R68)*($I$6:R$6&lt;=(R$6-$E15)))</f>
        <v>0</v>
      </c>
      <c r="S73" s="118" cm="1">
        <f t="array" ref="S73">SUMPRODUCT(($I68:S68))-SUMPRODUCT(($I68:S68)*($I$6:S$6&lt;=(S$6-$E15)))</f>
        <v>0</v>
      </c>
      <c r="T73" s="118" cm="1">
        <f t="array" ref="T73">SUMPRODUCT(($I68:T68))-SUMPRODUCT(($I68:T68)*($I$6:T$6&lt;=(T$6-$E15)))</f>
        <v>0</v>
      </c>
      <c r="U73" s="118" cm="1">
        <f t="array" ref="U73">SUMPRODUCT(($I68:U68))-SUMPRODUCT(($I68:U68)*($I$6:U$6&lt;=(U$6-$E15)))</f>
        <v>0</v>
      </c>
      <c r="V73" s="118" cm="1">
        <f t="array" ref="V73">SUMPRODUCT(($I68:V68))-SUMPRODUCT(($I68:V68)*($I$6:V$6&lt;=(V$6-$E15)))</f>
        <v>0</v>
      </c>
      <c r="W73" s="118" cm="1">
        <f t="array" ref="W73">SUMPRODUCT(($I68:W68))-SUMPRODUCT(($I68:W68)*($I$6:W$6&lt;=(W$6-$E15)))</f>
        <v>0</v>
      </c>
      <c r="X73" s="118" cm="1">
        <f t="array" ref="X73">SUMPRODUCT(($I68:X68))-SUMPRODUCT(($I68:X68)*($I$6:X$6&lt;=(X$6-$E15)))</f>
        <v>0</v>
      </c>
      <c r="Y73" s="118" cm="1">
        <f t="array" ref="Y73">SUMPRODUCT(($I68:Y68))-SUMPRODUCT(($I68:Y68)*($I$6:Y$6&lt;=(Y$6-$E15)))</f>
        <v>0</v>
      </c>
      <c r="Z73" s="118" cm="1">
        <f t="array" ref="Z73">SUMPRODUCT(($I68:Z68))-SUMPRODUCT(($I68:Z68)*($I$6:Z$6&lt;=(Z$6-$E15)))</f>
        <v>0</v>
      </c>
      <c r="AA73" s="118" cm="1">
        <f t="array" ref="AA73">SUMPRODUCT(($I68:AA68))-SUMPRODUCT(($I68:AA68)*($I$6:AA$6&lt;=(AA$6-$E15)))</f>
        <v>0</v>
      </c>
      <c r="AB73" s="118" cm="1">
        <f t="array" ref="AB73">SUMPRODUCT(($I68:AB68))-SUMPRODUCT(($I68:AB68)*($I$6:AB$6&lt;=(AB$6-$E15)))</f>
        <v>0</v>
      </c>
      <c r="AC73" s="118" cm="1">
        <f t="array" ref="AC73">SUMPRODUCT(($I68:AC68))-SUMPRODUCT(($I68:AC68)*($I$6:AC$6&lt;=(AC$6-$E15)))</f>
        <v>0</v>
      </c>
      <c r="AD73" s="118" cm="1">
        <f t="array" ref="AD73">SUMPRODUCT(($I68:AD68))-SUMPRODUCT(($I68:AD68)*($I$6:AD$6&lt;=(AD$6-$E15)))</f>
        <v>0</v>
      </c>
      <c r="AE73" s="118" cm="1">
        <f t="array" ref="AE73">SUMPRODUCT(($I68:AE68))-SUMPRODUCT(($I68:AE68)*($I$6:AE$6&lt;=(AE$6-$E15)))</f>
        <v>0</v>
      </c>
      <c r="AF73" s="118" cm="1">
        <f t="array" ref="AF73">SUMPRODUCT(($I68:AF68))-SUMPRODUCT(($I68:AF68)*($I$6:AF$6&lt;=(AF$6-$E15)))</f>
        <v>0</v>
      </c>
      <c r="AG73" s="118" cm="1">
        <f t="array" ref="AG73">SUMPRODUCT(($I68:AG68))-SUMPRODUCT(($I68:AG68)*($I$6:AG$6&lt;=(AG$6-$E15)))</f>
        <v>0</v>
      </c>
    </row>
    <row r="74" spans="1:33" x14ac:dyDescent="0.2">
      <c r="A74" s="8"/>
      <c r="B74" s="8"/>
      <c r="C74" s="4" t="str">
        <f>C16</f>
        <v>&lt; Enter description &gt;</v>
      </c>
      <c r="D74" s="37"/>
      <c r="F74" s="96"/>
      <c r="G74" s="209">
        <f>input_dollars</f>
        <v>45291</v>
      </c>
      <c r="H74" s="30"/>
      <c r="I74" s="118" cm="1">
        <f t="array" ref="I74">SUMPRODUCT(($I69:I69))-SUMPRODUCT(($I69:I69)*($I$6:I$6&lt;=(I$6-$E16)))</f>
        <v>0</v>
      </c>
      <c r="J74" s="118" cm="1">
        <f t="array" ref="J74">SUMPRODUCT(($I69:J69))-SUMPRODUCT(($I69:J69)*($I$6:J$6&lt;=(J$6-$E16)))</f>
        <v>0</v>
      </c>
      <c r="K74" s="118" cm="1">
        <f t="array" ref="K74">SUMPRODUCT(($I69:K69))-SUMPRODUCT(($I69:K69)*($I$6:K$6&lt;=(K$6-$E16)))</f>
        <v>0</v>
      </c>
      <c r="L74" s="118" cm="1">
        <f t="array" ref="L74">SUMPRODUCT(($I69:L69))-SUMPRODUCT(($I69:L69)*($I$6:L$6&lt;=(L$6-$E16)))</f>
        <v>0</v>
      </c>
      <c r="M74" s="118" cm="1">
        <f t="array" ref="M74">SUMPRODUCT(($I69:M69))-SUMPRODUCT(($I69:M69)*($I$6:M$6&lt;=(M$6-$E16)))</f>
        <v>0</v>
      </c>
      <c r="N74" s="118" cm="1">
        <f t="array" ref="N74">SUMPRODUCT(($I69:N69))-SUMPRODUCT(($I69:N69)*($I$6:N$6&lt;=(N$6-$E16)))</f>
        <v>0</v>
      </c>
      <c r="O74" s="118" cm="1">
        <f t="array" ref="O74">SUMPRODUCT(($I69:O69))-SUMPRODUCT(($I69:O69)*($I$6:O$6&lt;=(O$6-$E16)))</f>
        <v>0</v>
      </c>
      <c r="P74" s="118" cm="1">
        <f t="array" ref="P74">SUMPRODUCT(($I69:P69))-SUMPRODUCT(($I69:P69)*($I$6:P$6&lt;=(P$6-$E16)))</f>
        <v>0</v>
      </c>
      <c r="Q74" s="118" cm="1">
        <f t="array" ref="Q74">SUMPRODUCT(($I69:Q69))-SUMPRODUCT(($I69:Q69)*($I$6:Q$6&lt;=(Q$6-$E16)))</f>
        <v>0</v>
      </c>
      <c r="R74" s="118" cm="1">
        <f t="array" ref="R74">SUMPRODUCT(($I69:R69))-SUMPRODUCT(($I69:R69)*($I$6:R$6&lt;=(R$6-$E16)))</f>
        <v>0</v>
      </c>
      <c r="S74" s="118" cm="1">
        <f t="array" ref="S74">SUMPRODUCT(($I69:S69))-SUMPRODUCT(($I69:S69)*($I$6:S$6&lt;=(S$6-$E16)))</f>
        <v>0</v>
      </c>
      <c r="T74" s="118" cm="1">
        <f t="array" ref="T74">SUMPRODUCT(($I69:T69))-SUMPRODUCT(($I69:T69)*($I$6:T$6&lt;=(T$6-$E16)))</f>
        <v>0</v>
      </c>
      <c r="U74" s="118" cm="1">
        <f t="array" ref="U74">SUMPRODUCT(($I69:U69))-SUMPRODUCT(($I69:U69)*($I$6:U$6&lt;=(U$6-$E16)))</f>
        <v>0</v>
      </c>
      <c r="V74" s="118" cm="1">
        <f t="array" ref="V74">SUMPRODUCT(($I69:V69))-SUMPRODUCT(($I69:V69)*($I$6:V$6&lt;=(V$6-$E16)))</f>
        <v>0</v>
      </c>
      <c r="W74" s="118" cm="1">
        <f t="array" ref="W74">SUMPRODUCT(($I69:W69))-SUMPRODUCT(($I69:W69)*($I$6:W$6&lt;=(W$6-$E16)))</f>
        <v>0</v>
      </c>
      <c r="X74" s="118" cm="1">
        <f t="array" ref="X74">SUMPRODUCT(($I69:X69))-SUMPRODUCT(($I69:X69)*($I$6:X$6&lt;=(X$6-$E16)))</f>
        <v>0</v>
      </c>
      <c r="Y74" s="118" cm="1">
        <f t="array" ref="Y74">SUMPRODUCT(($I69:Y69))-SUMPRODUCT(($I69:Y69)*($I$6:Y$6&lt;=(Y$6-$E16)))</f>
        <v>0</v>
      </c>
      <c r="Z74" s="118" cm="1">
        <f t="array" ref="Z74">SUMPRODUCT(($I69:Z69))-SUMPRODUCT(($I69:Z69)*($I$6:Z$6&lt;=(Z$6-$E16)))</f>
        <v>0</v>
      </c>
      <c r="AA74" s="118" cm="1">
        <f t="array" ref="AA74">SUMPRODUCT(($I69:AA69))-SUMPRODUCT(($I69:AA69)*($I$6:AA$6&lt;=(AA$6-$E16)))</f>
        <v>0</v>
      </c>
      <c r="AB74" s="118" cm="1">
        <f t="array" ref="AB74">SUMPRODUCT(($I69:AB69))-SUMPRODUCT(($I69:AB69)*($I$6:AB$6&lt;=(AB$6-$E16)))</f>
        <v>0</v>
      </c>
      <c r="AC74" s="118" cm="1">
        <f t="array" ref="AC74">SUMPRODUCT(($I69:AC69))-SUMPRODUCT(($I69:AC69)*($I$6:AC$6&lt;=(AC$6-$E16)))</f>
        <v>0</v>
      </c>
      <c r="AD74" s="118" cm="1">
        <f t="array" ref="AD74">SUMPRODUCT(($I69:AD69))-SUMPRODUCT(($I69:AD69)*($I$6:AD$6&lt;=(AD$6-$E16)))</f>
        <v>0</v>
      </c>
      <c r="AE74" s="118" cm="1">
        <f t="array" ref="AE74">SUMPRODUCT(($I69:AE69))-SUMPRODUCT(($I69:AE69)*($I$6:AE$6&lt;=(AE$6-$E16)))</f>
        <v>0</v>
      </c>
      <c r="AF74" s="118" cm="1">
        <f t="array" ref="AF74">SUMPRODUCT(($I69:AF69))-SUMPRODUCT(($I69:AF69)*($I$6:AF$6&lt;=(AF$6-$E16)))</f>
        <v>0</v>
      </c>
      <c r="AG74" s="118" cm="1">
        <f t="array" ref="AG74">SUMPRODUCT(($I69:AG69))-SUMPRODUCT(($I69:AG69)*($I$6:AG$6&lt;=(AG$6-$E16)))</f>
        <v>0</v>
      </c>
    </row>
    <row r="75" spans="1:33" x14ac:dyDescent="0.2">
      <c r="A75" s="8"/>
      <c r="B75" s="8"/>
      <c r="C75" s="4"/>
      <c r="D75" s="37"/>
      <c r="F75" s="96"/>
      <c r="G75" s="213"/>
      <c r="H75" s="30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</row>
    <row r="76" spans="1:33" x14ac:dyDescent="0.2">
      <c r="A76" s="8"/>
      <c r="B76" s="8"/>
      <c r="C76" s="146" t="s">
        <v>91</v>
      </c>
      <c r="D76" s="37"/>
      <c r="F76" s="96"/>
      <c r="G76" s="212"/>
      <c r="H76" s="30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</row>
    <row r="77" spans="1:33" x14ac:dyDescent="0.2">
      <c r="A77" s="8"/>
      <c r="B77" s="8"/>
      <c r="C77" s="4" t="str">
        <f>$C$76&amp;" - "&amp;C14</f>
        <v>Annualised capex - &lt; Enter description &gt;</v>
      </c>
      <c r="D77" s="37"/>
      <c r="F77" s="96"/>
      <c r="G77" s="209">
        <f>input_dollars</f>
        <v>45291</v>
      </c>
      <c r="H77" s="30"/>
      <c r="I77" s="118">
        <f t="shared" ref="I77:AG77" si="8">IF($E14=0,0,-PMT(real_disc, $E14,H72,))</f>
        <v>0</v>
      </c>
      <c r="J77" s="118">
        <f t="shared" si="8"/>
        <v>0</v>
      </c>
      <c r="K77" s="118">
        <f t="shared" si="8"/>
        <v>0</v>
      </c>
      <c r="L77" s="118">
        <f t="shared" si="8"/>
        <v>0</v>
      </c>
      <c r="M77" s="118">
        <f t="shared" si="8"/>
        <v>0</v>
      </c>
      <c r="N77" s="118">
        <f t="shared" si="8"/>
        <v>0</v>
      </c>
      <c r="O77" s="118">
        <f t="shared" si="8"/>
        <v>0</v>
      </c>
      <c r="P77" s="118">
        <f t="shared" si="8"/>
        <v>0</v>
      </c>
      <c r="Q77" s="118">
        <f t="shared" si="8"/>
        <v>0</v>
      </c>
      <c r="R77" s="118">
        <f t="shared" si="8"/>
        <v>0</v>
      </c>
      <c r="S77" s="118">
        <f t="shared" si="8"/>
        <v>0</v>
      </c>
      <c r="T77" s="118">
        <f t="shared" si="8"/>
        <v>0</v>
      </c>
      <c r="U77" s="118">
        <f t="shared" si="8"/>
        <v>0</v>
      </c>
      <c r="V77" s="118">
        <f t="shared" si="8"/>
        <v>0</v>
      </c>
      <c r="W77" s="118">
        <f t="shared" si="8"/>
        <v>0</v>
      </c>
      <c r="X77" s="118">
        <f t="shared" si="8"/>
        <v>0</v>
      </c>
      <c r="Y77" s="118">
        <f t="shared" si="8"/>
        <v>0</v>
      </c>
      <c r="Z77" s="118">
        <f t="shared" si="8"/>
        <v>0</v>
      </c>
      <c r="AA77" s="118">
        <f t="shared" si="8"/>
        <v>0</v>
      </c>
      <c r="AB77" s="118">
        <f t="shared" si="8"/>
        <v>0</v>
      </c>
      <c r="AC77" s="118">
        <f t="shared" si="8"/>
        <v>0</v>
      </c>
      <c r="AD77" s="118">
        <f t="shared" si="8"/>
        <v>0</v>
      </c>
      <c r="AE77" s="118">
        <f t="shared" si="8"/>
        <v>0</v>
      </c>
      <c r="AF77" s="118">
        <f t="shared" si="8"/>
        <v>0</v>
      </c>
      <c r="AG77" s="118">
        <f t="shared" si="8"/>
        <v>0</v>
      </c>
    </row>
    <row r="78" spans="1:33" x14ac:dyDescent="0.2">
      <c r="A78" s="8"/>
      <c r="B78" s="8"/>
      <c r="C78" s="4" t="str">
        <f>$C$76&amp;" - "&amp;C15</f>
        <v>Annualised capex - &lt; Enter description &gt;</v>
      </c>
      <c r="D78" s="37"/>
      <c r="F78" s="96"/>
      <c r="G78" s="209">
        <f>input_dollars</f>
        <v>45291</v>
      </c>
      <c r="H78" s="30"/>
      <c r="I78" s="118">
        <f t="shared" ref="I78:AG78" si="9">IF($E15=0,0,-PMT(real_disc, $E15,H73,))</f>
        <v>0</v>
      </c>
      <c r="J78" s="118">
        <f t="shared" si="9"/>
        <v>0</v>
      </c>
      <c r="K78" s="118">
        <f t="shared" si="9"/>
        <v>0</v>
      </c>
      <c r="L78" s="118">
        <f t="shared" si="9"/>
        <v>0</v>
      </c>
      <c r="M78" s="118">
        <f t="shared" si="9"/>
        <v>0</v>
      </c>
      <c r="N78" s="118">
        <f t="shared" si="9"/>
        <v>0</v>
      </c>
      <c r="O78" s="118">
        <f t="shared" si="9"/>
        <v>0</v>
      </c>
      <c r="P78" s="118">
        <f t="shared" si="9"/>
        <v>0</v>
      </c>
      <c r="Q78" s="118">
        <f t="shared" si="9"/>
        <v>0</v>
      </c>
      <c r="R78" s="118">
        <f t="shared" si="9"/>
        <v>0</v>
      </c>
      <c r="S78" s="118">
        <f t="shared" si="9"/>
        <v>0</v>
      </c>
      <c r="T78" s="118">
        <f t="shared" si="9"/>
        <v>0</v>
      </c>
      <c r="U78" s="118">
        <f t="shared" si="9"/>
        <v>0</v>
      </c>
      <c r="V78" s="118">
        <f t="shared" si="9"/>
        <v>0</v>
      </c>
      <c r="W78" s="118">
        <f t="shared" si="9"/>
        <v>0</v>
      </c>
      <c r="X78" s="118">
        <f t="shared" si="9"/>
        <v>0</v>
      </c>
      <c r="Y78" s="118">
        <f t="shared" si="9"/>
        <v>0</v>
      </c>
      <c r="Z78" s="118">
        <f t="shared" si="9"/>
        <v>0</v>
      </c>
      <c r="AA78" s="118">
        <f t="shared" si="9"/>
        <v>0</v>
      </c>
      <c r="AB78" s="118">
        <f t="shared" si="9"/>
        <v>0</v>
      </c>
      <c r="AC78" s="118">
        <f t="shared" si="9"/>
        <v>0</v>
      </c>
      <c r="AD78" s="118">
        <f t="shared" si="9"/>
        <v>0</v>
      </c>
      <c r="AE78" s="118">
        <f t="shared" si="9"/>
        <v>0</v>
      </c>
      <c r="AF78" s="118">
        <f t="shared" si="9"/>
        <v>0</v>
      </c>
      <c r="AG78" s="118">
        <f t="shared" si="9"/>
        <v>0</v>
      </c>
    </row>
    <row r="79" spans="1:33" x14ac:dyDescent="0.2">
      <c r="A79" s="8"/>
      <c r="B79" s="8"/>
      <c r="C79" s="4" t="str">
        <f>$C$76&amp;" - "&amp;C16</f>
        <v>Annualised capex - &lt; Enter description &gt;</v>
      </c>
      <c r="D79" s="37"/>
      <c r="F79" s="96"/>
      <c r="G79" s="209">
        <f>input_dollars</f>
        <v>45291</v>
      </c>
      <c r="H79" s="30"/>
      <c r="I79" s="118">
        <f t="shared" ref="I79:AG79" si="10">IF($E16=0,0,-PMT(real_disc, $E16,H74,))</f>
        <v>0</v>
      </c>
      <c r="J79" s="118">
        <f t="shared" si="10"/>
        <v>0</v>
      </c>
      <c r="K79" s="118">
        <f t="shared" si="10"/>
        <v>0</v>
      </c>
      <c r="L79" s="118">
        <f t="shared" si="10"/>
        <v>0</v>
      </c>
      <c r="M79" s="118">
        <f t="shared" si="10"/>
        <v>0</v>
      </c>
      <c r="N79" s="118">
        <f t="shared" si="10"/>
        <v>0</v>
      </c>
      <c r="O79" s="118">
        <f t="shared" si="10"/>
        <v>0</v>
      </c>
      <c r="P79" s="118">
        <f t="shared" si="10"/>
        <v>0</v>
      </c>
      <c r="Q79" s="118">
        <f t="shared" si="10"/>
        <v>0</v>
      </c>
      <c r="R79" s="118">
        <f t="shared" si="10"/>
        <v>0</v>
      </c>
      <c r="S79" s="118">
        <f t="shared" si="10"/>
        <v>0</v>
      </c>
      <c r="T79" s="118">
        <f t="shared" si="10"/>
        <v>0</v>
      </c>
      <c r="U79" s="118">
        <f t="shared" si="10"/>
        <v>0</v>
      </c>
      <c r="V79" s="118">
        <f t="shared" si="10"/>
        <v>0</v>
      </c>
      <c r="W79" s="118">
        <f t="shared" si="10"/>
        <v>0</v>
      </c>
      <c r="X79" s="118">
        <f t="shared" si="10"/>
        <v>0</v>
      </c>
      <c r="Y79" s="118">
        <f t="shared" si="10"/>
        <v>0</v>
      </c>
      <c r="Z79" s="118">
        <f t="shared" si="10"/>
        <v>0</v>
      </c>
      <c r="AA79" s="118">
        <f t="shared" si="10"/>
        <v>0</v>
      </c>
      <c r="AB79" s="118">
        <f t="shared" si="10"/>
        <v>0</v>
      </c>
      <c r="AC79" s="118">
        <f t="shared" si="10"/>
        <v>0</v>
      </c>
      <c r="AD79" s="118">
        <f t="shared" si="10"/>
        <v>0</v>
      </c>
      <c r="AE79" s="118">
        <f t="shared" si="10"/>
        <v>0</v>
      </c>
      <c r="AF79" s="118">
        <f t="shared" si="10"/>
        <v>0</v>
      </c>
      <c r="AG79" s="118">
        <f t="shared" si="10"/>
        <v>0</v>
      </c>
    </row>
    <row r="80" spans="1:33" x14ac:dyDescent="0.2">
      <c r="A80" s="8"/>
      <c r="B80" s="8"/>
      <c r="C80" s="171" t="s">
        <v>156</v>
      </c>
      <c r="D80" s="171"/>
      <c r="E80" s="172"/>
      <c r="F80" s="173"/>
      <c r="G80" s="214">
        <f>input_dollars</f>
        <v>45291</v>
      </c>
      <c r="H80" s="174"/>
      <c r="I80" s="175">
        <f>SUM(I77:I79)</f>
        <v>0</v>
      </c>
      <c r="J80" s="175">
        <f t="shared" ref="J80:AB80" si="11">SUM(J77:J79)</f>
        <v>0</v>
      </c>
      <c r="K80" s="175">
        <f t="shared" si="11"/>
        <v>0</v>
      </c>
      <c r="L80" s="175">
        <f t="shared" si="11"/>
        <v>0</v>
      </c>
      <c r="M80" s="175">
        <f t="shared" si="11"/>
        <v>0</v>
      </c>
      <c r="N80" s="175">
        <f t="shared" si="11"/>
        <v>0</v>
      </c>
      <c r="O80" s="175">
        <f t="shared" si="11"/>
        <v>0</v>
      </c>
      <c r="P80" s="175">
        <f t="shared" si="11"/>
        <v>0</v>
      </c>
      <c r="Q80" s="175">
        <f t="shared" si="11"/>
        <v>0</v>
      </c>
      <c r="R80" s="175">
        <f t="shared" si="11"/>
        <v>0</v>
      </c>
      <c r="S80" s="175">
        <f t="shared" si="11"/>
        <v>0</v>
      </c>
      <c r="T80" s="175">
        <f t="shared" si="11"/>
        <v>0</v>
      </c>
      <c r="U80" s="175">
        <f t="shared" si="11"/>
        <v>0</v>
      </c>
      <c r="V80" s="175">
        <f t="shared" si="11"/>
        <v>0</v>
      </c>
      <c r="W80" s="175">
        <f t="shared" si="11"/>
        <v>0</v>
      </c>
      <c r="X80" s="175">
        <f t="shared" si="11"/>
        <v>0</v>
      </c>
      <c r="Y80" s="175">
        <f t="shared" si="11"/>
        <v>0</v>
      </c>
      <c r="Z80" s="175">
        <f t="shared" si="11"/>
        <v>0</v>
      </c>
      <c r="AA80" s="175">
        <f t="shared" si="11"/>
        <v>0</v>
      </c>
      <c r="AB80" s="175">
        <f t="shared" si="11"/>
        <v>0</v>
      </c>
      <c r="AC80" s="175">
        <f>SUM(AC77:AC79)</f>
        <v>0</v>
      </c>
      <c r="AD80" s="175">
        <f>SUM(AD77:AD79)</f>
        <v>0</v>
      </c>
      <c r="AE80" s="175">
        <f>SUM(AE77:AE79)</f>
        <v>0</v>
      </c>
      <c r="AF80" s="175">
        <f>SUM(AF77:AF79)</f>
        <v>0</v>
      </c>
      <c r="AG80" s="175">
        <f>SUM(AG77:AG79)</f>
        <v>0</v>
      </c>
    </row>
    <row r="81" spans="1:33" x14ac:dyDescent="0.2">
      <c r="A81" s="8"/>
      <c r="B81" s="8"/>
      <c r="C81" s="74"/>
      <c r="D81" s="37"/>
      <c r="F81"/>
      <c r="G81" s="215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 s="8"/>
      <c r="B82" s="8"/>
      <c r="C82" s="4" t="s">
        <v>91</v>
      </c>
      <c r="D82" s="37"/>
      <c r="F82" s="96"/>
      <c r="G82" s="209">
        <f t="shared" ref="G82:G87" si="12">input_dollars</f>
        <v>45291</v>
      </c>
      <c r="H82" s="30"/>
      <c r="I82" s="118">
        <f>I80</f>
        <v>0</v>
      </c>
      <c r="J82" s="118">
        <f t="shared" ref="J82:AB82" si="13">J80</f>
        <v>0</v>
      </c>
      <c r="K82" s="118">
        <f t="shared" si="13"/>
        <v>0</v>
      </c>
      <c r="L82" s="118">
        <f t="shared" si="13"/>
        <v>0</v>
      </c>
      <c r="M82" s="118">
        <f t="shared" si="13"/>
        <v>0</v>
      </c>
      <c r="N82" s="118">
        <f t="shared" si="13"/>
        <v>0</v>
      </c>
      <c r="O82" s="118">
        <f t="shared" si="13"/>
        <v>0</v>
      </c>
      <c r="P82" s="118">
        <f t="shared" si="13"/>
        <v>0</v>
      </c>
      <c r="Q82" s="118">
        <f t="shared" si="13"/>
        <v>0</v>
      </c>
      <c r="R82" s="118">
        <f t="shared" si="13"/>
        <v>0</v>
      </c>
      <c r="S82" s="118">
        <f t="shared" si="13"/>
        <v>0</v>
      </c>
      <c r="T82" s="118">
        <f t="shared" si="13"/>
        <v>0</v>
      </c>
      <c r="U82" s="118">
        <f t="shared" si="13"/>
        <v>0</v>
      </c>
      <c r="V82" s="118">
        <f t="shared" si="13"/>
        <v>0</v>
      </c>
      <c r="W82" s="118">
        <f t="shared" si="13"/>
        <v>0</v>
      </c>
      <c r="X82" s="118">
        <f t="shared" si="13"/>
        <v>0</v>
      </c>
      <c r="Y82" s="118">
        <f t="shared" si="13"/>
        <v>0</v>
      </c>
      <c r="Z82" s="118">
        <f t="shared" si="13"/>
        <v>0</v>
      </c>
      <c r="AA82" s="118">
        <f t="shared" si="13"/>
        <v>0</v>
      </c>
      <c r="AB82" s="118">
        <f t="shared" si="13"/>
        <v>0</v>
      </c>
      <c r="AC82" s="118">
        <f>AC80</f>
        <v>0</v>
      </c>
      <c r="AD82" s="118">
        <f>AD80</f>
        <v>0</v>
      </c>
      <c r="AE82" s="118">
        <f>AE80</f>
        <v>0</v>
      </c>
      <c r="AF82" s="118">
        <f>AF80</f>
        <v>0</v>
      </c>
      <c r="AG82" s="118">
        <f>AG80</f>
        <v>0</v>
      </c>
    </row>
    <row r="83" spans="1:33" x14ac:dyDescent="0.2">
      <c r="A83" s="8"/>
      <c r="B83" s="8"/>
      <c r="C83" s="4" t="s">
        <v>31</v>
      </c>
      <c r="D83" s="37"/>
      <c r="F83" s="96"/>
      <c r="G83" s="209">
        <f t="shared" si="12"/>
        <v>45291</v>
      </c>
      <c r="H83" s="30"/>
      <c r="I83" s="30">
        <f t="shared" ref="I83:AG83" si="14">-I19</f>
        <v>0</v>
      </c>
      <c r="J83" s="30">
        <f t="shared" si="14"/>
        <v>0</v>
      </c>
      <c r="K83" s="30">
        <f t="shared" si="14"/>
        <v>0</v>
      </c>
      <c r="L83" s="30">
        <f t="shared" si="14"/>
        <v>0</v>
      </c>
      <c r="M83" s="30">
        <f t="shared" si="14"/>
        <v>0</v>
      </c>
      <c r="N83" s="30">
        <f t="shared" si="14"/>
        <v>0</v>
      </c>
      <c r="O83" s="30">
        <f t="shared" si="14"/>
        <v>0</v>
      </c>
      <c r="P83" s="30">
        <f t="shared" si="14"/>
        <v>0</v>
      </c>
      <c r="Q83" s="30">
        <f t="shared" si="14"/>
        <v>0</v>
      </c>
      <c r="R83" s="30">
        <f t="shared" si="14"/>
        <v>0</v>
      </c>
      <c r="S83" s="30">
        <f t="shared" si="14"/>
        <v>0</v>
      </c>
      <c r="T83" s="30">
        <f t="shared" si="14"/>
        <v>0</v>
      </c>
      <c r="U83" s="30">
        <f t="shared" si="14"/>
        <v>0</v>
      </c>
      <c r="V83" s="30">
        <f t="shared" si="14"/>
        <v>0</v>
      </c>
      <c r="W83" s="30">
        <f t="shared" si="14"/>
        <v>0</v>
      </c>
      <c r="X83" s="30">
        <f t="shared" si="14"/>
        <v>0</v>
      </c>
      <c r="Y83" s="30">
        <f t="shared" si="14"/>
        <v>0</v>
      </c>
      <c r="Z83" s="30">
        <f t="shared" si="14"/>
        <v>0</v>
      </c>
      <c r="AA83" s="30">
        <f t="shared" si="14"/>
        <v>0</v>
      </c>
      <c r="AB83" s="30">
        <f t="shared" si="14"/>
        <v>0</v>
      </c>
      <c r="AC83" s="30">
        <f t="shared" si="14"/>
        <v>0</v>
      </c>
      <c r="AD83" s="30">
        <f t="shared" si="14"/>
        <v>0</v>
      </c>
      <c r="AE83" s="30">
        <f t="shared" si="14"/>
        <v>0</v>
      </c>
      <c r="AF83" s="30">
        <f t="shared" si="14"/>
        <v>0</v>
      </c>
      <c r="AG83" s="30">
        <f t="shared" si="14"/>
        <v>0</v>
      </c>
    </row>
    <row r="84" spans="1:33" x14ac:dyDescent="0.2">
      <c r="A84" s="8"/>
      <c r="B84" s="8"/>
      <c r="C84" s="4" t="s">
        <v>139</v>
      </c>
      <c r="D84" s="37"/>
      <c r="F84" s="96"/>
      <c r="G84" s="209">
        <f t="shared" si="12"/>
        <v>45291</v>
      </c>
      <c r="H84" s="30"/>
      <c r="I84" s="30">
        <f>I64</f>
        <v>0</v>
      </c>
      <c r="J84" s="30">
        <f t="shared" ref="J84:AB84" si="15">J64</f>
        <v>0</v>
      </c>
      <c r="K84" s="30">
        <f t="shared" si="15"/>
        <v>0</v>
      </c>
      <c r="L84" s="30">
        <f t="shared" si="15"/>
        <v>0</v>
      </c>
      <c r="M84" s="30">
        <f t="shared" si="15"/>
        <v>0</v>
      </c>
      <c r="N84" s="30">
        <f t="shared" si="15"/>
        <v>0</v>
      </c>
      <c r="O84" s="30">
        <f t="shared" si="15"/>
        <v>0</v>
      </c>
      <c r="P84" s="30">
        <f t="shared" si="15"/>
        <v>0</v>
      </c>
      <c r="Q84" s="30">
        <f t="shared" si="15"/>
        <v>0</v>
      </c>
      <c r="R84" s="30">
        <f t="shared" si="15"/>
        <v>0</v>
      </c>
      <c r="S84" s="30">
        <f t="shared" si="15"/>
        <v>0</v>
      </c>
      <c r="T84" s="30">
        <f t="shared" si="15"/>
        <v>0</v>
      </c>
      <c r="U84" s="30">
        <f t="shared" si="15"/>
        <v>0</v>
      </c>
      <c r="V84" s="30">
        <f t="shared" si="15"/>
        <v>0</v>
      </c>
      <c r="W84" s="30">
        <f t="shared" si="15"/>
        <v>0</v>
      </c>
      <c r="X84" s="30">
        <f t="shared" si="15"/>
        <v>0</v>
      </c>
      <c r="Y84" s="30">
        <f t="shared" si="15"/>
        <v>0</v>
      </c>
      <c r="Z84" s="30">
        <f t="shared" si="15"/>
        <v>0</v>
      </c>
      <c r="AA84" s="30">
        <f t="shared" si="15"/>
        <v>0</v>
      </c>
      <c r="AB84" s="30">
        <f t="shared" si="15"/>
        <v>0</v>
      </c>
      <c r="AC84" s="30">
        <f>AC64</f>
        <v>0</v>
      </c>
      <c r="AD84" s="30">
        <f>AD64</f>
        <v>0</v>
      </c>
      <c r="AE84" s="30">
        <f>AE64</f>
        <v>0</v>
      </c>
      <c r="AF84" s="30">
        <f>AF64</f>
        <v>0</v>
      </c>
      <c r="AG84" s="30">
        <f>AG64</f>
        <v>0</v>
      </c>
    </row>
    <row r="85" spans="1:33" x14ac:dyDescent="0.2">
      <c r="A85" s="8"/>
      <c r="B85" s="8"/>
      <c r="C85" s="4" t="s">
        <v>122</v>
      </c>
      <c r="D85" s="37"/>
      <c r="F85" s="96"/>
      <c r="G85" s="209">
        <f t="shared" si="12"/>
        <v>45291</v>
      </c>
      <c r="H85" s="30"/>
      <c r="I85" s="30">
        <f t="shared" ref="I85:AG85" si="16">I57</f>
        <v>0</v>
      </c>
      <c r="J85" s="30">
        <f t="shared" si="16"/>
        <v>0</v>
      </c>
      <c r="K85" s="30">
        <f t="shared" si="16"/>
        <v>0</v>
      </c>
      <c r="L85" s="30">
        <f t="shared" si="16"/>
        <v>0</v>
      </c>
      <c r="M85" s="30">
        <f t="shared" si="16"/>
        <v>0</v>
      </c>
      <c r="N85" s="30">
        <f t="shared" si="16"/>
        <v>0</v>
      </c>
      <c r="O85" s="30">
        <f t="shared" si="16"/>
        <v>0</v>
      </c>
      <c r="P85" s="30">
        <f t="shared" si="16"/>
        <v>0</v>
      </c>
      <c r="Q85" s="30">
        <f t="shared" si="16"/>
        <v>0</v>
      </c>
      <c r="R85" s="30">
        <f t="shared" si="16"/>
        <v>0</v>
      </c>
      <c r="S85" s="30">
        <f t="shared" si="16"/>
        <v>0</v>
      </c>
      <c r="T85" s="30">
        <f t="shared" si="16"/>
        <v>0</v>
      </c>
      <c r="U85" s="30">
        <f t="shared" si="16"/>
        <v>0</v>
      </c>
      <c r="V85" s="30">
        <f t="shared" si="16"/>
        <v>0</v>
      </c>
      <c r="W85" s="30">
        <f t="shared" si="16"/>
        <v>0</v>
      </c>
      <c r="X85" s="30">
        <f t="shared" si="16"/>
        <v>0</v>
      </c>
      <c r="Y85" s="30">
        <f t="shared" si="16"/>
        <v>0</v>
      </c>
      <c r="Z85" s="30">
        <f t="shared" si="16"/>
        <v>0</v>
      </c>
      <c r="AA85" s="30">
        <f t="shared" si="16"/>
        <v>0</v>
      </c>
      <c r="AB85" s="30">
        <f t="shared" si="16"/>
        <v>0</v>
      </c>
      <c r="AC85" s="30">
        <f t="shared" si="16"/>
        <v>0</v>
      </c>
      <c r="AD85" s="30">
        <f t="shared" si="16"/>
        <v>0</v>
      </c>
      <c r="AE85" s="30">
        <f t="shared" si="16"/>
        <v>0</v>
      </c>
      <c r="AF85" s="30">
        <f t="shared" si="16"/>
        <v>0</v>
      </c>
      <c r="AG85" s="30">
        <f t="shared" si="16"/>
        <v>0</v>
      </c>
    </row>
    <row r="86" spans="1:33" x14ac:dyDescent="0.2">
      <c r="A86" s="8"/>
      <c r="B86" s="8"/>
      <c r="C86" s="4"/>
      <c r="D86" s="37"/>
      <c r="F86" s="30"/>
      <c r="G86" s="209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</row>
    <row r="87" spans="1:33" x14ac:dyDescent="0.2">
      <c r="A87" s="8"/>
      <c r="B87" s="8"/>
      <c r="C87" s="176" t="s">
        <v>187</v>
      </c>
      <c r="D87" s="177"/>
      <c r="E87" s="172"/>
      <c r="F87" s="178"/>
      <c r="G87" s="214">
        <f t="shared" si="12"/>
        <v>45291</v>
      </c>
      <c r="H87" s="178"/>
      <c r="I87" s="178">
        <f t="shared" ref="I87:AB87" si="17">SUM(I82:I86)</f>
        <v>0</v>
      </c>
      <c r="J87" s="178">
        <f t="shared" si="17"/>
        <v>0</v>
      </c>
      <c r="K87" s="178">
        <f t="shared" si="17"/>
        <v>0</v>
      </c>
      <c r="L87" s="178">
        <f t="shared" si="17"/>
        <v>0</v>
      </c>
      <c r="M87" s="178">
        <f t="shared" si="17"/>
        <v>0</v>
      </c>
      <c r="N87" s="178">
        <f t="shared" si="17"/>
        <v>0</v>
      </c>
      <c r="O87" s="178">
        <f t="shared" si="17"/>
        <v>0</v>
      </c>
      <c r="P87" s="178">
        <f t="shared" si="17"/>
        <v>0</v>
      </c>
      <c r="Q87" s="178">
        <f t="shared" si="17"/>
        <v>0</v>
      </c>
      <c r="R87" s="178">
        <f t="shared" si="17"/>
        <v>0</v>
      </c>
      <c r="S87" s="178">
        <f t="shared" si="17"/>
        <v>0</v>
      </c>
      <c r="T87" s="178">
        <f t="shared" si="17"/>
        <v>0</v>
      </c>
      <c r="U87" s="178">
        <f t="shared" si="17"/>
        <v>0</v>
      </c>
      <c r="V87" s="178">
        <f t="shared" si="17"/>
        <v>0</v>
      </c>
      <c r="W87" s="178">
        <f t="shared" si="17"/>
        <v>0</v>
      </c>
      <c r="X87" s="178">
        <f t="shared" si="17"/>
        <v>0</v>
      </c>
      <c r="Y87" s="178">
        <f t="shared" si="17"/>
        <v>0</v>
      </c>
      <c r="Z87" s="178">
        <f t="shared" si="17"/>
        <v>0</v>
      </c>
      <c r="AA87" s="178">
        <f t="shared" si="17"/>
        <v>0</v>
      </c>
      <c r="AB87" s="178">
        <f t="shared" si="17"/>
        <v>0</v>
      </c>
      <c r="AC87" s="178">
        <f>SUM(AC82:AC86)</f>
        <v>0</v>
      </c>
      <c r="AD87" s="178">
        <f>SUM(AD82:AD86)</f>
        <v>0</v>
      </c>
      <c r="AE87" s="178">
        <f>SUM(AE82:AE86)</f>
        <v>0</v>
      </c>
      <c r="AF87" s="178">
        <f>SUM(AF82:AF86)</f>
        <v>0</v>
      </c>
      <c r="AG87" s="178">
        <f>SUM(AG82:AG86)</f>
        <v>0</v>
      </c>
    </row>
    <row r="88" spans="1:33" x14ac:dyDescent="0.2">
      <c r="A88" s="8"/>
      <c r="B88" s="8"/>
      <c r="C88" s="74"/>
      <c r="D88" s="137"/>
      <c r="E88" s="63"/>
      <c r="F88" s="140"/>
      <c r="G88" s="216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</row>
    <row r="89" spans="1:33" x14ac:dyDescent="0.2">
      <c r="A89" s="8"/>
      <c r="B89" s="8"/>
      <c r="C89" s="74"/>
      <c r="D89" s="137"/>
      <c r="E89" s="63"/>
      <c r="F89" s="140"/>
      <c r="G89" s="216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</row>
    <row r="90" spans="1:33" x14ac:dyDescent="0.2">
      <c r="A90" s="8"/>
      <c r="B90" s="8"/>
      <c r="C90" s="229" t="s">
        <v>197</v>
      </c>
      <c r="D90" s="81"/>
      <c r="E90" s="230"/>
      <c r="F90" s="231"/>
      <c r="G90" s="232" cm="1">
        <f t="array" ref="G90">IF(SUM($I17:$AG17)=0,0,(INDEX(I$6:AG$6,MATCH(TRUE,INDEX($I17:$AG17&lt;&gt;0,),0))))</f>
        <v>0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">
      <c r="C91" s="81"/>
      <c r="D91" s="233"/>
      <c r="E91" s="230"/>
      <c r="F91" s="230"/>
      <c r="G91" s="232"/>
    </row>
    <row r="92" spans="1:33" x14ac:dyDescent="0.2">
      <c r="C92" s="234" t="s">
        <v>192</v>
      </c>
      <c r="D92" s="235"/>
      <c r="E92" s="235"/>
      <c r="F92" s="235"/>
      <c r="G92" s="236" t="str">
        <f>IF(_xlfn.MINIFS($G$90:$G$91, $G$90:$G$91, "&gt;"&amp;0)=0, $A$4, _xlfn.MINIFS($G$90:$G$91, $G$90:$G$91, "&gt;"&amp;0))</f>
        <v>Not used</v>
      </c>
    </row>
    <row r="94" spans="1:33" x14ac:dyDescent="0.2">
      <c r="G94" s="11"/>
    </row>
    <row r="102" spans="1:43" ht="15" x14ac:dyDescent="0.2">
      <c r="A102" s="88" t="s">
        <v>217</v>
      </c>
      <c r="B102" s="88"/>
      <c r="C102" s="88"/>
      <c r="D102" s="88"/>
      <c r="E102" s="88"/>
      <c r="F102" s="88"/>
      <c r="G102" s="203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spans="1:43" x14ac:dyDescent="0.2"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spans="1:43" x14ac:dyDescent="0.2">
      <c r="A106" s="1" t="s">
        <v>119</v>
      </c>
      <c r="C106" s="1" t="s">
        <v>187</v>
      </c>
      <c r="D106"/>
      <c r="E106"/>
      <c r="F106"/>
      <c r="G106" s="37" t="str">
        <f>PROPER($A$3)&amp;A106</f>
        <v>Option 5NPV</v>
      </c>
      <c r="I106" s="30">
        <f>I87</f>
        <v>0</v>
      </c>
      <c r="J106" s="30">
        <f t="shared" ref="J106:AG106" si="18">J87</f>
        <v>0</v>
      </c>
      <c r="K106" s="30">
        <f t="shared" si="18"/>
        <v>0</v>
      </c>
      <c r="L106" s="30">
        <f t="shared" si="18"/>
        <v>0</v>
      </c>
      <c r="M106" s="30">
        <f t="shared" si="18"/>
        <v>0</v>
      </c>
      <c r="N106" s="30">
        <f t="shared" si="18"/>
        <v>0</v>
      </c>
      <c r="O106" s="30">
        <f t="shared" si="18"/>
        <v>0</v>
      </c>
      <c r="P106" s="30">
        <f t="shared" si="18"/>
        <v>0</v>
      </c>
      <c r="Q106" s="30">
        <f t="shared" si="18"/>
        <v>0</v>
      </c>
      <c r="R106" s="30">
        <f t="shared" si="18"/>
        <v>0</v>
      </c>
      <c r="S106" s="30">
        <f t="shared" si="18"/>
        <v>0</v>
      </c>
      <c r="T106" s="30">
        <f t="shared" si="18"/>
        <v>0</v>
      </c>
      <c r="U106" s="30">
        <f t="shared" si="18"/>
        <v>0</v>
      </c>
      <c r="V106" s="30">
        <f t="shared" si="18"/>
        <v>0</v>
      </c>
      <c r="W106" s="30">
        <f t="shared" si="18"/>
        <v>0</v>
      </c>
      <c r="X106" s="30">
        <f t="shared" si="18"/>
        <v>0</v>
      </c>
      <c r="Y106" s="30">
        <f t="shared" si="18"/>
        <v>0</v>
      </c>
      <c r="Z106" s="30">
        <f t="shared" si="18"/>
        <v>0</v>
      </c>
      <c r="AA106" s="30">
        <f t="shared" si="18"/>
        <v>0</v>
      </c>
      <c r="AB106" s="30">
        <f t="shared" si="18"/>
        <v>0</v>
      </c>
      <c r="AC106" s="30">
        <f t="shared" si="18"/>
        <v>0</v>
      </c>
      <c r="AD106" s="30">
        <f t="shared" si="18"/>
        <v>0</v>
      </c>
      <c r="AE106" s="30">
        <f t="shared" si="18"/>
        <v>0</v>
      </c>
      <c r="AF106" s="30">
        <f t="shared" si="18"/>
        <v>0</v>
      </c>
      <c r="AG106" s="30">
        <f t="shared" si="18"/>
        <v>0</v>
      </c>
    </row>
    <row r="107" spans="1:43" x14ac:dyDescent="0.2">
      <c r="C107" s="1" t="s">
        <v>156</v>
      </c>
      <c r="D107"/>
      <c r="E107"/>
      <c r="F107"/>
      <c r="G107"/>
      <c r="I107" s="30">
        <f>I82</f>
        <v>0</v>
      </c>
      <c r="J107" s="30">
        <f t="shared" ref="J107:AG107" si="19">J82</f>
        <v>0</v>
      </c>
      <c r="K107" s="30">
        <f t="shared" si="19"/>
        <v>0</v>
      </c>
      <c r="L107" s="30">
        <f t="shared" si="19"/>
        <v>0</v>
      </c>
      <c r="M107" s="30">
        <f t="shared" si="19"/>
        <v>0</v>
      </c>
      <c r="N107" s="30">
        <f t="shared" si="19"/>
        <v>0</v>
      </c>
      <c r="O107" s="30">
        <f t="shared" si="19"/>
        <v>0</v>
      </c>
      <c r="P107" s="30">
        <f t="shared" si="19"/>
        <v>0</v>
      </c>
      <c r="Q107" s="30">
        <f t="shared" si="19"/>
        <v>0</v>
      </c>
      <c r="R107" s="30">
        <f t="shared" si="19"/>
        <v>0</v>
      </c>
      <c r="S107" s="30">
        <f t="shared" si="19"/>
        <v>0</v>
      </c>
      <c r="T107" s="30">
        <f t="shared" si="19"/>
        <v>0</v>
      </c>
      <c r="U107" s="30">
        <f t="shared" si="19"/>
        <v>0</v>
      </c>
      <c r="V107" s="30">
        <f t="shared" si="19"/>
        <v>0</v>
      </c>
      <c r="W107" s="30">
        <f t="shared" si="19"/>
        <v>0</v>
      </c>
      <c r="X107" s="30">
        <f t="shared" si="19"/>
        <v>0</v>
      </c>
      <c r="Y107" s="30">
        <f t="shared" si="19"/>
        <v>0</v>
      </c>
      <c r="Z107" s="30">
        <f t="shared" si="19"/>
        <v>0</v>
      </c>
      <c r="AA107" s="30">
        <f t="shared" si="19"/>
        <v>0</v>
      </c>
      <c r="AB107" s="30">
        <f t="shared" si="19"/>
        <v>0</v>
      </c>
      <c r="AC107" s="30">
        <f t="shared" si="19"/>
        <v>0</v>
      </c>
      <c r="AD107" s="30">
        <f t="shared" si="19"/>
        <v>0</v>
      </c>
      <c r="AE107" s="30">
        <f t="shared" si="19"/>
        <v>0</v>
      </c>
      <c r="AF107" s="30">
        <f t="shared" si="19"/>
        <v>0</v>
      </c>
      <c r="AG107" s="30">
        <f t="shared" si="19"/>
        <v>0</v>
      </c>
    </row>
    <row r="108" spans="1:43" x14ac:dyDescent="0.2">
      <c r="C108" s="1" t="s">
        <v>241</v>
      </c>
      <c r="D108"/>
      <c r="E108"/>
      <c r="F108"/>
      <c r="G108"/>
      <c r="I108" s="30">
        <f>SUM(I84:I85)</f>
        <v>0</v>
      </c>
      <c r="J108" s="30">
        <f t="shared" ref="J108:AG108" si="20">SUM(J84:J85)</f>
        <v>0</v>
      </c>
      <c r="K108" s="30">
        <f t="shared" si="20"/>
        <v>0</v>
      </c>
      <c r="L108" s="30">
        <f t="shared" si="20"/>
        <v>0</v>
      </c>
      <c r="M108" s="30">
        <f t="shared" si="20"/>
        <v>0</v>
      </c>
      <c r="N108" s="30">
        <f t="shared" si="20"/>
        <v>0</v>
      </c>
      <c r="O108" s="30">
        <f t="shared" si="20"/>
        <v>0</v>
      </c>
      <c r="P108" s="30">
        <f t="shared" si="20"/>
        <v>0</v>
      </c>
      <c r="Q108" s="30">
        <f t="shared" si="20"/>
        <v>0</v>
      </c>
      <c r="R108" s="30">
        <f t="shared" si="20"/>
        <v>0</v>
      </c>
      <c r="S108" s="30">
        <f t="shared" si="20"/>
        <v>0</v>
      </c>
      <c r="T108" s="30">
        <f t="shared" si="20"/>
        <v>0</v>
      </c>
      <c r="U108" s="30">
        <f t="shared" si="20"/>
        <v>0</v>
      </c>
      <c r="V108" s="30">
        <f t="shared" si="20"/>
        <v>0</v>
      </c>
      <c r="W108" s="30">
        <f t="shared" si="20"/>
        <v>0</v>
      </c>
      <c r="X108" s="30">
        <f t="shared" si="20"/>
        <v>0</v>
      </c>
      <c r="Y108" s="30">
        <f t="shared" si="20"/>
        <v>0</v>
      </c>
      <c r="Z108" s="30">
        <f t="shared" si="20"/>
        <v>0</v>
      </c>
      <c r="AA108" s="30">
        <f t="shared" si="20"/>
        <v>0</v>
      </c>
      <c r="AB108" s="30">
        <f t="shared" si="20"/>
        <v>0</v>
      </c>
      <c r="AC108" s="30">
        <f t="shared" si="20"/>
        <v>0</v>
      </c>
      <c r="AD108" s="30">
        <f t="shared" si="20"/>
        <v>0</v>
      </c>
      <c r="AE108" s="30">
        <f t="shared" si="20"/>
        <v>0</v>
      </c>
      <c r="AF108" s="30">
        <f t="shared" si="20"/>
        <v>0</v>
      </c>
      <c r="AG108" s="30">
        <f t="shared" si="20"/>
        <v>0</v>
      </c>
    </row>
    <row r="109" spans="1:43" x14ac:dyDescent="0.2">
      <c r="D109" s="300" t="str">
        <f>Assumptions!G110</f>
        <v>Capex</v>
      </c>
      <c r="E109" s="300" t="str">
        <f>Assumptions!H110</f>
        <v>Total benefits</v>
      </c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spans="1:43" x14ac:dyDescent="0.2">
      <c r="A110" s="1" t="str">
        <f>"sens"&amp;Assumptions!B111</f>
        <v>sens1</v>
      </c>
      <c r="C110" s="299" t="str">
        <f>Assumptions!C111</f>
        <v>Capex 10% higher</v>
      </c>
      <c r="D110" s="300">
        <f>Assumptions!G111</f>
        <v>0.1</v>
      </c>
      <c r="E110" s="300">
        <f>Assumptions!H111</f>
        <v>0</v>
      </c>
      <c r="G110" s="37" t="str">
        <f>PROPER($A$3)&amp;A110</f>
        <v>Option 5sens1</v>
      </c>
      <c r="I110" s="30" cm="1">
        <f t="array" ref="I110">I$106+IF($C110&lt;&gt;0,SUMPRODUCT((I$107:I$108)*TRANSPOSE(($D110:$E110))),0)</f>
        <v>0</v>
      </c>
      <c r="J110" s="30" cm="1">
        <f t="array" ref="J110">J$106+IF($C110&lt;&gt;0,SUMPRODUCT((J$107:J$108)*TRANSPOSE(($D110:$E110))),0)</f>
        <v>0</v>
      </c>
      <c r="K110" s="30" cm="1">
        <f t="array" ref="K110">K$106+IF($C110&lt;&gt;0,SUMPRODUCT((K$107:K$108)*TRANSPOSE(($D110:$E110))),0)</f>
        <v>0</v>
      </c>
      <c r="L110" s="30" cm="1">
        <f t="array" ref="L110">L$106+IF($C110&lt;&gt;0,SUMPRODUCT((L$107:L$108)*TRANSPOSE(($D110:$E110))),0)</f>
        <v>0</v>
      </c>
      <c r="M110" s="30" cm="1">
        <f t="array" ref="M110">M$106+IF($C110&lt;&gt;0,SUMPRODUCT((M$107:M$108)*TRANSPOSE(($D110:$E110))),0)</f>
        <v>0</v>
      </c>
      <c r="N110" s="30" cm="1">
        <f t="array" ref="N110">N$106+IF($C110&lt;&gt;0,SUMPRODUCT((N$107:N$108)*TRANSPOSE(($D110:$E110))),0)</f>
        <v>0</v>
      </c>
      <c r="O110" s="30" cm="1">
        <f t="array" ref="O110">O$106+IF($C110&lt;&gt;0,SUMPRODUCT((O$107:O$108)*TRANSPOSE(($D110:$E110))),0)</f>
        <v>0</v>
      </c>
      <c r="P110" s="30" cm="1">
        <f t="array" ref="P110">P$106+IF($C110&lt;&gt;0,SUMPRODUCT((P$107:P$108)*TRANSPOSE(($D110:$E110))),0)</f>
        <v>0</v>
      </c>
      <c r="Q110" s="30" cm="1">
        <f t="array" ref="Q110">Q$106+IF($C110&lt;&gt;0,SUMPRODUCT((Q$107:Q$108)*TRANSPOSE(($D110:$E110))),0)</f>
        <v>0</v>
      </c>
      <c r="R110" s="30" cm="1">
        <f t="array" ref="R110">R$106+IF($C110&lt;&gt;0,SUMPRODUCT((R$107:R$108)*TRANSPOSE(($D110:$E110))),0)</f>
        <v>0</v>
      </c>
      <c r="S110" s="30" cm="1">
        <f t="array" ref="S110">S$106+IF($C110&lt;&gt;0,SUMPRODUCT((S$107:S$108)*TRANSPOSE(($D110:$E110))),0)</f>
        <v>0</v>
      </c>
      <c r="T110" s="30" cm="1">
        <f t="array" ref="T110">T$106+IF($C110&lt;&gt;0,SUMPRODUCT((T$107:T$108)*TRANSPOSE(($D110:$E110))),0)</f>
        <v>0</v>
      </c>
      <c r="U110" s="30" cm="1">
        <f t="array" ref="U110">U$106+IF($C110&lt;&gt;0,SUMPRODUCT((U$107:U$108)*TRANSPOSE(($D110:$E110))),0)</f>
        <v>0</v>
      </c>
      <c r="V110" s="30" cm="1">
        <f t="array" ref="V110">V$106+IF($C110&lt;&gt;0,SUMPRODUCT((V$107:V$108)*TRANSPOSE(($D110:$E110))),0)</f>
        <v>0</v>
      </c>
      <c r="W110" s="30" cm="1">
        <f t="array" ref="W110">W$106+IF($C110&lt;&gt;0,SUMPRODUCT((W$107:W$108)*TRANSPOSE(($D110:$E110))),0)</f>
        <v>0</v>
      </c>
      <c r="X110" s="30" cm="1">
        <f t="array" ref="X110">X$106+IF($C110&lt;&gt;0,SUMPRODUCT((X$107:X$108)*TRANSPOSE(($D110:$E110))),0)</f>
        <v>0</v>
      </c>
      <c r="Y110" s="30" cm="1">
        <f t="array" ref="Y110">Y$106+IF($C110&lt;&gt;0,SUMPRODUCT((Y$107:Y$108)*TRANSPOSE(($D110:$E110))),0)</f>
        <v>0</v>
      </c>
      <c r="Z110" s="30" cm="1">
        <f t="array" ref="Z110">Z$106+IF($C110&lt;&gt;0,SUMPRODUCT((Z$107:Z$108)*TRANSPOSE(($D110:$E110))),0)</f>
        <v>0</v>
      </c>
      <c r="AA110" s="30" cm="1">
        <f t="array" ref="AA110">AA$106+IF($C110&lt;&gt;0,SUMPRODUCT((AA$107:AA$108)*TRANSPOSE(($D110:$E110))),0)</f>
        <v>0</v>
      </c>
      <c r="AB110" s="30" cm="1">
        <f t="array" ref="AB110">AB$106+IF($C110&lt;&gt;0,SUMPRODUCT((AB$107:AB$108)*TRANSPOSE(($D110:$E110))),0)</f>
        <v>0</v>
      </c>
      <c r="AC110" s="30" cm="1">
        <f t="array" ref="AC110">AC$106+IF($C110&lt;&gt;0,SUMPRODUCT((AC$107:AC$108)*TRANSPOSE(($D110:$E110))),0)</f>
        <v>0</v>
      </c>
      <c r="AD110" s="30" cm="1">
        <f t="array" ref="AD110">AD$106+IF($C110&lt;&gt;0,SUMPRODUCT((AD$107:AD$108)*TRANSPOSE(($D110:$E110))),0)</f>
        <v>0</v>
      </c>
      <c r="AE110" s="30" cm="1">
        <f t="array" ref="AE110">AE$106+IF($C110&lt;&gt;0,SUMPRODUCT((AE$107:AE$108)*TRANSPOSE(($D110:$E110))),0)</f>
        <v>0</v>
      </c>
      <c r="AF110" s="30" cm="1">
        <f t="array" ref="AF110">AF$106+IF($C110&lt;&gt;0,SUMPRODUCT((AF$107:AF$108)*TRANSPOSE(($D110:$E110))),0)</f>
        <v>0</v>
      </c>
      <c r="AG110" s="30" cm="1">
        <f t="array" ref="AG110">AG$106+IF($C110&lt;&gt;0,SUMPRODUCT((AG$107:AG$108)*TRANSPOSE(($D110:$E110))),0)</f>
        <v>0</v>
      </c>
    </row>
    <row r="111" spans="1:43" x14ac:dyDescent="0.2">
      <c r="A111" s="1" t="str">
        <f>"sens"&amp;Assumptions!B112</f>
        <v>sens2</v>
      </c>
      <c r="C111" s="299" t="str">
        <f>Assumptions!C112</f>
        <v>Capex 10% lower</v>
      </c>
      <c r="D111" s="300">
        <f>Assumptions!G112</f>
        <v>-0.1</v>
      </c>
      <c r="E111" s="300">
        <f>Assumptions!H112</f>
        <v>0</v>
      </c>
      <c r="G111" s="37" t="str">
        <f t="shared" ref="G111:G117" si="21">PROPER($A$3)&amp;A111</f>
        <v>Option 5sens2</v>
      </c>
      <c r="I111" s="30" cm="1">
        <f t="array" ref="I111">I$106+IF($C111&lt;&gt;0,SUMPRODUCT((I$107:I$108)*TRANSPOSE(($D111:$E111))),0)</f>
        <v>0</v>
      </c>
      <c r="J111" s="30" cm="1">
        <f t="array" ref="J111">J$106+IF($C111&lt;&gt;0,SUMPRODUCT((J$107:J$108)*TRANSPOSE(($D111:$E111))),0)</f>
        <v>0</v>
      </c>
      <c r="K111" s="30" cm="1">
        <f t="array" ref="K111">K$106+IF($C111&lt;&gt;0,SUMPRODUCT((K$107:K$108)*TRANSPOSE(($D111:$E111))),0)</f>
        <v>0</v>
      </c>
      <c r="L111" s="30" cm="1">
        <f t="array" ref="L111">L$106+IF($C111&lt;&gt;0,SUMPRODUCT((L$107:L$108)*TRANSPOSE(($D111:$E111))),0)</f>
        <v>0</v>
      </c>
      <c r="M111" s="30" cm="1">
        <f t="array" ref="M111">M$106+IF($C111&lt;&gt;0,SUMPRODUCT((M$107:M$108)*TRANSPOSE(($D111:$E111))),0)</f>
        <v>0</v>
      </c>
      <c r="N111" s="30" cm="1">
        <f t="array" ref="N111">N$106+IF($C111&lt;&gt;0,SUMPRODUCT((N$107:N$108)*TRANSPOSE(($D111:$E111))),0)</f>
        <v>0</v>
      </c>
      <c r="O111" s="30" cm="1">
        <f t="array" ref="O111">O$106+IF($C111&lt;&gt;0,SUMPRODUCT((O$107:O$108)*TRANSPOSE(($D111:$E111))),0)</f>
        <v>0</v>
      </c>
      <c r="P111" s="30" cm="1">
        <f t="array" ref="P111">P$106+IF($C111&lt;&gt;0,SUMPRODUCT((P$107:P$108)*TRANSPOSE(($D111:$E111))),0)</f>
        <v>0</v>
      </c>
      <c r="Q111" s="30" cm="1">
        <f t="array" ref="Q111">Q$106+IF($C111&lt;&gt;0,SUMPRODUCT((Q$107:Q$108)*TRANSPOSE(($D111:$E111))),0)</f>
        <v>0</v>
      </c>
      <c r="R111" s="30" cm="1">
        <f t="array" ref="R111">R$106+IF($C111&lt;&gt;0,SUMPRODUCT((R$107:R$108)*TRANSPOSE(($D111:$E111))),0)</f>
        <v>0</v>
      </c>
      <c r="S111" s="30" cm="1">
        <f t="array" ref="S111">S$106+IF($C111&lt;&gt;0,SUMPRODUCT((S$107:S$108)*TRANSPOSE(($D111:$E111))),0)</f>
        <v>0</v>
      </c>
      <c r="T111" s="30" cm="1">
        <f t="array" ref="T111">T$106+IF($C111&lt;&gt;0,SUMPRODUCT((T$107:T$108)*TRANSPOSE(($D111:$E111))),0)</f>
        <v>0</v>
      </c>
      <c r="U111" s="30" cm="1">
        <f t="array" ref="U111">U$106+IF($C111&lt;&gt;0,SUMPRODUCT((U$107:U$108)*TRANSPOSE(($D111:$E111))),0)</f>
        <v>0</v>
      </c>
      <c r="V111" s="30" cm="1">
        <f t="array" ref="V111">V$106+IF($C111&lt;&gt;0,SUMPRODUCT((V$107:V$108)*TRANSPOSE(($D111:$E111))),0)</f>
        <v>0</v>
      </c>
      <c r="W111" s="30" cm="1">
        <f t="array" ref="W111">W$106+IF($C111&lt;&gt;0,SUMPRODUCT((W$107:W$108)*TRANSPOSE(($D111:$E111))),0)</f>
        <v>0</v>
      </c>
      <c r="X111" s="30" cm="1">
        <f t="array" ref="X111">X$106+IF($C111&lt;&gt;0,SUMPRODUCT((X$107:X$108)*TRANSPOSE(($D111:$E111))),0)</f>
        <v>0</v>
      </c>
      <c r="Y111" s="30" cm="1">
        <f t="array" ref="Y111">Y$106+IF($C111&lt;&gt;0,SUMPRODUCT((Y$107:Y$108)*TRANSPOSE(($D111:$E111))),0)</f>
        <v>0</v>
      </c>
      <c r="Z111" s="30" cm="1">
        <f t="array" ref="Z111">Z$106+IF($C111&lt;&gt;0,SUMPRODUCT((Z$107:Z$108)*TRANSPOSE(($D111:$E111))),0)</f>
        <v>0</v>
      </c>
      <c r="AA111" s="30" cm="1">
        <f t="array" ref="AA111">AA$106+IF($C111&lt;&gt;0,SUMPRODUCT((AA$107:AA$108)*TRANSPOSE(($D111:$E111))),0)</f>
        <v>0</v>
      </c>
      <c r="AB111" s="30" cm="1">
        <f t="array" ref="AB111">AB$106+IF($C111&lt;&gt;0,SUMPRODUCT((AB$107:AB$108)*TRANSPOSE(($D111:$E111))),0)</f>
        <v>0</v>
      </c>
      <c r="AC111" s="30" cm="1">
        <f t="array" ref="AC111">AC$106+IF($C111&lt;&gt;0,SUMPRODUCT((AC$107:AC$108)*TRANSPOSE(($D111:$E111))),0)</f>
        <v>0</v>
      </c>
      <c r="AD111" s="30" cm="1">
        <f t="array" ref="AD111">AD$106+IF($C111&lt;&gt;0,SUMPRODUCT((AD$107:AD$108)*TRANSPOSE(($D111:$E111))),0)</f>
        <v>0</v>
      </c>
      <c r="AE111" s="30" cm="1">
        <f t="array" ref="AE111">AE$106+IF($C111&lt;&gt;0,SUMPRODUCT((AE$107:AE$108)*TRANSPOSE(($D111:$E111))),0)</f>
        <v>0</v>
      </c>
      <c r="AF111" s="30" cm="1">
        <f t="array" ref="AF111">AF$106+IF($C111&lt;&gt;0,SUMPRODUCT((AF$107:AF$108)*TRANSPOSE(($D111:$E111))),0)</f>
        <v>0</v>
      </c>
      <c r="AG111" s="30" cm="1">
        <f t="array" ref="AG111">AG$106+IF($C111&lt;&gt;0,SUMPRODUCT((AG$107:AG$108)*TRANSPOSE(($D111:$E111))),0)</f>
        <v>0</v>
      </c>
    </row>
    <row r="112" spans="1:43" x14ac:dyDescent="0.2">
      <c r="A112" s="1" t="str">
        <f>"sens"&amp;Assumptions!B113</f>
        <v>sens3</v>
      </c>
      <c r="C112" s="299" t="str">
        <f>Assumptions!C113</f>
        <v>Total benefits 10% higher</v>
      </c>
      <c r="D112" s="300">
        <f>Assumptions!G113</f>
        <v>0</v>
      </c>
      <c r="E112" s="300">
        <f>Assumptions!H113</f>
        <v>0.1</v>
      </c>
      <c r="G112" s="37" t="str">
        <f t="shared" si="21"/>
        <v>Option 5sens3</v>
      </c>
      <c r="I112" s="30" cm="1">
        <f t="array" ref="I112">I$106+IF($C112&lt;&gt;0,SUMPRODUCT((I$107:I$108)*TRANSPOSE(($D112:$E112))),0)</f>
        <v>0</v>
      </c>
      <c r="J112" s="30" cm="1">
        <f t="array" ref="J112">J$106+IF($C112&lt;&gt;0,SUMPRODUCT((J$107:J$108)*TRANSPOSE(($D112:$E112))),0)</f>
        <v>0</v>
      </c>
      <c r="K112" s="30" cm="1">
        <f t="array" ref="K112">K$106+IF($C112&lt;&gt;0,SUMPRODUCT((K$107:K$108)*TRANSPOSE(($D112:$E112))),0)</f>
        <v>0</v>
      </c>
      <c r="L112" s="30" cm="1">
        <f t="array" ref="L112">L$106+IF($C112&lt;&gt;0,SUMPRODUCT((L$107:L$108)*TRANSPOSE(($D112:$E112))),0)</f>
        <v>0</v>
      </c>
      <c r="M112" s="30" cm="1">
        <f t="array" ref="M112">M$106+IF($C112&lt;&gt;0,SUMPRODUCT((M$107:M$108)*TRANSPOSE(($D112:$E112))),0)</f>
        <v>0</v>
      </c>
      <c r="N112" s="30" cm="1">
        <f t="array" ref="N112">N$106+IF($C112&lt;&gt;0,SUMPRODUCT((N$107:N$108)*TRANSPOSE(($D112:$E112))),0)</f>
        <v>0</v>
      </c>
      <c r="O112" s="30" cm="1">
        <f t="array" ref="O112">O$106+IF($C112&lt;&gt;0,SUMPRODUCT((O$107:O$108)*TRANSPOSE(($D112:$E112))),0)</f>
        <v>0</v>
      </c>
      <c r="P112" s="30" cm="1">
        <f t="array" ref="P112">P$106+IF($C112&lt;&gt;0,SUMPRODUCT((P$107:P$108)*TRANSPOSE(($D112:$E112))),0)</f>
        <v>0</v>
      </c>
      <c r="Q112" s="30" cm="1">
        <f t="array" ref="Q112">Q$106+IF($C112&lt;&gt;0,SUMPRODUCT((Q$107:Q$108)*TRANSPOSE(($D112:$E112))),0)</f>
        <v>0</v>
      </c>
      <c r="R112" s="30" cm="1">
        <f t="array" ref="R112">R$106+IF($C112&lt;&gt;0,SUMPRODUCT((R$107:R$108)*TRANSPOSE(($D112:$E112))),0)</f>
        <v>0</v>
      </c>
      <c r="S112" s="30" cm="1">
        <f t="array" ref="S112">S$106+IF($C112&lt;&gt;0,SUMPRODUCT((S$107:S$108)*TRANSPOSE(($D112:$E112))),0)</f>
        <v>0</v>
      </c>
      <c r="T112" s="30" cm="1">
        <f t="array" ref="T112">T$106+IF($C112&lt;&gt;0,SUMPRODUCT((T$107:T$108)*TRANSPOSE(($D112:$E112))),0)</f>
        <v>0</v>
      </c>
      <c r="U112" s="30" cm="1">
        <f t="array" ref="U112">U$106+IF($C112&lt;&gt;0,SUMPRODUCT((U$107:U$108)*TRANSPOSE(($D112:$E112))),0)</f>
        <v>0</v>
      </c>
      <c r="V112" s="30" cm="1">
        <f t="array" ref="V112">V$106+IF($C112&lt;&gt;0,SUMPRODUCT((V$107:V$108)*TRANSPOSE(($D112:$E112))),0)</f>
        <v>0</v>
      </c>
      <c r="W112" s="30" cm="1">
        <f t="array" ref="W112">W$106+IF($C112&lt;&gt;0,SUMPRODUCT((W$107:W$108)*TRANSPOSE(($D112:$E112))),0)</f>
        <v>0</v>
      </c>
      <c r="X112" s="30" cm="1">
        <f t="array" ref="X112">X$106+IF($C112&lt;&gt;0,SUMPRODUCT((X$107:X$108)*TRANSPOSE(($D112:$E112))),0)</f>
        <v>0</v>
      </c>
      <c r="Y112" s="30" cm="1">
        <f t="array" ref="Y112">Y$106+IF($C112&lt;&gt;0,SUMPRODUCT((Y$107:Y$108)*TRANSPOSE(($D112:$E112))),0)</f>
        <v>0</v>
      </c>
      <c r="Z112" s="30" cm="1">
        <f t="array" ref="Z112">Z$106+IF($C112&lt;&gt;0,SUMPRODUCT((Z$107:Z$108)*TRANSPOSE(($D112:$E112))),0)</f>
        <v>0</v>
      </c>
      <c r="AA112" s="30" cm="1">
        <f t="array" ref="AA112">AA$106+IF($C112&lt;&gt;0,SUMPRODUCT((AA$107:AA$108)*TRANSPOSE(($D112:$E112))),0)</f>
        <v>0</v>
      </c>
      <c r="AB112" s="30" cm="1">
        <f t="array" ref="AB112">AB$106+IF($C112&lt;&gt;0,SUMPRODUCT((AB$107:AB$108)*TRANSPOSE(($D112:$E112))),0)</f>
        <v>0</v>
      </c>
      <c r="AC112" s="30" cm="1">
        <f t="array" ref="AC112">AC$106+IF($C112&lt;&gt;0,SUMPRODUCT((AC$107:AC$108)*TRANSPOSE(($D112:$E112))),0)</f>
        <v>0</v>
      </c>
      <c r="AD112" s="30" cm="1">
        <f t="array" ref="AD112">AD$106+IF($C112&lt;&gt;0,SUMPRODUCT((AD$107:AD$108)*TRANSPOSE(($D112:$E112))),0)</f>
        <v>0</v>
      </c>
      <c r="AE112" s="30" cm="1">
        <f t="array" ref="AE112">AE$106+IF($C112&lt;&gt;0,SUMPRODUCT((AE$107:AE$108)*TRANSPOSE(($D112:$E112))),0)</f>
        <v>0</v>
      </c>
      <c r="AF112" s="30" cm="1">
        <f t="array" ref="AF112">AF$106+IF($C112&lt;&gt;0,SUMPRODUCT((AF$107:AF$108)*TRANSPOSE(($D112:$E112))),0)</f>
        <v>0</v>
      </c>
      <c r="AG112" s="30" cm="1">
        <f t="array" ref="AG112">AG$106+IF($C112&lt;&gt;0,SUMPRODUCT((AG$107:AG$108)*TRANSPOSE(($D112:$E112))),0)</f>
        <v>0</v>
      </c>
    </row>
    <row r="113" spans="1:33" x14ac:dyDescent="0.2">
      <c r="A113" s="1" t="str">
        <f>"sens"&amp;Assumptions!B114</f>
        <v>sens4</v>
      </c>
      <c r="C113" s="299" t="str">
        <f>Assumptions!C114</f>
        <v>Total benefits 10% lower</v>
      </c>
      <c r="D113" s="300">
        <f>Assumptions!G114</f>
        <v>0</v>
      </c>
      <c r="E113" s="300">
        <f>Assumptions!H114</f>
        <v>-0.1</v>
      </c>
      <c r="G113" s="37" t="str">
        <f t="shared" si="21"/>
        <v>Option 5sens4</v>
      </c>
      <c r="I113" s="30" cm="1">
        <f t="array" ref="I113">I$106+IF($C113&lt;&gt;0,SUMPRODUCT((I$107:I$108)*TRANSPOSE(($D113:$E113))),0)</f>
        <v>0</v>
      </c>
      <c r="J113" s="30" cm="1">
        <f t="array" ref="J113">J$106+IF($C113&lt;&gt;0,SUMPRODUCT((J$107:J$108)*TRANSPOSE(($D113:$E113))),0)</f>
        <v>0</v>
      </c>
      <c r="K113" s="30" cm="1">
        <f t="array" ref="K113">K$106+IF($C113&lt;&gt;0,SUMPRODUCT((K$107:K$108)*TRANSPOSE(($D113:$E113))),0)</f>
        <v>0</v>
      </c>
      <c r="L113" s="30" cm="1">
        <f t="array" ref="L113">L$106+IF($C113&lt;&gt;0,SUMPRODUCT((L$107:L$108)*TRANSPOSE(($D113:$E113))),0)</f>
        <v>0</v>
      </c>
      <c r="M113" s="30" cm="1">
        <f t="array" ref="M113">M$106+IF($C113&lt;&gt;0,SUMPRODUCT((M$107:M$108)*TRANSPOSE(($D113:$E113))),0)</f>
        <v>0</v>
      </c>
      <c r="N113" s="30" cm="1">
        <f t="array" ref="N113">N$106+IF($C113&lt;&gt;0,SUMPRODUCT((N$107:N$108)*TRANSPOSE(($D113:$E113))),0)</f>
        <v>0</v>
      </c>
      <c r="O113" s="30" cm="1">
        <f t="array" ref="O113">O$106+IF($C113&lt;&gt;0,SUMPRODUCT((O$107:O$108)*TRANSPOSE(($D113:$E113))),0)</f>
        <v>0</v>
      </c>
      <c r="P113" s="30" cm="1">
        <f t="array" ref="P113">P$106+IF($C113&lt;&gt;0,SUMPRODUCT((P$107:P$108)*TRANSPOSE(($D113:$E113))),0)</f>
        <v>0</v>
      </c>
      <c r="Q113" s="30" cm="1">
        <f t="array" ref="Q113">Q$106+IF($C113&lt;&gt;0,SUMPRODUCT((Q$107:Q$108)*TRANSPOSE(($D113:$E113))),0)</f>
        <v>0</v>
      </c>
      <c r="R113" s="30" cm="1">
        <f t="array" ref="R113">R$106+IF($C113&lt;&gt;0,SUMPRODUCT((R$107:R$108)*TRANSPOSE(($D113:$E113))),0)</f>
        <v>0</v>
      </c>
      <c r="S113" s="30" cm="1">
        <f t="array" ref="S113">S$106+IF($C113&lt;&gt;0,SUMPRODUCT((S$107:S$108)*TRANSPOSE(($D113:$E113))),0)</f>
        <v>0</v>
      </c>
      <c r="T113" s="30" cm="1">
        <f t="array" ref="T113">T$106+IF($C113&lt;&gt;0,SUMPRODUCT((T$107:T$108)*TRANSPOSE(($D113:$E113))),0)</f>
        <v>0</v>
      </c>
      <c r="U113" s="30" cm="1">
        <f t="array" ref="U113">U$106+IF($C113&lt;&gt;0,SUMPRODUCT((U$107:U$108)*TRANSPOSE(($D113:$E113))),0)</f>
        <v>0</v>
      </c>
      <c r="V113" s="30" cm="1">
        <f t="array" ref="V113">V$106+IF($C113&lt;&gt;0,SUMPRODUCT((V$107:V$108)*TRANSPOSE(($D113:$E113))),0)</f>
        <v>0</v>
      </c>
      <c r="W113" s="30" cm="1">
        <f t="array" ref="W113">W$106+IF($C113&lt;&gt;0,SUMPRODUCT((W$107:W$108)*TRANSPOSE(($D113:$E113))),0)</f>
        <v>0</v>
      </c>
      <c r="X113" s="30" cm="1">
        <f t="array" ref="X113">X$106+IF($C113&lt;&gt;0,SUMPRODUCT((X$107:X$108)*TRANSPOSE(($D113:$E113))),0)</f>
        <v>0</v>
      </c>
      <c r="Y113" s="30" cm="1">
        <f t="array" ref="Y113">Y$106+IF($C113&lt;&gt;0,SUMPRODUCT((Y$107:Y$108)*TRANSPOSE(($D113:$E113))),0)</f>
        <v>0</v>
      </c>
      <c r="Z113" s="30" cm="1">
        <f t="array" ref="Z113">Z$106+IF($C113&lt;&gt;0,SUMPRODUCT((Z$107:Z$108)*TRANSPOSE(($D113:$E113))),0)</f>
        <v>0</v>
      </c>
      <c r="AA113" s="30" cm="1">
        <f t="array" ref="AA113">AA$106+IF($C113&lt;&gt;0,SUMPRODUCT((AA$107:AA$108)*TRANSPOSE(($D113:$E113))),0)</f>
        <v>0</v>
      </c>
      <c r="AB113" s="30" cm="1">
        <f t="array" ref="AB113">AB$106+IF($C113&lt;&gt;0,SUMPRODUCT((AB$107:AB$108)*TRANSPOSE(($D113:$E113))),0)</f>
        <v>0</v>
      </c>
      <c r="AC113" s="30" cm="1">
        <f t="array" ref="AC113">AC$106+IF($C113&lt;&gt;0,SUMPRODUCT((AC$107:AC$108)*TRANSPOSE(($D113:$E113))),0)</f>
        <v>0</v>
      </c>
      <c r="AD113" s="30" cm="1">
        <f t="array" ref="AD113">AD$106+IF($C113&lt;&gt;0,SUMPRODUCT((AD$107:AD$108)*TRANSPOSE(($D113:$E113))),0)</f>
        <v>0</v>
      </c>
      <c r="AE113" s="30" cm="1">
        <f t="array" ref="AE113">AE$106+IF($C113&lt;&gt;0,SUMPRODUCT((AE$107:AE$108)*TRANSPOSE(($D113:$E113))),0)</f>
        <v>0</v>
      </c>
      <c r="AF113" s="30" cm="1">
        <f t="array" ref="AF113">AF$106+IF($C113&lt;&gt;0,SUMPRODUCT((AF$107:AF$108)*TRANSPOSE(($D113:$E113))),0)</f>
        <v>0</v>
      </c>
      <c r="AG113" s="30" cm="1">
        <f t="array" ref="AG113">AG$106+IF($C113&lt;&gt;0,SUMPRODUCT((AG$107:AG$108)*TRANSPOSE(($D113:$E113))),0)</f>
        <v>0</v>
      </c>
    </row>
    <row r="114" spans="1:33" x14ac:dyDescent="0.2">
      <c r="A114" s="1" t="str">
        <f>"sens"&amp;Assumptions!B115</f>
        <v>sens5</v>
      </c>
      <c r="C114" s="299" t="str">
        <f>Assumptions!C115</f>
        <v>Capex 10% higher &amp; Total benefits 10% lower</v>
      </c>
      <c r="D114" s="300">
        <f>Assumptions!G115</f>
        <v>0.1</v>
      </c>
      <c r="E114" s="300">
        <f>Assumptions!H115</f>
        <v>-0.1</v>
      </c>
      <c r="G114" s="37" t="str">
        <f t="shared" si="21"/>
        <v>Option 5sens5</v>
      </c>
      <c r="I114" s="30" cm="1">
        <f t="array" ref="I114">I$106+IF($C114&lt;&gt;0,SUMPRODUCT((I$107:I$108)*TRANSPOSE(($D114:$E114))),0)</f>
        <v>0</v>
      </c>
      <c r="J114" s="30" cm="1">
        <f t="array" ref="J114">J$106+IF($C114&lt;&gt;0,SUMPRODUCT((J$107:J$108)*TRANSPOSE(($D114:$E114))),0)</f>
        <v>0</v>
      </c>
      <c r="K114" s="30" cm="1">
        <f t="array" ref="K114">K$106+IF($C114&lt;&gt;0,SUMPRODUCT((K$107:K$108)*TRANSPOSE(($D114:$E114))),0)</f>
        <v>0</v>
      </c>
      <c r="L114" s="30" cm="1">
        <f t="array" ref="L114">L$106+IF($C114&lt;&gt;0,SUMPRODUCT((L$107:L$108)*TRANSPOSE(($D114:$E114))),0)</f>
        <v>0</v>
      </c>
      <c r="M114" s="30" cm="1">
        <f t="array" ref="M114">M$106+IF($C114&lt;&gt;0,SUMPRODUCT((M$107:M$108)*TRANSPOSE(($D114:$E114))),0)</f>
        <v>0</v>
      </c>
      <c r="N114" s="30" cm="1">
        <f t="array" ref="N114">N$106+IF($C114&lt;&gt;0,SUMPRODUCT((N$107:N$108)*TRANSPOSE(($D114:$E114))),0)</f>
        <v>0</v>
      </c>
      <c r="O114" s="30" cm="1">
        <f t="array" ref="O114">O$106+IF($C114&lt;&gt;0,SUMPRODUCT((O$107:O$108)*TRANSPOSE(($D114:$E114))),0)</f>
        <v>0</v>
      </c>
      <c r="P114" s="30" cm="1">
        <f t="array" ref="P114">P$106+IF($C114&lt;&gt;0,SUMPRODUCT((P$107:P$108)*TRANSPOSE(($D114:$E114))),0)</f>
        <v>0</v>
      </c>
      <c r="Q114" s="30" cm="1">
        <f t="array" ref="Q114">Q$106+IF($C114&lt;&gt;0,SUMPRODUCT((Q$107:Q$108)*TRANSPOSE(($D114:$E114))),0)</f>
        <v>0</v>
      </c>
      <c r="R114" s="30" cm="1">
        <f t="array" ref="R114">R$106+IF($C114&lt;&gt;0,SUMPRODUCT((R$107:R$108)*TRANSPOSE(($D114:$E114))),0)</f>
        <v>0</v>
      </c>
      <c r="S114" s="30" cm="1">
        <f t="array" ref="S114">S$106+IF($C114&lt;&gt;0,SUMPRODUCT((S$107:S$108)*TRANSPOSE(($D114:$E114))),0)</f>
        <v>0</v>
      </c>
      <c r="T114" s="30" cm="1">
        <f t="array" ref="T114">T$106+IF($C114&lt;&gt;0,SUMPRODUCT((T$107:T$108)*TRANSPOSE(($D114:$E114))),0)</f>
        <v>0</v>
      </c>
      <c r="U114" s="30" cm="1">
        <f t="array" ref="U114">U$106+IF($C114&lt;&gt;0,SUMPRODUCT((U$107:U$108)*TRANSPOSE(($D114:$E114))),0)</f>
        <v>0</v>
      </c>
      <c r="V114" s="30" cm="1">
        <f t="array" ref="V114">V$106+IF($C114&lt;&gt;0,SUMPRODUCT((V$107:V$108)*TRANSPOSE(($D114:$E114))),0)</f>
        <v>0</v>
      </c>
      <c r="W114" s="30" cm="1">
        <f t="array" ref="W114">W$106+IF($C114&lt;&gt;0,SUMPRODUCT((W$107:W$108)*TRANSPOSE(($D114:$E114))),0)</f>
        <v>0</v>
      </c>
      <c r="X114" s="30" cm="1">
        <f t="array" ref="X114">X$106+IF($C114&lt;&gt;0,SUMPRODUCT((X$107:X$108)*TRANSPOSE(($D114:$E114))),0)</f>
        <v>0</v>
      </c>
      <c r="Y114" s="30" cm="1">
        <f t="array" ref="Y114">Y$106+IF($C114&lt;&gt;0,SUMPRODUCT((Y$107:Y$108)*TRANSPOSE(($D114:$E114))),0)</f>
        <v>0</v>
      </c>
      <c r="Z114" s="30" cm="1">
        <f t="array" ref="Z114">Z$106+IF($C114&lt;&gt;0,SUMPRODUCT((Z$107:Z$108)*TRANSPOSE(($D114:$E114))),0)</f>
        <v>0</v>
      </c>
      <c r="AA114" s="30" cm="1">
        <f t="array" ref="AA114">AA$106+IF($C114&lt;&gt;0,SUMPRODUCT((AA$107:AA$108)*TRANSPOSE(($D114:$E114))),0)</f>
        <v>0</v>
      </c>
      <c r="AB114" s="30" cm="1">
        <f t="array" ref="AB114">AB$106+IF($C114&lt;&gt;0,SUMPRODUCT((AB$107:AB$108)*TRANSPOSE(($D114:$E114))),0)</f>
        <v>0</v>
      </c>
      <c r="AC114" s="30" cm="1">
        <f t="array" ref="AC114">AC$106+IF($C114&lt;&gt;0,SUMPRODUCT((AC$107:AC$108)*TRANSPOSE(($D114:$E114))),0)</f>
        <v>0</v>
      </c>
      <c r="AD114" s="30" cm="1">
        <f t="array" ref="AD114">AD$106+IF($C114&lt;&gt;0,SUMPRODUCT((AD$107:AD$108)*TRANSPOSE(($D114:$E114))),0)</f>
        <v>0</v>
      </c>
      <c r="AE114" s="30" cm="1">
        <f t="array" ref="AE114">AE$106+IF($C114&lt;&gt;0,SUMPRODUCT((AE$107:AE$108)*TRANSPOSE(($D114:$E114))),0)</f>
        <v>0</v>
      </c>
      <c r="AF114" s="30" cm="1">
        <f t="array" ref="AF114">AF$106+IF($C114&lt;&gt;0,SUMPRODUCT((AF$107:AF$108)*TRANSPOSE(($D114:$E114))),0)</f>
        <v>0</v>
      </c>
      <c r="AG114" s="30" cm="1">
        <f t="array" ref="AG114">AG$106+IF($C114&lt;&gt;0,SUMPRODUCT((AG$107:AG$108)*TRANSPOSE(($D114:$E114))),0)</f>
        <v>0</v>
      </c>
    </row>
    <row r="115" spans="1:33" x14ac:dyDescent="0.2">
      <c r="A115" s="1" t="str">
        <f>"sens"&amp;Assumptions!B116</f>
        <v>sens</v>
      </c>
      <c r="C115" s="299">
        <f>Assumptions!C116</f>
        <v>0</v>
      </c>
      <c r="D115" s="300">
        <f>Assumptions!G116</f>
        <v>0</v>
      </c>
      <c r="E115" s="300">
        <f>Assumptions!H116</f>
        <v>0</v>
      </c>
      <c r="G115" s="37" t="str">
        <f t="shared" si="21"/>
        <v>Option 5sens</v>
      </c>
      <c r="I115" s="30" cm="1">
        <f t="array" ref="I115">I$106+IF($C115&lt;&gt;0,SUMPRODUCT((I$107:I$108)*TRANSPOSE(($D115:$E115))),0)</f>
        <v>0</v>
      </c>
      <c r="J115" s="30" cm="1">
        <f t="array" ref="J115">J$106+IF($C115&lt;&gt;0,SUMPRODUCT((J$107:J$108)*TRANSPOSE(($D115:$E115))),0)</f>
        <v>0</v>
      </c>
      <c r="K115" s="30" cm="1">
        <f t="array" ref="K115">K$106+IF($C115&lt;&gt;0,SUMPRODUCT((K$107:K$108)*TRANSPOSE(($D115:$E115))),0)</f>
        <v>0</v>
      </c>
      <c r="L115" s="30" cm="1">
        <f t="array" ref="L115">L$106+IF($C115&lt;&gt;0,SUMPRODUCT((L$107:L$108)*TRANSPOSE(($D115:$E115))),0)</f>
        <v>0</v>
      </c>
      <c r="M115" s="30" cm="1">
        <f t="array" ref="M115">M$106+IF($C115&lt;&gt;0,SUMPRODUCT((M$107:M$108)*TRANSPOSE(($D115:$E115))),0)</f>
        <v>0</v>
      </c>
      <c r="N115" s="30" cm="1">
        <f t="array" ref="N115">N$106+IF($C115&lt;&gt;0,SUMPRODUCT((N$107:N$108)*TRANSPOSE(($D115:$E115))),0)</f>
        <v>0</v>
      </c>
      <c r="O115" s="30" cm="1">
        <f t="array" ref="O115">O$106+IF($C115&lt;&gt;0,SUMPRODUCT((O$107:O$108)*TRANSPOSE(($D115:$E115))),0)</f>
        <v>0</v>
      </c>
      <c r="P115" s="30" cm="1">
        <f t="array" ref="P115">P$106+IF($C115&lt;&gt;0,SUMPRODUCT((P$107:P$108)*TRANSPOSE(($D115:$E115))),0)</f>
        <v>0</v>
      </c>
      <c r="Q115" s="30" cm="1">
        <f t="array" ref="Q115">Q$106+IF($C115&lt;&gt;0,SUMPRODUCT((Q$107:Q$108)*TRANSPOSE(($D115:$E115))),0)</f>
        <v>0</v>
      </c>
      <c r="R115" s="30" cm="1">
        <f t="array" ref="R115">R$106+IF($C115&lt;&gt;0,SUMPRODUCT((R$107:R$108)*TRANSPOSE(($D115:$E115))),0)</f>
        <v>0</v>
      </c>
      <c r="S115" s="30" cm="1">
        <f t="array" ref="S115">S$106+IF($C115&lt;&gt;0,SUMPRODUCT((S$107:S$108)*TRANSPOSE(($D115:$E115))),0)</f>
        <v>0</v>
      </c>
      <c r="T115" s="30" cm="1">
        <f t="array" ref="T115">T$106+IF($C115&lt;&gt;0,SUMPRODUCT((T$107:T$108)*TRANSPOSE(($D115:$E115))),0)</f>
        <v>0</v>
      </c>
      <c r="U115" s="30" cm="1">
        <f t="array" ref="U115">U$106+IF($C115&lt;&gt;0,SUMPRODUCT((U$107:U$108)*TRANSPOSE(($D115:$E115))),0)</f>
        <v>0</v>
      </c>
      <c r="V115" s="30" cm="1">
        <f t="array" ref="V115">V$106+IF($C115&lt;&gt;0,SUMPRODUCT((V$107:V$108)*TRANSPOSE(($D115:$E115))),0)</f>
        <v>0</v>
      </c>
      <c r="W115" s="30" cm="1">
        <f t="array" ref="W115">W$106+IF($C115&lt;&gt;0,SUMPRODUCT((W$107:W$108)*TRANSPOSE(($D115:$E115))),0)</f>
        <v>0</v>
      </c>
      <c r="X115" s="30" cm="1">
        <f t="array" ref="X115">X$106+IF($C115&lt;&gt;0,SUMPRODUCT((X$107:X$108)*TRANSPOSE(($D115:$E115))),0)</f>
        <v>0</v>
      </c>
      <c r="Y115" s="30" cm="1">
        <f t="array" ref="Y115">Y$106+IF($C115&lt;&gt;0,SUMPRODUCT((Y$107:Y$108)*TRANSPOSE(($D115:$E115))),0)</f>
        <v>0</v>
      </c>
      <c r="Z115" s="30" cm="1">
        <f t="array" ref="Z115">Z$106+IF($C115&lt;&gt;0,SUMPRODUCT((Z$107:Z$108)*TRANSPOSE(($D115:$E115))),0)</f>
        <v>0</v>
      </c>
      <c r="AA115" s="30" cm="1">
        <f t="array" ref="AA115">AA$106+IF($C115&lt;&gt;0,SUMPRODUCT((AA$107:AA$108)*TRANSPOSE(($D115:$E115))),0)</f>
        <v>0</v>
      </c>
      <c r="AB115" s="30" cm="1">
        <f t="array" ref="AB115">AB$106+IF($C115&lt;&gt;0,SUMPRODUCT((AB$107:AB$108)*TRANSPOSE(($D115:$E115))),0)</f>
        <v>0</v>
      </c>
      <c r="AC115" s="30" cm="1">
        <f t="array" ref="AC115">AC$106+IF($C115&lt;&gt;0,SUMPRODUCT((AC$107:AC$108)*TRANSPOSE(($D115:$E115))),0)</f>
        <v>0</v>
      </c>
      <c r="AD115" s="30" cm="1">
        <f t="array" ref="AD115">AD$106+IF($C115&lt;&gt;0,SUMPRODUCT((AD$107:AD$108)*TRANSPOSE(($D115:$E115))),0)</f>
        <v>0</v>
      </c>
      <c r="AE115" s="30" cm="1">
        <f t="array" ref="AE115">AE$106+IF($C115&lt;&gt;0,SUMPRODUCT((AE$107:AE$108)*TRANSPOSE(($D115:$E115))),0)</f>
        <v>0</v>
      </c>
      <c r="AF115" s="30" cm="1">
        <f t="array" ref="AF115">AF$106+IF($C115&lt;&gt;0,SUMPRODUCT((AF$107:AF$108)*TRANSPOSE(($D115:$E115))),0)</f>
        <v>0</v>
      </c>
      <c r="AG115" s="30" cm="1">
        <f t="array" ref="AG115">AG$106+IF($C115&lt;&gt;0,SUMPRODUCT((AG$107:AG$108)*TRANSPOSE(($D115:$E115))),0)</f>
        <v>0</v>
      </c>
    </row>
    <row r="116" spans="1:33" x14ac:dyDescent="0.2">
      <c r="A116" s="1" t="str">
        <f>"sens"&amp;Assumptions!B117</f>
        <v>sens</v>
      </c>
      <c r="C116" s="299">
        <f>Assumptions!C117</f>
        <v>0</v>
      </c>
      <c r="D116" s="300">
        <f>Assumptions!G117</f>
        <v>0</v>
      </c>
      <c r="E116" s="300">
        <f>Assumptions!H117</f>
        <v>0</v>
      </c>
      <c r="G116" s="37" t="str">
        <f t="shared" si="21"/>
        <v>Option 5sens</v>
      </c>
      <c r="I116" s="30" cm="1">
        <f t="array" ref="I116">I$106+IF($C116&lt;&gt;0,SUMPRODUCT((I$107:I$108)*TRANSPOSE(($D116:$E116))),0)</f>
        <v>0</v>
      </c>
      <c r="J116" s="30" cm="1">
        <f t="array" ref="J116">J$106+IF($C116&lt;&gt;0,SUMPRODUCT((J$107:J$108)*TRANSPOSE(($D116:$E116))),0)</f>
        <v>0</v>
      </c>
      <c r="K116" s="30" cm="1">
        <f t="array" ref="K116">K$106+IF($C116&lt;&gt;0,SUMPRODUCT((K$107:K$108)*TRANSPOSE(($D116:$E116))),0)</f>
        <v>0</v>
      </c>
      <c r="L116" s="30" cm="1">
        <f t="array" ref="L116">L$106+IF($C116&lt;&gt;0,SUMPRODUCT((L$107:L$108)*TRANSPOSE(($D116:$E116))),0)</f>
        <v>0</v>
      </c>
      <c r="M116" s="30" cm="1">
        <f t="array" ref="M116">M$106+IF($C116&lt;&gt;0,SUMPRODUCT((M$107:M$108)*TRANSPOSE(($D116:$E116))),0)</f>
        <v>0</v>
      </c>
      <c r="N116" s="30" cm="1">
        <f t="array" ref="N116">N$106+IF($C116&lt;&gt;0,SUMPRODUCT((N$107:N$108)*TRANSPOSE(($D116:$E116))),0)</f>
        <v>0</v>
      </c>
      <c r="O116" s="30" cm="1">
        <f t="array" ref="O116">O$106+IF($C116&lt;&gt;0,SUMPRODUCT((O$107:O$108)*TRANSPOSE(($D116:$E116))),0)</f>
        <v>0</v>
      </c>
      <c r="P116" s="30" cm="1">
        <f t="array" ref="P116">P$106+IF($C116&lt;&gt;0,SUMPRODUCT((P$107:P$108)*TRANSPOSE(($D116:$E116))),0)</f>
        <v>0</v>
      </c>
      <c r="Q116" s="30" cm="1">
        <f t="array" ref="Q116">Q$106+IF($C116&lt;&gt;0,SUMPRODUCT((Q$107:Q$108)*TRANSPOSE(($D116:$E116))),0)</f>
        <v>0</v>
      </c>
      <c r="R116" s="30" cm="1">
        <f t="array" ref="R116">R$106+IF($C116&lt;&gt;0,SUMPRODUCT((R$107:R$108)*TRANSPOSE(($D116:$E116))),0)</f>
        <v>0</v>
      </c>
      <c r="S116" s="30" cm="1">
        <f t="array" ref="S116">S$106+IF($C116&lt;&gt;0,SUMPRODUCT((S$107:S$108)*TRANSPOSE(($D116:$E116))),0)</f>
        <v>0</v>
      </c>
      <c r="T116" s="30" cm="1">
        <f t="array" ref="T116">T$106+IF($C116&lt;&gt;0,SUMPRODUCT((T$107:T$108)*TRANSPOSE(($D116:$E116))),0)</f>
        <v>0</v>
      </c>
      <c r="U116" s="30" cm="1">
        <f t="array" ref="U116">U$106+IF($C116&lt;&gt;0,SUMPRODUCT((U$107:U$108)*TRANSPOSE(($D116:$E116))),0)</f>
        <v>0</v>
      </c>
      <c r="V116" s="30" cm="1">
        <f t="array" ref="V116">V$106+IF($C116&lt;&gt;0,SUMPRODUCT((V$107:V$108)*TRANSPOSE(($D116:$E116))),0)</f>
        <v>0</v>
      </c>
      <c r="W116" s="30" cm="1">
        <f t="array" ref="W116">W$106+IF($C116&lt;&gt;0,SUMPRODUCT((W$107:W$108)*TRANSPOSE(($D116:$E116))),0)</f>
        <v>0</v>
      </c>
      <c r="X116" s="30" cm="1">
        <f t="array" ref="X116">X$106+IF($C116&lt;&gt;0,SUMPRODUCT((X$107:X$108)*TRANSPOSE(($D116:$E116))),0)</f>
        <v>0</v>
      </c>
      <c r="Y116" s="30" cm="1">
        <f t="array" ref="Y116">Y$106+IF($C116&lt;&gt;0,SUMPRODUCT((Y$107:Y$108)*TRANSPOSE(($D116:$E116))),0)</f>
        <v>0</v>
      </c>
      <c r="Z116" s="30" cm="1">
        <f t="array" ref="Z116">Z$106+IF($C116&lt;&gt;0,SUMPRODUCT((Z$107:Z$108)*TRANSPOSE(($D116:$E116))),0)</f>
        <v>0</v>
      </c>
      <c r="AA116" s="30" cm="1">
        <f t="array" ref="AA116">AA$106+IF($C116&lt;&gt;0,SUMPRODUCT((AA$107:AA$108)*TRANSPOSE(($D116:$E116))),0)</f>
        <v>0</v>
      </c>
      <c r="AB116" s="30" cm="1">
        <f t="array" ref="AB116">AB$106+IF($C116&lt;&gt;0,SUMPRODUCT((AB$107:AB$108)*TRANSPOSE(($D116:$E116))),0)</f>
        <v>0</v>
      </c>
      <c r="AC116" s="30" cm="1">
        <f t="array" ref="AC116">AC$106+IF($C116&lt;&gt;0,SUMPRODUCT((AC$107:AC$108)*TRANSPOSE(($D116:$E116))),0)</f>
        <v>0</v>
      </c>
      <c r="AD116" s="30" cm="1">
        <f t="array" ref="AD116">AD$106+IF($C116&lt;&gt;0,SUMPRODUCT((AD$107:AD$108)*TRANSPOSE(($D116:$E116))),0)</f>
        <v>0</v>
      </c>
      <c r="AE116" s="30" cm="1">
        <f t="array" ref="AE116">AE$106+IF($C116&lt;&gt;0,SUMPRODUCT((AE$107:AE$108)*TRANSPOSE(($D116:$E116))),0)</f>
        <v>0</v>
      </c>
      <c r="AF116" s="30" cm="1">
        <f t="array" ref="AF116">AF$106+IF($C116&lt;&gt;0,SUMPRODUCT((AF$107:AF$108)*TRANSPOSE(($D116:$E116))),0)</f>
        <v>0</v>
      </c>
      <c r="AG116" s="30" cm="1">
        <f t="array" ref="AG116">AG$106+IF($C116&lt;&gt;0,SUMPRODUCT((AG$107:AG$108)*TRANSPOSE(($D116:$E116))),0)</f>
        <v>0</v>
      </c>
    </row>
    <row r="117" spans="1:33" x14ac:dyDescent="0.2">
      <c r="A117" s="1" t="str">
        <f>"sens"&amp;Assumptions!B118</f>
        <v>sens</v>
      </c>
      <c r="C117" s="299">
        <f>Assumptions!C118</f>
        <v>0</v>
      </c>
      <c r="D117" s="300">
        <f>Assumptions!G118</f>
        <v>0</v>
      </c>
      <c r="E117" s="300">
        <f>Assumptions!H118</f>
        <v>0</v>
      </c>
      <c r="G117" s="37" t="str">
        <f t="shared" si="21"/>
        <v>Option 5sens</v>
      </c>
      <c r="I117" s="30" cm="1">
        <f t="array" ref="I117">I$106+IF($C117&lt;&gt;0,SUMPRODUCT((I$107:I$108)*TRANSPOSE(($D117:$E117))),0)</f>
        <v>0</v>
      </c>
      <c r="J117" s="30" cm="1">
        <f t="array" ref="J117">J$106+IF($C117&lt;&gt;0,SUMPRODUCT((J$107:J$108)*TRANSPOSE(($D117:$E117))),0)</f>
        <v>0</v>
      </c>
      <c r="K117" s="30" cm="1">
        <f t="array" ref="K117">K$106+IF($C117&lt;&gt;0,SUMPRODUCT((K$107:K$108)*TRANSPOSE(($D117:$E117))),0)</f>
        <v>0</v>
      </c>
      <c r="L117" s="30" cm="1">
        <f t="array" ref="L117">L$106+IF($C117&lt;&gt;0,SUMPRODUCT((L$107:L$108)*TRANSPOSE(($D117:$E117))),0)</f>
        <v>0</v>
      </c>
      <c r="M117" s="30" cm="1">
        <f t="array" ref="M117">M$106+IF($C117&lt;&gt;0,SUMPRODUCT((M$107:M$108)*TRANSPOSE(($D117:$E117))),0)</f>
        <v>0</v>
      </c>
      <c r="N117" s="30" cm="1">
        <f t="array" ref="N117">N$106+IF($C117&lt;&gt;0,SUMPRODUCT((N$107:N$108)*TRANSPOSE(($D117:$E117))),0)</f>
        <v>0</v>
      </c>
      <c r="O117" s="30" cm="1">
        <f t="array" ref="O117">O$106+IF($C117&lt;&gt;0,SUMPRODUCT((O$107:O$108)*TRANSPOSE(($D117:$E117))),0)</f>
        <v>0</v>
      </c>
      <c r="P117" s="30" cm="1">
        <f t="array" ref="P117">P$106+IF($C117&lt;&gt;0,SUMPRODUCT((P$107:P$108)*TRANSPOSE(($D117:$E117))),0)</f>
        <v>0</v>
      </c>
      <c r="Q117" s="30" cm="1">
        <f t="array" ref="Q117">Q$106+IF($C117&lt;&gt;0,SUMPRODUCT((Q$107:Q$108)*TRANSPOSE(($D117:$E117))),0)</f>
        <v>0</v>
      </c>
      <c r="R117" s="30" cm="1">
        <f t="array" ref="R117">R$106+IF($C117&lt;&gt;0,SUMPRODUCT((R$107:R$108)*TRANSPOSE(($D117:$E117))),0)</f>
        <v>0</v>
      </c>
      <c r="S117" s="30" cm="1">
        <f t="array" ref="S117">S$106+IF($C117&lt;&gt;0,SUMPRODUCT((S$107:S$108)*TRANSPOSE(($D117:$E117))),0)</f>
        <v>0</v>
      </c>
      <c r="T117" s="30" cm="1">
        <f t="array" ref="T117">T$106+IF($C117&lt;&gt;0,SUMPRODUCT((T$107:T$108)*TRANSPOSE(($D117:$E117))),0)</f>
        <v>0</v>
      </c>
      <c r="U117" s="30" cm="1">
        <f t="array" ref="U117">U$106+IF($C117&lt;&gt;0,SUMPRODUCT((U$107:U$108)*TRANSPOSE(($D117:$E117))),0)</f>
        <v>0</v>
      </c>
      <c r="V117" s="30" cm="1">
        <f t="array" ref="V117">V$106+IF($C117&lt;&gt;0,SUMPRODUCT((V$107:V$108)*TRANSPOSE(($D117:$E117))),0)</f>
        <v>0</v>
      </c>
      <c r="W117" s="30" cm="1">
        <f t="array" ref="W117">W$106+IF($C117&lt;&gt;0,SUMPRODUCT((W$107:W$108)*TRANSPOSE(($D117:$E117))),0)</f>
        <v>0</v>
      </c>
      <c r="X117" s="30" cm="1">
        <f t="array" ref="X117">X$106+IF($C117&lt;&gt;0,SUMPRODUCT((X$107:X$108)*TRANSPOSE(($D117:$E117))),0)</f>
        <v>0</v>
      </c>
      <c r="Y117" s="30" cm="1">
        <f t="array" ref="Y117">Y$106+IF($C117&lt;&gt;0,SUMPRODUCT((Y$107:Y$108)*TRANSPOSE(($D117:$E117))),0)</f>
        <v>0</v>
      </c>
      <c r="Z117" s="30" cm="1">
        <f t="array" ref="Z117">Z$106+IF($C117&lt;&gt;0,SUMPRODUCT((Z$107:Z$108)*TRANSPOSE(($D117:$E117))),0)</f>
        <v>0</v>
      </c>
      <c r="AA117" s="30" cm="1">
        <f t="array" ref="AA117">AA$106+IF($C117&lt;&gt;0,SUMPRODUCT((AA$107:AA$108)*TRANSPOSE(($D117:$E117))),0)</f>
        <v>0</v>
      </c>
      <c r="AB117" s="30" cm="1">
        <f t="array" ref="AB117">AB$106+IF($C117&lt;&gt;0,SUMPRODUCT((AB$107:AB$108)*TRANSPOSE(($D117:$E117))),0)</f>
        <v>0</v>
      </c>
      <c r="AC117" s="30" cm="1">
        <f t="array" ref="AC117">AC$106+IF($C117&lt;&gt;0,SUMPRODUCT((AC$107:AC$108)*TRANSPOSE(($D117:$E117))),0)</f>
        <v>0</v>
      </c>
      <c r="AD117" s="30" cm="1">
        <f t="array" ref="AD117">AD$106+IF($C117&lt;&gt;0,SUMPRODUCT((AD$107:AD$108)*TRANSPOSE(($D117:$E117))),0)</f>
        <v>0</v>
      </c>
      <c r="AE117" s="30" cm="1">
        <f t="array" ref="AE117">AE$106+IF($C117&lt;&gt;0,SUMPRODUCT((AE$107:AE$108)*TRANSPOSE(($D117:$E117))),0)</f>
        <v>0</v>
      </c>
      <c r="AF117" s="30" cm="1">
        <f t="array" ref="AF117">AF$106+IF($C117&lt;&gt;0,SUMPRODUCT((AF$107:AF$108)*TRANSPOSE(($D117:$E117))),0)</f>
        <v>0</v>
      </c>
      <c r="AG117" s="30" cm="1">
        <f t="array" ref="AG117">AG$106+IF($C117&lt;&gt;0,SUMPRODUCT((AG$107:AG$108)*TRANSPOSE(($D117:$E117))),0)</f>
        <v>0</v>
      </c>
    </row>
  </sheetData>
  <conditionalFormatting sqref="E14:E16">
    <cfRule type="expression" dxfId="2" priority="38">
      <formula>AND(SUM($I14:$AB14)&lt;&gt;0, E14=0)</formula>
    </cfRule>
  </conditionalFormatting>
  <conditionalFormatting sqref="E28">
    <cfRule type="expression" dxfId="1" priority="1">
      <formula>AND(SUM($I$27:$AG$27)&gt;0, $E$28=0)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4" id="{E7BF7EA6-A453-4A58-B216-30C5D81DCA5D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214B-6F38-4BC3-ACB0-5DADD7973A52}">
  <sheetPr codeName="Sheet13">
    <tabColor rgb="FF002060"/>
    <pageSetUpPr fitToPage="1"/>
  </sheetPr>
  <dimension ref="A1:AJ810"/>
  <sheetViews>
    <sheetView showGridLines="0" zoomScale="80" zoomScaleNormal="80" workbookViewId="0">
      <pane xSplit="7" ySplit="10" topLeftCell="H11" activePane="bottomRight" state="frozen"/>
      <selection activeCell="D33" sqref="D33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10" customWidth="1"/>
    <col min="2" max="2" width="5.5" style="10" customWidth="1"/>
    <col min="3" max="3" width="16.875" style="10" bestFit="1" customWidth="1"/>
    <col min="4" max="4" width="12.375" style="10" customWidth="1"/>
    <col min="5" max="5" width="14.25" customWidth="1"/>
    <col min="6" max="6" width="12.375" style="10" customWidth="1"/>
    <col min="7" max="7" width="11.625" style="10" customWidth="1"/>
    <col min="8" max="8" width="8.625" style="10" customWidth="1"/>
    <col min="9" max="33" width="11" style="10" customWidth="1"/>
    <col min="34" max="35" width="9" style="10" customWidth="1"/>
    <col min="36" max="36" width="0" style="10" hidden="1" customWidth="1"/>
    <col min="37" max="16384" width="9" style="10" hidden="1"/>
  </cols>
  <sheetData>
    <row r="1" spans="1:34" s="8" customFormat="1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4" s="8" customFormat="1" ht="15.75" x14ac:dyDescent="0.25">
      <c r="A2" s="55" t="str">
        <f>proj</f>
        <v>Regional and rural supply upgrades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</row>
    <row r="3" spans="1:34" s="2" customFormat="1" ht="18.75" x14ac:dyDescent="0.3">
      <c r="A3" s="202" t="s">
        <v>90</v>
      </c>
      <c r="B3" s="5"/>
      <c r="C3" s="33"/>
      <c r="D3" s="33"/>
      <c r="E3" s="3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</row>
    <row r="4" spans="1:34" s="2" customFormat="1" ht="10.5" customHeight="1" x14ac:dyDescent="0.2">
      <c r="A4" s="114"/>
      <c r="B4" s="114"/>
      <c r="C4" s="115"/>
      <c r="D4" s="115"/>
      <c r="E4" s="115"/>
      <c r="F4" s="115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</row>
    <row r="5" spans="1:34" s="2" customFormat="1" hidden="1" outlineLevel="1" x14ac:dyDescent="0.2">
      <c r="A5" s="115" t="s">
        <v>193</v>
      </c>
      <c r="B5" s="115"/>
      <c r="C5" s="116"/>
      <c r="D5" s="115"/>
      <c r="E5" s="115"/>
      <c r="F5" s="115"/>
      <c r="G5" s="100"/>
      <c r="H5" s="187">
        <f t="shared" ref="H5:AG5" si="0">IF(H9=start,1/((1+real_disc)^(1/2)),G5/(1+real_disc))</f>
        <v>0</v>
      </c>
      <c r="I5" s="187">
        <f t="shared" si="0"/>
        <v>0.98294637436598087</v>
      </c>
      <c r="J5" s="187">
        <f t="shared" si="0"/>
        <v>0.94970664189949849</v>
      </c>
      <c r="K5" s="187">
        <f t="shared" si="0"/>
        <v>0.91759095835700344</v>
      </c>
      <c r="L5" s="187">
        <f t="shared" si="0"/>
        <v>0.88656131242222558</v>
      </c>
      <c r="M5" s="187">
        <f t="shared" si="0"/>
        <v>0.85658097818572532</v>
      </c>
      <c r="N5" s="187">
        <f t="shared" si="0"/>
        <v>0.8276144716770294</v>
      </c>
      <c r="O5" s="187">
        <f t="shared" si="0"/>
        <v>0.79962750886669509</v>
      </c>
      <c r="P5" s="187">
        <f t="shared" si="0"/>
        <v>0.77258696508859437</v>
      </c>
      <c r="Q5" s="187">
        <f t="shared" si="0"/>
        <v>0.74646083583439071</v>
      </c>
      <c r="R5" s="187">
        <f t="shared" si="0"/>
        <v>0.72121819887380756</v>
      </c>
      <c r="S5" s="187">
        <f t="shared" si="0"/>
        <v>0.69682917765585273</v>
      </c>
      <c r="T5" s="187">
        <f t="shared" si="0"/>
        <v>0.67326490594768384</v>
      </c>
      <c r="U5" s="187">
        <f t="shared" si="0"/>
        <v>0.6504974936692598</v>
      </c>
      <c r="V5" s="187">
        <f t="shared" si="0"/>
        <v>0.62849999388334288</v>
      </c>
      <c r="W5" s="187">
        <f t="shared" si="0"/>
        <v>0.60724637090178057</v>
      </c>
      <c r="X5" s="187">
        <f t="shared" si="0"/>
        <v>0.58671146947031949</v>
      </c>
      <c r="Y5" s="187">
        <f t="shared" si="0"/>
        <v>0.56687098499547783</v>
      </c>
      <c r="Z5" s="187">
        <f t="shared" si="0"/>
        <v>0.54770143477823952</v>
      </c>
      <c r="AA5" s="187">
        <f t="shared" si="0"/>
        <v>0.52918013022052135</v>
      </c>
      <c r="AB5" s="187">
        <f t="shared" si="0"/>
        <v>0.5112851499715183</v>
      </c>
      <c r="AC5" s="187">
        <f t="shared" si="0"/>
        <v>0.4939953139821433</v>
      </c>
      <c r="AD5" s="187">
        <f t="shared" si="0"/>
        <v>0.47729015843685346</v>
      </c>
      <c r="AE5" s="187">
        <f t="shared" si="0"/>
        <v>0.46114991153319179</v>
      </c>
      <c r="AF5" s="187">
        <f t="shared" si="0"/>
        <v>0.4455554700803786</v>
      </c>
      <c r="AG5" s="187">
        <f t="shared" si="0"/>
        <v>0.43048837688925473</v>
      </c>
    </row>
    <row r="6" spans="1:34" s="2" customFormat="1" hidden="1" outlineLevel="1" x14ac:dyDescent="0.2">
      <c r="A6" s="188" t="str">
        <f>'Option1 (base case)'!A6</f>
        <v>Count</v>
      </c>
      <c r="B6" s="115"/>
      <c r="C6" s="116"/>
      <c r="D6" s="115"/>
      <c r="E6" s="115"/>
      <c r="F6" s="115"/>
      <c r="G6" s="100"/>
      <c r="H6" s="188">
        <f>'Option1 (base case)'!H6</f>
        <v>0</v>
      </c>
      <c r="I6" s="188">
        <f>'Option1 (base case)'!I6</f>
        <v>1</v>
      </c>
      <c r="J6" s="188">
        <f>'Option1 (base case)'!J6</f>
        <v>2</v>
      </c>
      <c r="K6" s="188">
        <f>'Option1 (base case)'!K6</f>
        <v>3</v>
      </c>
      <c r="L6" s="188">
        <f>'Option1 (base case)'!L6</f>
        <v>4</v>
      </c>
      <c r="M6" s="188">
        <f>'Option1 (base case)'!M6</f>
        <v>5</v>
      </c>
      <c r="N6" s="188">
        <f>'Option1 (base case)'!N6</f>
        <v>6</v>
      </c>
      <c r="O6" s="188">
        <f>'Option1 (base case)'!O6</f>
        <v>7</v>
      </c>
      <c r="P6" s="188">
        <f>'Option1 (base case)'!P6</f>
        <v>8</v>
      </c>
      <c r="Q6" s="188">
        <f>'Option1 (base case)'!Q6</f>
        <v>9</v>
      </c>
      <c r="R6" s="188">
        <f>'Option1 (base case)'!R6</f>
        <v>10</v>
      </c>
      <c r="S6" s="188">
        <f>'Option1 (base case)'!S6</f>
        <v>11</v>
      </c>
      <c r="T6" s="188">
        <f>'Option1 (base case)'!T6</f>
        <v>12</v>
      </c>
      <c r="U6" s="188">
        <f>'Option1 (base case)'!U6</f>
        <v>13</v>
      </c>
      <c r="V6" s="188">
        <f>'Option1 (base case)'!V6</f>
        <v>14</v>
      </c>
      <c r="W6" s="188">
        <f>'Option1 (base case)'!W6</f>
        <v>15</v>
      </c>
      <c r="X6" s="188">
        <f>'Option1 (base case)'!X6</f>
        <v>16</v>
      </c>
      <c r="Y6" s="188">
        <f>'Option1 (base case)'!Y6</f>
        <v>17</v>
      </c>
      <c r="Z6" s="188">
        <f>'Option1 (base case)'!Z6</f>
        <v>18</v>
      </c>
      <c r="AA6" s="188">
        <f>'Option1 (base case)'!AA6</f>
        <v>19</v>
      </c>
      <c r="AB6" s="188">
        <f>'Option1 (base case)'!AB6</f>
        <v>20</v>
      </c>
      <c r="AC6" s="188">
        <f>'Option1 (base case)'!AC6</f>
        <v>21</v>
      </c>
      <c r="AD6" s="188">
        <f>'Option1 (base case)'!AD6</f>
        <v>22</v>
      </c>
      <c r="AE6" s="188">
        <f>'Option1 (base case)'!AE6</f>
        <v>23</v>
      </c>
      <c r="AF6" s="188">
        <f>'Option1 (base case)'!AF6</f>
        <v>24</v>
      </c>
      <c r="AG6" s="188">
        <f>'Option1 (base case)'!AG6</f>
        <v>25</v>
      </c>
    </row>
    <row r="7" spans="1:34" s="2" customFormat="1" hidden="1" outlineLevel="1" x14ac:dyDescent="0.2">
      <c r="A7" s="115" t="s">
        <v>194</v>
      </c>
      <c r="B7" s="115"/>
      <c r="C7" s="116"/>
      <c r="D7" s="115"/>
      <c r="E7" s="115"/>
      <c r="F7" s="115"/>
      <c r="G7" s="100"/>
      <c r="H7" s="100" t="b">
        <f t="shared" ref="H7:AG7" si="1">H$6&lt;(first_year+years)</f>
        <v>1</v>
      </c>
      <c r="I7" s="100" t="b">
        <f t="shared" si="1"/>
        <v>1</v>
      </c>
      <c r="J7" s="100" t="b">
        <f t="shared" si="1"/>
        <v>1</v>
      </c>
      <c r="K7" s="100" t="b">
        <f t="shared" si="1"/>
        <v>1</v>
      </c>
      <c r="L7" s="100" t="b">
        <f t="shared" si="1"/>
        <v>1</v>
      </c>
      <c r="M7" s="100" t="b">
        <f t="shared" si="1"/>
        <v>1</v>
      </c>
      <c r="N7" s="100" t="b">
        <f t="shared" si="1"/>
        <v>1</v>
      </c>
      <c r="O7" s="100" t="b">
        <f t="shared" si="1"/>
        <v>1</v>
      </c>
      <c r="P7" s="100" t="b">
        <f t="shared" si="1"/>
        <v>1</v>
      </c>
      <c r="Q7" s="100" t="b">
        <f t="shared" si="1"/>
        <v>1</v>
      </c>
      <c r="R7" s="100" t="b">
        <f t="shared" si="1"/>
        <v>1</v>
      </c>
      <c r="S7" s="100" t="b">
        <f t="shared" si="1"/>
        <v>1</v>
      </c>
      <c r="T7" s="100" t="b">
        <f t="shared" si="1"/>
        <v>1</v>
      </c>
      <c r="U7" s="100" t="b">
        <f t="shared" si="1"/>
        <v>1</v>
      </c>
      <c r="V7" s="100" t="b">
        <f t="shared" si="1"/>
        <v>1</v>
      </c>
      <c r="W7" s="100" t="b">
        <f t="shared" si="1"/>
        <v>1</v>
      </c>
      <c r="X7" s="100" t="b">
        <f t="shared" si="1"/>
        <v>1</v>
      </c>
      <c r="Y7" s="100" t="b">
        <f t="shared" si="1"/>
        <v>1</v>
      </c>
      <c r="Z7" s="100" t="b">
        <f t="shared" si="1"/>
        <v>1</v>
      </c>
      <c r="AA7" s="100" t="b">
        <f t="shared" si="1"/>
        <v>1</v>
      </c>
      <c r="AB7" s="100" t="b">
        <f t="shared" si="1"/>
        <v>1</v>
      </c>
      <c r="AC7" s="100" t="b">
        <f t="shared" si="1"/>
        <v>0</v>
      </c>
      <c r="AD7" s="100" t="b">
        <f t="shared" si="1"/>
        <v>0</v>
      </c>
      <c r="AE7" s="100" t="b">
        <f t="shared" si="1"/>
        <v>0</v>
      </c>
      <c r="AF7" s="100" t="b">
        <f t="shared" si="1"/>
        <v>0</v>
      </c>
      <c r="AG7" s="100" t="b">
        <f t="shared" si="1"/>
        <v>0</v>
      </c>
    </row>
    <row r="8" spans="1:34" s="2" customFormat="1" ht="11.25" customHeight="1" collapsed="1" x14ac:dyDescent="0.2"/>
    <row r="9" spans="1:34" s="2" customFormat="1" ht="15" x14ac:dyDescent="0.25">
      <c r="A9" s="18"/>
      <c r="B9" s="18"/>
      <c r="C9" s="18"/>
      <c r="D9" s="18"/>
      <c r="E9" s="82"/>
      <c r="F9" s="18"/>
      <c r="G9" s="19"/>
      <c r="H9" s="318">
        <f>'Option1 (base case)'!H9</f>
        <v>46203</v>
      </c>
      <c r="I9" s="19" t="str">
        <f>'Option1 (base case)'!I9</f>
        <v>2026-27</v>
      </c>
      <c r="J9" s="19" t="str">
        <f>'Option1 (base case)'!J9</f>
        <v>2027-28</v>
      </c>
      <c r="K9" s="19" t="str">
        <f>'Option1 (base case)'!K9</f>
        <v>2028-29</v>
      </c>
      <c r="L9" s="19" t="str">
        <f>'Option1 (base case)'!L9</f>
        <v>2029-30</v>
      </c>
      <c r="M9" s="19" t="str">
        <f>'Option1 (base case)'!M9</f>
        <v>2030-31</v>
      </c>
      <c r="N9" s="19" t="str">
        <f>'Option1 (base case)'!N9</f>
        <v>2031-32</v>
      </c>
      <c r="O9" s="19" t="str">
        <f>'Option1 (base case)'!O9</f>
        <v>2032-33</v>
      </c>
      <c r="P9" s="19" t="str">
        <f>'Option1 (base case)'!P9</f>
        <v>2033-34</v>
      </c>
      <c r="Q9" s="19" t="str">
        <f>'Option1 (base case)'!Q9</f>
        <v>2034-35</v>
      </c>
      <c r="R9" s="19" t="str">
        <f>'Option1 (base case)'!R9</f>
        <v>2035-36</v>
      </c>
      <c r="S9" s="19" t="str">
        <f>'Option1 (base case)'!S9</f>
        <v>2036-37</v>
      </c>
      <c r="T9" s="19" t="str">
        <f>'Option1 (base case)'!T9</f>
        <v>2037-38</v>
      </c>
      <c r="U9" s="19" t="str">
        <f>'Option1 (base case)'!U9</f>
        <v>2038-39</v>
      </c>
      <c r="V9" s="19" t="str">
        <f>'Option1 (base case)'!V9</f>
        <v>2039-40</v>
      </c>
      <c r="W9" s="19" t="str">
        <f>'Option1 (base case)'!W9</f>
        <v>2040-41</v>
      </c>
      <c r="X9" s="19" t="str">
        <f>'Option1 (base case)'!X9</f>
        <v>2041-42</v>
      </c>
      <c r="Y9" s="19" t="str">
        <f>'Option1 (base case)'!Y9</f>
        <v>2042-43</v>
      </c>
      <c r="Z9" s="19" t="str">
        <f>'Option1 (base case)'!Z9</f>
        <v>2043-44</v>
      </c>
      <c r="AA9" s="19" t="str">
        <f>'Option1 (base case)'!AA9</f>
        <v>2044-45</v>
      </c>
      <c r="AB9" s="19" t="str">
        <f>'Option1 (base case)'!AB9</f>
        <v>2045-46</v>
      </c>
      <c r="AC9" s="19" t="str">
        <f>'Option1 (base case)'!AC9</f>
        <v>2046-47</v>
      </c>
      <c r="AD9" s="19" t="str">
        <f>'Option1 (base case)'!AD9</f>
        <v>2047-48</v>
      </c>
      <c r="AE9" s="19" t="str">
        <f>'Option1 (base case)'!AE9</f>
        <v>2048-49</v>
      </c>
      <c r="AF9" s="19" t="str">
        <f>'Option1 (base case)'!AF9</f>
        <v>2049-50</v>
      </c>
      <c r="AG9" s="19" t="str">
        <f>'Option1 (base case)'!AG9</f>
        <v>2050-51</v>
      </c>
    </row>
    <row r="10" spans="1:34" s="2" customFormat="1" x14ac:dyDescent="0.2">
      <c r="C10" s="117"/>
      <c r="D10" s="117"/>
      <c r="F10" s="117"/>
      <c r="G10" s="220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</row>
    <row r="11" spans="1:34" s="2" customFormat="1" ht="15" x14ac:dyDescent="0.2">
      <c r="A11" s="119" t="s">
        <v>39</v>
      </c>
      <c r="B11" s="119"/>
      <c r="C11" s="120"/>
      <c r="D11" s="120"/>
      <c r="E11" s="120"/>
      <c r="F11" s="69" t="s">
        <v>152</v>
      </c>
      <c r="G11" s="221"/>
      <c r="H11" s="121" t="str" cm="1">
        <f t="array" ref="H11">IF(H6=$C$4,UPPER($A$4),IF(H6=end, "END", ""))</f>
        <v/>
      </c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</row>
    <row r="12" spans="1:34" s="2" customFormat="1" x14ac:dyDescent="0.2">
      <c r="A12" s="117"/>
      <c r="B12" s="117"/>
      <c r="C12" s="117"/>
      <c r="D12" s="117"/>
      <c r="F12" s="117"/>
      <c r="G12" s="223"/>
      <c r="H12" s="117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</row>
    <row r="13" spans="1:34" s="2" customFormat="1" x14ac:dyDescent="0.2">
      <c r="A13" s="122"/>
      <c r="B13" s="122"/>
      <c r="C13" s="122"/>
      <c r="D13" s="117"/>
      <c r="F13" s="117"/>
      <c r="G13" s="220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</row>
    <row r="14" spans="1:34" s="269" customFormat="1" x14ac:dyDescent="0.2">
      <c r="A14" s="267" t="str">
        <f>A15</f>
        <v>Option 1 (base case)</v>
      </c>
      <c r="B14" s="267"/>
      <c r="C14" s="267" t="s">
        <v>124</v>
      </c>
      <c r="D14" s="268" t="str">
        <f t="shared" ref="D14:D25" si="2">A14&amp;C14</f>
        <v>Option 1 (base case)Energy at risk value</v>
      </c>
      <c r="F14" s="96">
        <f>SUMPRODUCT($H14:$AG14, $H$5:$AG$5)</f>
        <v>726006024.60484648</v>
      </c>
      <c r="G14" s="270">
        <f>output_dollars</f>
        <v>46203</v>
      </c>
      <c r="H14" s="271"/>
      <c r="I14" s="30">
        <f>'Option1 (base case)'!I$28*conv_2026</f>
        <v>48890193.618462488</v>
      </c>
      <c r="J14" s="30">
        <f>'Option1 (base case)'!J$28*conv_2026</f>
        <v>55633075.033855446</v>
      </c>
      <c r="K14" s="30">
        <f>'Option1 (base case)'!K$28*conv_2026</f>
        <v>58639749.43299605</v>
      </c>
      <c r="L14" s="30">
        <f>'Option1 (base case)'!L$28*conv_2026</f>
        <v>59636278.557776183</v>
      </c>
      <c r="M14" s="30">
        <f>'Option1 (base case)'!M$28*conv_2026</f>
        <v>60161986.166173711</v>
      </c>
      <c r="N14" s="30">
        <f>'Option1 (base case)'!N$28*conv_2026</f>
        <v>63042741.2700077</v>
      </c>
      <c r="O14" s="30">
        <f>'Option1 (base case)'!O$28*conv_2026</f>
        <v>63908088.664649151</v>
      </c>
      <c r="P14" s="30">
        <f>'Option1 (base case)'!P$28*conv_2026</f>
        <v>65811732.256013818</v>
      </c>
      <c r="Q14" s="30">
        <f>'Option1 (base case)'!Q$28*conv_2026</f>
        <v>66210455.054120876</v>
      </c>
      <c r="R14" s="30">
        <f>'Option1 (base case)'!R$28*conv_2026</f>
        <v>66210455.054120876</v>
      </c>
      <c r="S14" s="30">
        <f>'Option1 (base case)'!S$28*conv_2026</f>
        <v>66210455.054120876</v>
      </c>
      <c r="T14" s="30">
        <f>'Option1 (base case)'!T$28*conv_2026</f>
        <v>66210455.054120876</v>
      </c>
      <c r="U14" s="30">
        <f>'Option1 (base case)'!U$28*conv_2026</f>
        <v>66210455.054120876</v>
      </c>
      <c r="V14" s="30">
        <f>'Option1 (base case)'!V$28*conv_2026</f>
        <v>66210455.054120876</v>
      </c>
      <c r="W14" s="30">
        <f>'Option1 (base case)'!W$28*conv_2026</f>
        <v>66210455.054120876</v>
      </c>
      <c r="X14" s="30">
        <f>'Option1 (base case)'!X$28*conv_2026</f>
        <v>0</v>
      </c>
      <c r="Y14" s="30">
        <f>'Option1 (base case)'!Y$28*conv_2026</f>
        <v>0</v>
      </c>
      <c r="Z14" s="30">
        <f>'Option1 (base case)'!Z$28*conv_2026</f>
        <v>0</v>
      </c>
      <c r="AA14" s="30">
        <f>'Option1 (base case)'!AA$28*conv_2026</f>
        <v>0</v>
      </c>
      <c r="AB14" s="30">
        <f>'Option1 (base case)'!AB$28*conv_2026</f>
        <v>0</v>
      </c>
      <c r="AC14" s="30">
        <f>'Option1 (base case)'!AC$28*conv_2026</f>
        <v>0</v>
      </c>
      <c r="AD14" s="30">
        <f>'Option1 (base case)'!AD$28*conv_2026</f>
        <v>0</v>
      </c>
      <c r="AE14" s="30">
        <f>'Option1 (base case)'!AE$28*conv_2026</f>
        <v>0</v>
      </c>
      <c r="AF14" s="30">
        <f>'Option1 (base case)'!AF$28*conv_2026</f>
        <v>0</v>
      </c>
      <c r="AG14" s="30">
        <f>'Option1 (base case)'!AG$28*conv_2026</f>
        <v>0</v>
      </c>
    </row>
    <row r="15" spans="1:34" s="1" customFormat="1" x14ac:dyDescent="0.2">
      <c r="A15" s="134" t="str">
        <f>Data!B9</f>
        <v>Option 1 (base case)</v>
      </c>
      <c r="B15" s="134"/>
      <c r="C15" s="57" t="str">
        <f>'Option1 (base case)'!C$66</f>
        <v>Capital expenditure</v>
      </c>
      <c r="D15" s="37" t="str">
        <f t="shared" si="2"/>
        <v>Option 1 (base case)Capital expenditure</v>
      </c>
      <c r="F15" s="96">
        <f>SUMPRODUCT($H15:$AG15, $H$5:$AG$5)</f>
        <v>0</v>
      </c>
      <c r="G15" s="224">
        <f>output_dollars</f>
        <v>46203</v>
      </c>
      <c r="H15" s="30"/>
      <c r="I15" s="30">
        <f>SUM('Option1 (base case)'!I$67:I$69)*conv_2026</f>
        <v>0</v>
      </c>
      <c r="J15" s="30">
        <f>SUM('Option1 (base case)'!J$67:J$69)</f>
        <v>0</v>
      </c>
      <c r="K15" s="30">
        <f>SUM('Option1 (base case)'!K$67:K$69)</f>
        <v>0</v>
      </c>
      <c r="L15" s="30">
        <f>SUM('Option1 (base case)'!L$67:L$69)</f>
        <v>0</v>
      </c>
      <c r="M15" s="30">
        <f>SUM('Option1 (base case)'!M$67:M$69)</f>
        <v>0</v>
      </c>
      <c r="N15" s="30">
        <f>SUM('Option1 (base case)'!N$67:N$69)</f>
        <v>0</v>
      </c>
      <c r="O15" s="30">
        <f>SUM('Option1 (base case)'!O$67:O$69)</f>
        <v>0</v>
      </c>
      <c r="P15" s="30">
        <f>SUM('Option1 (base case)'!P$67:P$69)</f>
        <v>0</v>
      </c>
      <c r="Q15" s="30">
        <f>SUM('Option1 (base case)'!Q$67:Q$69)</f>
        <v>0</v>
      </c>
      <c r="R15" s="30">
        <f>SUM('Option1 (base case)'!R$67:R$69)</f>
        <v>0</v>
      </c>
      <c r="S15" s="30">
        <f>SUM('Option1 (base case)'!S$67:S$69)</f>
        <v>0</v>
      </c>
      <c r="T15" s="30">
        <f>SUM('Option1 (base case)'!T$67:T$69)</f>
        <v>0</v>
      </c>
      <c r="U15" s="30">
        <f>SUM('Option1 (base case)'!U$67:U$69)</f>
        <v>0</v>
      </c>
      <c r="V15" s="30">
        <f>SUM('Option1 (base case)'!V$67:V$69)</f>
        <v>0</v>
      </c>
      <c r="W15" s="30">
        <f>SUM('Option1 (base case)'!W$67:W$69)</f>
        <v>0</v>
      </c>
      <c r="X15" s="30">
        <f>SUM('Option1 (base case)'!X$67:X$69)</f>
        <v>0</v>
      </c>
      <c r="Y15" s="30">
        <f>SUM('Option1 (base case)'!Y$67:Y$69)</f>
        <v>0</v>
      </c>
      <c r="Z15" s="30">
        <f>SUM('Option1 (base case)'!Z$67:Z$69)</f>
        <v>0</v>
      </c>
      <c r="AA15" s="30">
        <f>SUM('Option1 (base case)'!AA$67:AA$69)</f>
        <v>0</v>
      </c>
      <c r="AB15" s="30">
        <f>SUM('Option1 (base case)'!AB$67:AB$69)</f>
        <v>0</v>
      </c>
      <c r="AC15" s="30">
        <f>SUM('Option1 (base case)'!AC$67:AC$69)</f>
        <v>0</v>
      </c>
      <c r="AD15" s="30">
        <f>SUM('Option1 (base case)'!AD$67:AD$69)</f>
        <v>0</v>
      </c>
      <c r="AE15" s="30">
        <f>SUM('Option1 (base case)'!AE$67:AE$69)</f>
        <v>0</v>
      </c>
      <c r="AF15" s="30">
        <f>SUM('Option1 (base case)'!AF$67:AF$69)</f>
        <v>0</v>
      </c>
      <c r="AG15" s="30">
        <f>SUM('Option1 (base case)'!AG$67:AG$69)</f>
        <v>0</v>
      </c>
    </row>
    <row r="16" spans="1:34" s="1" customFormat="1" x14ac:dyDescent="0.2">
      <c r="A16" s="134" t="str">
        <f t="shared" ref="A16:A25" si="3">A15</f>
        <v>Option 1 (base case)</v>
      </c>
      <c r="B16" s="134"/>
      <c r="C16" s="57" t="str">
        <f>'Option1 (base case)'!C$36</f>
        <v>Total risk cost</v>
      </c>
      <c r="D16" s="37" t="str">
        <f t="shared" si="2"/>
        <v>Option 1 (base case)Total risk cost</v>
      </c>
      <c r="F16" s="107" cm="1">
        <f t="array" ref="F16">SUMPRODUCT(($H16:$AG16)*($H$5:$AG$5)*($H$7:$AG$7))</f>
        <v>726006024.60484648</v>
      </c>
      <c r="G16" s="224">
        <f>output_dollars</f>
        <v>46203</v>
      </c>
      <c r="H16" s="30"/>
      <c r="I16" s="30">
        <f>'Option1 (base case)'!I$36*conv_2026</f>
        <v>48890193.618462488</v>
      </c>
      <c r="J16" s="30">
        <f>'Option1 (base case)'!J$36*conv_2026</f>
        <v>55633075.033855446</v>
      </c>
      <c r="K16" s="30">
        <f>'Option1 (base case)'!K$36*conv_2026</f>
        <v>58639749.43299605</v>
      </c>
      <c r="L16" s="30">
        <f>'Option1 (base case)'!L$36*conv_2026</f>
        <v>59636278.557776183</v>
      </c>
      <c r="M16" s="30">
        <f>'Option1 (base case)'!M$36*conv_2026</f>
        <v>60161986.166173711</v>
      </c>
      <c r="N16" s="30">
        <f>'Option1 (base case)'!N$36*conv_2026</f>
        <v>63042741.2700077</v>
      </c>
      <c r="O16" s="30">
        <f>'Option1 (base case)'!O$36*conv_2026</f>
        <v>63908088.664649151</v>
      </c>
      <c r="P16" s="30">
        <f>'Option1 (base case)'!P$36*conv_2026</f>
        <v>65811732.256013818</v>
      </c>
      <c r="Q16" s="30">
        <f>'Option1 (base case)'!Q$36*conv_2026</f>
        <v>66210455.054120876</v>
      </c>
      <c r="R16" s="30">
        <f>'Option1 (base case)'!R$36*conv_2026</f>
        <v>66210455.054120876</v>
      </c>
      <c r="S16" s="30">
        <f>'Option1 (base case)'!S$36*conv_2026</f>
        <v>66210455.054120876</v>
      </c>
      <c r="T16" s="30">
        <f>'Option1 (base case)'!T$36*conv_2026</f>
        <v>66210455.054120876</v>
      </c>
      <c r="U16" s="30">
        <f>'Option1 (base case)'!U$36*conv_2026</f>
        <v>66210455.054120876</v>
      </c>
      <c r="V16" s="30">
        <f>'Option1 (base case)'!V$36*conv_2026</f>
        <v>66210455.054120876</v>
      </c>
      <c r="W16" s="30">
        <f>'Option1 (base case)'!W$36*conv_2026</f>
        <v>66210455.054120876</v>
      </c>
      <c r="X16" s="30">
        <f>'Option1 (base case)'!X$36*conv_2026</f>
        <v>0</v>
      </c>
      <c r="Y16" s="30">
        <f>'Option1 (base case)'!Y$36*conv_2026</f>
        <v>0</v>
      </c>
      <c r="Z16" s="30">
        <f>'Option1 (base case)'!Z$36*conv_2026</f>
        <v>0</v>
      </c>
      <c r="AA16" s="30">
        <f>'Option1 (base case)'!AA$36*conv_2026</f>
        <v>0</v>
      </c>
      <c r="AB16" s="30">
        <f>'Option1 (base case)'!AB$36*conv_2026</f>
        <v>0</v>
      </c>
      <c r="AC16" s="30">
        <f>'Option1 (base case)'!AC$36*conv_2026</f>
        <v>0</v>
      </c>
      <c r="AD16" s="30">
        <f>'Option1 (base case)'!AD$36*conv_2026</f>
        <v>0</v>
      </c>
      <c r="AE16" s="30">
        <f>'Option1 (base case)'!AE$36*conv_2026</f>
        <v>0</v>
      </c>
      <c r="AF16" s="30">
        <f>'Option1 (base case)'!AF$36*conv_2026</f>
        <v>0</v>
      </c>
      <c r="AG16" s="30">
        <f>'Option1 (base case)'!AG$36*conv_2026</f>
        <v>0</v>
      </c>
    </row>
    <row r="17" spans="1:33" s="1" customFormat="1" x14ac:dyDescent="0.2">
      <c r="A17" s="134" t="str">
        <f t="shared" si="3"/>
        <v>Option 1 (base case)</v>
      </c>
      <c r="B17" s="134"/>
      <c r="C17" s="74"/>
      <c r="D17" s="37" t="str">
        <f t="shared" si="2"/>
        <v>Option 1 (base case)</v>
      </c>
      <c r="F17"/>
      <c r="G17" s="225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s="1" customFormat="1" x14ac:dyDescent="0.2">
      <c r="A18" s="134" t="str">
        <f t="shared" si="3"/>
        <v>Option 1 (base case)</v>
      </c>
      <c r="B18" s="134"/>
      <c r="C18" s="57" t="str">
        <f>'Option1 (base case)'!C$82</f>
        <v>Annualised capex</v>
      </c>
      <c r="D18" s="37" t="str">
        <f t="shared" si="2"/>
        <v>Option 1 (base case)Annualised capex</v>
      </c>
      <c r="F18" s="96">
        <f>SUMPRODUCT($H18:$AG18, $H$5:$AG$5)</f>
        <v>0</v>
      </c>
      <c r="G18" s="224">
        <f t="shared" ref="G18:G25" si="4">output_dollars</f>
        <v>46203</v>
      </c>
      <c r="H18" s="30"/>
      <c r="I18" s="30">
        <f>'Option1 (base case)'!I$82*conv_2026</f>
        <v>0</v>
      </c>
      <c r="J18" s="30">
        <f>'Option1 (base case)'!J$82*conv_2026</f>
        <v>0</v>
      </c>
      <c r="K18" s="30">
        <f>'Option1 (base case)'!K$82*conv_2026</f>
        <v>0</v>
      </c>
      <c r="L18" s="30">
        <f>'Option1 (base case)'!L$82*conv_2026</f>
        <v>0</v>
      </c>
      <c r="M18" s="30">
        <f>'Option1 (base case)'!M$82*conv_2026</f>
        <v>0</v>
      </c>
      <c r="N18" s="30">
        <f>'Option1 (base case)'!N$82*conv_2026</f>
        <v>0</v>
      </c>
      <c r="O18" s="30">
        <f>'Option1 (base case)'!O$82*conv_2026</f>
        <v>0</v>
      </c>
      <c r="P18" s="30">
        <f>'Option1 (base case)'!P$82*conv_2026</f>
        <v>0</v>
      </c>
      <c r="Q18" s="30">
        <f>'Option1 (base case)'!Q$82*conv_2026</f>
        <v>0</v>
      </c>
      <c r="R18" s="30">
        <f>'Option1 (base case)'!R$82*conv_2026</f>
        <v>0</v>
      </c>
      <c r="S18" s="30">
        <f>'Option1 (base case)'!S$82*conv_2026</f>
        <v>0</v>
      </c>
      <c r="T18" s="30">
        <f>'Option1 (base case)'!T$82*conv_2026</f>
        <v>0</v>
      </c>
      <c r="U18" s="30">
        <f>'Option1 (base case)'!U$82*conv_2026</f>
        <v>0</v>
      </c>
      <c r="V18" s="30">
        <f>'Option1 (base case)'!V$82*conv_2026</f>
        <v>0</v>
      </c>
      <c r="W18" s="30">
        <f>'Option1 (base case)'!W$82*conv_2026</f>
        <v>0</v>
      </c>
      <c r="X18" s="30">
        <f>'Option1 (base case)'!X$82*conv_2026</f>
        <v>0</v>
      </c>
      <c r="Y18" s="30">
        <f>'Option1 (base case)'!Y$82*conv_2026</f>
        <v>0</v>
      </c>
      <c r="Z18" s="30">
        <f>'Option1 (base case)'!Z$82*conv_2026</f>
        <v>0</v>
      </c>
      <c r="AA18" s="30">
        <f>'Option1 (base case)'!AA$82*conv_2026</f>
        <v>0</v>
      </c>
      <c r="AB18" s="30">
        <f>'Option1 (base case)'!AB$82*conv_2026</f>
        <v>0</v>
      </c>
      <c r="AC18" s="30">
        <f>'Option1 (base case)'!AC$82*conv_2026</f>
        <v>0</v>
      </c>
      <c r="AD18" s="30">
        <f>'Option1 (base case)'!AD$82*conv_2026</f>
        <v>0</v>
      </c>
      <c r="AE18" s="30">
        <f>'Option1 (base case)'!AE$82*conv_2026</f>
        <v>0</v>
      </c>
      <c r="AF18" s="30">
        <f>'Option1 (base case)'!AF$82*conv_2026</f>
        <v>0</v>
      </c>
      <c r="AG18" s="30">
        <f>'Option1 (base case)'!AG$82*conv_2026</f>
        <v>0</v>
      </c>
    </row>
    <row r="19" spans="1:33" s="1" customFormat="1" x14ac:dyDescent="0.2">
      <c r="A19" s="134" t="str">
        <f t="shared" si="3"/>
        <v>Option 1 (base case)</v>
      </c>
      <c r="B19" s="134"/>
      <c r="C19" s="57" t="str">
        <f>'Option1 (base case)'!C$83</f>
        <v>Operating expenditure</v>
      </c>
      <c r="D19" s="37" t="str">
        <f t="shared" si="2"/>
        <v>Option 1 (base case)Operating expenditure</v>
      </c>
      <c r="F19" s="96">
        <f>SUMPRODUCT($H19:$AG19, $H$5:$AG$5)</f>
        <v>0</v>
      </c>
      <c r="G19" s="224">
        <f t="shared" si="4"/>
        <v>46203</v>
      </c>
      <c r="H19" s="30"/>
      <c r="I19" s="30">
        <f>'Option1 (base case)'!I$83*conv_2026</f>
        <v>0</v>
      </c>
      <c r="J19" s="30">
        <f>'Option1 (base case)'!J$83*conv_2026</f>
        <v>0</v>
      </c>
      <c r="K19" s="30">
        <f>'Option1 (base case)'!K$83*conv_2026</f>
        <v>0</v>
      </c>
      <c r="L19" s="30">
        <f>'Option1 (base case)'!L$83*conv_2026</f>
        <v>0</v>
      </c>
      <c r="M19" s="30">
        <f>'Option1 (base case)'!M$83*conv_2026</f>
        <v>0</v>
      </c>
      <c r="N19" s="30">
        <f>'Option1 (base case)'!N$83*conv_2026</f>
        <v>0</v>
      </c>
      <c r="O19" s="30">
        <f>'Option1 (base case)'!O$83*conv_2026</f>
        <v>0</v>
      </c>
      <c r="P19" s="30">
        <f>'Option1 (base case)'!P$83*conv_2026</f>
        <v>0</v>
      </c>
      <c r="Q19" s="30">
        <f>'Option1 (base case)'!Q$83*conv_2026</f>
        <v>0</v>
      </c>
      <c r="R19" s="30">
        <f>'Option1 (base case)'!R$83*conv_2026</f>
        <v>0</v>
      </c>
      <c r="S19" s="30">
        <f>'Option1 (base case)'!S$83*conv_2026</f>
        <v>0</v>
      </c>
      <c r="T19" s="30">
        <f>'Option1 (base case)'!T$83*conv_2026</f>
        <v>0</v>
      </c>
      <c r="U19" s="30">
        <f>'Option1 (base case)'!U$83*conv_2026</f>
        <v>0</v>
      </c>
      <c r="V19" s="30">
        <f>'Option1 (base case)'!V$83*conv_2026</f>
        <v>0</v>
      </c>
      <c r="W19" s="30">
        <f>'Option1 (base case)'!W$83*conv_2026</f>
        <v>0</v>
      </c>
      <c r="X19" s="30">
        <f>'Option1 (base case)'!X$83*conv_2026</f>
        <v>0</v>
      </c>
      <c r="Y19" s="30">
        <f>'Option1 (base case)'!Y$83*conv_2026</f>
        <v>0</v>
      </c>
      <c r="Z19" s="30">
        <f>'Option1 (base case)'!Z$83*conv_2026</f>
        <v>0</v>
      </c>
      <c r="AA19" s="30">
        <f>'Option1 (base case)'!AA$83*conv_2026</f>
        <v>0</v>
      </c>
      <c r="AB19" s="30">
        <f>'Option1 (base case)'!AB$83*conv_2026</f>
        <v>0</v>
      </c>
      <c r="AC19" s="30">
        <f>'Option1 (base case)'!AC$83*conv_2026</f>
        <v>0</v>
      </c>
      <c r="AD19" s="30">
        <f>'Option1 (base case)'!AD$83*conv_2026</f>
        <v>0</v>
      </c>
      <c r="AE19" s="30">
        <f>'Option1 (base case)'!AE$83*conv_2026</f>
        <v>0</v>
      </c>
      <c r="AF19" s="30">
        <f>'Option1 (base case)'!AF$83*conv_2026</f>
        <v>0</v>
      </c>
      <c r="AG19" s="30">
        <f>'Option1 (base case)'!AG$83*conv_2026</f>
        <v>0</v>
      </c>
    </row>
    <row r="20" spans="1:33" s="1" customFormat="1" x14ac:dyDescent="0.2">
      <c r="A20" s="134" t="str">
        <f t="shared" si="3"/>
        <v>Option 1 (base case)</v>
      </c>
      <c r="B20" s="134"/>
      <c r="C20" s="57" t="str">
        <f>'Option1 (base case)'!C$84</f>
        <v>Risk mitigated</v>
      </c>
      <c r="D20" s="37" t="str">
        <f t="shared" si="2"/>
        <v>Option 1 (base case)Risk mitigated</v>
      </c>
      <c r="F20" s="96">
        <f>SUMPRODUCT($H20:$AG20, $H$5:$AG$5)</f>
        <v>0</v>
      </c>
      <c r="G20" s="224">
        <f t="shared" si="4"/>
        <v>46203</v>
      </c>
      <c r="H20" s="30"/>
      <c r="I20" s="30">
        <f>'Option1 (base case)'!I$84*conv_2026</f>
        <v>0</v>
      </c>
      <c r="J20" s="30">
        <f>'Option1 (base case)'!J$84*conv_2026</f>
        <v>0</v>
      </c>
      <c r="K20" s="30">
        <f>'Option1 (base case)'!K$84*conv_2026</f>
        <v>0</v>
      </c>
      <c r="L20" s="30">
        <f>'Option1 (base case)'!L$84*conv_2026</f>
        <v>0</v>
      </c>
      <c r="M20" s="30">
        <f>'Option1 (base case)'!M$84*conv_2026</f>
        <v>0</v>
      </c>
      <c r="N20" s="30">
        <f>'Option1 (base case)'!N$84*conv_2026</f>
        <v>0</v>
      </c>
      <c r="O20" s="30">
        <f>'Option1 (base case)'!O$84*conv_2026</f>
        <v>0</v>
      </c>
      <c r="P20" s="30">
        <f>'Option1 (base case)'!P$84*conv_2026</f>
        <v>0</v>
      </c>
      <c r="Q20" s="30">
        <f>'Option1 (base case)'!Q$84*conv_2026</f>
        <v>0</v>
      </c>
      <c r="R20" s="30">
        <f>'Option1 (base case)'!R$84*conv_2026</f>
        <v>0</v>
      </c>
      <c r="S20" s="30">
        <f>'Option1 (base case)'!S$84*conv_2026</f>
        <v>0</v>
      </c>
      <c r="T20" s="30">
        <f>'Option1 (base case)'!T$84*conv_2026</f>
        <v>0</v>
      </c>
      <c r="U20" s="30">
        <f>'Option1 (base case)'!U$84*conv_2026</f>
        <v>0</v>
      </c>
      <c r="V20" s="30">
        <f>'Option1 (base case)'!V$84*conv_2026</f>
        <v>0</v>
      </c>
      <c r="W20" s="30">
        <f>'Option1 (base case)'!W$84*conv_2026</f>
        <v>0</v>
      </c>
      <c r="X20" s="30">
        <f>'Option1 (base case)'!X$84*conv_2026</f>
        <v>0</v>
      </c>
      <c r="Y20" s="30">
        <f>'Option1 (base case)'!Y$84*conv_2026</f>
        <v>0</v>
      </c>
      <c r="Z20" s="30">
        <f>'Option1 (base case)'!Z$84*conv_2026</f>
        <v>0</v>
      </c>
      <c r="AA20" s="30">
        <f>'Option1 (base case)'!AA$84*conv_2026</f>
        <v>0</v>
      </c>
      <c r="AB20" s="30">
        <f>'Option1 (base case)'!AB$84*conv_2026</f>
        <v>0</v>
      </c>
      <c r="AC20" s="30">
        <f>'Option1 (base case)'!AC$84*conv_2026</f>
        <v>0</v>
      </c>
      <c r="AD20" s="30">
        <f>'Option1 (base case)'!AD$84*conv_2026</f>
        <v>0</v>
      </c>
      <c r="AE20" s="30">
        <f>'Option1 (base case)'!AE$84*conv_2026</f>
        <v>0</v>
      </c>
      <c r="AF20" s="30">
        <f>'Option1 (base case)'!AF$84*conv_2026</f>
        <v>0</v>
      </c>
      <c r="AG20" s="30">
        <f>'Option1 (base case)'!AG$84*conv_2026</f>
        <v>0</v>
      </c>
    </row>
    <row r="21" spans="1:33" s="1" customFormat="1" x14ac:dyDescent="0.2">
      <c r="A21" s="134" t="str">
        <f t="shared" si="3"/>
        <v>Option 1 (base case)</v>
      </c>
      <c r="B21" s="134"/>
      <c r="C21" s="57" t="str">
        <f>'Option1 (base case)'!C$85</f>
        <v>Other benefits value</v>
      </c>
      <c r="D21" s="37" t="str">
        <f t="shared" si="2"/>
        <v>Option 1 (base case)Other benefits value</v>
      </c>
      <c r="F21" s="96">
        <f>SUMPRODUCT($H21:$AG21, $H$5:$AG$5)</f>
        <v>0</v>
      </c>
      <c r="G21" s="224">
        <f t="shared" si="4"/>
        <v>46203</v>
      </c>
      <c r="H21" s="30"/>
      <c r="I21" s="30">
        <f>'Option1 (base case)'!I$85*conv_2026</f>
        <v>0</v>
      </c>
      <c r="J21" s="30">
        <f>'Option1 (base case)'!J$85*conv_2026</f>
        <v>0</v>
      </c>
      <c r="K21" s="30">
        <f>'Option1 (base case)'!K$85*conv_2026</f>
        <v>0</v>
      </c>
      <c r="L21" s="30">
        <f>'Option1 (base case)'!L$85*conv_2026</f>
        <v>0</v>
      </c>
      <c r="M21" s="30">
        <f>'Option1 (base case)'!M$85*conv_2026</f>
        <v>0</v>
      </c>
      <c r="N21" s="30">
        <f>'Option1 (base case)'!N$85*conv_2026</f>
        <v>0</v>
      </c>
      <c r="O21" s="30">
        <f>'Option1 (base case)'!O$85*conv_2026</f>
        <v>0</v>
      </c>
      <c r="P21" s="30">
        <f>'Option1 (base case)'!P$85*conv_2026</f>
        <v>0</v>
      </c>
      <c r="Q21" s="30">
        <f>'Option1 (base case)'!Q$85*conv_2026</f>
        <v>0</v>
      </c>
      <c r="R21" s="30">
        <f>'Option1 (base case)'!R$85*conv_2026</f>
        <v>0</v>
      </c>
      <c r="S21" s="30">
        <f>'Option1 (base case)'!S$85*conv_2026</f>
        <v>0</v>
      </c>
      <c r="T21" s="30">
        <f>'Option1 (base case)'!T$85*conv_2026</f>
        <v>0</v>
      </c>
      <c r="U21" s="30">
        <f>'Option1 (base case)'!U$85*conv_2026</f>
        <v>0</v>
      </c>
      <c r="V21" s="30">
        <f>'Option1 (base case)'!V$85*conv_2026</f>
        <v>0</v>
      </c>
      <c r="W21" s="30">
        <f>'Option1 (base case)'!W$85*conv_2026</f>
        <v>0</v>
      </c>
      <c r="X21" s="30">
        <f>'Option1 (base case)'!X$85*conv_2026</f>
        <v>0</v>
      </c>
      <c r="Y21" s="30">
        <f>'Option1 (base case)'!Y$85*conv_2026</f>
        <v>0</v>
      </c>
      <c r="Z21" s="30">
        <f>'Option1 (base case)'!Z$85*conv_2026</f>
        <v>0</v>
      </c>
      <c r="AA21" s="30">
        <f>'Option1 (base case)'!AA$85*conv_2026</f>
        <v>0</v>
      </c>
      <c r="AB21" s="30">
        <f>'Option1 (base case)'!AB$85*conv_2026</f>
        <v>0</v>
      </c>
      <c r="AC21" s="30">
        <f>'Option1 (base case)'!AC$85*conv_2026</f>
        <v>0</v>
      </c>
      <c r="AD21" s="30">
        <f>'Option1 (base case)'!AD$85*conv_2026</f>
        <v>0</v>
      </c>
      <c r="AE21" s="30">
        <f>'Option1 (base case)'!AE$85*conv_2026</f>
        <v>0</v>
      </c>
      <c r="AF21" s="30">
        <f>'Option1 (base case)'!AF$85*conv_2026</f>
        <v>0</v>
      </c>
      <c r="AG21" s="30">
        <f>'Option1 (base case)'!AG$85*conv_2026</f>
        <v>0</v>
      </c>
    </row>
    <row r="22" spans="1:33" s="1" customFormat="1" x14ac:dyDescent="0.2">
      <c r="A22" s="134" t="str">
        <f t="shared" si="3"/>
        <v>Option 1 (base case)</v>
      </c>
      <c r="B22" s="134"/>
      <c r="C22" s="143" t="str">
        <f>'Option1 (base case)'!C$87</f>
        <v>Net benefits</v>
      </c>
      <c r="D22" s="108" t="str">
        <f t="shared" si="2"/>
        <v>Option 1 (base case)Net benefits</v>
      </c>
      <c r="E22" s="109"/>
      <c r="F22" s="142"/>
      <c r="G22" s="226">
        <f t="shared" si="4"/>
        <v>46203</v>
      </c>
      <c r="H22" s="51"/>
      <c r="I22" s="51">
        <f t="shared" ref="I22:AG22" si="5">SUM(I18:I21)</f>
        <v>0</v>
      </c>
      <c r="J22" s="51">
        <f t="shared" si="5"/>
        <v>0</v>
      </c>
      <c r="K22" s="51">
        <f t="shared" si="5"/>
        <v>0</v>
      </c>
      <c r="L22" s="51">
        <f t="shared" si="5"/>
        <v>0</v>
      </c>
      <c r="M22" s="51">
        <f t="shared" si="5"/>
        <v>0</v>
      </c>
      <c r="N22" s="51">
        <f t="shared" si="5"/>
        <v>0</v>
      </c>
      <c r="O22" s="51">
        <f t="shared" si="5"/>
        <v>0</v>
      </c>
      <c r="P22" s="51">
        <f t="shared" si="5"/>
        <v>0</v>
      </c>
      <c r="Q22" s="51">
        <f t="shared" si="5"/>
        <v>0</v>
      </c>
      <c r="R22" s="51">
        <f t="shared" si="5"/>
        <v>0</v>
      </c>
      <c r="S22" s="51">
        <f t="shared" si="5"/>
        <v>0</v>
      </c>
      <c r="T22" s="51">
        <f t="shared" si="5"/>
        <v>0</v>
      </c>
      <c r="U22" s="51">
        <f t="shared" si="5"/>
        <v>0</v>
      </c>
      <c r="V22" s="51">
        <f t="shared" si="5"/>
        <v>0</v>
      </c>
      <c r="W22" s="51">
        <f t="shared" si="5"/>
        <v>0</v>
      </c>
      <c r="X22" s="51">
        <f t="shared" si="5"/>
        <v>0</v>
      </c>
      <c r="Y22" s="51">
        <f t="shared" si="5"/>
        <v>0</v>
      </c>
      <c r="Z22" s="51">
        <f t="shared" si="5"/>
        <v>0</v>
      </c>
      <c r="AA22" s="51">
        <f t="shared" si="5"/>
        <v>0</v>
      </c>
      <c r="AB22" s="51">
        <f t="shared" si="5"/>
        <v>0</v>
      </c>
      <c r="AC22" s="51">
        <f t="shared" si="5"/>
        <v>0</v>
      </c>
      <c r="AD22" s="51">
        <f t="shared" si="5"/>
        <v>0</v>
      </c>
      <c r="AE22" s="51">
        <f t="shared" si="5"/>
        <v>0</v>
      </c>
      <c r="AF22" s="51">
        <f t="shared" si="5"/>
        <v>0</v>
      </c>
      <c r="AG22" s="51">
        <f t="shared" si="5"/>
        <v>0</v>
      </c>
    </row>
    <row r="23" spans="1:33" s="1" customFormat="1" x14ac:dyDescent="0.2">
      <c r="A23" s="134" t="str">
        <f t="shared" si="3"/>
        <v>Option 1 (base case)</v>
      </c>
      <c r="B23" s="134"/>
      <c r="C23" s="8" t="s">
        <v>119</v>
      </c>
      <c r="D23" s="37" t="str">
        <f t="shared" si="2"/>
        <v>Option 1 (base case)NPV</v>
      </c>
      <c r="F23" s="107" cm="1">
        <f t="array" ref="F23">SUMPRODUCT(($H22:$AG22)*($H$5:$AG$5)*($H$7:$AG$7))</f>
        <v>0</v>
      </c>
      <c r="G23" s="224">
        <f t="shared" si="4"/>
        <v>46203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</row>
    <row r="24" spans="1:33" s="1" customFormat="1" x14ac:dyDescent="0.2">
      <c r="A24" s="134" t="str">
        <f t="shared" si="3"/>
        <v>Option 1 (base case)</v>
      </c>
      <c r="B24" s="134"/>
      <c r="C24" s="8" t="s">
        <v>188</v>
      </c>
      <c r="D24" s="37" t="str">
        <f t="shared" si="2"/>
        <v>Option 1 (base case)PV of costs</v>
      </c>
      <c r="F24" s="107">
        <f>SUM(F18:F19)</f>
        <v>0</v>
      </c>
      <c r="G24" s="224">
        <f t="shared" si="4"/>
        <v>46203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</row>
    <row r="25" spans="1:33" s="1" customFormat="1" x14ac:dyDescent="0.2">
      <c r="A25" s="134" t="str">
        <f t="shared" si="3"/>
        <v>Option 1 (base case)</v>
      </c>
      <c r="B25" s="134"/>
      <c r="C25" s="8" t="s">
        <v>189</v>
      </c>
      <c r="D25" s="37" t="str">
        <f t="shared" si="2"/>
        <v>Option 1 (base case)PV of benefits</v>
      </c>
      <c r="F25" s="107">
        <f>SUM(F20:F21)</f>
        <v>0</v>
      </c>
      <c r="G25" s="224">
        <f t="shared" si="4"/>
        <v>46203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</row>
    <row r="26" spans="1:33" s="1" customFormat="1" x14ac:dyDescent="0.2">
      <c r="D26" s="37" t="str">
        <f t="shared" ref="D26:D39" si="6">A26&amp;C26</f>
        <v/>
      </c>
      <c r="G26" s="227"/>
    </row>
    <row r="27" spans="1:33" s="2" customFormat="1" x14ac:dyDescent="0.2">
      <c r="A27" s="122"/>
      <c r="B27" s="122"/>
      <c r="C27" s="122"/>
      <c r="D27" s="37" t="str">
        <f t="shared" si="6"/>
        <v/>
      </c>
      <c r="F27" s="117"/>
      <c r="G27" s="220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</row>
    <row r="28" spans="1:33" s="269" customFormat="1" x14ac:dyDescent="0.2">
      <c r="A28" s="267" t="str">
        <f>A29</f>
        <v>Option 2</v>
      </c>
      <c r="B28" s="267"/>
      <c r="C28" s="267" t="s">
        <v>124</v>
      </c>
      <c r="D28" s="268" t="str">
        <f t="shared" si="6"/>
        <v>Option 2Energy at risk value</v>
      </c>
      <c r="F28" s="96">
        <f>SUMPRODUCT($H28:$AG28, $H$5:$AG$5)</f>
        <v>171714133.26265991</v>
      </c>
      <c r="G28" s="270">
        <f>output_dollars</f>
        <v>46203</v>
      </c>
      <c r="H28" s="271"/>
      <c r="I28" s="30">
        <f>Option2!I$28*conv_2026</f>
        <v>11913801.577167561</v>
      </c>
      <c r="J28" s="30">
        <f>Option2!J$28*conv_2026</f>
        <v>12538348.470528591</v>
      </c>
      <c r="K28" s="30">
        <f>Option2!K$28*conv_2026</f>
        <v>12816088.850882363</v>
      </c>
      <c r="L28" s="30">
        <f>Option2!L$28*conv_2026</f>
        <v>13440696.689952856</v>
      </c>
      <c r="M28" s="30">
        <f>Option2!M$28*conv_2026</f>
        <v>13694350.002581479</v>
      </c>
      <c r="N28" s="30">
        <f>Option2!N$28*conv_2026</f>
        <v>13806108.343861865</v>
      </c>
      <c r="O28" s="30">
        <f>Option2!O$28*conv_2026</f>
        <v>14399697.119859736</v>
      </c>
      <c r="P28" s="30">
        <f>Option2!P$28*conv_2026</f>
        <v>16086832.921122788</v>
      </c>
      <c r="Q28" s="30">
        <f>Option2!Q$28*conv_2026</f>
        <v>16367531.629098289</v>
      </c>
      <c r="R28" s="30">
        <f>Option2!R$28*conv_2026</f>
        <v>16367531.629098289</v>
      </c>
      <c r="S28" s="30">
        <f>Option2!S$28*conv_2026</f>
        <v>16367531.629098289</v>
      </c>
      <c r="T28" s="30">
        <f>Option2!T$28*conv_2026</f>
        <v>16367531.629098289</v>
      </c>
      <c r="U28" s="30">
        <f>Option2!U$28*conv_2026</f>
        <v>16367531.629098289</v>
      </c>
      <c r="V28" s="30">
        <f>Option2!V$28*conv_2026</f>
        <v>16367531.629098289</v>
      </c>
      <c r="W28" s="30">
        <f>Option2!W$28*conv_2026</f>
        <v>16367531.629098289</v>
      </c>
      <c r="X28" s="30">
        <f>Option2!X$28*conv_2026</f>
        <v>0</v>
      </c>
      <c r="Y28" s="30">
        <f>Option2!Y$28*conv_2026</f>
        <v>0</v>
      </c>
      <c r="Z28" s="30">
        <f>Option2!Z$28*conv_2026</f>
        <v>0</v>
      </c>
      <c r="AA28" s="30">
        <f>Option2!AA$28*conv_2026</f>
        <v>0</v>
      </c>
      <c r="AB28" s="30">
        <f>Option2!AB$28*conv_2026</f>
        <v>0</v>
      </c>
      <c r="AC28" s="30">
        <f>Option2!AC$28*conv_2026</f>
        <v>0</v>
      </c>
      <c r="AD28" s="30">
        <f>Option2!AD$28*conv_2026</f>
        <v>0</v>
      </c>
      <c r="AE28" s="30">
        <f>Option2!AE$28*conv_2026</f>
        <v>0</v>
      </c>
      <c r="AF28" s="30">
        <f>Option2!AF$28*conv_2026</f>
        <v>0</v>
      </c>
      <c r="AG28" s="30">
        <f>Option2!AG$28*conv_2026</f>
        <v>0</v>
      </c>
    </row>
    <row r="29" spans="1:33" s="2" customFormat="1" x14ac:dyDescent="0.2">
      <c r="A29" s="134" t="str">
        <f>Data!B10</f>
        <v>Option 2</v>
      </c>
      <c r="B29" s="134"/>
      <c r="C29" s="57" t="str">
        <f>Option2!C$66</f>
        <v>Capital expenditure</v>
      </c>
      <c r="D29" s="37" t="str">
        <f t="shared" si="6"/>
        <v>Option 2Capital expenditure</v>
      </c>
      <c r="E29" s="1"/>
      <c r="F29" s="96" cm="1">
        <f t="array" ref="F29">SUMPRODUCT(($H29:$AG29)*($H$5:$AG$5)*($H$7:$AG$7))</f>
        <v>-40385097.549164876</v>
      </c>
      <c r="G29" s="224">
        <f>output_dollars</f>
        <v>46203</v>
      </c>
      <c r="H29" s="30"/>
      <c r="I29" s="30">
        <f>SUM(Option2!I$67:I$69)*conv_2026*I$7</f>
        <v>-8792009.9066911153</v>
      </c>
      <c r="J29" s="30">
        <f>SUM(Option2!J$67:J$69)*conv_2026*J$7</f>
        <v>-8792009.9066911153</v>
      </c>
      <c r="K29" s="30">
        <f>SUM(Option2!K$67:K$69)*conv_2026*K$7</f>
        <v>-8792009.9066911153</v>
      </c>
      <c r="L29" s="30">
        <f>SUM(Option2!L$67:L$69)*conv_2026*L$7</f>
        <v>-8792009.9066911153</v>
      </c>
      <c r="M29" s="30">
        <f>SUM(Option2!M$67:M$69)*conv_2026*M$7</f>
        <v>-8792009.9066911153</v>
      </c>
      <c r="N29" s="30">
        <f>SUM(Option2!N$67:N$69)*conv_2026*N$7</f>
        <v>0</v>
      </c>
      <c r="O29" s="30">
        <f>SUM(Option2!O$67:O$69)*conv_2026*O$7</f>
        <v>0</v>
      </c>
      <c r="P29" s="30">
        <f>SUM(Option2!P$67:P$69)*conv_2026*P$7</f>
        <v>0</v>
      </c>
      <c r="Q29" s="30">
        <f>SUM(Option2!Q$67:Q$69)*conv_2026*Q$7</f>
        <v>0</v>
      </c>
      <c r="R29" s="30">
        <f>SUM(Option2!R$67:R$69)*conv_2026*R$7</f>
        <v>0</v>
      </c>
      <c r="S29" s="30">
        <f>SUM(Option2!S$67:S$69)*conv_2026*S$7</f>
        <v>0</v>
      </c>
      <c r="T29" s="30">
        <f>SUM(Option2!T$67:T$69)*conv_2026*T$7</f>
        <v>0</v>
      </c>
      <c r="U29" s="30">
        <f>SUM(Option2!U$67:U$69)*conv_2026*U$7</f>
        <v>0</v>
      </c>
      <c r="V29" s="30">
        <f>SUM(Option2!V$67:V$69)*conv_2026*V$7</f>
        <v>0</v>
      </c>
      <c r="W29" s="30">
        <f>SUM(Option2!W$67:W$69)*conv_2026*W$7</f>
        <v>0</v>
      </c>
      <c r="X29" s="30">
        <f>SUM(Option2!X$67:X$69)*conv_2026*X$7</f>
        <v>0</v>
      </c>
      <c r="Y29" s="30">
        <f>SUM(Option2!Y$67:Y$69)*conv_2026*Y$7</f>
        <v>0</v>
      </c>
      <c r="Z29" s="30">
        <f>SUM(Option2!Z$67:Z$69)*conv_2026*Z$7</f>
        <v>0</v>
      </c>
      <c r="AA29" s="30">
        <f>SUM(Option2!AA$67:AA$69)*conv_2026*AA$7</f>
        <v>0</v>
      </c>
      <c r="AB29" s="30">
        <f>SUM(Option2!AB$67:AB$69)*conv_2026*AB$7</f>
        <v>0</v>
      </c>
      <c r="AC29" s="30">
        <f>SUM(Option2!AC$67:AC$69)*conv_2026*AC$7</f>
        <v>0</v>
      </c>
      <c r="AD29" s="30">
        <f>SUM(Option2!AD$67:AD$69)*conv_2026*AD$7</f>
        <v>0</v>
      </c>
      <c r="AE29" s="30">
        <f>SUM(Option2!AE$67:AE$69)*conv_2026*AE$7</f>
        <v>0</v>
      </c>
      <c r="AF29" s="30">
        <f>SUM(Option2!AF$67:AF$69)*conv_2026*AF$7</f>
        <v>0</v>
      </c>
      <c r="AG29" s="30">
        <f>SUM(Option2!AG$67:AG$69)*conv_2026*AG$7</f>
        <v>0</v>
      </c>
    </row>
    <row r="30" spans="1:33" s="2" customFormat="1" x14ac:dyDescent="0.2">
      <c r="A30" s="134" t="str">
        <f t="shared" ref="A30:A39" si="7">A29</f>
        <v>Option 2</v>
      </c>
      <c r="B30" s="134"/>
      <c r="C30" s="57" t="str">
        <f>'Option1 (base case)'!C$36</f>
        <v>Total risk cost</v>
      </c>
      <c r="D30" s="37" t="str">
        <f t="shared" si="6"/>
        <v>Option 2Total risk cost</v>
      </c>
      <c r="E30" s="1"/>
      <c r="F30" s="96" cm="1">
        <f t="array" ref="F30">SUMPRODUCT(($H30:$AG30)*($H$5:$AG$5)*($H$7:$AG$7))</f>
        <v>171714133.26265991</v>
      </c>
      <c r="G30" s="224">
        <f>output_dollars</f>
        <v>46203</v>
      </c>
      <c r="H30" s="30"/>
      <c r="I30" s="30">
        <f>Option2!I$36*conv_2026*I$7</f>
        <v>11913801.577167561</v>
      </c>
      <c r="J30" s="30">
        <f>Option2!J$36*conv_2026*J$7</f>
        <v>12538348.470528591</v>
      </c>
      <c r="K30" s="30">
        <f>Option2!K$36*conv_2026*K$7</f>
        <v>12816088.850882363</v>
      </c>
      <c r="L30" s="30">
        <f>Option2!L$36*conv_2026*L$7</f>
        <v>13440696.689952856</v>
      </c>
      <c r="M30" s="30">
        <f>Option2!M$36*conv_2026*M$7</f>
        <v>13694350.002581479</v>
      </c>
      <c r="N30" s="30">
        <f>Option2!N$36*conv_2026*N$7</f>
        <v>13806108.343861865</v>
      </c>
      <c r="O30" s="30">
        <f>Option2!O$36*conv_2026*O$7</f>
        <v>14399697.119859736</v>
      </c>
      <c r="P30" s="30">
        <f>Option2!P$36*conv_2026*P$7</f>
        <v>16086832.921122788</v>
      </c>
      <c r="Q30" s="30">
        <f>Option2!Q$36*conv_2026*Q$7</f>
        <v>16367531.629098289</v>
      </c>
      <c r="R30" s="30">
        <f>Option2!R$36*conv_2026*R$7</f>
        <v>16367531.629098289</v>
      </c>
      <c r="S30" s="30">
        <f>Option2!S$36*conv_2026*S$7</f>
        <v>16367531.629098289</v>
      </c>
      <c r="T30" s="30">
        <f>Option2!T$36*conv_2026*T$7</f>
        <v>16367531.629098289</v>
      </c>
      <c r="U30" s="30">
        <f>Option2!U$36*conv_2026*U$7</f>
        <v>16367531.629098289</v>
      </c>
      <c r="V30" s="30">
        <f>Option2!V$36*conv_2026*V$7</f>
        <v>16367531.629098289</v>
      </c>
      <c r="W30" s="30">
        <f>Option2!W$36*conv_2026*W$7</f>
        <v>16367531.629098289</v>
      </c>
      <c r="X30" s="30">
        <f>Option2!X$36*conv_2026*X$7</f>
        <v>0</v>
      </c>
      <c r="Y30" s="30">
        <f>Option2!Y$36*conv_2026*Y$7</f>
        <v>0</v>
      </c>
      <c r="Z30" s="30">
        <f>Option2!Z$36*conv_2026*Z$7</f>
        <v>0</v>
      </c>
      <c r="AA30" s="30">
        <f>Option2!AA$36*conv_2026*AA$7</f>
        <v>0</v>
      </c>
      <c r="AB30" s="30">
        <f>Option2!AB$36*conv_2026*AB$7</f>
        <v>0</v>
      </c>
      <c r="AC30" s="30">
        <f>Option2!AC$36*conv_2026*AC$7</f>
        <v>0</v>
      </c>
      <c r="AD30" s="30">
        <f>Option2!AD$36*conv_2026*AD$7</f>
        <v>0</v>
      </c>
      <c r="AE30" s="30">
        <f>Option2!AE$36*conv_2026*AE$7</f>
        <v>0</v>
      </c>
      <c r="AF30" s="30">
        <f>Option2!AF$36*conv_2026*AF$7</f>
        <v>0</v>
      </c>
      <c r="AG30" s="30">
        <f>Option2!AG$36*conv_2026*AG$7</f>
        <v>0</v>
      </c>
    </row>
    <row r="31" spans="1:33" s="2" customFormat="1" x14ac:dyDescent="0.2">
      <c r="A31" s="134" t="str">
        <f t="shared" si="7"/>
        <v>Option 2</v>
      </c>
      <c r="B31" s="134"/>
      <c r="C31" s="74"/>
      <c r="D31" s="37" t="str">
        <f t="shared" si="6"/>
        <v>Option 2</v>
      </c>
      <c r="E31" s="1"/>
      <c r="F31" s="96"/>
      <c r="G31" s="225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2" customFormat="1" x14ac:dyDescent="0.2">
      <c r="A32" s="134" t="str">
        <f t="shared" si="7"/>
        <v>Option 2</v>
      </c>
      <c r="B32" s="134"/>
      <c r="C32" s="57" t="str">
        <f>Option2!C$82</f>
        <v>Annualised capex</v>
      </c>
      <c r="D32" s="37" t="str">
        <f t="shared" si="6"/>
        <v>Option 2Annualised capex</v>
      </c>
      <c r="E32" s="1"/>
      <c r="F32" s="96" cm="1">
        <f t="array" ref="F32">SUMPRODUCT(($H32:$AG32)*($H$5:$AG$5)*($H$7:$AG$7))</f>
        <v>-40385097.549164899</v>
      </c>
      <c r="G32" s="224">
        <f t="shared" ref="G32:G39" si="8">output_dollars</f>
        <v>46203</v>
      </c>
      <c r="H32" s="30"/>
      <c r="I32" s="30">
        <f>Option2!I$82*conv_2026*I$7</f>
        <v>0</v>
      </c>
      <c r="J32" s="30">
        <f>Option2!J$82*conv_2026*J$7</f>
        <v>-763366.87001530512</v>
      </c>
      <c r="K32" s="30">
        <f>Option2!K$82*conv_2026*K$7</f>
        <v>-1526733.7400306102</v>
      </c>
      <c r="L32" s="30">
        <f>Option2!L$82*conv_2026*L$7</f>
        <v>-2290100.610045915</v>
      </c>
      <c r="M32" s="30">
        <f>Option2!M$82*conv_2026*M$7</f>
        <v>-3053467.4800612205</v>
      </c>
      <c r="N32" s="30">
        <f>Option2!N$82*conv_2026*N$7</f>
        <v>-3816834.3500765255</v>
      </c>
      <c r="O32" s="30">
        <f>Option2!O$82*conv_2026*O$7</f>
        <v>-3816834.3500765255</v>
      </c>
      <c r="P32" s="30">
        <f>Option2!P$82*conv_2026*P$7</f>
        <v>-3816834.3500765255</v>
      </c>
      <c r="Q32" s="30">
        <f>Option2!Q$82*conv_2026*Q$7</f>
        <v>-3816834.3500765255</v>
      </c>
      <c r="R32" s="30">
        <f>Option2!R$82*conv_2026*R$7</f>
        <v>-3816834.3500765255</v>
      </c>
      <c r="S32" s="30">
        <f>Option2!S$82*conv_2026*S$7</f>
        <v>-3816834.3500765255</v>
      </c>
      <c r="T32" s="30">
        <f>Option2!T$82*conv_2026*T$7</f>
        <v>-3816834.3500765255</v>
      </c>
      <c r="U32" s="30">
        <f>Option2!U$82*conv_2026*U$7</f>
        <v>-3816834.3500765255</v>
      </c>
      <c r="V32" s="30">
        <f>Option2!V$82*conv_2026*V$7</f>
        <v>-3816834.3500765255</v>
      </c>
      <c r="W32" s="30">
        <f>Option2!W$82*conv_2026*W$7</f>
        <v>-3816834.3500765255</v>
      </c>
      <c r="X32" s="30">
        <f>Option2!X$82*conv_2026*X$7</f>
        <v>-3816834.3500765255</v>
      </c>
      <c r="Y32" s="30">
        <f>Option2!Y$82*conv_2026*Y$7</f>
        <v>-3053467.4800612205</v>
      </c>
      <c r="Z32" s="30">
        <f>Option2!Z$82*conv_2026*Z$7</f>
        <v>-2290100.610045915</v>
      </c>
      <c r="AA32" s="30">
        <f>Option2!AA$82*conv_2026*AA$7</f>
        <v>-1526733.7400306102</v>
      </c>
      <c r="AB32" s="30">
        <f>Option2!AB$82*conv_2026*AB$7</f>
        <v>-763366.87001530512</v>
      </c>
      <c r="AC32" s="30">
        <f>Option2!AC$82*conv_2026*AC$7</f>
        <v>0</v>
      </c>
      <c r="AD32" s="30">
        <f>Option2!AD$82*conv_2026*AD$7</f>
        <v>0</v>
      </c>
      <c r="AE32" s="30">
        <f>Option2!AE$82*conv_2026*AE$7</f>
        <v>0</v>
      </c>
      <c r="AF32" s="30">
        <f>Option2!AF$82*conv_2026*AF$7</f>
        <v>0</v>
      </c>
      <c r="AG32" s="30">
        <f>Option2!AG$82*conv_2026*AG$7</f>
        <v>0</v>
      </c>
    </row>
    <row r="33" spans="1:33" s="2" customFormat="1" x14ac:dyDescent="0.2">
      <c r="A33" s="134" t="str">
        <f t="shared" si="7"/>
        <v>Option 2</v>
      </c>
      <c r="B33" s="134"/>
      <c r="C33" s="57" t="str">
        <f>Option2!C$83</f>
        <v>Operating expenditure</v>
      </c>
      <c r="D33" s="37" t="str">
        <f t="shared" si="6"/>
        <v>Option 2Operating expenditure</v>
      </c>
      <c r="E33" s="1"/>
      <c r="F33" s="96" cm="1">
        <f t="array" ref="F33">SUMPRODUCT(($H33:$AG33)*($H$5:$AG$5)*($H$7:$AG$7))</f>
        <v>0</v>
      </c>
      <c r="G33" s="224">
        <f t="shared" si="8"/>
        <v>46203</v>
      </c>
      <c r="H33" s="30"/>
      <c r="I33" s="30">
        <f>Option2!I$83*conv_2026*I$7</f>
        <v>0</v>
      </c>
      <c r="J33" s="30">
        <f>Option2!J$83*conv_2026*J$7</f>
        <v>0</v>
      </c>
      <c r="K33" s="30">
        <f>Option2!K$83*conv_2026*K$7</f>
        <v>0</v>
      </c>
      <c r="L33" s="30">
        <f>Option2!L$83*conv_2026*L$7</f>
        <v>0</v>
      </c>
      <c r="M33" s="30">
        <f>Option2!M$83*conv_2026*M$7</f>
        <v>0</v>
      </c>
      <c r="N33" s="30">
        <f>Option2!N$83*conv_2026*N$7</f>
        <v>0</v>
      </c>
      <c r="O33" s="30">
        <f>Option2!O$83*conv_2026*O$7</f>
        <v>0</v>
      </c>
      <c r="P33" s="30">
        <f>Option2!P$83*conv_2026*P$7</f>
        <v>0</v>
      </c>
      <c r="Q33" s="30">
        <f>Option2!Q$83*conv_2026*Q$7</f>
        <v>0</v>
      </c>
      <c r="R33" s="30">
        <f>Option2!R$83*conv_2026*R$7</f>
        <v>0</v>
      </c>
      <c r="S33" s="30">
        <f>Option2!S$83*conv_2026*S$7</f>
        <v>0</v>
      </c>
      <c r="T33" s="30">
        <f>Option2!T$83*conv_2026*T$7</f>
        <v>0</v>
      </c>
      <c r="U33" s="30">
        <f>Option2!U$83*conv_2026*U$7</f>
        <v>0</v>
      </c>
      <c r="V33" s="30">
        <f>Option2!V$83*conv_2026*V$7</f>
        <v>0</v>
      </c>
      <c r="W33" s="30">
        <f>Option2!W$83*conv_2026*W$7</f>
        <v>0</v>
      </c>
      <c r="X33" s="30">
        <f>Option2!X$83*conv_2026*X$7</f>
        <v>0</v>
      </c>
      <c r="Y33" s="30">
        <f>Option2!Y$83*conv_2026*Y$7</f>
        <v>0</v>
      </c>
      <c r="Z33" s="30">
        <f>Option2!Z$83*conv_2026*Z$7</f>
        <v>0</v>
      </c>
      <c r="AA33" s="30">
        <f>Option2!AA$83*conv_2026*AA$7</f>
        <v>0</v>
      </c>
      <c r="AB33" s="30">
        <f>Option2!AB$83*conv_2026*AB$7</f>
        <v>0</v>
      </c>
      <c r="AC33" s="30">
        <f>Option2!AC$83*conv_2026*AC$7</f>
        <v>0</v>
      </c>
      <c r="AD33" s="30">
        <f>Option2!AD$83*conv_2026*AD$7</f>
        <v>0</v>
      </c>
      <c r="AE33" s="30">
        <f>Option2!AE$83*conv_2026*AE$7</f>
        <v>0</v>
      </c>
      <c r="AF33" s="30">
        <f>Option2!AF$83*conv_2026*AF$7</f>
        <v>0</v>
      </c>
      <c r="AG33" s="30">
        <f>Option2!AG$83*conv_2026*AG$7</f>
        <v>0</v>
      </c>
    </row>
    <row r="34" spans="1:33" s="2" customFormat="1" x14ac:dyDescent="0.2">
      <c r="A34" s="134" t="str">
        <f t="shared" si="7"/>
        <v>Option 2</v>
      </c>
      <c r="B34" s="134"/>
      <c r="C34" s="57" t="str">
        <f>Option2!C$84</f>
        <v>Risk mitigated</v>
      </c>
      <c r="D34" s="37" t="str">
        <f t="shared" si="6"/>
        <v>Option 2Risk mitigated</v>
      </c>
      <c r="E34" s="1"/>
      <c r="F34" s="96" cm="1">
        <f t="array" ref="F34">SUMPRODUCT(($H34:$AG34)*($H$5:$AG$5)*($H$7:$AG$7))</f>
        <v>554291891.34218657</v>
      </c>
      <c r="G34" s="224">
        <f t="shared" si="8"/>
        <v>46203</v>
      </c>
      <c r="H34" s="30"/>
      <c r="I34" s="30">
        <f>Option2!I$84*conv_2026*I$7</f>
        <v>36976392.041294925</v>
      </c>
      <c r="J34" s="30">
        <f>Option2!J$84*conv_2026*J$7</f>
        <v>43094726.563326858</v>
      </c>
      <c r="K34" s="30">
        <f>Option2!K$84*conv_2026*K$7</f>
        <v>45823660.582113683</v>
      </c>
      <c r="L34" s="30">
        <f>Option2!L$84*conv_2026*L$7</f>
        <v>46195581.867823333</v>
      </c>
      <c r="M34" s="30">
        <f>Option2!M$84*conv_2026*M$7</f>
        <v>46467636.163592227</v>
      </c>
      <c r="N34" s="30">
        <f>Option2!N$84*conv_2026*N$7</f>
        <v>49236632.926145837</v>
      </c>
      <c r="O34" s="30">
        <f>Option2!O$84*conv_2026*O$7</f>
        <v>49508391.544789411</v>
      </c>
      <c r="P34" s="30">
        <f>Option2!P$84*conv_2026*P$7</f>
        <v>49724899.334891029</v>
      </c>
      <c r="Q34" s="30">
        <f>Option2!Q$84*conv_2026*Q$7</f>
        <v>49842923.42502258</v>
      </c>
      <c r="R34" s="30">
        <f>Option2!R$84*conv_2026*R$7</f>
        <v>49842923.42502258</v>
      </c>
      <c r="S34" s="30">
        <f>Option2!S$84*conv_2026*S$7</f>
        <v>49842923.42502258</v>
      </c>
      <c r="T34" s="30">
        <f>Option2!T$84*conv_2026*T$7</f>
        <v>49842923.42502258</v>
      </c>
      <c r="U34" s="30">
        <f>Option2!U$84*conv_2026*U$7</f>
        <v>49842923.42502258</v>
      </c>
      <c r="V34" s="30">
        <f>Option2!V$84*conv_2026*V$7</f>
        <v>49842923.42502258</v>
      </c>
      <c r="W34" s="30">
        <f>Option2!W$84*conv_2026*W$7</f>
        <v>49842923.42502258</v>
      </c>
      <c r="X34" s="30">
        <f>Option2!X$84*conv_2026*X$7</f>
        <v>0</v>
      </c>
      <c r="Y34" s="30">
        <f>Option2!Y$84*conv_2026*Y$7</f>
        <v>0</v>
      </c>
      <c r="Z34" s="30">
        <f>Option2!Z$84*conv_2026*Z$7</f>
        <v>0</v>
      </c>
      <c r="AA34" s="30">
        <f>Option2!AA$84*conv_2026*AA$7</f>
        <v>0</v>
      </c>
      <c r="AB34" s="30">
        <f>Option2!AB$84*conv_2026*AB$7</f>
        <v>0</v>
      </c>
      <c r="AC34" s="30">
        <f>Option2!AC$84*conv_2026*AC$7</f>
        <v>0</v>
      </c>
      <c r="AD34" s="30">
        <f>Option2!AD$84*conv_2026*AD$7</f>
        <v>0</v>
      </c>
      <c r="AE34" s="30">
        <f>Option2!AE$84*conv_2026*AE$7</f>
        <v>0</v>
      </c>
      <c r="AF34" s="30">
        <f>Option2!AF$84*conv_2026*AF$7</f>
        <v>0</v>
      </c>
      <c r="AG34" s="30">
        <f>Option2!AG$84*conv_2026*AG$7</f>
        <v>0</v>
      </c>
    </row>
    <row r="35" spans="1:33" s="2" customFormat="1" x14ac:dyDescent="0.2">
      <c r="A35" s="134" t="str">
        <f t="shared" si="7"/>
        <v>Option 2</v>
      </c>
      <c r="B35" s="134"/>
      <c r="C35" s="57" t="str">
        <f>Option2!C$85</f>
        <v>Other benefits value</v>
      </c>
      <c r="D35" s="37" t="str">
        <f t="shared" si="6"/>
        <v>Option 2Other benefits value</v>
      </c>
      <c r="E35" s="1"/>
      <c r="F35" s="96" cm="1">
        <f t="array" ref="F35">SUMPRODUCT(($H35:$AG35)*($H$5:$AG$5)*($H$7:$AG$7))</f>
        <v>0</v>
      </c>
      <c r="G35" s="224">
        <f t="shared" si="8"/>
        <v>46203</v>
      </c>
      <c r="H35" s="30"/>
      <c r="I35" s="30">
        <f>Option2!I$85*conv_2026*I$7</f>
        <v>0</v>
      </c>
      <c r="J35" s="30">
        <f>Option2!J$85*conv_2026*J$7</f>
        <v>0</v>
      </c>
      <c r="K35" s="30">
        <f>Option2!K$85*conv_2026*K$7</f>
        <v>0</v>
      </c>
      <c r="L35" s="30">
        <f>Option2!L$85*conv_2026*L$7</f>
        <v>0</v>
      </c>
      <c r="M35" s="30">
        <f>Option2!M$85*conv_2026*M$7</f>
        <v>0</v>
      </c>
      <c r="N35" s="30">
        <f>Option2!N$85*conv_2026*N$7</f>
        <v>0</v>
      </c>
      <c r="O35" s="30">
        <f>Option2!O$85*conv_2026*O$7</f>
        <v>0</v>
      </c>
      <c r="P35" s="30">
        <f>Option2!P$85*conv_2026*P$7</f>
        <v>0</v>
      </c>
      <c r="Q35" s="30">
        <f>Option2!Q$85*conv_2026*Q$7</f>
        <v>0</v>
      </c>
      <c r="R35" s="30">
        <f>Option2!R$85*conv_2026*R$7</f>
        <v>0</v>
      </c>
      <c r="S35" s="30">
        <f>Option2!S$85*conv_2026*S$7</f>
        <v>0</v>
      </c>
      <c r="T35" s="30">
        <f>Option2!T$85*conv_2026*T$7</f>
        <v>0</v>
      </c>
      <c r="U35" s="30">
        <f>Option2!U$85*conv_2026*U$7</f>
        <v>0</v>
      </c>
      <c r="V35" s="30">
        <f>Option2!V$85*conv_2026*V$7</f>
        <v>0</v>
      </c>
      <c r="W35" s="30">
        <f>Option2!W$85*conv_2026*W$7</f>
        <v>0</v>
      </c>
      <c r="X35" s="30">
        <f>Option2!X$85*conv_2026*X$7</f>
        <v>0</v>
      </c>
      <c r="Y35" s="30">
        <f>Option2!Y$85*conv_2026*Y$7</f>
        <v>0</v>
      </c>
      <c r="Z35" s="30">
        <f>Option2!Z$85*conv_2026*Z$7</f>
        <v>0</v>
      </c>
      <c r="AA35" s="30">
        <f>Option2!AA$85*conv_2026*AA$7</f>
        <v>0</v>
      </c>
      <c r="AB35" s="30">
        <f>Option2!AB$85*conv_2026*AB$7</f>
        <v>0</v>
      </c>
      <c r="AC35" s="30">
        <f>Option2!AC$85*conv_2026*AC$7</f>
        <v>0</v>
      </c>
      <c r="AD35" s="30">
        <f>Option2!AD$85*conv_2026*AD$7</f>
        <v>0</v>
      </c>
      <c r="AE35" s="30">
        <f>Option2!AE$85*conv_2026*AE$7</f>
        <v>0</v>
      </c>
      <c r="AF35" s="30">
        <f>Option2!AF$85*conv_2026*AF$7</f>
        <v>0</v>
      </c>
      <c r="AG35" s="30">
        <f>Option2!AG$85*conv_2026*AG$7</f>
        <v>0</v>
      </c>
    </row>
    <row r="36" spans="1:33" s="2" customFormat="1" x14ac:dyDescent="0.2">
      <c r="A36" s="134" t="str">
        <f t="shared" si="7"/>
        <v>Option 2</v>
      </c>
      <c r="B36" s="134"/>
      <c r="C36" s="124" t="str">
        <f>Option2!C87</f>
        <v>Net benefits</v>
      </c>
      <c r="D36" s="108" t="str">
        <f t="shared" si="6"/>
        <v>Option 2Net benefits</v>
      </c>
      <c r="E36" s="109"/>
      <c r="F36" s="142"/>
      <c r="G36" s="226">
        <f t="shared" si="8"/>
        <v>46203</v>
      </c>
      <c r="H36" s="51"/>
      <c r="I36" s="51">
        <f>SUM(I32:I35)</f>
        <v>36976392.041294925</v>
      </c>
      <c r="J36" s="51">
        <f t="shared" ref="J36:AG36" si="9">SUM(J32:J35)</f>
        <v>42331359.69331155</v>
      </c>
      <c r="K36" s="51">
        <f t="shared" si="9"/>
        <v>44296926.842083074</v>
      </c>
      <c r="L36" s="51">
        <f t="shared" si="9"/>
        <v>43905481.257777415</v>
      </c>
      <c r="M36" s="51">
        <f t="shared" si="9"/>
        <v>43414168.683531009</v>
      </c>
      <c r="N36" s="51">
        <f t="shared" si="9"/>
        <v>45419798.57606931</v>
      </c>
      <c r="O36" s="51">
        <f t="shared" si="9"/>
        <v>45691557.194712885</v>
      </c>
      <c r="P36" s="51">
        <f t="shared" si="9"/>
        <v>45908064.984814502</v>
      </c>
      <c r="Q36" s="51">
        <f t="shared" si="9"/>
        <v>46026089.074946053</v>
      </c>
      <c r="R36" s="51">
        <f t="shared" si="9"/>
        <v>46026089.074946053</v>
      </c>
      <c r="S36" s="51">
        <f t="shared" si="9"/>
        <v>46026089.074946053</v>
      </c>
      <c r="T36" s="51">
        <f t="shared" si="9"/>
        <v>46026089.074946053</v>
      </c>
      <c r="U36" s="51">
        <f t="shared" si="9"/>
        <v>46026089.074946053</v>
      </c>
      <c r="V36" s="51">
        <f t="shared" si="9"/>
        <v>46026089.074946053</v>
      </c>
      <c r="W36" s="51">
        <f t="shared" si="9"/>
        <v>46026089.074946053</v>
      </c>
      <c r="X36" s="51">
        <f t="shared" si="9"/>
        <v>-3816834.3500765255</v>
      </c>
      <c r="Y36" s="51">
        <f t="shared" si="9"/>
        <v>-3053467.4800612205</v>
      </c>
      <c r="Z36" s="51">
        <f t="shared" si="9"/>
        <v>-2290100.610045915</v>
      </c>
      <c r="AA36" s="51">
        <f t="shared" si="9"/>
        <v>-1526733.7400306102</v>
      </c>
      <c r="AB36" s="51">
        <f t="shared" si="9"/>
        <v>-763366.87001530512</v>
      </c>
      <c r="AC36" s="51">
        <f t="shared" si="9"/>
        <v>0</v>
      </c>
      <c r="AD36" s="51">
        <f t="shared" si="9"/>
        <v>0</v>
      </c>
      <c r="AE36" s="51">
        <f t="shared" si="9"/>
        <v>0</v>
      </c>
      <c r="AF36" s="51">
        <f t="shared" si="9"/>
        <v>0</v>
      </c>
      <c r="AG36" s="51">
        <f t="shared" si="9"/>
        <v>0</v>
      </c>
    </row>
    <row r="37" spans="1:33" s="2" customFormat="1" x14ac:dyDescent="0.2">
      <c r="A37" s="134" t="str">
        <f t="shared" si="7"/>
        <v>Option 2</v>
      </c>
      <c r="B37" s="134"/>
      <c r="C37" s="8" t="s">
        <v>119</v>
      </c>
      <c r="D37" s="37" t="str">
        <f t="shared" si="6"/>
        <v>Option 2NPV</v>
      </c>
      <c r="E37" s="1"/>
      <c r="F37" s="107" cm="1">
        <f t="array" ref="F37">SUMPRODUCT(($H36:$AG36)*($H$5:$AG$5)*($H$7:$AG$7))</f>
        <v>513906793.79302162</v>
      </c>
      <c r="G37" s="224">
        <f t="shared" si="8"/>
        <v>46203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</row>
    <row r="38" spans="1:33" s="2" customFormat="1" x14ac:dyDescent="0.2">
      <c r="A38" s="134" t="str">
        <f t="shared" si="7"/>
        <v>Option 2</v>
      </c>
      <c r="B38" s="134"/>
      <c r="C38" s="8" t="s">
        <v>188</v>
      </c>
      <c r="D38" s="37" t="str">
        <f t="shared" si="6"/>
        <v>Option 2PV of costs</v>
      </c>
      <c r="E38" s="1"/>
      <c r="F38" s="107">
        <f>SUM(F32:F33)</f>
        <v>-40385097.549164899</v>
      </c>
      <c r="G38" s="224">
        <f t="shared" si="8"/>
        <v>46203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</row>
    <row r="39" spans="1:33" s="2" customFormat="1" x14ac:dyDescent="0.2">
      <c r="A39" s="134" t="str">
        <f t="shared" si="7"/>
        <v>Option 2</v>
      </c>
      <c r="B39" s="134"/>
      <c r="C39" s="8" t="s">
        <v>189</v>
      </c>
      <c r="D39" s="37" t="str">
        <f t="shared" si="6"/>
        <v>Option 2PV of benefits</v>
      </c>
      <c r="E39" s="1"/>
      <c r="F39" s="107">
        <f>SUM(F34:F35)</f>
        <v>554291891.34218657</v>
      </c>
      <c r="G39" s="224">
        <f t="shared" si="8"/>
        <v>46203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</row>
    <row r="40" spans="1:33" s="2" customFormat="1" x14ac:dyDescent="0.2">
      <c r="A40" s="134"/>
      <c r="B40" s="134"/>
      <c r="C40" s="1"/>
      <c r="D40" s="37"/>
      <c r="E40" s="1"/>
      <c r="F40" s="107"/>
      <c r="G40" s="227"/>
      <c r="H40" s="1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</row>
    <row r="41" spans="1:33" s="2" customFormat="1" x14ac:dyDescent="0.2">
      <c r="A41" s="122"/>
      <c r="B41" s="122"/>
      <c r="C41" s="122"/>
      <c r="D41" s="37" t="str">
        <f>A41&amp;C41</f>
        <v/>
      </c>
      <c r="F41" s="117"/>
      <c r="G41" s="220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</row>
    <row r="42" spans="1:33" s="269" customFormat="1" x14ac:dyDescent="0.2">
      <c r="A42" s="267" t="str">
        <f>A43</f>
        <v>Option 3</v>
      </c>
      <c r="B42" s="267"/>
      <c r="C42" s="267" t="s">
        <v>124</v>
      </c>
      <c r="D42" s="268" t="str">
        <f>A42&amp;C42</f>
        <v>Option 3Energy at risk value</v>
      </c>
      <c r="F42" s="96">
        <f>SUMPRODUCT($H42:$AG42, $H$5:$AG$5)</f>
        <v>126132180.80218109</v>
      </c>
      <c r="G42" s="270">
        <f>output_dollars</f>
        <v>46203</v>
      </c>
      <c r="H42" s="271"/>
      <c r="I42" s="30">
        <f>Option3!I$28*conv_2026</f>
        <v>8473020.3682317138</v>
      </c>
      <c r="J42" s="30">
        <f>Option3!J$28*conv_2026</f>
        <v>9041258.6423215326</v>
      </c>
      <c r="K42" s="30">
        <f>Option3!K$28*conv_2026</f>
        <v>9276267.0780629441</v>
      </c>
      <c r="L42" s="30">
        <f>Option3!L$28*conv_2026</f>
        <v>9701433.2399148718</v>
      </c>
      <c r="M42" s="30">
        <f>Option3!M$28*conv_2026</f>
        <v>9938789.6289562378</v>
      </c>
      <c r="N42" s="30">
        <f>Option3!N$28*conv_2026</f>
        <v>10086353.405647798</v>
      </c>
      <c r="O42" s="30">
        <f>Option3!O$28*conv_2026</f>
        <v>10539175.07181607</v>
      </c>
      <c r="P42" s="30">
        <f>Option3!P$28*conv_2026</f>
        <v>11962139.149352033</v>
      </c>
      <c r="Q42" s="30">
        <f>Option3!Q$28*conv_2026</f>
        <v>12187547.502508935</v>
      </c>
      <c r="R42" s="30">
        <f>Option3!R$28*conv_2026</f>
        <v>12187547.502508935</v>
      </c>
      <c r="S42" s="30">
        <f>Option3!S$28*conv_2026</f>
        <v>12187547.502508935</v>
      </c>
      <c r="T42" s="30">
        <f>Option3!T$28*conv_2026</f>
        <v>12187547.502508935</v>
      </c>
      <c r="U42" s="30">
        <f>Option3!U$28*conv_2026</f>
        <v>12187547.502508935</v>
      </c>
      <c r="V42" s="30">
        <f>Option3!V$28*conv_2026</f>
        <v>12187547.502508935</v>
      </c>
      <c r="W42" s="30">
        <f>Option3!W$28*conv_2026</f>
        <v>12187547.502508935</v>
      </c>
      <c r="X42" s="30">
        <f>Option3!X$28*conv_2026</f>
        <v>0</v>
      </c>
      <c r="Y42" s="30">
        <f>Option3!Y$28*conv_2026</f>
        <v>0</v>
      </c>
      <c r="Z42" s="30">
        <f>Option3!Z$28*conv_2026</f>
        <v>0</v>
      </c>
      <c r="AA42" s="30">
        <f>Option3!AA$28*conv_2026</f>
        <v>0</v>
      </c>
      <c r="AB42" s="30">
        <f>Option3!AB$28*conv_2026</f>
        <v>0</v>
      </c>
      <c r="AC42" s="30">
        <f>Option3!AC$28*conv_2026</f>
        <v>0</v>
      </c>
      <c r="AD42" s="30">
        <f>Option3!AD$28*conv_2026</f>
        <v>0</v>
      </c>
      <c r="AE42" s="30">
        <f>Option3!AE$28*conv_2026</f>
        <v>0</v>
      </c>
      <c r="AF42" s="30">
        <f>Option3!AF$28*conv_2026</f>
        <v>0</v>
      </c>
      <c r="AG42" s="30">
        <f>Option3!AG$28*conv_2026</f>
        <v>0</v>
      </c>
    </row>
    <row r="43" spans="1:33" s="2" customFormat="1" x14ac:dyDescent="0.2">
      <c r="A43" s="134" t="str">
        <f>Data!B11</f>
        <v>Option 3</v>
      </c>
      <c r="B43" s="134"/>
      <c r="C43" s="57" t="str">
        <f>Option3!C$66</f>
        <v>Capital expenditure</v>
      </c>
      <c r="D43" s="37" t="str">
        <f>A43&amp;C43</f>
        <v>Option 3Capital expenditure</v>
      </c>
      <c r="E43" s="1"/>
      <c r="F43" s="96">
        <f>SUMPRODUCT($H43:$AG43, $H$5:$AG$5)</f>
        <v>-57327373.651898362</v>
      </c>
      <c r="G43" s="224">
        <f>output_dollars</f>
        <v>46203</v>
      </c>
      <c r="H43" s="30"/>
      <c r="I43" s="30">
        <f>SUM(Option3!I$67:I$69)*conv_2026*I$7</f>
        <v>-10683961.40559933</v>
      </c>
      <c r="J43" s="30">
        <f>SUM(Option3!J$67:J$69)*conv_2026*J$7</f>
        <v>-7345223.4663495393</v>
      </c>
      <c r="K43" s="30">
        <f>SUM(Option3!K$67:K$69)*conv_2026*K$7</f>
        <v>-12687204.169149203</v>
      </c>
      <c r="L43" s="30">
        <f>SUM(Option3!L$67:L$69)*conv_2026*L$7</f>
        <v>-15580777.049832355</v>
      </c>
      <c r="M43" s="30">
        <f>SUM(Option3!M$67:M$69)*conv_2026*M$7</f>
        <v>-16804980.960890613</v>
      </c>
      <c r="N43" s="30">
        <f>SUM(Option3!N$67:N$69)*conv_2026*N$7</f>
        <v>0</v>
      </c>
      <c r="O43" s="30">
        <f>SUM(Option3!O$67:O$69)*conv_2026*O$7</f>
        <v>0</v>
      </c>
      <c r="P43" s="30">
        <f>SUM(Option3!P$67:P$69)*conv_2026*P$7</f>
        <v>0</v>
      </c>
      <c r="Q43" s="30">
        <f>SUM(Option3!Q$67:Q$69)*conv_2026*Q$7</f>
        <v>0</v>
      </c>
      <c r="R43" s="30">
        <f>SUM(Option3!R$67:R$69)*conv_2026*R$7</f>
        <v>0</v>
      </c>
      <c r="S43" s="30">
        <f>SUM(Option3!S$67:S$69)*conv_2026*S$7</f>
        <v>0</v>
      </c>
      <c r="T43" s="30">
        <f>SUM(Option3!T$67:T$69)*conv_2026*T$7</f>
        <v>0</v>
      </c>
      <c r="U43" s="30">
        <f>SUM(Option3!U$67:U$69)*conv_2026*U$7</f>
        <v>0</v>
      </c>
      <c r="V43" s="30">
        <f>SUM(Option3!V$67:V$69)*conv_2026*V$7</f>
        <v>0</v>
      </c>
      <c r="W43" s="30">
        <f>SUM(Option3!W$67:W$69)*conv_2026*W$7</f>
        <v>0</v>
      </c>
      <c r="X43" s="30">
        <f>SUM(Option3!X$67:X$69)*conv_2026*X$7</f>
        <v>0</v>
      </c>
      <c r="Y43" s="30">
        <f>SUM(Option3!Y$67:Y$69)*conv_2026*Y$7</f>
        <v>0</v>
      </c>
      <c r="Z43" s="30">
        <f>SUM(Option3!Z$67:Z$69)*conv_2026*Z$7</f>
        <v>0</v>
      </c>
      <c r="AA43" s="30">
        <f>SUM(Option3!AA$67:AA$69)*conv_2026*AA$7</f>
        <v>0</v>
      </c>
      <c r="AB43" s="30">
        <f>SUM(Option3!AB$67:AB$69)*conv_2026*AB$7</f>
        <v>0</v>
      </c>
      <c r="AC43" s="30">
        <f>SUM(Option3!AC$67:AC$69)*conv_2026*AC$7</f>
        <v>0</v>
      </c>
      <c r="AD43" s="30">
        <f>SUM(Option3!AD$67:AD$69)*conv_2026*AD$7</f>
        <v>0</v>
      </c>
      <c r="AE43" s="30">
        <f>SUM(Option3!AE$67:AE$69)*conv_2026*AE$7</f>
        <v>0</v>
      </c>
      <c r="AF43" s="30">
        <f>SUM(Option3!AF$67:AF$69)*conv_2026*AF$7</f>
        <v>0</v>
      </c>
      <c r="AG43" s="30">
        <f>SUM(Option3!AG$67:AG$69)*conv_2026*AG$7</f>
        <v>0</v>
      </c>
    </row>
    <row r="44" spans="1:33" s="2" customFormat="1" x14ac:dyDescent="0.2">
      <c r="A44" s="134" t="str">
        <f t="shared" ref="A44:A53" si="10">A43</f>
        <v>Option 3</v>
      </c>
      <c r="B44" s="134"/>
      <c r="C44" s="57" t="str">
        <f>'Option1 (base case)'!C$36</f>
        <v>Total risk cost</v>
      </c>
      <c r="D44" s="37" t="str">
        <f>A44&amp;C44</f>
        <v>Option 3Total risk cost</v>
      </c>
      <c r="E44" s="1"/>
      <c r="F44" s="96">
        <f>SUMPRODUCT($H44:$AG44, $H$5:$AG$5)</f>
        <v>126132180.80218109</v>
      </c>
      <c r="G44" s="224">
        <f>output_dollars</f>
        <v>46203</v>
      </c>
      <c r="H44" s="30"/>
      <c r="I44" s="30">
        <f>Option3!I$36*conv_2026*I$7</f>
        <v>8473020.3682317138</v>
      </c>
      <c r="J44" s="30">
        <f>Option3!J$36*conv_2026*J$7</f>
        <v>9041258.6423215326</v>
      </c>
      <c r="K44" s="30">
        <f>Option3!K$36*conv_2026*K$7</f>
        <v>9276267.0780629441</v>
      </c>
      <c r="L44" s="30">
        <f>Option3!L$36*conv_2026*L$7</f>
        <v>9701433.2399148718</v>
      </c>
      <c r="M44" s="30">
        <f>Option3!M$36*conv_2026*M$7</f>
        <v>9938789.6289562378</v>
      </c>
      <c r="N44" s="30">
        <f>Option3!N$36*conv_2026*N$7</f>
        <v>10086353.405647798</v>
      </c>
      <c r="O44" s="30">
        <f>Option3!O$36*conv_2026*O$7</f>
        <v>10539175.07181607</v>
      </c>
      <c r="P44" s="30">
        <f>Option3!P$36*conv_2026*P$7</f>
        <v>11962139.149352033</v>
      </c>
      <c r="Q44" s="30">
        <f>Option3!Q$36*conv_2026*Q$7</f>
        <v>12187547.502508935</v>
      </c>
      <c r="R44" s="30">
        <f>Option3!R$36*conv_2026*R$7</f>
        <v>12187547.502508935</v>
      </c>
      <c r="S44" s="30">
        <f>Option3!S$36*conv_2026*S$7</f>
        <v>12187547.502508935</v>
      </c>
      <c r="T44" s="30">
        <f>Option3!T$36*conv_2026*T$7</f>
        <v>12187547.502508935</v>
      </c>
      <c r="U44" s="30">
        <f>Option3!U$36*conv_2026*U$7</f>
        <v>12187547.502508935</v>
      </c>
      <c r="V44" s="30">
        <f>Option3!V$36*conv_2026*V$7</f>
        <v>12187547.502508935</v>
      </c>
      <c r="W44" s="30">
        <f>Option3!W$36*conv_2026*W$7</f>
        <v>12187547.502508935</v>
      </c>
      <c r="X44" s="30">
        <f>Option3!X$36*conv_2026*X$7</f>
        <v>0</v>
      </c>
      <c r="Y44" s="30">
        <f>Option3!Y$36*conv_2026*Y$7</f>
        <v>0</v>
      </c>
      <c r="Z44" s="30">
        <f>Option3!Z$36*conv_2026*Z$7</f>
        <v>0</v>
      </c>
      <c r="AA44" s="30">
        <f>Option3!AA$36*conv_2026*AA$7</f>
        <v>0</v>
      </c>
      <c r="AB44" s="30">
        <f>Option3!AB$36*conv_2026*AB$7</f>
        <v>0</v>
      </c>
      <c r="AC44" s="30">
        <f>Option3!AC$36*conv_2026*AC$7</f>
        <v>0</v>
      </c>
      <c r="AD44" s="30">
        <f>Option3!AD$36*conv_2026*AD$7</f>
        <v>0</v>
      </c>
      <c r="AE44" s="30">
        <f>Option3!AE$36*conv_2026*AE$7</f>
        <v>0</v>
      </c>
      <c r="AF44" s="30">
        <f>Option3!AF$36*conv_2026*AF$7</f>
        <v>0</v>
      </c>
      <c r="AG44" s="30">
        <f>Option3!AG$36*conv_2026*AG$7</f>
        <v>0</v>
      </c>
    </row>
    <row r="45" spans="1:33" s="2" customFormat="1" x14ac:dyDescent="0.2">
      <c r="A45" s="134" t="str">
        <f t="shared" si="10"/>
        <v>Option 3</v>
      </c>
      <c r="B45" s="134"/>
      <c r="C45" s="57"/>
      <c r="D45" s="37"/>
      <c r="E45" s="1"/>
      <c r="F45" s="96"/>
      <c r="G45" s="224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33" s="2" customFormat="1" x14ac:dyDescent="0.2">
      <c r="A46" s="134" t="str">
        <f t="shared" si="10"/>
        <v>Option 3</v>
      </c>
      <c r="B46" s="134"/>
      <c r="C46" s="57" t="str">
        <f>Option3!C$82</f>
        <v>Annualised capex</v>
      </c>
      <c r="D46" s="37" t="str">
        <f t="shared" ref="D46:D53" si="11">A46&amp;C46</f>
        <v>Option 3Annualised capex</v>
      </c>
      <c r="E46" s="1"/>
      <c r="F46" s="96">
        <f>SUMPRODUCT($H46:$AG46, $H$5:$AG$5)</f>
        <v>-57327373.651898421</v>
      </c>
      <c r="G46" s="224">
        <f t="shared" ref="G46:G53" si="12">output_dollars</f>
        <v>46203</v>
      </c>
      <c r="H46" s="30"/>
      <c r="I46" s="30">
        <f>Option3!I$82*conv_2026*I$7</f>
        <v>0</v>
      </c>
      <c r="J46" s="30">
        <f>Option3!J$82*conv_2026*J$7</f>
        <v>-927635.69014518079</v>
      </c>
      <c r="K46" s="30">
        <f>Option3!K$82*conv_2026*K$7</f>
        <v>-1565385.2271199927</v>
      </c>
      <c r="L46" s="30">
        <f>Option3!L$82*conv_2026*L$7</f>
        <v>-2666952.6091673952</v>
      </c>
      <c r="M46" s="30">
        <f>Option3!M$82*conv_2026*M$7</f>
        <v>-4019754.657295784</v>
      </c>
      <c r="N46" s="30">
        <f>Option3!N$82*conv_2026*N$7</f>
        <v>-5478848.2949199742</v>
      </c>
      <c r="O46" s="30">
        <f>Option3!O$82*conv_2026*O$7</f>
        <v>-5478848.2949199742</v>
      </c>
      <c r="P46" s="30">
        <f>Option3!P$82*conv_2026*P$7</f>
        <v>-5478848.2949199742</v>
      </c>
      <c r="Q46" s="30">
        <f>Option3!Q$82*conv_2026*Q$7</f>
        <v>-5478848.2949199742</v>
      </c>
      <c r="R46" s="30">
        <f>Option3!R$82*conv_2026*R$7</f>
        <v>-5478848.2949199742</v>
      </c>
      <c r="S46" s="30">
        <f>Option3!S$82*conv_2026*S$7</f>
        <v>-5478848.2949199742</v>
      </c>
      <c r="T46" s="30">
        <f>Option3!T$82*conv_2026*T$7</f>
        <v>-5478848.2949199742</v>
      </c>
      <c r="U46" s="30">
        <f>Option3!U$82*conv_2026*U$7</f>
        <v>-5478848.2949199742</v>
      </c>
      <c r="V46" s="30">
        <f>Option3!V$82*conv_2026*V$7</f>
        <v>-5478848.2949199742</v>
      </c>
      <c r="W46" s="30">
        <f>Option3!W$82*conv_2026*W$7</f>
        <v>-5478848.2949199742</v>
      </c>
      <c r="X46" s="30">
        <f>Option3!X$82*conv_2026*X$7</f>
        <v>-5478848.2949199742</v>
      </c>
      <c r="Y46" s="30">
        <f>Option3!Y$82*conv_2026*Y$7</f>
        <v>-4551212.6047747936</v>
      </c>
      <c r="Z46" s="30">
        <f>Option3!Z$82*conv_2026*Z$7</f>
        <v>-3913463.0677999812</v>
      </c>
      <c r="AA46" s="30">
        <f>Option3!AA$82*conv_2026*AA$7</f>
        <v>-2811895.6857525799</v>
      </c>
      <c r="AB46" s="30">
        <f>Option3!AB$82*conv_2026*AB$7</f>
        <v>-1459093.6376241907</v>
      </c>
      <c r="AC46" s="30">
        <f>Option3!AC$82*conv_2026*AC$7</f>
        <v>0</v>
      </c>
      <c r="AD46" s="30">
        <f>Option3!AD$82*conv_2026*AD$7</f>
        <v>0</v>
      </c>
      <c r="AE46" s="30">
        <f>Option3!AE$82*conv_2026*AE$7</f>
        <v>0</v>
      </c>
      <c r="AF46" s="30">
        <f>Option3!AF$82*conv_2026*AF$7</f>
        <v>0</v>
      </c>
      <c r="AG46" s="30">
        <f>Option3!AG$82*conv_2026*AG$7</f>
        <v>0</v>
      </c>
    </row>
    <row r="47" spans="1:33" s="2" customFormat="1" x14ac:dyDescent="0.2">
      <c r="A47" s="134" t="str">
        <f t="shared" si="10"/>
        <v>Option 3</v>
      </c>
      <c r="B47" s="134"/>
      <c r="C47" s="57" t="str">
        <f>Option3!C$83</f>
        <v>Operating expenditure</v>
      </c>
      <c r="D47" s="37" t="str">
        <f t="shared" si="11"/>
        <v>Option 3Operating expenditure</v>
      </c>
      <c r="E47" s="1"/>
      <c r="F47" s="96">
        <f>SUMPRODUCT($H47:$AG47, $H$5:$AG$5)</f>
        <v>0</v>
      </c>
      <c r="G47" s="224">
        <f t="shared" si="12"/>
        <v>46203</v>
      </c>
      <c r="H47" s="30"/>
      <c r="I47" s="30">
        <f>Option3!I$83*conv_2026*I$7</f>
        <v>0</v>
      </c>
      <c r="J47" s="30">
        <f>Option3!J$83*conv_2026*J$7</f>
        <v>0</v>
      </c>
      <c r="K47" s="30">
        <f>Option3!K$83*conv_2026*K$7</f>
        <v>0</v>
      </c>
      <c r="L47" s="30">
        <f>Option3!L$83*conv_2026*L$7</f>
        <v>0</v>
      </c>
      <c r="M47" s="30">
        <f>Option3!M$83*conv_2026*M$7</f>
        <v>0</v>
      </c>
      <c r="N47" s="30">
        <f>Option3!N$83*conv_2026*N$7</f>
        <v>0</v>
      </c>
      <c r="O47" s="30">
        <f>Option3!O$83*conv_2026*O$7</f>
        <v>0</v>
      </c>
      <c r="P47" s="30">
        <f>Option3!P$83*conv_2026*P$7</f>
        <v>0</v>
      </c>
      <c r="Q47" s="30">
        <f>Option3!Q$83*conv_2026*Q$7</f>
        <v>0</v>
      </c>
      <c r="R47" s="30">
        <f>Option3!R$83*conv_2026*R$7</f>
        <v>0</v>
      </c>
      <c r="S47" s="30">
        <f>Option3!S$83*conv_2026*S$7</f>
        <v>0</v>
      </c>
      <c r="T47" s="30">
        <f>Option3!T$83*conv_2026*T$7</f>
        <v>0</v>
      </c>
      <c r="U47" s="30">
        <f>Option3!U$83*conv_2026*U$7</f>
        <v>0</v>
      </c>
      <c r="V47" s="30">
        <f>Option3!V$83*conv_2026*V$7</f>
        <v>0</v>
      </c>
      <c r="W47" s="30">
        <f>Option3!W$83*conv_2026*W$7</f>
        <v>0</v>
      </c>
      <c r="X47" s="30">
        <f>Option3!X$83*conv_2026*X$7</f>
        <v>0</v>
      </c>
      <c r="Y47" s="30">
        <f>Option3!Y$83*conv_2026*Y$7</f>
        <v>0</v>
      </c>
      <c r="Z47" s="30">
        <f>Option3!Z$83*conv_2026*Z$7</f>
        <v>0</v>
      </c>
      <c r="AA47" s="30">
        <f>Option3!AA$83*conv_2026*AA$7</f>
        <v>0</v>
      </c>
      <c r="AB47" s="30">
        <f>Option3!AB$83*conv_2026*AB$7</f>
        <v>0</v>
      </c>
      <c r="AC47" s="30">
        <f>Option3!AC$83*conv_2026*AC$7</f>
        <v>0</v>
      </c>
      <c r="AD47" s="30">
        <f>Option3!AD$83*conv_2026*AD$7</f>
        <v>0</v>
      </c>
      <c r="AE47" s="30">
        <f>Option3!AE$83*conv_2026*AE$7</f>
        <v>0</v>
      </c>
      <c r="AF47" s="30">
        <f>Option3!AF$83*conv_2026*AF$7</f>
        <v>0</v>
      </c>
      <c r="AG47" s="30">
        <f>Option3!AG$83*conv_2026*AG$7</f>
        <v>0</v>
      </c>
    </row>
    <row r="48" spans="1:33" s="2" customFormat="1" x14ac:dyDescent="0.2">
      <c r="A48" s="134" t="str">
        <f t="shared" si="10"/>
        <v>Option 3</v>
      </c>
      <c r="B48" s="134"/>
      <c r="C48" s="57" t="str">
        <f>Option3!C$84</f>
        <v>Risk mitigated</v>
      </c>
      <c r="D48" s="37" t="str">
        <f t="shared" si="11"/>
        <v>Option 3Risk mitigated</v>
      </c>
      <c r="E48" s="1"/>
      <c r="F48" s="96">
        <f>SUMPRODUCT($H48:$AG48, $H$5:$AG$5)</f>
        <v>599873843.80266535</v>
      </c>
      <c r="G48" s="224">
        <f t="shared" si="12"/>
        <v>46203</v>
      </c>
      <c r="H48" s="30"/>
      <c r="I48" s="30">
        <f>Option3!I$84*conv_2026*I$7</f>
        <v>40417173.250230774</v>
      </c>
      <c r="J48" s="30">
        <f>Option3!J$84*conv_2026*J$7</f>
        <v>46591816.391533911</v>
      </c>
      <c r="K48" s="30">
        <f>Option3!K$84*conv_2026*K$7</f>
        <v>49363482.354933105</v>
      </c>
      <c r="L48" s="30">
        <f>Option3!L$84*conv_2026*L$7</f>
        <v>49934845.317861311</v>
      </c>
      <c r="M48" s="30">
        <f>Option3!M$84*conv_2026*M$7</f>
        <v>50223196.537217468</v>
      </c>
      <c r="N48" s="30">
        <f>Option3!N$84*conv_2026*N$7</f>
        <v>52956387.864359908</v>
      </c>
      <c r="O48" s="30">
        <f>Option3!O$84*conv_2026*O$7</f>
        <v>53368913.592833079</v>
      </c>
      <c r="P48" s="30">
        <f>Option3!P$84*conv_2026*P$7</f>
        <v>53849593.106661789</v>
      </c>
      <c r="Q48" s="30">
        <f>Option3!Q$84*conv_2026*Q$7</f>
        <v>54022907.551611938</v>
      </c>
      <c r="R48" s="30">
        <f>Option3!R$84*conv_2026*R$7</f>
        <v>54022907.551611938</v>
      </c>
      <c r="S48" s="30">
        <f>Option3!S$84*conv_2026*S$7</f>
        <v>54022907.551611938</v>
      </c>
      <c r="T48" s="30">
        <f>Option3!T$84*conv_2026*T$7</f>
        <v>54022907.551611938</v>
      </c>
      <c r="U48" s="30">
        <f>Option3!U$84*conv_2026*U$7</f>
        <v>54022907.551611938</v>
      </c>
      <c r="V48" s="30">
        <f>Option3!V$84*conv_2026*V$7</f>
        <v>54022907.551611938</v>
      </c>
      <c r="W48" s="30">
        <f>Option3!W$84*conv_2026*W$7</f>
        <v>54022907.551611938</v>
      </c>
      <c r="X48" s="30">
        <f>Option3!X$84*conv_2026*X$7</f>
        <v>0</v>
      </c>
      <c r="Y48" s="30">
        <f>Option3!Y$84*conv_2026*Y$7</f>
        <v>0</v>
      </c>
      <c r="Z48" s="30">
        <f>Option3!Z$84*conv_2026*Z$7</f>
        <v>0</v>
      </c>
      <c r="AA48" s="30">
        <f>Option3!AA$84*conv_2026*AA$7</f>
        <v>0</v>
      </c>
      <c r="AB48" s="30">
        <f>Option3!AB$84*conv_2026*AB$7</f>
        <v>0</v>
      </c>
      <c r="AC48" s="30">
        <f>Option3!AC$84*conv_2026*AC$7</f>
        <v>0</v>
      </c>
      <c r="AD48" s="30">
        <f>Option3!AD$84*conv_2026*AD$7</f>
        <v>0</v>
      </c>
      <c r="AE48" s="30">
        <f>Option3!AE$84*conv_2026*AE$7</f>
        <v>0</v>
      </c>
      <c r="AF48" s="30">
        <f>Option3!AF$84*conv_2026*AF$7</f>
        <v>0</v>
      </c>
      <c r="AG48" s="30">
        <f>Option3!AG$84*conv_2026*AG$7</f>
        <v>0</v>
      </c>
    </row>
    <row r="49" spans="1:33" s="2" customFormat="1" x14ac:dyDescent="0.2">
      <c r="A49" s="134" t="str">
        <f t="shared" si="10"/>
        <v>Option 3</v>
      </c>
      <c r="B49" s="134"/>
      <c r="C49" s="57" t="str">
        <f>Option3!C$85</f>
        <v>Other benefits value</v>
      </c>
      <c r="D49" s="37" t="str">
        <f t="shared" si="11"/>
        <v>Option 3Other benefits value</v>
      </c>
      <c r="E49" s="1"/>
      <c r="F49" s="96">
        <f>SUMPRODUCT($H49:$AG49, $H$5:$AG$5)</f>
        <v>0</v>
      </c>
      <c r="G49" s="224">
        <f t="shared" si="12"/>
        <v>46203</v>
      </c>
      <c r="H49" s="30"/>
      <c r="I49" s="30">
        <f>Option3!I$85*conv_2026*I$7</f>
        <v>0</v>
      </c>
      <c r="J49" s="30">
        <f>Option3!J$85*conv_2026*J$7</f>
        <v>0</v>
      </c>
      <c r="K49" s="30">
        <f>Option3!K$85*conv_2026*K$7</f>
        <v>0</v>
      </c>
      <c r="L49" s="30">
        <f>Option3!L$85*conv_2026*L$7</f>
        <v>0</v>
      </c>
      <c r="M49" s="30">
        <f>Option3!M$85*conv_2026*M$7</f>
        <v>0</v>
      </c>
      <c r="N49" s="30">
        <f>Option3!N$85*conv_2026*N$7</f>
        <v>0</v>
      </c>
      <c r="O49" s="30">
        <f>Option3!O$85*conv_2026*O$7</f>
        <v>0</v>
      </c>
      <c r="P49" s="30">
        <f>Option3!P$85*conv_2026*P$7</f>
        <v>0</v>
      </c>
      <c r="Q49" s="30">
        <f>Option3!Q$85*conv_2026*Q$7</f>
        <v>0</v>
      </c>
      <c r="R49" s="30">
        <f>Option3!R$85*conv_2026*R$7</f>
        <v>0</v>
      </c>
      <c r="S49" s="30">
        <f>Option3!S$85*conv_2026*S$7</f>
        <v>0</v>
      </c>
      <c r="T49" s="30">
        <f>Option3!T$85*conv_2026*T$7</f>
        <v>0</v>
      </c>
      <c r="U49" s="30">
        <f>Option3!U$85*conv_2026*U$7</f>
        <v>0</v>
      </c>
      <c r="V49" s="30">
        <f>Option3!V$85*conv_2026*V$7</f>
        <v>0</v>
      </c>
      <c r="W49" s="30">
        <f>Option3!W$85*conv_2026*W$7</f>
        <v>0</v>
      </c>
      <c r="X49" s="30">
        <f>Option3!X$85*conv_2026*X$7</f>
        <v>0</v>
      </c>
      <c r="Y49" s="30">
        <f>Option3!Y$85*conv_2026*Y$7</f>
        <v>0</v>
      </c>
      <c r="Z49" s="30">
        <f>Option3!Z$85*conv_2026*Z$7</f>
        <v>0</v>
      </c>
      <c r="AA49" s="30">
        <f>Option3!AA$85*conv_2026*AA$7</f>
        <v>0</v>
      </c>
      <c r="AB49" s="30">
        <f>Option3!AB$85*conv_2026*AB$7</f>
        <v>0</v>
      </c>
      <c r="AC49" s="30">
        <f>Option3!AC$85*conv_2026*AC$7</f>
        <v>0</v>
      </c>
      <c r="AD49" s="30">
        <f>Option3!AD$85*conv_2026*AD$7</f>
        <v>0</v>
      </c>
      <c r="AE49" s="30">
        <f>Option3!AE$85*conv_2026*AE$7</f>
        <v>0</v>
      </c>
      <c r="AF49" s="30">
        <f>Option3!AF$85*conv_2026*AF$7</f>
        <v>0</v>
      </c>
      <c r="AG49" s="30">
        <f>Option3!AG$85*conv_2026*AG$7</f>
        <v>0</v>
      </c>
    </row>
    <row r="50" spans="1:33" s="2" customFormat="1" x14ac:dyDescent="0.2">
      <c r="A50" s="134" t="str">
        <f t="shared" si="10"/>
        <v>Option 3</v>
      </c>
      <c r="B50" s="134"/>
      <c r="C50" s="124" t="str">
        <f>Option3!C87</f>
        <v>Net benefits</v>
      </c>
      <c r="D50" s="108" t="str">
        <f t="shared" si="11"/>
        <v>Option 3Net benefits</v>
      </c>
      <c r="E50" s="109"/>
      <c r="F50" s="142"/>
      <c r="G50" s="226">
        <f t="shared" si="12"/>
        <v>46203</v>
      </c>
      <c r="H50" s="51"/>
      <c r="I50" s="51">
        <f t="shared" ref="I50:AB50" si="13">SUM(I46:I49)</f>
        <v>40417173.250230774</v>
      </c>
      <c r="J50" s="51">
        <f t="shared" si="13"/>
        <v>45664180.701388732</v>
      </c>
      <c r="K50" s="51">
        <f t="shared" si="13"/>
        <v>47798097.127813116</v>
      </c>
      <c r="L50" s="51">
        <f t="shared" si="13"/>
        <v>47267892.708693914</v>
      </c>
      <c r="M50" s="51">
        <f t="shared" si="13"/>
        <v>46203441.879921682</v>
      </c>
      <c r="N50" s="51">
        <f t="shared" si="13"/>
        <v>47477539.569439933</v>
      </c>
      <c r="O50" s="51">
        <f t="shared" si="13"/>
        <v>47890065.297913104</v>
      </c>
      <c r="P50" s="51">
        <f t="shared" si="13"/>
        <v>48370744.811741814</v>
      </c>
      <c r="Q50" s="51">
        <f t="shared" si="13"/>
        <v>48544059.256691962</v>
      </c>
      <c r="R50" s="51">
        <f t="shared" si="13"/>
        <v>48544059.256691962</v>
      </c>
      <c r="S50" s="51">
        <f t="shared" si="13"/>
        <v>48544059.256691962</v>
      </c>
      <c r="T50" s="51">
        <f t="shared" si="13"/>
        <v>48544059.256691962</v>
      </c>
      <c r="U50" s="51">
        <f t="shared" si="13"/>
        <v>48544059.256691962</v>
      </c>
      <c r="V50" s="51">
        <f t="shared" si="13"/>
        <v>48544059.256691962</v>
      </c>
      <c r="W50" s="51">
        <f t="shared" si="13"/>
        <v>48544059.256691962</v>
      </c>
      <c r="X50" s="51">
        <f t="shared" si="13"/>
        <v>-5478848.2949199742</v>
      </c>
      <c r="Y50" s="51">
        <f t="shared" si="13"/>
        <v>-4551212.6047747936</v>
      </c>
      <c r="Z50" s="51">
        <f t="shared" si="13"/>
        <v>-3913463.0677999812</v>
      </c>
      <c r="AA50" s="51">
        <f t="shared" si="13"/>
        <v>-2811895.6857525799</v>
      </c>
      <c r="AB50" s="51">
        <f t="shared" si="13"/>
        <v>-1459093.6376241907</v>
      </c>
      <c r="AC50" s="51">
        <f>SUM(AC46:AC49)</f>
        <v>0</v>
      </c>
      <c r="AD50" s="51">
        <f>SUM(AD46:AD49)</f>
        <v>0</v>
      </c>
      <c r="AE50" s="51">
        <f>SUM(AE46:AE49)</f>
        <v>0</v>
      </c>
      <c r="AF50" s="51">
        <f>SUM(AF46:AF49)</f>
        <v>0</v>
      </c>
      <c r="AG50" s="51">
        <f>SUM(AG46:AG49)</f>
        <v>0</v>
      </c>
    </row>
    <row r="51" spans="1:33" s="2" customFormat="1" x14ac:dyDescent="0.2">
      <c r="A51" s="134" t="str">
        <f t="shared" si="10"/>
        <v>Option 3</v>
      </c>
      <c r="B51" s="134"/>
      <c r="C51" s="8" t="s">
        <v>119</v>
      </c>
      <c r="D51" s="37" t="str">
        <f t="shared" si="11"/>
        <v>Option 3NPV</v>
      </c>
      <c r="E51" s="1"/>
      <c r="F51" s="107" cm="1">
        <f t="array" ref="F51">SUMPRODUCT(($H50:$AG50)*($H$5:$AG$5)*($H$7:$AG$7))</f>
        <v>542546470.15076685</v>
      </c>
      <c r="G51" s="224">
        <f t="shared" si="12"/>
        <v>46203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</row>
    <row r="52" spans="1:33" s="2" customFormat="1" x14ac:dyDescent="0.2">
      <c r="A52" s="134" t="str">
        <f t="shared" si="10"/>
        <v>Option 3</v>
      </c>
      <c r="B52" s="134"/>
      <c r="C52" s="8" t="s">
        <v>188</v>
      </c>
      <c r="D52" s="37" t="str">
        <f t="shared" si="11"/>
        <v>Option 3PV of costs</v>
      </c>
      <c r="E52" s="1"/>
      <c r="F52" s="107">
        <f>SUM(F46:F47)</f>
        <v>-57327373.651898421</v>
      </c>
      <c r="G52" s="224">
        <f t="shared" si="12"/>
        <v>46203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</row>
    <row r="53" spans="1:33" s="2" customFormat="1" x14ac:dyDescent="0.2">
      <c r="A53" s="134" t="str">
        <f t="shared" si="10"/>
        <v>Option 3</v>
      </c>
      <c r="B53" s="134"/>
      <c r="C53" s="8" t="s">
        <v>189</v>
      </c>
      <c r="D53" s="37" t="str">
        <f t="shared" si="11"/>
        <v>Option 3PV of benefits</v>
      </c>
      <c r="E53" s="1"/>
      <c r="F53" s="107">
        <f>SUM(F48:F49)</f>
        <v>599873843.80266535</v>
      </c>
      <c r="G53" s="224">
        <f t="shared" si="12"/>
        <v>46203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</row>
    <row r="54" spans="1:33" s="2" customFormat="1" x14ac:dyDescent="0.2">
      <c r="A54" s="134"/>
      <c r="B54" s="134"/>
      <c r="C54" s="1"/>
      <c r="D54" s="37"/>
      <c r="E54" s="1"/>
      <c r="F54" s="107"/>
      <c r="G54" s="227"/>
      <c r="H54" s="1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</row>
    <row r="55" spans="1:33" s="2" customFormat="1" x14ac:dyDescent="0.2">
      <c r="A55" s="122"/>
      <c r="B55" s="122"/>
      <c r="C55" s="122"/>
      <c r="D55" s="37"/>
      <c r="F55" s="117"/>
      <c r="G55" s="220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</row>
    <row r="56" spans="1:33" s="269" customFormat="1" x14ac:dyDescent="0.2">
      <c r="A56" s="267" t="str">
        <f>A57</f>
        <v>Option 4</v>
      </c>
      <c r="B56" s="267"/>
      <c r="C56" s="267" t="s">
        <v>124</v>
      </c>
      <c r="D56" s="268" t="str">
        <f>A56&amp;C56</f>
        <v>Option 4Energy at risk value</v>
      </c>
      <c r="F56" s="96">
        <f>SUMPRODUCT($H56:$AG56, $H$5:$AG$5)</f>
        <v>79353476.708607838</v>
      </c>
      <c r="G56" s="270">
        <f>output_dollars</f>
        <v>46203</v>
      </c>
      <c r="H56" s="271"/>
      <c r="I56" s="30">
        <f>Option4!I$28*conv_2026</f>
        <v>5536079.8952259999</v>
      </c>
      <c r="J56" s="30">
        <f>Option4!J$28*conv_2026</f>
        <v>5944365.3903648192</v>
      </c>
      <c r="K56" s="30">
        <f>Option4!K$28*conv_2026</f>
        <v>6170465.9761727806</v>
      </c>
      <c r="L56" s="30">
        <f>Option4!L$28*conv_2026</f>
        <v>6347033.3185442034</v>
      </c>
      <c r="M56" s="30">
        <f>Option4!M$28*conv_2026</f>
        <v>6382372.3736636993</v>
      </c>
      <c r="N56" s="30">
        <f>Option4!N$28*conv_2026</f>
        <v>6531557.3885018965</v>
      </c>
      <c r="O56" s="30">
        <f>Option4!O$28*conv_2026</f>
        <v>6632431.0210785037</v>
      </c>
      <c r="P56" s="30">
        <f>Option4!P$28*conv_2026</f>
        <v>7357104.507124071</v>
      </c>
      <c r="Q56" s="30">
        <f>Option4!Q$28*conv_2026</f>
        <v>7433779.0111967027</v>
      </c>
      <c r="R56" s="30">
        <f>Option4!R$28*conv_2026</f>
        <v>7433779.0111967027</v>
      </c>
      <c r="S56" s="30">
        <f>Option4!S$28*conv_2026</f>
        <v>7433779.0111967027</v>
      </c>
      <c r="T56" s="30">
        <f>Option4!T$28*conv_2026</f>
        <v>7433779.0111967027</v>
      </c>
      <c r="U56" s="30">
        <f>Option4!U$28*conv_2026</f>
        <v>7433779.0111967027</v>
      </c>
      <c r="V56" s="30">
        <f>Option4!V$28*conv_2026</f>
        <v>7433779.0111967027</v>
      </c>
      <c r="W56" s="30">
        <f>Option4!W$28*conv_2026</f>
        <v>7433779.0111967027</v>
      </c>
      <c r="X56" s="30">
        <f>Option4!X$28*conv_2026</f>
        <v>0</v>
      </c>
      <c r="Y56" s="30">
        <f>Option4!Y$28*conv_2026</f>
        <v>0</v>
      </c>
      <c r="Z56" s="30">
        <f>Option4!Z$28*conv_2026</f>
        <v>0</v>
      </c>
      <c r="AA56" s="30">
        <f>Option4!AA$28*conv_2026</f>
        <v>0</v>
      </c>
      <c r="AB56" s="30">
        <f>Option4!AB$28*conv_2026</f>
        <v>0</v>
      </c>
      <c r="AC56" s="30">
        <f>Option4!AC$28*conv_2026</f>
        <v>0</v>
      </c>
      <c r="AD56" s="30">
        <f>Option4!AD$28*conv_2026</f>
        <v>0</v>
      </c>
      <c r="AE56" s="30">
        <f>Option4!AE$28*conv_2026</f>
        <v>0</v>
      </c>
      <c r="AF56" s="30">
        <f>Option4!AF$28*conv_2026</f>
        <v>0</v>
      </c>
      <c r="AG56" s="30">
        <f>Option4!AG$28*conv_2026</f>
        <v>0</v>
      </c>
    </row>
    <row r="57" spans="1:33" s="2" customFormat="1" x14ac:dyDescent="0.2">
      <c r="A57" s="134" t="str">
        <f>Data!B12</f>
        <v>Option 4</v>
      </c>
      <c r="B57" s="134"/>
      <c r="C57" s="57" t="str">
        <f>Option4!C$66</f>
        <v>Capital expenditure</v>
      </c>
      <c r="D57" s="37" t="str">
        <f t="shared" ref="D57:D67" si="14">A57&amp;C57</f>
        <v>Option 4Capital expenditure</v>
      </c>
      <c r="E57" s="1"/>
      <c r="F57" s="96">
        <f>SUMPRODUCT($H57:$AG57, $H$5:$AG$5)</f>
        <v>-109908809.78570187</v>
      </c>
      <c r="G57" s="224">
        <f>output_dollars</f>
        <v>46203</v>
      </c>
      <c r="H57" s="30"/>
      <c r="I57" s="30">
        <f>SUM(Option4!I$67:I$69)*conv_2026*I$7</f>
        <v>-23927621.897956833</v>
      </c>
      <c r="J57" s="30">
        <f>SUM(Option4!J$67:J$69)*conv_2026*J$7</f>
        <v>-23927621.897956833</v>
      </c>
      <c r="K57" s="30">
        <f>SUM(Option4!K$67:K$69)*conv_2026*K$7</f>
        <v>-23927621.897956833</v>
      </c>
      <c r="L57" s="30">
        <f>SUM(Option4!L$67:L$69)*conv_2026*L$7</f>
        <v>-23927621.897956833</v>
      </c>
      <c r="M57" s="30">
        <f>SUM(Option4!M$67:M$69)*conv_2026*M$7</f>
        <v>-23927621.897956833</v>
      </c>
      <c r="N57" s="30">
        <f>SUM(Option4!N$67:N$69)*conv_2026*N$7</f>
        <v>0</v>
      </c>
      <c r="O57" s="30">
        <f>SUM(Option4!O$67:O$69)*conv_2026*O$7</f>
        <v>0</v>
      </c>
      <c r="P57" s="30">
        <f>SUM(Option4!P$67:P$69)*conv_2026*P$7</f>
        <v>0</v>
      </c>
      <c r="Q57" s="30">
        <f>SUM(Option4!Q$67:Q$69)*conv_2026*Q$7</f>
        <v>0</v>
      </c>
      <c r="R57" s="30">
        <f>SUM(Option4!R$67:R$69)*conv_2026*R$7</f>
        <v>0</v>
      </c>
      <c r="S57" s="30">
        <f>SUM(Option4!S$67:S$69)*conv_2026*S$7</f>
        <v>0</v>
      </c>
      <c r="T57" s="30">
        <f>SUM(Option4!T$67:T$69)*conv_2026*T$7</f>
        <v>0</v>
      </c>
      <c r="U57" s="30">
        <f>SUM(Option4!U$67:U$69)*conv_2026*U$7</f>
        <v>0</v>
      </c>
      <c r="V57" s="30">
        <f>SUM(Option4!V$67:V$69)*conv_2026*V$7</f>
        <v>0</v>
      </c>
      <c r="W57" s="30">
        <f>SUM(Option4!W$67:W$69)*conv_2026*W$7</f>
        <v>0</v>
      </c>
      <c r="X57" s="30">
        <f>SUM(Option4!X$67:X$69)*conv_2026*X$7</f>
        <v>0</v>
      </c>
      <c r="Y57" s="30">
        <f>SUM(Option4!Y$67:Y$69)*conv_2026*Y$7</f>
        <v>0</v>
      </c>
      <c r="Z57" s="30">
        <f>SUM(Option4!Z$67:Z$69)*conv_2026*Z$7</f>
        <v>0</v>
      </c>
      <c r="AA57" s="30">
        <f>SUM(Option4!AA$67:AA$69)*conv_2026*AA$7</f>
        <v>0</v>
      </c>
      <c r="AB57" s="30">
        <f>SUM(Option4!AB$67:AB$69)*conv_2026*AB$7</f>
        <v>0</v>
      </c>
      <c r="AC57" s="30">
        <f>SUM(Option4!AC$67:AC$69)*conv_2026*AC$7</f>
        <v>0</v>
      </c>
      <c r="AD57" s="30">
        <f>SUM(Option4!AD$67:AD$69)*conv_2026*AD$7</f>
        <v>0</v>
      </c>
      <c r="AE57" s="30">
        <f>SUM(Option4!AE$67:AE$69)*conv_2026*AE$7</f>
        <v>0</v>
      </c>
      <c r="AF57" s="30">
        <f>SUM(Option4!AF$67:AF$69)*conv_2026*AF$7</f>
        <v>0</v>
      </c>
      <c r="AG57" s="30">
        <f>SUM(Option4!AG$67:AG$69)*conv_2026*AG$7</f>
        <v>0</v>
      </c>
    </row>
    <row r="58" spans="1:33" s="2" customFormat="1" x14ac:dyDescent="0.2">
      <c r="A58" s="134" t="str">
        <f t="shared" ref="A58:A67" si="15">A57</f>
        <v>Option 4</v>
      </c>
      <c r="B58" s="134"/>
      <c r="C58" s="57" t="str">
        <f>'Option1 (base case)'!C$36</f>
        <v>Total risk cost</v>
      </c>
      <c r="D58" s="37" t="str">
        <f t="shared" si="14"/>
        <v>Option 4Total risk cost</v>
      </c>
      <c r="E58" s="1"/>
      <c r="F58" s="96">
        <f>SUMPRODUCT($H58:$AG58, $H$5:$AG$5)</f>
        <v>79353476.708607838</v>
      </c>
      <c r="G58" s="224">
        <f>output_dollars</f>
        <v>46203</v>
      </c>
      <c r="H58" s="30"/>
      <c r="I58" s="30">
        <f>Option4!I$36*conv_2026*I$7</f>
        <v>5536079.8952259999</v>
      </c>
      <c r="J58" s="30">
        <f>Option4!J$36*conv_2026*J$7</f>
        <v>5944365.3903648192</v>
      </c>
      <c r="K58" s="30">
        <f>Option4!K$36*conv_2026*K$7</f>
        <v>6170465.9761727806</v>
      </c>
      <c r="L58" s="30">
        <f>Option4!L$36*conv_2026*L$7</f>
        <v>6347033.3185442034</v>
      </c>
      <c r="M58" s="30">
        <f>Option4!M$36*conv_2026*M$7</f>
        <v>6382372.3736636993</v>
      </c>
      <c r="N58" s="30">
        <f>Option4!N$36*conv_2026*N$7</f>
        <v>6531557.3885018965</v>
      </c>
      <c r="O58" s="30">
        <f>Option4!O$36*conv_2026*O$7</f>
        <v>6632431.0210785037</v>
      </c>
      <c r="P58" s="30">
        <f>Option4!P$36*conv_2026*P$7</f>
        <v>7357104.507124071</v>
      </c>
      <c r="Q58" s="30">
        <f>Option4!Q$36*conv_2026*Q$7</f>
        <v>7433779.0111967027</v>
      </c>
      <c r="R58" s="30">
        <f>Option4!R$36*conv_2026*R$7</f>
        <v>7433779.0111967027</v>
      </c>
      <c r="S58" s="30">
        <f>Option4!S$36*conv_2026*S$7</f>
        <v>7433779.0111967027</v>
      </c>
      <c r="T58" s="30">
        <f>Option4!T$36*conv_2026*T$7</f>
        <v>7433779.0111967027</v>
      </c>
      <c r="U58" s="30">
        <f>Option4!U$36*conv_2026*U$7</f>
        <v>7433779.0111967027</v>
      </c>
      <c r="V58" s="30">
        <f>Option4!V$36*conv_2026*V$7</f>
        <v>7433779.0111967027</v>
      </c>
      <c r="W58" s="30">
        <f>Option4!W$36*conv_2026*W$7</f>
        <v>7433779.0111967027</v>
      </c>
      <c r="X58" s="30">
        <f>Option4!X$36*conv_2026*X$7</f>
        <v>0</v>
      </c>
      <c r="Y58" s="30">
        <f>Option4!Y$36*conv_2026*Y$7</f>
        <v>0</v>
      </c>
      <c r="Z58" s="30">
        <f>Option4!Z$36*conv_2026*Z$7</f>
        <v>0</v>
      </c>
      <c r="AA58" s="30">
        <f>Option4!AA$36*conv_2026*AA$7</f>
        <v>0</v>
      </c>
      <c r="AB58" s="30">
        <f>Option4!AB$36*conv_2026*AB$7</f>
        <v>0</v>
      </c>
      <c r="AC58" s="30">
        <f>Option4!AC$36*conv_2026*AC$7</f>
        <v>0</v>
      </c>
      <c r="AD58" s="30">
        <f>Option4!AD$36*conv_2026*AD$7</f>
        <v>0</v>
      </c>
      <c r="AE58" s="30">
        <f>Option4!AE$36*conv_2026*AE$7</f>
        <v>0</v>
      </c>
      <c r="AF58" s="30">
        <f>Option4!AF$36*conv_2026*AF$7</f>
        <v>0</v>
      </c>
      <c r="AG58" s="30">
        <f>Option4!AG$36*conv_2026*AG$7</f>
        <v>0</v>
      </c>
    </row>
    <row r="59" spans="1:33" s="2" customFormat="1" x14ac:dyDescent="0.2">
      <c r="A59" s="134" t="str">
        <f t="shared" si="15"/>
        <v>Option 4</v>
      </c>
      <c r="B59" s="134"/>
      <c r="C59" s="74"/>
      <c r="D59" s="37" t="str">
        <f t="shared" si="14"/>
        <v>Option 4</v>
      </c>
      <c r="E59" s="1"/>
      <c r="F59"/>
      <c r="G59" s="225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s="2" customFormat="1" x14ac:dyDescent="0.2">
      <c r="A60" s="134" t="str">
        <f t="shared" si="15"/>
        <v>Option 4</v>
      </c>
      <c r="B60" s="134"/>
      <c r="C60" s="57" t="str">
        <f>Option4!C$82</f>
        <v>Annualised capex</v>
      </c>
      <c r="D60" s="37" t="str">
        <f t="shared" si="14"/>
        <v>Option 4Annualised capex</v>
      </c>
      <c r="E60" s="1"/>
      <c r="F60" s="96">
        <f>SUMPRODUCT($H60:$AG60, $H$5:$AG$5)</f>
        <v>-109908809.78570195</v>
      </c>
      <c r="G60" s="224">
        <f t="shared" ref="G60:G67" si="16">output_dollars</f>
        <v>46203</v>
      </c>
      <c r="H60" s="30"/>
      <c r="I60" s="30">
        <f>Option4!I$82*conv_2026*I$7</f>
        <v>0</v>
      </c>
      <c r="J60" s="30">
        <f>Option4!J$82*conv_2026*J$7</f>
        <v>-2077517.4310543111</v>
      </c>
      <c r="K60" s="30">
        <f>Option4!K$82*conv_2026*K$7</f>
        <v>-4155034.8621086222</v>
      </c>
      <c r="L60" s="30">
        <f>Option4!L$82*conv_2026*L$7</f>
        <v>-6232552.2931629336</v>
      </c>
      <c r="M60" s="30">
        <f>Option4!M$82*conv_2026*M$7</f>
        <v>-8310069.7242172444</v>
      </c>
      <c r="N60" s="30">
        <f>Option4!N$82*conv_2026*N$7</f>
        <v>-10387587.155271556</v>
      </c>
      <c r="O60" s="30">
        <f>Option4!O$82*conv_2026*O$7</f>
        <v>-10387587.155271556</v>
      </c>
      <c r="P60" s="30">
        <f>Option4!P$82*conv_2026*P$7</f>
        <v>-10387587.155271556</v>
      </c>
      <c r="Q60" s="30">
        <f>Option4!Q$82*conv_2026*Q$7</f>
        <v>-10387587.155271556</v>
      </c>
      <c r="R60" s="30">
        <f>Option4!R$82*conv_2026*R$7</f>
        <v>-10387587.155271556</v>
      </c>
      <c r="S60" s="30">
        <f>Option4!S$82*conv_2026*S$7</f>
        <v>-10387587.155271556</v>
      </c>
      <c r="T60" s="30">
        <f>Option4!T$82*conv_2026*T$7</f>
        <v>-10387587.155271556</v>
      </c>
      <c r="U60" s="30">
        <f>Option4!U$82*conv_2026*U$7</f>
        <v>-10387587.155271556</v>
      </c>
      <c r="V60" s="30">
        <f>Option4!V$82*conv_2026*V$7</f>
        <v>-10387587.155271556</v>
      </c>
      <c r="W60" s="30">
        <f>Option4!W$82*conv_2026*W$7</f>
        <v>-10387587.155271556</v>
      </c>
      <c r="X60" s="30">
        <f>Option4!X$82*conv_2026*X$7</f>
        <v>-10387587.155271556</v>
      </c>
      <c r="Y60" s="30">
        <f>Option4!Y$82*conv_2026*Y$7</f>
        <v>-8310069.7242172444</v>
      </c>
      <c r="Z60" s="30">
        <f>Option4!Z$82*conv_2026*Z$7</f>
        <v>-6232552.2931629336</v>
      </c>
      <c r="AA60" s="30">
        <f>Option4!AA$82*conv_2026*AA$7</f>
        <v>-4155034.8621086222</v>
      </c>
      <c r="AB60" s="30">
        <f>Option4!AB$82*conv_2026*AB$7</f>
        <v>-2077517.4310543111</v>
      </c>
      <c r="AC60" s="30">
        <f>Option4!AC$82*conv_2026*AC$7</f>
        <v>0</v>
      </c>
      <c r="AD60" s="30">
        <f>Option4!AD$82*conv_2026*AD$7</f>
        <v>0</v>
      </c>
      <c r="AE60" s="30">
        <f>Option4!AE$82*conv_2026*AE$7</f>
        <v>0</v>
      </c>
      <c r="AF60" s="30">
        <f>Option4!AF$82*conv_2026*AF$7</f>
        <v>0</v>
      </c>
      <c r="AG60" s="30">
        <f>Option4!AG$82*conv_2026*AG$7</f>
        <v>0</v>
      </c>
    </row>
    <row r="61" spans="1:33" s="2" customFormat="1" x14ac:dyDescent="0.2">
      <c r="A61" s="134" t="str">
        <f t="shared" si="15"/>
        <v>Option 4</v>
      </c>
      <c r="B61" s="134"/>
      <c r="C61" s="57" t="str">
        <f>Option4!C$83</f>
        <v>Operating expenditure</v>
      </c>
      <c r="D61" s="37" t="str">
        <f t="shared" si="14"/>
        <v>Option 4Operating expenditure</v>
      </c>
      <c r="E61" s="1"/>
      <c r="F61" s="96">
        <f>SUMPRODUCT($H61:$AG61, $H$5:$AG$5)</f>
        <v>0</v>
      </c>
      <c r="G61" s="224">
        <f t="shared" si="16"/>
        <v>46203</v>
      </c>
      <c r="H61" s="30"/>
      <c r="I61" s="30">
        <f>Option4!I$83*conv_2026*I$7</f>
        <v>0</v>
      </c>
      <c r="J61" s="30">
        <f>Option4!J$83*conv_2026*J$7</f>
        <v>0</v>
      </c>
      <c r="K61" s="30">
        <f>Option4!K$83*conv_2026*K$7</f>
        <v>0</v>
      </c>
      <c r="L61" s="30">
        <f>Option4!L$83*conv_2026*L$7</f>
        <v>0</v>
      </c>
      <c r="M61" s="30">
        <f>Option4!M$83*conv_2026*M$7</f>
        <v>0</v>
      </c>
      <c r="N61" s="30">
        <f>Option4!N$83*conv_2026*N$7</f>
        <v>0</v>
      </c>
      <c r="O61" s="30">
        <f>Option4!O$83*conv_2026*O$7</f>
        <v>0</v>
      </c>
      <c r="P61" s="30">
        <f>Option4!P$83*conv_2026*P$7</f>
        <v>0</v>
      </c>
      <c r="Q61" s="30">
        <f>Option4!Q$83*conv_2026*Q$7</f>
        <v>0</v>
      </c>
      <c r="R61" s="30">
        <f>Option4!R$83*conv_2026*R$7</f>
        <v>0</v>
      </c>
      <c r="S61" s="30">
        <f>Option4!S$83*conv_2026*S$7</f>
        <v>0</v>
      </c>
      <c r="T61" s="30">
        <f>Option4!T$83*conv_2026*T$7</f>
        <v>0</v>
      </c>
      <c r="U61" s="30">
        <f>Option4!U$83*conv_2026*U$7</f>
        <v>0</v>
      </c>
      <c r="V61" s="30">
        <f>Option4!V$83*conv_2026*V$7</f>
        <v>0</v>
      </c>
      <c r="W61" s="30">
        <f>Option4!W$83*conv_2026*W$7</f>
        <v>0</v>
      </c>
      <c r="X61" s="30">
        <f>Option4!X$83*conv_2026*X$7</f>
        <v>0</v>
      </c>
      <c r="Y61" s="30">
        <f>Option4!Y$83*conv_2026*Y$7</f>
        <v>0</v>
      </c>
      <c r="Z61" s="30">
        <f>Option4!Z$83*conv_2026*Z$7</f>
        <v>0</v>
      </c>
      <c r="AA61" s="30">
        <f>Option4!AA$83*conv_2026*AA$7</f>
        <v>0</v>
      </c>
      <c r="AB61" s="30">
        <f>Option4!AB$83*conv_2026*AB$7</f>
        <v>0</v>
      </c>
      <c r="AC61" s="30">
        <f>Option4!AC$83*conv_2026*AC$7</f>
        <v>0</v>
      </c>
      <c r="AD61" s="30">
        <f>Option4!AD$83*conv_2026*AD$7</f>
        <v>0</v>
      </c>
      <c r="AE61" s="30">
        <f>Option4!AE$83*conv_2026*AE$7</f>
        <v>0</v>
      </c>
      <c r="AF61" s="30">
        <f>Option4!AF$83*conv_2026*AF$7</f>
        <v>0</v>
      </c>
      <c r="AG61" s="30">
        <f>Option4!AG$83*conv_2026*AG$7</f>
        <v>0</v>
      </c>
    </row>
    <row r="62" spans="1:33" s="2" customFormat="1" x14ac:dyDescent="0.2">
      <c r="A62" s="134" t="str">
        <f t="shared" si="15"/>
        <v>Option 4</v>
      </c>
      <c r="B62" s="134"/>
      <c r="C62" s="57" t="str">
        <f>Option4!C$84</f>
        <v>Risk mitigated</v>
      </c>
      <c r="D62" s="37" t="str">
        <f t="shared" si="14"/>
        <v>Option 4Risk mitigated</v>
      </c>
      <c r="E62" s="1"/>
      <c r="F62" s="96">
        <f>SUMPRODUCT($H62:$AG62, $H$5:$AG$5)</f>
        <v>646652547.89623868</v>
      </c>
      <c r="G62" s="224">
        <f t="shared" si="16"/>
        <v>46203</v>
      </c>
      <c r="H62" s="30"/>
      <c r="I62" s="30">
        <f>Option4!I$84*conv_2026*I$7</f>
        <v>43354113.723236486</v>
      </c>
      <c r="J62" s="30">
        <f>Option4!J$84*conv_2026*J$7</f>
        <v>49688709.643490627</v>
      </c>
      <c r="K62" s="30">
        <f>Option4!K$84*conv_2026*K$7</f>
        <v>52469283.456823267</v>
      </c>
      <c r="L62" s="30">
        <f>Option4!L$84*conv_2026*L$7</f>
        <v>53289245.239231981</v>
      </c>
      <c r="M62" s="30">
        <f>Option4!M$84*conv_2026*M$7</f>
        <v>53779613.79251001</v>
      </c>
      <c r="N62" s="30">
        <f>Option4!N$84*conv_2026*N$7</f>
        <v>56511183.88150581</v>
      </c>
      <c r="O62" s="30">
        <f>Option4!O$84*conv_2026*O$7</f>
        <v>57275657.643570647</v>
      </c>
      <c r="P62" s="30">
        <f>Option4!P$84*conv_2026*P$7</f>
        <v>58454627.748889744</v>
      </c>
      <c r="Q62" s="30">
        <f>Option4!Q$84*conv_2026*Q$7</f>
        <v>58776676.042924173</v>
      </c>
      <c r="R62" s="30">
        <f>Option4!R$84*conv_2026*R$7</f>
        <v>58776676.042924173</v>
      </c>
      <c r="S62" s="30">
        <f>Option4!S$84*conv_2026*S$7</f>
        <v>58776676.042924173</v>
      </c>
      <c r="T62" s="30">
        <f>Option4!T$84*conv_2026*T$7</f>
        <v>58776676.042924173</v>
      </c>
      <c r="U62" s="30">
        <f>Option4!U$84*conv_2026*U$7</f>
        <v>58776676.042924173</v>
      </c>
      <c r="V62" s="30">
        <f>Option4!V$84*conv_2026*V$7</f>
        <v>58776676.042924173</v>
      </c>
      <c r="W62" s="30">
        <f>Option4!W$84*conv_2026*W$7</f>
        <v>58776676.042924173</v>
      </c>
      <c r="X62" s="30">
        <f>Option4!X$84*conv_2026*X$7</f>
        <v>0</v>
      </c>
      <c r="Y62" s="30">
        <f>Option4!Y$84*conv_2026*Y$7</f>
        <v>0</v>
      </c>
      <c r="Z62" s="30">
        <f>Option4!Z$84*conv_2026*Z$7</f>
        <v>0</v>
      </c>
      <c r="AA62" s="30">
        <f>Option4!AA$84*conv_2026*AA$7</f>
        <v>0</v>
      </c>
      <c r="AB62" s="30">
        <f>Option4!AB$84*conv_2026*AB$7</f>
        <v>0</v>
      </c>
      <c r="AC62" s="30">
        <f>Option4!AC$84*conv_2026*AC$7</f>
        <v>0</v>
      </c>
      <c r="AD62" s="30">
        <f>Option4!AD$84*conv_2026*AD$7</f>
        <v>0</v>
      </c>
      <c r="AE62" s="30">
        <f>Option4!AE$84*conv_2026*AE$7</f>
        <v>0</v>
      </c>
      <c r="AF62" s="30">
        <f>Option4!AF$84*conv_2026*AF$7</f>
        <v>0</v>
      </c>
      <c r="AG62" s="30">
        <f>Option4!AG$84*conv_2026*AG$7</f>
        <v>0</v>
      </c>
    </row>
    <row r="63" spans="1:33" s="2" customFormat="1" x14ac:dyDescent="0.2">
      <c r="A63" s="134" t="str">
        <f t="shared" si="15"/>
        <v>Option 4</v>
      </c>
      <c r="B63" s="134"/>
      <c r="C63" s="57" t="str">
        <f>Option4!C$85</f>
        <v>Other benefits value</v>
      </c>
      <c r="D63" s="37" t="str">
        <f t="shared" si="14"/>
        <v>Option 4Other benefits value</v>
      </c>
      <c r="E63" s="1"/>
      <c r="F63" s="96">
        <f>SUMPRODUCT($H63:$AG63, $H$5:$AG$5)</f>
        <v>0</v>
      </c>
      <c r="G63" s="224">
        <f t="shared" si="16"/>
        <v>46203</v>
      </c>
      <c r="H63" s="30"/>
      <c r="I63" s="30">
        <f>Option4!I$85*conv_2026*I$7</f>
        <v>0</v>
      </c>
      <c r="J63" s="30">
        <f>Option4!J$85*conv_2026*J$7</f>
        <v>0</v>
      </c>
      <c r="K63" s="30">
        <f>Option4!K$85*conv_2026*K$7</f>
        <v>0</v>
      </c>
      <c r="L63" s="30">
        <f>Option4!L$85*conv_2026*L$7</f>
        <v>0</v>
      </c>
      <c r="M63" s="30">
        <f>Option4!M$85*conv_2026*M$7</f>
        <v>0</v>
      </c>
      <c r="N63" s="30">
        <f>Option4!N$85*conv_2026*N$7</f>
        <v>0</v>
      </c>
      <c r="O63" s="30">
        <f>Option4!O$85*conv_2026*O$7</f>
        <v>0</v>
      </c>
      <c r="P63" s="30">
        <f>Option4!P$85*conv_2026*P$7</f>
        <v>0</v>
      </c>
      <c r="Q63" s="30">
        <f>Option4!Q$85*conv_2026*Q$7</f>
        <v>0</v>
      </c>
      <c r="R63" s="30">
        <f>Option4!R$85*conv_2026*R$7</f>
        <v>0</v>
      </c>
      <c r="S63" s="30">
        <f>Option4!S$85*conv_2026*S$7</f>
        <v>0</v>
      </c>
      <c r="T63" s="30">
        <f>Option4!T$85*conv_2026*T$7</f>
        <v>0</v>
      </c>
      <c r="U63" s="30">
        <f>Option4!U$85*conv_2026*U$7</f>
        <v>0</v>
      </c>
      <c r="V63" s="30">
        <f>Option4!V$85*conv_2026*V$7</f>
        <v>0</v>
      </c>
      <c r="W63" s="30">
        <f>Option4!W$85*conv_2026*W$7</f>
        <v>0</v>
      </c>
      <c r="X63" s="30">
        <f>Option4!X$85*conv_2026*X$7</f>
        <v>0</v>
      </c>
      <c r="Y63" s="30">
        <f>Option4!Y$85*conv_2026*Y$7</f>
        <v>0</v>
      </c>
      <c r="Z63" s="30">
        <f>Option4!Z$85*conv_2026*Z$7</f>
        <v>0</v>
      </c>
      <c r="AA63" s="30">
        <f>Option4!AA$85*conv_2026*AA$7</f>
        <v>0</v>
      </c>
      <c r="AB63" s="30">
        <f>Option4!AB$85*conv_2026*AB$7</f>
        <v>0</v>
      </c>
      <c r="AC63" s="30">
        <f>Option4!AC$85*conv_2026*AC$7</f>
        <v>0</v>
      </c>
      <c r="AD63" s="30">
        <f>Option4!AD$85*conv_2026*AD$7</f>
        <v>0</v>
      </c>
      <c r="AE63" s="30">
        <f>Option4!AE$85*conv_2026*AE$7</f>
        <v>0</v>
      </c>
      <c r="AF63" s="30">
        <f>Option4!AF$85*conv_2026*AF$7</f>
        <v>0</v>
      </c>
      <c r="AG63" s="30">
        <f>Option4!AG$85*conv_2026*AG$7</f>
        <v>0</v>
      </c>
    </row>
    <row r="64" spans="1:33" s="2" customFormat="1" x14ac:dyDescent="0.2">
      <c r="A64" s="134" t="str">
        <f t="shared" si="15"/>
        <v>Option 4</v>
      </c>
      <c r="B64" s="134"/>
      <c r="C64" s="124" t="str">
        <f>Option4!C87</f>
        <v>Net benefits</v>
      </c>
      <c r="D64" s="108" t="str">
        <f t="shared" si="14"/>
        <v>Option 4Net benefits</v>
      </c>
      <c r="E64" s="109"/>
      <c r="F64" s="142"/>
      <c r="G64" s="226">
        <f t="shared" si="16"/>
        <v>46203</v>
      </c>
      <c r="H64" s="51"/>
      <c r="I64" s="51">
        <f t="shared" ref="I64:AB64" si="17">SUM(I60:I63)</f>
        <v>43354113.723236486</v>
      </c>
      <c r="J64" s="51">
        <f t="shared" si="17"/>
        <v>47611192.212436318</v>
      </c>
      <c r="K64" s="51">
        <f t="shared" si="17"/>
        <v>48314248.594714642</v>
      </c>
      <c r="L64" s="51">
        <f t="shared" si="17"/>
        <v>47056692.946069047</v>
      </c>
      <c r="M64" s="51">
        <f t="shared" si="17"/>
        <v>45469544.068292767</v>
      </c>
      <c r="N64" s="51">
        <f t="shared" si="17"/>
        <v>46123596.726234257</v>
      </c>
      <c r="O64" s="51">
        <f t="shared" si="17"/>
        <v>46888070.488299087</v>
      </c>
      <c r="P64" s="51">
        <f t="shared" si="17"/>
        <v>48067040.593618184</v>
      </c>
      <c r="Q64" s="51">
        <f t="shared" si="17"/>
        <v>48389088.887652621</v>
      </c>
      <c r="R64" s="51">
        <f t="shared" si="17"/>
        <v>48389088.887652621</v>
      </c>
      <c r="S64" s="51">
        <f t="shared" si="17"/>
        <v>48389088.887652621</v>
      </c>
      <c r="T64" s="51">
        <f t="shared" si="17"/>
        <v>48389088.887652621</v>
      </c>
      <c r="U64" s="51">
        <f t="shared" si="17"/>
        <v>48389088.887652621</v>
      </c>
      <c r="V64" s="51">
        <f t="shared" si="17"/>
        <v>48389088.887652621</v>
      </c>
      <c r="W64" s="51">
        <f t="shared" si="17"/>
        <v>48389088.887652621</v>
      </c>
      <c r="X64" s="51">
        <f t="shared" si="17"/>
        <v>-10387587.155271556</v>
      </c>
      <c r="Y64" s="51">
        <f t="shared" si="17"/>
        <v>-8310069.7242172444</v>
      </c>
      <c r="Z64" s="51">
        <f t="shared" si="17"/>
        <v>-6232552.2931629336</v>
      </c>
      <c r="AA64" s="51">
        <f t="shared" si="17"/>
        <v>-4155034.8621086222</v>
      </c>
      <c r="AB64" s="51">
        <f t="shared" si="17"/>
        <v>-2077517.4310543111</v>
      </c>
      <c r="AC64" s="51">
        <f>SUM(AC60:AC63)</f>
        <v>0</v>
      </c>
      <c r="AD64" s="51">
        <f>SUM(AD60:AD63)</f>
        <v>0</v>
      </c>
      <c r="AE64" s="51">
        <f>SUM(AE60:AE63)</f>
        <v>0</v>
      </c>
      <c r="AF64" s="51">
        <f>SUM(AF60:AF63)</f>
        <v>0</v>
      </c>
      <c r="AG64" s="51">
        <f>SUM(AG60:AG63)</f>
        <v>0</v>
      </c>
    </row>
    <row r="65" spans="1:33" s="2" customFormat="1" x14ac:dyDescent="0.2">
      <c r="A65" s="134" t="str">
        <f t="shared" si="15"/>
        <v>Option 4</v>
      </c>
      <c r="B65" s="134"/>
      <c r="C65" s="8" t="s">
        <v>119</v>
      </c>
      <c r="D65" s="37" t="str">
        <f t="shared" si="14"/>
        <v>Option 4NPV</v>
      </c>
      <c r="E65" s="1"/>
      <c r="F65" s="107" cm="1">
        <f t="array" ref="F65">SUMPRODUCT(($H64:$AG64)*($H$5:$AG$5)*($H$7:$AG$7))</f>
        <v>536743738.11053693</v>
      </c>
      <c r="G65" s="224">
        <f t="shared" si="16"/>
        <v>46203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spans="1:33" s="2" customFormat="1" x14ac:dyDescent="0.2">
      <c r="A66" s="134" t="str">
        <f t="shared" si="15"/>
        <v>Option 4</v>
      </c>
      <c r="B66" s="134"/>
      <c r="C66" s="8" t="s">
        <v>188</v>
      </c>
      <c r="D66" s="37" t="str">
        <f t="shared" si="14"/>
        <v>Option 4PV of costs</v>
      </c>
      <c r="E66" s="1"/>
      <c r="F66" s="107">
        <f>SUM(F60:F61)</f>
        <v>-109908809.78570195</v>
      </c>
      <c r="G66" s="224">
        <f t="shared" si="16"/>
        <v>46203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spans="1:33" s="2" customFormat="1" x14ac:dyDescent="0.2">
      <c r="A67" s="134" t="str">
        <f t="shared" si="15"/>
        <v>Option 4</v>
      </c>
      <c r="B67" s="134"/>
      <c r="C67" s="8" t="s">
        <v>189</v>
      </c>
      <c r="D67" s="37" t="str">
        <f t="shared" si="14"/>
        <v>Option 4PV of benefits</v>
      </c>
      <c r="E67" s="1"/>
      <c r="F67" s="107">
        <f>SUM(F62:F63)</f>
        <v>646652547.89623868</v>
      </c>
      <c r="G67" s="224">
        <f t="shared" si="16"/>
        <v>46203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spans="1:33" s="2" customFormat="1" x14ac:dyDescent="0.2">
      <c r="A68" s="134"/>
      <c r="B68" s="134"/>
      <c r="C68" s="1"/>
      <c r="D68" s="37"/>
      <c r="E68" s="1"/>
      <c r="F68" s="107"/>
      <c r="G68" s="227"/>
      <c r="H68" s="1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</row>
    <row r="69" spans="1:33" s="2" customFormat="1" x14ac:dyDescent="0.2">
      <c r="A69" s="122"/>
      <c r="B69" s="122"/>
      <c r="C69" s="122"/>
      <c r="D69" s="37" t="str">
        <f t="shared" ref="D69:D81" si="18">A69&amp;C69</f>
        <v/>
      </c>
      <c r="F69" s="117"/>
      <c r="G69" s="220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</row>
    <row r="70" spans="1:33" s="269" customFormat="1" x14ac:dyDescent="0.2">
      <c r="A70" s="267" t="str">
        <f>A71</f>
        <v>Option 5</v>
      </c>
      <c r="B70" s="267"/>
      <c r="C70" s="267" t="s">
        <v>124</v>
      </c>
      <c r="D70" s="268" t="str">
        <f t="shared" si="18"/>
        <v>Option 5Energy at risk value</v>
      </c>
      <c r="F70" s="96">
        <f>SUMPRODUCT($H70:$AG70, $H$5:$AG$5)</f>
        <v>0</v>
      </c>
      <c r="G70" s="270">
        <f>output_dollars</f>
        <v>46203</v>
      </c>
      <c r="H70" s="271"/>
      <c r="I70" s="30">
        <f>Option5!I$28*conv_2026</f>
        <v>0</v>
      </c>
      <c r="J70" s="30">
        <f>Option5!J$28*conv_2026</f>
        <v>0</v>
      </c>
      <c r="K70" s="30">
        <f>Option5!K$28*conv_2026</f>
        <v>0</v>
      </c>
      <c r="L70" s="30">
        <f>Option5!L$28*conv_2026</f>
        <v>0</v>
      </c>
      <c r="M70" s="30">
        <f>Option5!M$28*conv_2026</f>
        <v>0</v>
      </c>
      <c r="N70" s="30">
        <f>Option5!N$28*conv_2026</f>
        <v>0</v>
      </c>
      <c r="O70" s="30">
        <f>Option5!O$28*conv_2026</f>
        <v>0</v>
      </c>
      <c r="P70" s="30">
        <f>Option5!P$28*conv_2026</f>
        <v>0</v>
      </c>
      <c r="Q70" s="30">
        <f>Option5!Q$28*conv_2026</f>
        <v>0</v>
      </c>
      <c r="R70" s="30">
        <f>Option5!R$28*conv_2026</f>
        <v>0</v>
      </c>
      <c r="S70" s="30">
        <f>Option5!S$28*conv_2026</f>
        <v>0</v>
      </c>
      <c r="T70" s="30">
        <f>Option5!T$28*conv_2026</f>
        <v>0</v>
      </c>
      <c r="U70" s="30">
        <f>Option5!U$28*conv_2026</f>
        <v>0</v>
      </c>
      <c r="V70" s="30">
        <f>Option5!V$28*conv_2026</f>
        <v>0</v>
      </c>
      <c r="W70" s="30">
        <f>Option5!W$28*conv_2026</f>
        <v>0</v>
      </c>
      <c r="X70" s="30">
        <f>Option5!X$28*conv_2026</f>
        <v>0</v>
      </c>
      <c r="Y70" s="30">
        <f>Option5!Y$28*conv_2026</f>
        <v>0</v>
      </c>
      <c r="Z70" s="30">
        <f>Option5!Z$28*conv_2026</f>
        <v>0</v>
      </c>
      <c r="AA70" s="30">
        <f>Option5!AA$28*conv_2026</f>
        <v>0</v>
      </c>
      <c r="AB70" s="30">
        <f>Option5!AB$28*conv_2026</f>
        <v>0</v>
      </c>
      <c r="AC70" s="30">
        <f>Option5!AC$28*conv_2026</f>
        <v>0</v>
      </c>
      <c r="AD70" s="30">
        <f>Option5!AD$28*conv_2026</f>
        <v>0</v>
      </c>
      <c r="AE70" s="30">
        <f>Option5!AE$28*conv_2026</f>
        <v>0</v>
      </c>
      <c r="AF70" s="30">
        <f>Option5!AF$28*conv_2026</f>
        <v>0</v>
      </c>
      <c r="AG70" s="30">
        <f>Option5!AG$28*conv_2026</f>
        <v>0</v>
      </c>
    </row>
    <row r="71" spans="1:33" s="2" customFormat="1" x14ac:dyDescent="0.2">
      <c r="A71" s="134" t="str">
        <f>Data!B13</f>
        <v>Option 5</v>
      </c>
      <c r="B71" s="134"/>
      <c r="C71" s="57" t="str">
        <f>Option5!C$66</f>
        <v>Capital expenditure</v>
      </c>
      <c r="D71" s="37" t="str">
        <f t="shared" si="18"/>
        <v>Option 5Capital expenditure</v>
      </c>
      <c r="E71" s="1"/>
      <c r="F71" s="96">
        <f>SUMPRODUCT($H71:$AG71, $H$5:$AG$5)</f>
        <v>0</v>
      </c>
      <c r="G71" s="224">
        <f>output_dollars</f>
        <v>46203</v>
      </c>
      <c r="H71" s="30"/>
      <c r="I71" s="30">
        <f>SUM(Option5!I$67:I$69)*conv_2026*I$7</f>
        <v>0</v>
      </c>
      <c r="J71" s="30">
        <f>SUM(Option5!J$67:J$69)*conv_2026*J$7</f>
        <v>0</v>
      </c>
      <c r="K71" s="30">
        <f>SUM(Option5!K$67:K$69)*conv_2026*K$7</f>
        <v>0</v>
      </c>
      <c r="L71" s="30">
        <f>SUM(Option5!L$67:L$69)*conv_2026*L$7</f>
        <v>0</v>
      </c>
      <c r="M71" s="30">
        <f>SUM(Option5!M$67:M$69)*conv_2026*M$7</f>
        <v>0</v>
      </c>
      <c r="N71" s="30">
        <f>SUM(Option5!N$67:N$69)*conv_2026*N$7</f>
        <v>0</v>
      </c>
      <c r="O71" s="30">
        <f>SUM(Option5!O$67:O$69)*conv_2026*O$7</f>
        <v>0</v>
      </c>
      <c r="P71" s="30">
        <f>SUM(Option5!P$67:P$69)*conv_2026*P$7</f>
        <v>0</v>
      </c>
      <c r="Q71" s="30">
        <f>SUM(Option5!Q$67:Q$69)*conv_2026*Q$7</f>
        <v>0</v>
      </c>
      <c r="R71" s="30">
        <f>SUM(Option5!R$67:R$69)*conv_2026*R$7</f>
        <v>0</v>
      </c>
      <c r="S71" s="30">
        <f>SUM(Option5!S$67:S$69)*conv_2026*S$7</f>
        <v>0</v>
      </c>
      <c r="T71" s="30">
        <f>SUM(Option5!T$67:T$69)*conv_2026*T$7</f>
        <v>0</v>
      </c>
      <c r="U71" s="30">
        <f>SUM(Option5!U$67:U$69)*conv_2026*U$7</f>
        <v>0</v>
      </c>
      <c r="V71" s="30">
        <f>SUM(Option5!V$67:V$69)*conv_2026*V$7</f>
        <v>0</v>
      </c>
      <c r="W71" s="30">
        <f>SUM(Option5!W$67:W$69)*conv_2026*W$7</f>
        <v>0</v>
      </c>
      <c r="X71" s="30">
        <f>SUM(Option5!X$67:X$69)*conv_2026*X$7</f>
        <v>0</v>
      </c>
      <c r="Y71" s="30">
        <f>SUM(Option5!Y$67:Y$69)*conv_2026*Y$7</f>
        <v>0</v>
      </c>
      <c r="Z71" s="30">
        <f>SUM(Option5!Z$67:Z$69)*conv_2026*Z$7</f>
        <v>0</v>
      </c>
      <c r="AA71" s="30">
        <f>SUM(Option5!AA$67:AA$69)*conv_2026*AA$7</f>
        <v>0</v>
      </c>
      <c r="AB71" s="30">
        <f>SUM(Option5!AB$67:AB$69)*conv_2026*AB$7</f>
        <v>0</v>
      </c>
      <c r="AC71" s="30">
        <f>SUM(Option5!AC$67:AC$69)*conv_2026*AC$7</f>
        <v>0</v>
      </c>
      <c r="AD71" s="30">
        <f>SUM(Option5!AD$67:AD$69)*conv_2026*AD$7</f>
        <v>0</v>
      </c>
      <c r="AE71" s="30">
        <f>SUM(Option5!AE$67:AE$69)*conv_2026*AE$7</f>
        <v>0</v>
      </c>
      <c r="AF71" s="30">
        <f>SUM(Option5!AF$67:AF$69)*conv_2026*AF$7</f>
        <v>0</v>
      </c>
      <c r="AG71" s="30">
        <f>SUM(Option5!AG$67:AG$69)*conv_2026*AG$7</f>
        <v>0</v>
      </c>
    </row>
    <row r="72" spans="1:33" s="2" customFormat="1" x14ac:dyDescent="0.2">
      <c r="A72" s="134" t="str">
        <f t="shared" ref="A72:A81" si="19">A71</f>
        <v>Option 5</v>
      </c>
      <c r="B72" s="134"/>
      <c r="C72" s="57" t="str">
        <f>'Option1 (base case)'!C$36</f>
        <v>Total risk cost</v>
      </c>
      <c r="D72" s="37" t="str">
        <f t="shared" si="18"/>
        <v>Option 5Total risk cost</v>
      </c>
      <c r="E72" s="1"/>
      <c r="F72" s="96">
        <f>SUMPRODUCT($H72:$AG72, $H$5:$AG$5)</f>
        <v>0</v>
      </c>
      <c r="G72" s="224">
        <f>output_dollars</f>
        <v>46203</v>
      </c>
      <c r="H72" s="30"/>
      <c r="I72" s="30">
        <f>Option5!I$36*conv_2026*I$7</f>
        <v>0</v>
      </c>
      <c r="J72" s="30">
        <f>Option5!J$36*conv_2026*J$7</f>
        <v>0</v>
      </c>
      <c r="K72" s="30">
        <f>Option5!K$36*conv_2026*K$7</f>
        <v>0</v>
      </c>
      <c r="L72" s="30">
        <f>Option5!L$36*conv_2026*L$7</f>
        <v>0</v>
      </c>
      <c r="M72" s="30">
        <f>Option5!M$36*conv_2026*M$7</f>
        <v>0</v>
      </c>
      <c r="N72" s="30">
        <f>Option5!N$36*conv_2026*N$7</f>
        <v>0</v>
      </c>
      <c r="O72" s="30">
        <f>Option5!O$36*conv_2026*O$7</f>
        <v>0</v>
      </c>
      <c r="P72" s="30">
        <f>Option5!P$36*conv_2026*P$7</f>
        <v>0</v>
      </c>
      <c r="Q72" s="30">
        <f>Option5!Q$36*conv_2026*Q$7</f>
        <v>0</v>
      </c>
      <c r="R72" s="30">
        <f>Option5!R$36*conv_2026*R$7</f>
        <v>0</v>
      </c>
      <c r="S72" s="30">
        <f>Option5!S$36*conv_2026*S$7</f>
        <v>0</v>
      </c>
      <c r="T72" s="30">
        <f>Option5!T$36*conv_2026*T$7</f>
        <v>0</v>
      </c>
      <c r="U72" s="30">
        <f>Option5!U$36*conv_2026*U$7</f>
        <v>0</v>
      </c>
      <c r="V72" s="30">
        <f>Option5!V$36*conv_2026*V$7</f>
        <v>0</v>
      </c>
      <c r="W72" s="30">
        <f>Option5!W$36*conv_2026*W$7</f>
        <v>0</v>
      </c>
      <c r="X72" s="30">
        <f>Option5!X$36*conv_2026*X$7</f>
        <v>0</v>
      </c>
      <c r="Y72" s="30">
        <f>Option5!Y$36*conv_2026*Y$7</f>
        <v>0</v>
      </c>
      <c r="Z72" s="30">
        <f>Option5!Z$36*conv_2026*Z$7</f>
        <v>0</v>
      </c>
      <c r="AA72" s="30">
        <f>Option5!AA$36*conv_2026*AA$7</f>
        <v>0</v>
      </c>
      <c r="AB72" s="30">
        <f>Option5!AB$36*conv_2026*AB$7</f>
        <v>0</v>
      </c>
      <c r="AC72" s="30">
        <f>Option5!AC$36*conv_2026*AC$7</f>
        <v>0</v>
      </c>
      <c r="AD72" s="30">
        <f>Option5!AD$36*conv_2026*AD$7</f>
        <v>0</v>
      </c>
      <c r="AE72" s="30">
        <f>Option5!AE$36*conv_2026*AE$7</f>
        <v>0</v>
      </c>
      <c r="AF72" s="30">
        <f>Option5!AF$36*conv_2026*AF$7</f>
        <v>0</v>
      </c>
      <c r="AG72" s="30">
        <f>Option5!AG$36*conv_2026*AG$7</f>
        <v>0</v>
      </c>
    </row>
    <row r="73" spans="1:33" s="2" customFormat="1" x14ac:dyDescent="0.2">
      <c r="A73" s="134" t="str">
        <f t="shared" si="19"/>
        <v>Option 5</v>
      </c>
      <c r="B73" s="134"/>
      <c r="C73" s="74"/>
      <c r="D73" s="37" t="str">
        <f t="shared" si="18"/>
        <v>Option 5</v>
      </c>
      <c r="E73" s="1"/>
      <c r="F73"/>
      <c r="G73" s="225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2" customFormat="1" x14ac:dyDescent="0.2">
      <c r="A74" s="134" t="str">
        <f t="shared" si="19"/>
        <v>Option 5</v>
      </c>
      <c r="B74" s="134"/>
      <c r="C74" s="57" t="str">
        <f>Option5!C$82</f>
        <v>Annualised capex</v>
      </c>
      <c r="D74" s="37" t="str">
        <f t="shared" si="18"/>
        <v>Option 5Annualised capex</v>
      </c>
      <c r="E74" s="1"/>
      <c r="F74" s="107" cm="1">
        <f t="array" ref="F74">SUMPRODUCT(($H74:$AG74)*($H$5:$AG$5)*($H$7:$AG$7))</f>
        <v>0</v>
      </c>
      <c r="G74" s="224">
        <f t="shared" ref="G74:G81" si="20">output_dollars</f>
        <v>46203</v>
      </c>
      <c r="H74" s="30"/>
      <c r="I74" s="30">
        <f>Option5!I$82*conv_2026*I$7</f>
        <v>0</v>
      </c>
      <c r="J74" s="30">
        <f>Option5!J$82*conv_2026*J$7</f>
        <v>0</v>
      </c>
      <c r="K74" s="30">
        <f>Option5!K$82*conv_2026*K$7</f>
        <v>0</v>
      </c>
      <c r="L74" s="30">
        <f>Option5!L$82*conv_2026*L$7</f>
        <v>0</v>
      </c>
      <c r="M74" s="30">
        <f>Option5!M$82*conv_2026*M$7</f>
        <v>0</v>
      </c>
      <c r="N74" s="30">
        <f>Option5!N$82*conv_2026*N$7</f>
        <v>0</v>
      </c>
      <c r="O74" s="30">
        <f>Option5!O$82*conv_2026*O$7</f>
        <v>0</v>
      </c>
      <c r="P74" s="30">
        <f>Option5!P$82*conv_2026*P$7</f>
        <v>0</v>
      </c>
      <c r="Q74" s="30">
        <f>Option5!Q$82*conv_2026*Q$7</f>
        <v>0</v>
      </c>
      <c r="R74" s="30">
        <f>Option5!R$82*conv_2026*R$7</f>
        <v>0</v>
      </c>
      <c r="S74" s="30">
        <f>Option5!S$82*conv_2026*S$7</f>
        <v>0</v>
      </c>
      <c r="T74" s="30">
        <f>Option5!T$82*conv_2026*T$7</f>
        <v>0</v>
      </c>
      <c r="U74" s="30">
        <f>Option5!U$82*conv_2026*U$7</f>
        <v>0</v>
      </c>
      <c r="V74" s="30">
        <f>Option5!V$82*conv_2026*V$7</f>
        <v>0</v>
      </c>
      <c r="W74" s="30">
        <f>Option5!W$82*conv_2026*W$7</f>
        <v>0</v>
      </c>
      <c r="X74" s="30">
        <f>Option5!X$82*conv_2026*X$7</f>
        <v>0</v>
      </c>
      <c r="Y74" s="30">
        <f>Option5!Y$82*conv_2026*Y$7</f>
        <v>0</v>
      </c>
      <c r="Z74" s="30">
        <f>Option5!Z$82*conv_2026*Z$7</f>
        <v>0</v>
      </c>
      <c r="AA74" s="30">
        <f>Option5!AA$82*conv_2026*AA$7</f>
        <v>0</v>
      </c>
      <c r="AB74" s="30">
        <f>Option5!AB$82*conv_2026*AB$7</f>
        <v>0</v>
      </c>
      <c r="AC74" s="30">
        <f>Option5!AC$82*conv_2026*AC$7</f>
        <v>0</v>
      </c>
      <c r="AD74" s="30">
        <f>Option5!AD$82*conv_2026*AD$7</f>
        <v>0</v>
      </c>
      <c r="AE74" s="30">
        <f>Option5!AE$82*conv_2026*AE$7</f>
        <v>0</v>
      </c>
      <c r="AF74" s="30">
        <f>Option5!AF$82*conv_2026*AF$7</f>
        <v>0</v>
      </c>
      <c r="AG74" s="30">
        <f>Option5!AG$82*conv_2026*AG$7</f>
        <v>0</v>
      </c>
    </row>
    <row r="75" spans="1:33" s="2" customFormat="1" x14ac:dyDescent="0.2">
      <c r="A75" s="134" t="str">
        <f t="shared" si="19"/>
        <v>Option 5</v>
      </c>
      <c r="B75" s="134"/>
      <c r="C75" s="57" t="str">
        <f>Option5!C$83</f>
        <v>Operating expenditure</v>
      </c>
      <c r="D75" s="37" t="str">
        <f t="shared" si="18"/>
        <v>Option 5Operating expenditure</v>
      </c>
      <c r="E75" s="1"/>
      <c r="F75" s="107" cm="1">
        <f t="array" ref="F75">SUMPRODUCT(($H75:$AG75)*($H$5:$AG$5)*($H$7:$AG$7))</f>
        <v>0</v>
      </c>
      <c r="G75" s="224">
        <f t="shared" si="20"/>
        <v>46203</v>
      </c>
      <c r="H75" s="30"/>
      <c r="I75" s="30">
        <f>Option5!I$83*conv_2026*I$7</f>
        <v>0</v>
      </c>
      <c r="J75" s="30">
        <f>Option5!J$83*conv_2026*J$7</f>
        <v>0</v>
      </c>
      <c r="K75" s="30">
        <f>Option5!K$83*conv_2026*K$7</f>
        <v>0</v>
      </c>
      <c r="L75" s="30">
        <f>Option5!L$83*conv_2026*L$7</f>
        <v>0</v>
      </c>
      <c r="M75" s="30">
        <f>Option5!M$83*conv_2026*M$7</f>
        <v>0</v>
      </c>
      <c r="N75" s="30">
        <f>Option5!N$83*conv_2026*N$7</f>
        <v>0</v>
      </c>
      <c r="O75" s="30">
        <f>Option5!O$83*conv_2026*O$7</f>
        <v>0</v>
      </c>
      <c r="P75" s="30">
        <f>Option5!P$83*conv_2026*P$7</f>
        <v>0</v>
      </c>
      <c r="Q75" s="30">
        <f>Option5!Q$83*conv_2026*Q$7</f>
        <v>0</v>
      </c>
      <c r="R75" s="30">
        <f>Option5!R$83*conv_2026*R$7</f>
        <v>0</v>
      </c>
      <c r="S75" s="30">
        <f>Option5!S$83*conv_2026*S$7</f>
        <v>0</v>
      </c>
      <c r="T75" s="30">
        <f>Option5!T$83*conv_2026*T$7</f>
        <v>0</v>
      </c>
      <c r="U75" s="30">
        <f>Option5!U$83*conv_2026*U$7</f>
        <v>0</v>
      </c>
      <c r="V75" s="30">
        <f>Option5!V$83*conv_2026*V$7</f>
        <v>0</v>
      </c>
      <c r="W75" s="30">
        <f>Option5!W$83*conv_2026*W$7</f>
        <v>0</v>
      </c>
      <c r="X75" s="30">
        <f>Option5!X$83*conv_2026*X$7</f>
        <v>0</v>
      </c>
      <c r="Y75" s="30">
        <f>Option5!Y$83*conv_2026*Y$7</f>
        <v>0</v>
      </c>
      <c r="Z75" s="30">
        <f>Option5!Z$83*conv_2026*Z$7</f>
        <v>0</v>
      </c>
      <c r="AA75" s="30">
        <f>Option5!AA$83*conv_2026*AA$7</f>
        <v>0</v>
      </c>
      <c r="AB75" s="30">
        <f>Option5!AB$83*conv_2026*AB$7</f>
        <v>0</v>
      </c>
      <c r="AC75" s="30">
        <f>Option5!AC$83*conv_2026*AC$7</f>
        <v>0</v>
      </c>
      <c r="AD75" s="30">
        <f>Option5!AD$83*conv_2026*AD$7</f>
        <v>0</v>
      </c>
      <c r="AE75" s="30">
        <f>Option5!AE$83*conv_2026*AE$7</f>
        <v>0</v>
      </c>
      <c r="AF75" s="30">
        <f>Option5!AF$83*conv_2026*AF$7</f>
        <v>0</v>
      </c>
      <c r="AG75" s="30">
        <f>Option5!AG$83*conv_2026*AG$7</f>
        <v>0</v>
      </c>
    </row>
    <row r="76" spans="1:33" s="2" customFormat="1" x14ac:dyDescent="0.2">
      <c r="A76" s="134" t="str">
        <f t="shared" si="19"/>
        <v>Option 5</v>
      </c>
      <c r="B76" s="134"/>
      <c r="C76" s="57" t="str">
        <f>Option5!C$84</f>
        <v>Risk mitigated</v>
      </c>
      <c r="D76" s="37" t="str">
        <f t="shared" si="18"/>
        <v>Option 5Risk mitigated</v>
      </c>
      <c r="E76" s="1"/>
      <c r="F76" s="96">
        <f>SUMPRODUCT($H76:$AG76, $H$5:$AG$5)</f>
        <v>0</v>
      </c>
      <c r="G76" s="224">
        <f t="shared" si="20"/>
        <v>46203</v>
      </c>
      <c r="H76" s="30"/>
      <c r="I76" s="30">
        <f>Option5!I$84*conv_2026*I$7</f>
        <v>0</v>
      </c>
      <c r="J76" s="30">
        <f>Option5!J$84*conv_2026*J$7</f>
        <v>0</v>
      </c>
      <c r="K76" s="30">
        <f>Option5!K$84*conv_2026*K$7</f>
        <v>0</v>
      </c>
      <c r="L76" s="30">
        <f>Option5!L$84*conv_2026*L$7</f>
        <v>0</v>
      </c>
      <c r="M76" s="30">
        <f>Option5!M$84*conv_2026*M$7</f>
        <v>0</v>
      </c>
      <c r="N76" s="30">
        <f>Option5!N$84*conv_2026*N$7</f>
        <v>0</v>
      </c>
      <c r="O76" s="30">
        <f>Option5!O$84*conv_2026*O$7</f>
        <v>0</v>
      </c>
      <c r="P76" s="30">
        <f>Option5!P$84*conv_2026*P$7</f>
        <v>0</v>
      </c>
      <c r="Q76" s="30">
        <f>Option5!Q$84*conv_2026*Q$7</f>
        <v>0</v>
      </c>
      <c r="R76" s="30">
        <f>Option5!R$84*conv_2026*R$7</f>
        <v>0</v>
      </c>
      <c r="S76" s="30">
        <f>Option5!S$84*conv_2026*S$7</f>
        <v>0</v>
      </c>
      <c r="T76" s="30">
        <f>Option5!T$84*conv_2026*T$7</f>
        <v>0</v>
      </c>
      <c r="U76" s="30">
        <f>Option5!U$84*conv_2026*U$7</f>
        <v>0</v>
      </c>
      <c r="V76" s="30">
        <f>Option5!V$84*conv_2026*V$7</f>
        <v>0</v>
      </c>
      <c r="W76" s="30">
        <f>Option5!W$84*conv_2026*W$7</f>
        <v>0</v>
      </c>
      <c r="X76" s="30">
        <f>Option5!X$84*conv_2026*X$7</f>
        <v>0</v>
      </c>
      <c r="Y76" s="30">
        <f>Option5!Y$84*conv_2026*Y$7</f>
        <v>0</v>
      </c>
      <c r="Z76" s="30">
        <f>Option5!Z$84*conv_2026*Z$7</f>
        <v>0</v>
      </c>
      <c r="AA76" s="30">
        <f>Option5!AA$84*conv_2026*AA$7</f>
        <v>0</v>
      </c>
      <c r="AB76" s="30">
        <f>Option5!AB$84*conv_2026*AB$7</f>
        <v>0</v>
      </c>
      <c r="AC76" s="30">
        <f>Option5!AC$84*conv_2026*AC$7</f>
        <v>0</v>
      </c>
      <c r="AD76" s="30">
        <f>Option5!AD$84*conv_2026*AD$7</f>
        <v>0</v>
      </c>
      <c r="AE76" s="30">
        <f>Option5!AE$84*conv_2026*AE$7</f>
        <v>0</v>
      </c>
      <c r="AF76" s="30">
        <f>Option5!AF$84*conv_2026*AF$7</f>
        <v>0</v>
      </c>
      <c r="AG76" s="30">
        <f>Option5!AG$84*conv_2026*AG$7</f>
        <v>0</v>
      </c>
    </row>
    <row r="77" spans="1:33" s="2" customFormat="1" x14ac:dyDescent="0.2">
      <c r="A77" s="134" t="str">
        <f t="shared" si="19"/>
        <v>Option 5</v>
      </c>
      <c r="B77" s="134"/>
      <c r="C77" s="57" t="str">
        <f>Option5!C$85</f>
        <v>Other benefits value</v>
      </c>
      <c r="D77" s="37" t="str">
        <f t="shared" si="18"/>
        <v>Option 5Other benefits value</v>
      </c>
      <c r="E77" s="1"/>
      <c r="F77" s="96">
        <f>SUMPRODUCT($H77:$AG77, $H$5:$AG$5)</f>
        <v>0</v>
      </c>
      <c r="G77" s="224">
        <f t="shared" si="20"/>
        <v>46203</v>
      </c>
      <c r="H77" s="30"/>
      <c r="I77" s="30">
        <f>Option5!I$85*conv_2026*I$7</f>
        <v>0</v>
      </c>
      <c r="J77" s="30">
        <f>Option5!J$85*conv_2026*J$7</f>
        <v>0</v>
      </c>
      <c r="K77" s="30">
        <f>Option5!K$85*conv_2026*K$7</f>
        <v>0</v>
      </c>
      <c r="L77" s="30">
        <f>Option5!L$85*conv_2026*L$7</f>
        <v>0</v>
      </c>
      <c r="M77" s="30">
        <f>Option5!M$85*conv_2026*M$7</f>
        <v>0</v>
      </c>
      <c r="N77" s="30">
        <f>Option5!N$85*conv_2026*N$7</f>
        <v>0</v>
      </c>
      <c r="O77" s="30">
        <f>Option5!O$85*conv_2026*O$7</f>
        <v>0</v>
      </c>
      <c r="P77" s="30">
        <f>Option5!P$85*conv_2026*P$7</f>
        <v>0</v>
      </c>
      <c r="Q77" s="30">
        <f>Option5!Q$85*conv_2026*Q$7</f>
        <v>0</v>
      </c>
      <c r="R77" s="30">
        <f>Option5!R$85*conv_2026*R$7</f>
        <v>0</v>
      </c>
      <c r="S77" s="30">
        <f>Option5!S$85*conv_2026*S$7</f>
        <v>0</v>
      </c>
      <c r="T77" s="30">
        <f>Option5!T$85*conv_2026*T$7</f>
        <v>0</v>
      </c>
      <c r="U77" s="30">
        <f>Option5!U$85*conv_2026*U$7</f>
        <v>0</v>
      </c>
      <c r="V77" s="30">
        <f>Option5!V$85*conv_2026*V$7</f>
        <v>0</v>
      </c>
      <c r="W77" s="30">
        <f>Option5!W$85*conv_2026*W$7</f>
        <v>0</v>
      </c>
      <c r="X77" s="30">
        <f>Option5!X$85*conv_2026*X$7</f>
        <v>0</v>
      </c>
      <c r="Y77" s="30">
        <f>Option5!Y$85*conv_2026*Y$7</f>
        <v>0</v>
      </c>
      <c r="Z77" s="30">
        <f>Option5!Z$85*conv_2026*Z$7</f>
        <v>0</v>
      </c>
      <c r="AA77" s="30">
        <f>Option5!AA$85*conv_2026*AA$7</f>
        <v>0</v>
      </c>
      <c r="AB77" s="30">
        <f>Option5!AB$85*conv_2026*AB$7</f>
        <v>0</v>
      </c>
      <c r="AC77" s="30">
        <f>Option5!AC$85*conv_2026*AC$7</f>
        <v>0</v>
      </c>
      <c r="AD77" s="30">
        <f>Option5!AD$85*conv_2026*AD$7</f>
        <v>0</v>
      </c>
      <c r="AE77" s="30">
        <f>Option5!AE$85*conv_2026*AE$7</f>
        <v>0</v>
      </c>
      <c r="AF77" s="30">
        <f>Option5!AF$85*conv_2026*AF$7</f>
        <v>0</v>
      </c>
      <c r="AG77" s="30">
        <f>Option5!AG$85*conv_2026*AG$7</f>
        <v>0</v>
      </c>
    </row>
    <row r="78" spans="1:33" s="2" customFormat="1" x14ac:dyDescent="0.2">
      <c r="A78" s="134" t="str">
        <f t="shared" si="19"/>
        <v>Option 5</v>
      </c>
      <c r="B78" s="134"/>
      <c r="C78" s="124" t="str">
        <f>Option5!C87</f>
        <v>Net benefits</v>
      </c>
      <c r="D78" s="108" t="str">
        <f t="shared" si="18"/>
        <v>Option 5Net benefits</v>
      </c>
      <c r="E78" s="109"/>
      <c r="F78" s="142"/>
      <c r="G78" s="226">
        <f t="shared" si="20"/>
        <v>46203</v>
      </c>
      <c r="H78" s="51"/>
      <c r="I78" s="51">
        <f t="shared" ref="I78:AB78" si="21">SUM(I74:I77)</f>
        <v>0</v>
      </c>
      <c r="J78" s="51">
        <f t="shared" si="21"/>
        <v>0</v>
      </c>
      <c r="K78" s="51">
        <f t="shared" si="21"/>
        <v>0</v>
      </c>
      <c r="L78" s="51">
        <f t="shared" si="21"/>
        <v>0</v>
      </c>
      <c r="M78" s="51">
        <f t="shared" si="21"/>
        <v>0</v>
      </c>
      <c r="N78" s="51">
        <f t="shared" si="21"/>
        <v>0</v>
      </c>
      <c r="O78" s="51">
        <f t="shared" si="21"/>
        <v>0</v>
      </c>
      <c r="P78" s="51">
        <f t="shared" si="21"/>
        <v>0</v>
      </c>
      <c r="Q78" s="51">
        <f t="shared" si="21"/>
        <v>0</v>
      </c>
      <c r="R78" s="51">
        <f t="shared" si="21"/>
        <v>0</v>
      </c>
      <c r="S78" s="51">
        <f t="shared" si="21"/>
        <v>0</v>
      </c>
      <c r="T78" s="51">
        <f t="shared" si="21"/>
        <v>0</v>
      </c>
      <c r="U78" s="51">
        <f t="shared" si="21"/>
        <v>0</v>
      </c>
      <c r="V78" s="51">
        <f t="shared" si="21"/>
        <v>0</v>
      </c>
      <c r="W78" s="51">
        <f t="shared" si="21"/>
        <v>0</v>
      </c>
      <c r="X78" s="51">
        <f t="shared" si="21"/>
        <v>0</v>
      </c>
      <c r="Y78" s="51">
        <f t="shared" si="21"/>
        <v>0</v>
      </c>
      <c r="Z78" s="51">
        <f t="shared" si="21"/>
        <v>0</v>
      </c>
      <c r="AA78" s="51">
        <f t="shared" si="21"/>
        <v>0</v>
      </c>
      <c r="AB78" s="51">
        <f t="shared" si="21"/>
        <v>0</v>
      </c>
      <c r="AC78" s="51">
        <f>SUM(AC74:AC77)</f>
        <v>0</v>
      </c>
      <c r="AD78" s="51">
        <f>SUM(AD74:AD77)</f>
        <v>0</v>
      </c>
      <c r="AE78" s="51">
        <f>SUM(AE74:AE77)</f>
        <v>0</v>
      </c>
      <c r="AF78" s="51">
        <f>SUM(AF74:AF77)</f>
        <v>0</v>
      </c>
      <c r="AG78" s="51">
        <f>SUM(AG74:AG77)</f>
        <v>0</v>
      </c>
    </row>
    <row r="79" spans="1:33" s="2" customFormat="1" x14ac:dyDescent="0.2">
      <c r="A79" s="134" t="str">
        <f t="shared" si="19"/>
        <v>Option 5</v>
      </c>
      <c r="B79" s="134"/>
      <c r="C79" s="8" t="s">
        <v>119</v>
      </c>
      <c r="D79" s="37" t="str">
        <f t="shared" si="18"/>
        <v>Option 5NPV</v>
      </c>
      <c r="E79" s="1"/>
      <c r="F79" s="107" cm="1">
        <f t="array" ref="F79">SUMPRODUCT(($H78:$AG78)*($H$5:$AG$5)*($H$7:$AG$7))</f>
        <v>0</v>
      </c>
      <c r="G79" s="224">
        <f t="shared" si="20"/>
        <v>46203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</row>
    <row r="80" spans="1:33" s="2" customFormat="1" x14ac:dyDescent="0.2">
      <c r="A80" s="134" t="str">
        <f t="shared" si="19"/>
        <v>Option 5</v>
      </c>
      <c r="B80" s="134"/>
      <c r="C80" s="8" t="s">
        <v>188</v>
      </c>
      <c r="D80" s="37" t="str">
        <f t="shared" si="18"/>
        <v>Option 5PV of costs</v>
      </c>
      <c r="E80" s="1"/>
      <c r="F80" s="107">
        <f>SUM(F74:F75)</f>
        <v>0</v>
      </c>
      <c r="G80" s="224">
        <f t="shared" si="20"/>
        <v>46203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</row>
    <row r="81" spans="1:33" s="2" customFormat="1" x14ac:dyDescent="0.2">
      <c r="A81" s="134" t="str">
        <f t="shared" si="19"/>
        <v>Option 5</v>
      </c>
      <c r="B81" s="134"/>
      <c r="C81" s="8" t="s">
        <v>189</v>
      </c>
      <c r="D81" s="37" t="str">
        <f t="shared" si="18"/>
        <v>Option 5PV of benefits</v>
      </c>
      <c r="E81" s="1"/>
      <c r="F81" s="107">
        <f>SUM(F76:F77)</f>
        <v>0</v>
      </c>
      <c r="G81" s="224">
        <f t="shared" si="20"/>
        <v>46203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</row>
    <row r="82" spans="1:33" s="2" customFormat="1" x14ac:dyDescent="0.2">
      <c r="A82" s="123"/>
      <c r="B82" s="123"/>
      <c r="C82" s="123"/>
      <c r="D82" s="37" t="str">
        <f>A82&amp;C82</f>
        <v/>
      </c>
      <c r="F82" s="117"/>
      <c r="G82" s="220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</row>
    <row r="83" spans="1:33" ht="12" x14ac:dyDescent="0.2">
      <c r="E83" s="83"/>
      <c r="G83" s="228"/>
    </row>
    <row r="84" spans="1:33" ht="12" x14ac:dyDescent="0.2">
      <c r="E84" s="83"/>
      <c r="G84" s="228"/>
    </row>
    <row r="85" spans="1:33" ht="12" x14ac:dyDescent="0.2">
      <c r="E85" s="83"/>
      <c r="G85" s="228"/>
    </row>
    <row r="86" spans="1:33" ht="12" x14ac:dyDescent="0.2">
      <c r="E86" s="83"/>
      <c r="G86" s="228"/>
    </row>
    <row r="87" spans="1:33" ht="12" x14ac:dyDescent="0.2">
      <c r="E87" s="10"/>
      <c r="G87" s="228"/>
    </row>
    <row r="88" spans="1:33" ht="15" x14ac:dyDescent="0.25">
      <c r="A88" s="201" t="s">
        <v>201</v>
      </c>
      <c r="B88" s="53"/>
      <c r="C88" s="18"/>
      <c r="D88" s="18"/>
      <c r="E88" s="82"/>
      <c r="F88" s="18"/>
      <c r="G88" s="222"/>
      <c r="H88" s="222"/>
      <c r="I88" s="198" t="str">
        <f>"FY"&amp;RIGHT(I$9,2)</f>
        <v>FY27</v>
      </c>
      <c r="J88" s="198" t="str">
        <f t="shared" ref="J88:AG88" si="22">"FY"&amp;RIGHT(J$9,2)</f>
        <v>FY28</v>
      </c>
      <c r="K88" s="198" t="str">
        <f t="shared" si="22"/>
        <v>FY29</v>
      </c>
      <c r="L88" s="198" t="str">
        <f t="shared" si="22"/>
        <v>FY30</v>
      </c>
      <c r="M88" s="198" t="str">
        <f t="shared" si="22"/>
        <v>FY31</v>
      </c>
      <c r="N88" s="198" t="str">
        <f t="shared" si="22"/>
        <v>FY32</v>
      </c>
      <c r="O88" s="198" t="str">
        <f t="shared" si="22"/>
        <v>FY33</v>
      </c>
      <c r="P88" s="198" t="str">
        <f t="shared" si="22"/>
        <v>FY34</v>
      </c>
      <c r="Q88" s="198" t="str">
        <f t="shared" si="22"/>
        <v>FY35</v>
      </c>
      <c r="R88" s="198" t="str">
        <f t="shared" si="22"/>
        <v>FY36</v>
      </c>
      <c r="S88" s="198" t="str">
        <f t="shared" si="22"/>
        <v>FY37</v>
      </c>
      <c r="T88" s="198" t="str">
        <f t="shared" si="22"/>
        <v>FY38</v>
      </c>
      <c r="U88" s="198" t="str">
        <f t="shared" si="22"/>
        <v>FY39</v>
      </c>
      <c r="V88" s="198" t="str">
        <f t="shared" si="22"/>
        <v>FY40</v>
      </c>
      <c r="W88" s="198" t="str">
        <f t="shared" si="22"/>
        <v>FY41</v>
      </c>
      <c r="X88" s="198" t="str">
        <f t="shared" si="22"/>
        <v>FY42</v>
      </c>
      <c r="Y88" s="198" t="str">
        <f t="shared" si="22"/>
        <v>FY43</v>
      </c>
      <c r="Z88" s="198" t="str">
        <f t="shared" si="22"/>
        <v>FY44</v>
      </c>
      <c r="AA88" s="198" t="str">
        <f t="shared" si="22"/>
        <v>FY45</v>
      </c>
      <c r="AB88" s="198" t="str">
        <f t="shared" si="22"/>
        <v>FY46</v>
      </c>
      <c r="AC88" s="198" t="str">
        <f t="shared" si="22"/>
        <v>FY47</v>
      </c>
      <c r="AD88" s="198" t="str">
        <f t="shared" si="22"/>
        <v>FY48</v>
      </c>
      <c r="AE88" s="198" t="str">
        <f t="shared" si="22"/>
        <v>FY49</v>
      </c>
      <c r="AF88" s="198" t="str">
        <f t="shared" si="22"/>
        <v>FY50</v>
      </c>
      <c r="AG88" s="198" t="str">
        <f t="shared" si="22"/>
        <v>FY51</v>
      </c>
    </row>
    <row r="89" spans="1:33" ht="12" x14ac:dyDescent="0.2">
      <c r="E89" s="83"/>
      <c r="G89" s="228"/>
    </row>
    <row r="90" spans="1:33" ht="12" x14ac:dyDescent="0.2">
      <c r="E90" s="83"/>
    </row>
    <row r="91" spans="1:33" x14ac:dyDescent="0.2">
      <c r="A91" s="197" t="str">
        <f>Summary!$C$26</f>
        <v>Option 3</v>
      </c>
      <c r="B91" s="138"/>
      <c r="C91" s="195" t="s">
        <v>91</v>
      </c>
      <c r="D91" s="117">
        <f>INDEX(Data!$C$30:$C$36, MATCH(C91, Data!$B$30:$B$36,0))</f>
        <v>-1</v>
      </c>
      <c r="E91" s="2"/>
      <c r="F91" s="117"/>
      <c r="G91" s="118"/>
      <c r="H91" s="118" t="str">
        <f>A91&amp;" "&amp;LOWER(C91)</f>
        <v>Option 3 annualised capex</v>
      </c>
      <c r="I91" s="296" cm="1">
        <f t="array" ref="I91">MAX($D91*INDEX(I$15:W$81, MATCH($A91&amp;$C91, $D$15:$D$81,0),))/mill_conv</f>
        <v>5.4788482949199739</v>
      </c>
      <c r="J91" s="296" cm="1">
        <f t="array" ref="J91">MAX($D91*INDEX(J$15:X$81, MATCH($A91&amp;$C91, $D$15:$D$81,0),))/mill_conv</f>
        <v>5.4788482949199739</v>
      </c>
      <c r="K91" s="296" cm="1">
        <f t="array" ref="K91">MAX($D91*INDEX(K$15:Y$81, MATCH($A91&amp;$C91, $D$15:$D$81,0),))/mill_conv</f>
        <v>5.4788482949199739</v>
      </c>
      <c r="L91" s="296" cm="1">
        <f t="array" ref="L91">MAX($D91*INDEX(L$15:Z$81, MATCH($A91&amp;$C91, $D$15:$D$81,0),))/mill_conv</f>
        <v>5.4788482949199739</v>
      </c>
      <c r="M91" s="296" cm="1">
        <f t="array" ref="M91">MAX($D91*INDEX(M$15:AA$81, MATCH($A91&amp;$C91, $D$15:$D$81,0),))/mill_conv</f>
        <v>5.4788482949199739</v>
      </c>
      <c r="N91" s="296" cm="1">
        <f t="array" ref="N91">MAX($D91*INDEX(N$15:AB$81, MATCH($A91&amp;$C91, $D$15:$D$81,0),))/mill_conv</f>
        <v>5.4788482949199739</v>
      </c>
      <c r="O91" s="296" cm="1">
        <f t="array" ref="O91">MAX($D91*INDEX(O$15:AC$81, MATCH($A91&amp;$C91, $D$15:$D$81,0),))/mill_conv</f>
        <v>5.4788482949199739</v>
      </c>
      <c r="P91" s="296" cm="1">
        <f t="array" ref="P91">MAX($D91*INDEX(P$15:AD$81, MATCH($A91&amp;$C91, $D$15:$D$81,0),))/mill_conv</f>
        <v>5.4788482949199739</v>
      </c>
      <c r="Q91" s="296" cm="1">
        <f t="array" ref="Q91">MAX($D91*INDEX(Q$15:AE$81, MATCH($A91&amp;$C91, $D$15:$D$81,0),))/mill_conv</f>
        <v>5.4788482949199739</v>
      </c>
      <c r="R91" s="296" cm="1">
        <f t="array" ref="R91">MAX($D91*INDEX(R$15:AF$81, MATCH($A91&amp;$C91, $D$15:$D$81,0),))/mill_conv</f>
        <v>5.4788482949199739</v>
      </c>
      <c r="S91" s="296" cm="1">
        <f t="array" ref="S91">MAX($D91*INDEX(S$15:AG$81, MATCH($A91&amp;$C91, $D$15:$D$81,0),))/mill_conv</f>
        <v>5.4788482949199739</v>
      </c>
      <c r="T91" s="296" cm="1">
        <f t="array" ref="T91">MAX($D91*INDEX(T$15:AH$81, MATCH($A91&amp;$C91, $D$15:$D$81,0),))/mill_conv</f>
        <v>5.4788482949199739</v>
      </c>
      <c r="U91" s="296" cm="1">
        <f t="array" ref="U91">MAX($D91*INDEX(U$15:AI$81, MATCH($A91&amp;$C91, $D$15:$D$81,0),))/mill_conv</f>
        <v>5.4788482949199739</v>
      </c>
      <c r="V91" s="296" cm="1">
        <f t="array" ref="V91">MAX($D91*INDEX(V$15:AJ$81, MATCH($A91&amp;$C91, $D$15:$D$81,0),))/mill_conv</f>
        <v>5.4788482949199739</v>
      </c>
      <c r="W91" s="296" cm="1">
        <f t="array" ref="W91">MAX($D91*INDEX(W$15:AK$81, MATCH($A91&amp;$C91, $D$15:$D$81,0),))/mill_conv</f>
        <v>5.4788482949199739</v>
      </c>
      <c r="X91" s="296" cm="1">
        <f t="array" ref="X91">MAX($D91*INDEX(X$15:AL$81, MATCH($A91&amp;$C91, $D$15:$D$81,0),))/mill_conv</f>
        <v>5.4788482949199739</v>
      </c>
      <c r="Y91" s="296" cm="1">
        <f t="array" ref="Y91">MAX($D91*INDEX(Y$15:AM$81, MATCH($A91&amp;$C91, $D$15:$D$81,0),))/mill_conv</f>
        <v>4.5512126047747934</v>
      </c>
      <c r="Z91" s="296" cm="1">
        <f t="array" ref="Z91">MAX($D91*INDEX(Z$15:AN$81, MATCH($A91&amp;$C91, $D$15:$D$81,0),))/mill_conv</f>
        <v>3.9134630677999813</v>
      </c>
      <c r="AA91" s="296" cm="1">
        <f t="array" ref="AA91">MAX($D91*INDEX(AA$15:AO$81, MATCH($A91&amp;$C91, $D$15:$D$81,0),))/mill_conv</f>
        <v>2.8118956857525799</v>
      </c>
      <c r="AB91" s="296" cm="1">
        <f t="array" ref="AB91">MAX($D91*INDEX(AB$15:AP$81, MATCH($A91&amp;$C91, $D$15:$D$81,0),))/mill_conv</f>
        <v>1.4590936376241908</v>
      </c>
      <c r="AC91" s="296" cm="1">
        <f t="array" ref="AC91">MAX($D91*INDEX(AC$15:AQ$81, MATCH($A91&amp;$C91, $D$15:$D$81,0),))/mill_conv</f>
        <v>0</v>
      </c>
      <c r="AD91" s="296" cm="1">
        <f t="array" ref="AD91">MAX($D91*INDEX(AD$15:AR$81, MATCH($A91&amp;$C91, $D$15:$D$81,0),))/mill_conv</f>
        <v>0</v>
      </c>
      <c r="AE91" s="296" cm="1">
        <f t="array" ref="AE91">MAX($D91*INDEX(AE$15:AS$81, MATCH($A91&amp;$C91, $D$15:$D$81,0),))/mill_conv</f>
        <v>0</v>
      </c>
      <c r="AF91" s="296" cm="1">
        <f t="array" ref="AF91">MAX($D91*INDEX(AF$15:AT$81, MATCH($A91&amp;$C91, $D$15:$D$81,0),))/mill_conv</f>
        <v>0</v>
      </c>
      <c r="AG91" s="296" cm="1">
        <f t="array" ref="AG91">MAX($D91*INDEX(AG$15:AU$81, MATCH($A91&amp;$C91, $D$15:$D$81,0),))/mill_conv</f>
        <v>0</v>
      </c>
    </row>
    <row r="92" spans="1:33" x14ac:dyDescent="0.2">
      <c r="A92" s="196" t="str">
        <f>A16</f>
        <v>Option 1 (base case)</v>
      </c>
      <c r="B92" s="138"/>
      <c r="C92" s="196" t="s">
        <v>171</v>
      </c>
      <c r="D92" s="117">
        <f>INDEX(Data!$C$30:$C$36, MATCH(C92, Data!$B$30:$B$36,0))</f>
        <v>1</v>
      </c>
      <c r="E92" s="83"/>
      <c r="H92" s="118" t="str">
        <f>A92&amp;" risk cost"</f>
        <v>Option 1 (base case) risk cost</v>
      </c>
      <c r="I92" s="296">
        <f t="shared" ref="I92:R92" si="23">$D92*INDEX(I$15:I$81, MATCH($A92&amp;$C92, $D$15:$D$81,0))/mill_conv</f>
        <v>48.89019361846249</v>
      </c>
      <c r="J92" s="296">
        <f t="shared" si="23"/>
        <v>55.633075033855448</v>
      </c>
      <c r="K92" s="296">
        <f t="shared" si="23"/>
        <v>58.639749432996048</v>
      </c>
      <c r="L92" s="296">
        <f t="shared" si="23"/>
        <v>59.63627855777618</v>
      </c>
      <c r="M92" s="296">
        <f t="shared" si="23"/>
        <v>60.161986166173712</v>
      </c>
      <c r="N92" s="296">
        <f t="shared" si="23"/>
        <v>63.042741270007703</v>
      </c>
      <c r="O92" s="296">
        <f t="shared" si="23"/>
        <v>63.908088664649149</v>
      </c>
      <c r="P92" s="296">
        <f t="shared" si="23"/>
        <v>65.811732256013812</v>
      </c>
      <c r="Q92" s="296">
        <f t="shared" si="23"/>
        <v>66.210455054120871</v>
      </c>
      <c r="R92" s="296">
        <f t="shared" si="23"/>
        <v>66.210455054120871</v>
      </c>
      <c r="S92" s="296">
        <f t="shared" ref="S92:AG92" si="24">$D92*INDEX(S$15:S$81, MATCH($A92&amp;$C92, $D$15:$D$81,0))/mill_conv</f>
        <v>66.210455054120871</v>
      </c>
      <c r="T92" s="296">
        <f t="shared" si="24"/>
        <v>66.210455054120871</v>
      </c>
      <c r="U92" s="296">
        <f t="shared" si="24"/>
        <v>66.210455054120871</v>
      </c>
      <c r="V92" s="296">
        <f t="shared" si="24"/>
        <v>66.210455054120871</v>
      </c>
      <c r="W92" s="296">
        <f t="shared" si="24"/>
        <v>66.210455054120871</v>
      </c>
      <c r="X92" s="296">
        <f t="shared" si="24"/>
        <v>0</v>
      </c>
      <c r="Y92" s="296">
        <f t="shared" si="24"/>
        <v>0</v>
      </c>
      <c r="Z92" s="296">
        <f t="shared" si="24"/>
        <v>0</v>
      </c>
      <c r="AA92" s="296">
        <f t="shared" si="24"/>
        <v>0</v>
      </c>
      <c r="AB92" s="296">
        <f t="shared" si="24"/>
        <v>0</v>
      </c>
      <c r="AC92" s="296">
        <f t="shared" si="24"/>
        <v>0</v>
      </c>
      <c r="AD92" s="296">
        <f t="shared" si="24"/>
        <v>0</v>
      </c>
      <c r="AE92" s="296">
        <f t="shared" si="24"/>
        <v>0</v>
      </c>
      <c r="AF92" s="296">
        <f t="shared" si="24"/>
        <v>0</v>
      </c>
      <c r="AG92" s="296">
        <f t="shared" si="24"/>
        <v>0</v>
      </c>
    </row>
    <row r="93" spans="1:33" ht="12" x14ac:dyDescent="0.2">
      <c r="E93" s="83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</row>
    <row r="94" spans="1:33" ht="12" x14ac:dyDescent="0.2">
      <c r="E94" s="83"/>
    </row>
    <row r="95" spans="1:33" ht="12" x14ac:dyDescent="0.2">
      <c r="E95" s="83"/>
    </row>
    <row r="96" spans="1:33" ht="12" x14ac:dyDescent="0.2">
      <c r="E96" s="83"/>
    </row>
    <row r="97" spans="1:33" ht="12" x14ac:dyDescent="0.2">
      <c r="E97" s="83"/>
      <c r="I97" s="293" t="str">
        <f>I88</f>
        <v>FY27</v>
      </c>
      <c r="J97" s="293" t="str">
        <f t="shared" ref="J97:AG97" si="25">J88</f>
        <v>FY28</v>
      </c>
      <c r="K97" s="293" t="str">
        <f t="shared" si="25"/>
        <v>FY29</v>
      </c>
      <c r="L97" s="293" t="str">
        <f t="shared" si="25"/>
        <v>FY30</v>
      </c>
      <c r="M97" s="293" t="str">
        <f t="shared" si="25"/>
        <v>FY31</v>
      </c>
      <c r="N97" s="293" t="str">
        <f t="shared" si="25"/>
        <v>FY32</v>
      </c>
      <c r="O97" s="293" t="str">
        <f t="shared" si="25"/>
        <v>FY33</v>
      </c>
      <c r="P97" s="293" t="str">
        <f t="shared" si="25"/>
        <v>FY34</v>
      </c>
      <c r="Q97" s="293" t="str">
        <f t="shared" si="25"/>
        <v>FY35</v>
      </c>
      <c r="R97" s="293" t="str">
        <f t="shared" si="25"/>
        <v>FY36</v>
      </c>
      <c r="S97" s="293" t="str">
        <f t="shared" si="25"/>
        <v>FY37</v>
      </c>
      <c r="T97" s="293" t="str">
        <f t="shared" si="25"/>
        <v>FY38</v>
      </c>
      <c r="U97" s="293" t="str">
        <f t="shared" si="25"/>
        <v>FY39</v>
      </c>
      <c r="V97" s="293" t="str">
        <f t="shared" si="25"/>
        <v>FY40</v>
      </c>
      <c r="W97" s="293" t="str">
        <f t="shared" si="25"/>
        <v>FY41</v>
      </c>
      <c r="X97" s="293" t="str">
        <f t="shared" si="25"/>
        <v>FY42</v>
      </c>
      <c r="Y97" s="293" t="str">
        <f t="shared" si="25"/>
        <v>FY43</v>
      </c>
      <c r="Z97" s="293" t="str">
        <f t="shared" si="25"/>
        <v>FY44</v>
      </c>
      <c r="AA97" s="293" t="str">
        <f t="shared" si="25"/>
        <v>FY45</v>
      </c>
      <c r="AB97" s="293" t="str">
        <f t="shared" si="25"/>
        <v>FY46</v>
      </c>
      <c r="AC97" s="293" t="str">
        <f t="shared" si="25"/>
        <v>FY47</v>
      </c>
      <c r="AD97" s="293" t="str">
        <f t="shared" si="25"/>
        <v>FY48</v>
      </c>
      <c r="AE97" s="293" t="str">
        <f t="shared" si="25"/>
        <v>FY49</v>
      </c>
      <c r="AF97" s="293" t="str">
        <f t="shared" si="25"/>
        <v>FY50</v>
      </c>
      <c r="AG97" s="293" t="str">
        <f t="shared" si="25"/>
        <v>FY51</v>
      </c>
    </row>
    <row r="98" spans="1:33" x14ac:dyDescent="0.2">
      <c r="A98" s="197" t="s">
        <v>235</v>
      </c>
      <c r="B98" s="138"/>
      <c r="C98" s="195" t="s">
        <v>123</v>
      </c>
      <c r="D98" s="189">
        <f>MAX(H98:AG98)</f>
        <v>0</v>
      </c>
      <c r="E98" s="292"/>
      <c r="F98" s="117"/>
      <c r="G98" s="118"/>
      <c r="H98" s="118" t="str">
        <f>A98&amp;" "&amp;LOWER(C98)</f>
        <v>Energy at risk energy at risk (weighted)</v>
      </c>
      <c r="I98" s="118">
        <f>INDEX('Option1 (base case)'!I$14:I$87, MATCH($C98, 'Option1 (base case)'!$C$14:$C$87,0))</f>
        <v>0</v>
      </c>
      <c r="J98" s="118">
        <f>INDEX('Option1 (base case)'!J$14:J$87, MATCH($C98, 'Option1 (base case)'!$C$14:$C$87,0))</f>
        <v>0</v>
      </c>
      <c r="K98" s="118">
        <f>INDEX('Option1 (base case)'!K$14:K$87, MATCH($C98, 'Option1 (base case)'!$C$14:$C$87,0))</f>
        <v>0</v>
      </c>
      <c r="L98" s="118">
        <f>INDEX('Option1 (base case)'!L$14:L$87, MATCH($C98, 'Option1 (base case)'!$C$14:$C$87,0))</f>
        <v>0</v>
      </c>
      <c r="M98" s="118">
        <f>INDEX('Option1 (base case)'!M$14:M$87, MATCH($C98, 'Option1 (base case)'!$C$14:$C$87,0))</f>
        <v>0</v>
      </c>
      <c r="N98" s="118">
        <f>INDEX('Option1 (base case)'!N$14:N$87, MATCH($C98, 'Option1 (base case)'!$C$14:$C$87,0))</f>
        <v>0</v>
      </c>
      <c r="O98" s="118">
        <f>INDEX('Option1 (base case)'!O$14:O$87, MATCH($C98, 'Option1 (base case)'!$C$14:$C$87,0))</f>
        <v>0</v>
      </c>
      <c r="P98" s="118">
        <f>INDEX('Option1 (base case)'!P$14:P$87, MATCH($C98, 'Option1 (base case)'!$C$14:$C$87,0))</f>
        <v>0</v>
      </c>
      <c r="Q98" s="118">
        <f>INDEX('Option1 (base case)'!Q$14:Q$87, MATCH($C98, 'Option1 (base case)'!$C$14:$C$87,0))</f>
        <v>0</v>
      </c>
      <c r="R98" s="118">
        <f>INDEX('Option1 (base case)'!R$14:R$87, MATCH($C98, 'Option1 (base case)'!$C$14:$C$87,0))</f>
        <v>0</v>
      </c>
      <c r="S98" s="118">
        <f>INDEX('Option1 (base case)'!S$14:S$87, MATCH($C98, 'Option1 (base case)'!$C$14:$C$87,0))</f>
        <v>0</v>
      </c>
      <c r="T98" s="118">
        <f>INDEX('Option1 (base case)'!T$14:T$87, MATCH($C98, 'Option1 (base case)'!$C$14:$C$87,0))</f>
        <v>0</v>
      </c>
      <c r="U98" s="118">
        <f>INDEX('Option1 (base case)'!U$14:U$87, MATCH($C98, 'Option1 (base case)'!$C$14:$C$87,0))</f>
        <v>0</v>
      </c>
      <c r="V98" s="118">
        <f>INDEX('Option1 (base case)'!V$14:V$87, MATCH($C98, 'Option1 (base case)'!$C$14:$C$87,0))</f>
        <v>0</v>
      </c>
      <c r="W98" s="118">
        <f>INDEX('Option1 (base case)'!W$14:W$87, MATCH($C98, 'Option1 (base case)'!$C$14:$C$87,0))</f>
        <v>0</v>
      </c>
      <c r="X98" s="118">
        <f>INDEX('Option1 (base case)'!X$14:X$87, MATCH($C98, 'Option1 (base case)'!$C$14:$C$87,0))</f>
        <v>0</v>
      </c>
      <c r="Y98" s="118">
        <f>INDEX('Option1 (base case)'!Y$14:Y$87, MATCH($C98, 'Option1 (base case)'!$C$14:$C$87,0))</f>
        <v>0</v>
      </c>
      <c r="Z98" s="118">
        <f>INDEX('Option1 (base case)'!Z$14:Z$87, MATCH($C98, 'Option1 (base case)'!$C$14:$C$87,0))</f>
        <v>0</v>
      </c>
      <c r="AA98" s="118">
        <f>INDEX('Option1 (base case)'!AA$14:AA$87, MATCH($C98, 'Option1 (base case)'!$C$14:$C$87,0))</f>
        <v>0</v>
      </c>
      <c r="AB98" s="118">
        <f>INDEX('Option1 (base case)'!AB$14:AB$87, MATCH($C98, 'Option1 (base case)'!$C$14:$C$87,0))</f>
        <v>0</v>
      </c>
      <c r="AC98" s="118">
        <f>INDEX('Option1 (base case)'!AC$14:AC$87, MATCH($C98, 'Option1 (base case)'!$C$14:$C$87,0))</f>
        <v>0</v>
      </c>
      <c r="AD98" s="118">
        <f>INDEX('Option1 (base case)'!AD$14:AD$87, MATCH($C98, 'Option1 (base case)'!$C$14:$C$87,0))</f>
        <v>0</v>
      </c>
      <c r="AE98" s="118">
        <f>INDEX('Option1 (base case)'!AE$14:AE$87, MATCH($C98, 'Option1 (base case)'!$C$14:$C$87,0))</f>
        <v>0</v>
      </c>
      <c r="AF98" s="118">
        <f>INDEX('Option1 (base case)'!AF$14:AF$87, MATCH($C98, 'Option1 (base case)'!$C$14:$C$87,0))</f>
        <v>0</v>
      </c>
      <c r="AG98" s="118">
        <f>INDEX('Option1 (base case)'!AG$14:AG$87, MATCH($C98, 'Option1 (base case)'!$C$14:$C$87,0))</f>
        <v>0</v>
      </c>
    </row>
    <row r="99" spans="1:33" x14ac:dyDescent="0.2">
      <c r="A99" s="196" t="str">
        <f>A23</f>
        <v>Option 1 (base case)</v>
      </c>
      <c r="B99" s="138"/>
      <c r="C99" s="196" t="s">
        <v>124</v>
      </c>
      <c r="D99" s="189" t="e">
        <f>MAX(H99:AG99)</f>
        <v>#N/A</v>
      </c>
      <c r="E99" s="292"/>
      <c r="H99" s="118" t="str">
        <f>A99&amp;" risk cost"</f>
        <v>Option 1 (base case) risk cost</v>
      </c>
      <c r="I99" s="118" t="e">
        <f>INDEX('Option1 (base case)'!I$14:I$87, MATCH($C99, 'Option1 (base case)'!$C$14:$C$87,0))/10^6</f>
        <v>#N/A</v>
      </c>
      <c r="J99" s="118" t="e">
        <f>INDEX('Option1 (base case)'!J$14:J$87, MATCH($C99, 'Option1 (base case)'!$C$14:$C$87,0))/10^6</f>
        <v>#N/A</v>
      </c>
      <c r="K99" s="118" t="e">
        <f>INDEX('Option1 (base case)'!K$14:K$87, MATCH($C99, 'Option1 (base case)'!$C$14:$C$87,0))/10^6</f>
        <v>#N/A</v>
      </c>
      <c r="L99" s="118" t="e">
        <f>INDEX('Option1 (base case)'!L$14:L$87, MATCH($C99, 'Option1 (base case)'!$C$14:$C$87,0))/10^6</f>
        <v>#N/A</v>
      </c>
      <c r="M99" s="118" t="e">
        <f>INDEX('Option1 (base case)'!M$14:M$87, MATCH($C99, 'Option1 (base case)'!$C$14:$C$87,0))/10^6</f>
        <v>#N/A</v>
      </c>
      <c r="N99" s="118" t="e">
        <f>INDEX('Option1 (base case)'!N$14:N$87, MATCH($C99, 'Option1 (base case)'!$C$14:$C$87,0))/10^6</f>
        <v>#N/A</v>
      </c>
      <c r="O99" s="118" t="e">
        <f>INDEX('Option1 (base case)'!O$14:O$87, MATCH($C99, 'Option1 (base case)'!$C$14:$C$87,0))/10^6</f>
        <v>#N/A</v>
      </c>
      <c r="P99" s="118" t="e">
        <f>INDEX('Option1 (base case)'!P$14:P$87, MATCH($C99, 'Option1 (base case)'!$C$14:$C$87,0))/10^6</f>
        <v>#N/A</v>
      </c>
      <c r="Q99" s="118" t="e">
        <f>INDEX('Option1 (base case)'!Q$14:Q$87, MATCH($C99, 'Option1 (base case)'!$C$14:$C$87,0))/10^6</f>
        <v>#N/A</v>
      </c>
      <c r="R99" s="118" t="e">
        <f>INDEX('Option1 (base case)'!R$14:R$87, MATCH($C99, 'Option1 (base case)'!$C$14:$C$87,0))/10^6</f>
        <v>#N/A</v>
      </c>
      <c r="S99" s="118" t="e">
        <f>INDEX('Option1 (base case)'!S$14:S$87, MATCH($C99, 'Option1 (base case)'!$C$14:$C$87,0))/10^6</f>
        <v>#N/A</v>
      </c>
      <c r="T99" s="118" t="e">
        <f>INDEX('Option1 (base case)'!T$14:T$87, MATCH($C99, 'Option1 (base case)'!$C$14:$C$87,0))/10^6</f>
        <v>#N/A</v>
      </c>
      <c r="U99" s="118" t="e">
        <f>INDEX('Option1 (base case)'!U$14:U$87, MATCH($C99, 'Option1 (base case)'!$C$14:$C$87,0))/10^6</f>
        <v>#N/A</v>
      </c>
      <c r="V99" s="118" t="e">
        <f>INDEX('Option1 (base case)'!V$14:V$87, MATCH($C99, 'Option1 (base case)'!$C$14:$C$87,0))/10^6</f>
        <v>#N/A</v>
      </c>
      <c r="W99" s="118" t="e">
        <f>INDEX('Option1 (base case)'!W$14:W$87, MATCH($C99, 'Option1 (base case)'!$C$14:$C$87,0))/10^6</f>
        <v>#N/A</v>
      </c>
      <c r="X99" s="118" t="e">
        <f>INDEX('Option1 (base case)'!X$14:X$87, MATCH($C99, 'Option1 (base case)'!$C$14:$C$87,0))/10^6</f>
        <v>#N/A</v>
      </c>
      <c r="Y99" s="118" t="e">
        <f>INDEX('Option1 (base case)'!Y$14:Y$87, MATCH($C99, 'Option1 (base case)'!$C$14:$C$87,0))/10^6</f>
        <v>#N/A</v>
      </c>
      <c r="Z99" s="118" t="e">
        <f>INDEX('Option1 (base case)'!Z$14:Z$87, MATCH($C99, 'Option1 (base case)'!$C$14:$C$87,0))/10^6</f>
        <v>#N/A</v>
      </c>
      <c r="AA99" s="118" t="e">
        <f>INDEX('Option1 (base case)'!AA$14:AA$87, MATCH($C99, 'Option1 (base case)'!$C$14:$C$87,0))/10^6</f>
        <v>#N/A</v>
      </c>
      <c r="AB99" s="118" t="e">
        <f>INDEX('Option1 (base case)'!AB$14:AB$87, MATCH($C99, 'Option1 (base case)'!$C$14:$C$87,0))/10^6</f>
        <v>#N/A</v>
      </c>
      <c r="AC99" s="118" t="e">
        <f>INDEX('Option1 (base case)'!AC$14:AC$87, MATCH($C99, 'Option1 (base case)'!$C$14:$C$87,0))/10^6</f>
        <v>#N/A</v>
      </c>
      <c r="AD99" s="118" t="e">
        <f>INDEX('Option1 (base case)'!AD$14:AD$87, MATCH($C99, 'Option1 (base case)'!$C$14:$C$87,0))/10^6</f>
        <v>#N/A</v>
      </c>
      <c r="AE99" s="118" t="e">
        <f>INDEX('Option1 (base case)'!AE$14:AE$87, MATCH($C99, 'Option1 (base case)'!$C$14:$C$87,0))/10^6</f>
        <v>#N/A</v>
      </c>
      <c r="AF99" s="118" t="e">
        <f>INDEX('Option1 (base case)'!AF$14:AF$87, MATCH($C99, 'Option1 (base case)'!$C$14:$C$87,0))/10^6</f>
        <v>#N/A</v>
      </c>
      <c r="AG99" s="118" t="e">
        <f>INDEX('Option1 (base case)'!AG$14:AG$87, MATCH($C99, 'Option1 (base case)'!$C$14:$C$87,0))/10^6</f>
        <v>#N/A</v>
      </c>
    </row>
    <row r="100" spans="1:33" ht="12" x14ac:dyDescent="0.2">
      <c r="E100" s="10"/>
    </row>
    <row r="101" spans="1:33" s="294" customFormat="1" ht="12" x14ac:dyDescent="0.2"/>
    <row r="102" spans="1:33" ht="12" x14ac:dyDescent="0.2">
      <c r="E102" s="10"/>
    </row>
    <row r="103" spans="1:33" ht="12" x14ac:dyDescent="0.2">
      <c r="E103" s="10"/>
      <c r="I103" s="294"/>
    </row>
    <row r="104" spans="1:33" ht="12" x14ac:dyDescent="0.2">
      <c r="E104" s="10"/>
      <c r="H104" s="149"/>
    </row>
    <row r="105" spans="1:33" ht="12" x14ac:dyDescent="0.2">
      <c r="E105" s="10"/>
      <c r="H105" s="149"/>
    </row>
    <row r="106" spans="1:33" ht="12" x14ac:dyDescent="0.2">
      <c r="D106" s="189"/>
      <c r="E106" s="10"/>
    </row>
    <row r="107" spans="1:33" ht="12" x14ac:dyDescent="0.2">
      <c r="D107" s="189"/>
      <c r="E107" s="10"/>
    </row>
    <row r="108" spans="1:33" ht="12" x14ac:dyDescent="0.2">
      <c r="D108" s="189"/>
      <c r="E108" s="83"/>
    </row>
    <row r="109" spans="1:33" ht="12" x14ac:dyDescent="0.2">
      <c r="C109" s="123"/>
      <c r="D109" s="189"/>
      <c r="E109" s="189"/>
    </row>
    <row r="110" spans="1:33" ht="12" x14ac:dyDescent="0.2">
      <c r="D110" s="189"/>
      <c r="E110" s="83"/>
    </row>
    <row r="111" spans="1:33" ht="12" x14ac:dyDescent="0.2">
      <c r="D111" s="189"/>
      <c r="E111" s="83"/>
    </row>
    <row r="112" spans="1:33" ht="12" x14ac:dyDescent="0.2">
      <c r="D112" s="189"/>
      <c r="E112" s="83"/>
    </row>
    <row r="113" spans="4:5" ht="12" x14ac:dyDescent="0.2">
      <c r="D113" s="189"/>
      <c r="E113" s="83"/>
    </row>
    <row r="114" spans="4:5" ht="12" x14ac:dyDescent="0.2">
      <c r="D114" s="189"/>
      <c r="E114" s="83"/>
    </row>
    <row r="115" spans="4:5" ht="12" x14ac:dyDescent="0.2">
      <c r="D115" s="189"/>
      <c r="E115" s="83"/>
    </row>
    <row r="116" spans="4:5" ht="12" x14ac:dyDescent="0.2">
      <c r="D116" s="189"/>
      <c r="E116" s="83"/>
    </row>
    <row r="117" spans="4:5" ht="12" x14ac:dyDescent="0.2">
      <c r="D117" s="189"/>
      <c r="E117" s="83"/>
    </row>
    <row r="118" spans="4:5" ht="12" x14ac:dyDescent="0.2">
      <c r="D118" s="189"/>
      <c r="E118" s="83"/>
    </row>
    <row r="119" spans="4:5" ht="12" x14ac:dyDescent="0.2">
      <c r="D119" s="189"/>
      <c r="E119" s="83"/>
    </row>
    <row r="120" spans="4:5" ht="12" x14ac:dyDescent="0.2">
      <c r="D120" s="189"/>
      <c r="E120" s="83"/>
    </row>
    <row r="121" spans="4:5" ht="12" x14ac:dyDescent="0.2">
      <c r="D121" s="189"/>
      <c r="E121" s="83"/>
    </row>
    <row r="122" spans="4:5" ht="12" x14ac:dyDescent="0.2">
      <c r="D122" s="189"/>
      <c r="E122" s="83"/>
    </row>
    <row r="123" spans="4:5" ht="12" x14ac:dyDescent="0.2">
      <c r="D123" s="189"/>
      <c r="E123" s="83"/>
    </row>
    <row r="124" spans="4:5" ht="12" x14ac:dyDescent="0.2">
      <c r="D124" s="189"/>
      <c r="E124" s="83"/>
    </row>
    <row r="125" spans="4:5" ht="12" x14ac:dyDescent="0.2">
      <c r="D125" s="189"/>
      <c r="E125" s="83"/>
    </row>
    <row r="126" spans="4:5" ht="12" x14ac:dyDescent="0.2">
      <c r="D126" s="189"/>
      <c r="E126" s="83"/>
    </row>
    <row r="127" spans="4:5" ht="12" x14ac:dyDescent="0.2">
      <c r="D127" s="189"/>
      <c r="E127" s="83"/>
    </row>
    <row r="128" spans="4:5" ht="12" x14ac:dyDescent="0.2">
      <c r="D128" s="189"/>
      <c r="E128" s="83"/>
    </row>
    <row r="129" spans="4:5" ht="12" x14ac:dyDescent="0.2">
      <c r="D129" s="189"/>
      <c r="E129" s="83"/>
    </row>
    <row r="130" spans="4:5" ht="12" x14ac:dyDescent="0.2">
      <c r="D130" s="189"/>
      <c r="E130" s="83"/>
    </row>
    <row r="131" spans="4:5" ht="12" x14ac:dyDescent="0.2">
      <c r="D131" s="189"/>
      <c r="E131" s="83"/>
    </row>
    <row r="132" spans="4:5" ht="12" x14ac:dyDescent="0.2">
      <c r="D132" s="189"/>
      <c r="E132" s="83"/>
    </row>
    <row r="133" spans="4:5" ht="12" x14ac:dyDescent="0.2">
      <c r="D133" s="189"/>
      <c r="E133" s="83"/>
    </row>
    <row r="134" spans="4:5" ht="12" x14ac:dyDescent="0.2">
      <c r="D134" s="189"/>
      <c r="E134" s="83"/>
    </row>
    <row r="135" spans="4:5" ht="12" x14ac:dyDescent="0.2">
      <c r="D135" s="189"/>
      <c r="E135" s="83"/>
    </row>
    <row r="136" spans="4:5" ht="12" x14ac:dyDescent="0.2">
      <c r="D136" s="189"/>
      <c r="E136" s="83"/>
    </row>
    <row r="137" spans="4:5" ht="12" x14ac:dyDescent="0.2">
      <c r="D137" s="189"/>
      <c r="E137" s="83"/>
    </row>
    <row r="138" spans="4:5" ht="12" x14ac:dyDescent="0.2">
      <c r="E138" s="83"/>
    </row>
    <row r="139" spans="4:5" ht="12" x14ac:dyDescent="0.2">
      <c r="E139" s="83"/>
    </row>
    <row r="140" spans="4:5" ht="12" x14ac:dyDescent="0.2">
      <c r="E140" s="83"/>
    </row>
    <row r="141" spans="4:5" ht="12" x14ac:dyDescent="0.2">
      <c r="E141" s="83"/>
    </row>
    <row r="142" spans="4:5" ht="12" x14ac:dyDescent="0.2">
      <c r="E142" s="83"/>
    </row>
    <row r="143" spans="4:5" ht="12" x14ac:dyDescent="0.2">
      <c r="E143" s="83"/>
    </row>
    <row r="144" spans="4:5" ht="12" x14ac:dyDescent="0.2">
      <c r="E144" s="83"/>
    </row>
    <row r="145" spans="5:5" ht="12" x14ac:dyDescent="0.2">
      <c r="E145" s="83"/>
    </row>
    <row r="146" spans="5:5" ht="12" x14ac:dyDescent="0.2">
      <c r="E146" s="83"/>
    </row>
    <row r="147" spans="5:5" ht="12" x14ac:dyDescent="0.2">
      <c r="E147" s="83"/>
    </row>
    <row r="148" spans="5:5" ht="12" x14ac:dyDescent="0.2">
      <c r="E148" s="83"/>
    </row>
    <row r="149" spans="5:5" ht="12" x14ac:dyDescent="0.2">
      <c r="E149" s="83"/>
    </row>
    <row r="150" spans="5:5" ht="12" x14ac:dyDescent="0.2">
      <c r="E150" s="83"/>
    </row>
    <row r="151" spans="5:5" ht="12" x14ac:dyDescent="0.2">
      <c r="E151" s="83"/>
    </row>
    <row r="152" spans="5:5" ht="12" x14ac:dyDescent="0.2">
      <c r="E152" s="83"/>
    </row>
    <row r="153" spans="5:5" ht="12" x14ac:dyDescent="0.2">
      <c r="E153" s="83"/>
    </row>
    <row r="154" spans="5:5" ht="12" x14ac:dyDescent="0.2">
      <c r="E154" s="83"/>
    </row>
    <row r="155" spans="5:5" ht="12" x14ac:dyDescent="0.2">
      <c r="E155" s="83"/>
    </row>
    <row r="156" spans="5:5" ht="12" x14ac:dyDescent="0.2">
      <c r="E156" s="83"/>
    </row>
    <row r="157" spans="5:5" ht="12" x14ac:dyDescent="0.2">
      <c r="E157" s="83"/>
    </row>
    <row r="158" spans="5:5" ht="12" x14ac:dyDescent="0.2">
      <c r="E158" s="83"/>
    </row>
    <row r="159" spans="5:5" ht="12" x14ac:dyDescent="0.2">
      <c r="E159" s="83"/>
    </row>
    <row r="160" spans="5:5" ht="12" x14ac:dyDescent="0.2">
      <c r="E160" s="83"/>
    </row>
    <row r="161" spans="5:5" ht="12" x14ac:dyDescent="0.2">
      <c r="E161" s="83"/>
    </row>
    <row r="162" spans="5:5" ht="12" x14ac:dyDescent="0.2">
      <c r="E162" s="83"/>
    </row>
    <row r="163" spans="5:5" ht="12" x14ac:dyDescent="0.2">
      <c r="E163" s="83"/>
    </row>
    <row r="164" spans="5:5" ht="12" x14ac:dyDescent="0.2">
      <c r="E164" s="83"/>
    </row>
    <row r="165" spans="5:5" ht="12" x14ac:dyDescent="0.2">
      <c r="E165" s="83"/>
    </row>
    <row r="166" spans="5:5" ht="12" x14ac:dyDescent="0.2">
      <c r="E166" s="83"/>
    </row>
    <row r="167" spans="5:5" ht="12" x14ac:dyDescent="0.2">
      <c r="E167" s="83"/>
    </row>
    <row r="168" spans="5:5" ht="12" x14ac:dyDescent="0.2">
      <c r="E168" s="83"/>
    </row>
    <row r="169" spans="5:5" ht="12" x14ac:dyDescent="0.2">
      <c r="E169" s="83"/>
    </row>
    <row r="170" spans="5:5" ht="12" x14ac:dyDescent="0.2">
      <c r="E170" s="83"/>
    </row>
    <row r="171" spans="5:5" ht="12" x14ac:dyDescent="0.2">
      <c r="E171" s="83"/>
    </row>
    <row r="172" spans="5:5" ht="12" x14ac:dyDescent="0.2">
      <c r="E172" s="83"/>
    </row>
    <row r="173" spans="5:5" ht="12" x14ac:dyDescent="0.2">
      <c r="E173" s="83"/>
    </row>
    <row r="174" spans="5:5" ht="12" x14ac:dyDescent="0.2">
      <c r="E174" s="83"/>
    </row>
    <row r="175" spans="5:5" ht="12" x14ac:dyDescent="0.2">
      <c r="E175" s="83"/>
    </row>
    <row r="176" spans="5:5" ht="12" x14ac:dyDescent="0.2">
      <c r="E176" s="83"/>
    </row>
    <row r="177" spans="5:5" ht="12" x14ac:dyDescent="0.2">
      <c r="E177" s="83"/>
    </row>
    <row r="178" spans="5:5" ht="12" x14ac:dyDescent="0.2">
      <c r="E178" s="83"/>
    </row>
    <row r="179" spans="5:5" ht="12" x14ac:dyDescent="0.2">
      <c r="E179" s="83"/>
    </row>
    <row r="180" spans="5:5" ht="12" x14ac:dyDescent="0.2">
      <c r="E180" s="83"/>
    </row>
    <row r="181" spans="5:5" ht="12" x14ac:dyDescent="0.2">
      <c r="E181" s="83"/>
    </row>
    <row r="182" spans="5:5" ht="12" x14ac:dyDescent="0.2">
      <c r="E182" s="83"/>
    </row>
    <row r="183" spans="5:5" ht="12" x14ac:dyDescent="0.2">
      <c r="E183" s="83"/>
    </row>
    <row r="184" spans="5:5" ht="12" x14ac:dyDescent="0.2">
      <c r="E184" s="83"/>
    </row>
    <row r="185" spans="5:5" ht="12" x14ac:dyDescent="0.2">
      <c r="E185" s="83"/>
    </row>
    <row r="186" spans="5:5" ht="12" x14ac:dyDescent="0.2">
      <c r="E186" s="83"/>
    </row>
    <row r="187" spans="5:5" ht="12" x14ac:dyDescent="0.2">
      <c r="E187" s="83"/>
    </row>
    <row r="188" spans="5:5" ht="12" x14ac:dyDescent="0.2">
      <c r="E188" s="83"/>
    </row>
    <row r="189" spans="5:5" ht="12" x14ac:dyDescent="0.2">
      <c r="E189" s="83"/>
    </row>
    <row r="190" spans="5:5" ht="12" x14ac:dyDescent="0.2">
      <c r="E190" s="83"/>
    </row>
    <row r="191" spans="5:5" ht="12" x14ac:dyDescent="0.2">
      <c r="E191" s="83"/>
    </row>
    <row r="192" spans="5:5" ht="12" x14ac:dyDescent="0.2">
      <c r="E192" s="83"/>
    </row>
    <row r="193" spans="5:5" ht="12" x14ac:dyDescent="0.2">
      <c r="E193" s="83"/>
    </row>
    <row r="194" spans="5:5" ht="12" x14ac:dyDescent="0.2">
      <c r="E194" s="83"/>
    </row>
    <row r="195" spans="5:5" ht="12" x14ac:dyDescent="0.2">
      <c r="E195" s="83"/>
    </row>
    <row r="196" spans="5:5" ht="12" x14ac:dyDescent="0.2">
      <c r="E196" s="83"/>
    </row>
    <row r="197" spans="5:5" ht="12" x14ac:dyDescent="0.2">
      <c r="E197" s="83"/>
    </row>
    <row r="198" spans="5:5" ht="12" x14ac:dyDescent="0.2">
      <c r="E198" s="83"/>
    </row>
    <row r="199" spans="5:5" ht="12" x14ac:dyDescent="0.2">
      <c r="E199" s="83"/>
    </row>
    <row r="200" spans="5:5" ht="12" x14ac:dyDescent="0.2">
      <c r="E200" s="83"/>
    </row>
    <row r="201" spans="5:5" ht="12" x14ac:dyDescent="0.2">
      <c r="E201" s="83"/>
    </row>
    <row r="202" spans="5:5" ht="12" x14ac:dyDescent="0.2">
      <c r="E202" s="83"/>
    </row>
    <row r="203" spans="5:5" ht="12" x14ac:dyDescent="0.2">
      <c r="E203" s="83"/>
    </row>
    <row r="204" spans="5:5" ht="12" x14ac:dyDescent="0.2">
      <c r="E204" s="83"/>
    </row>
    <row r="205" spans="5:5" ht="12" x14ac:dyDescent="0.2">
      <c r="E205" s="83"/>
    </row>
    <row r="206" spans="5:5" ht="12" x14ac:dyDescent="0.2">
      <c r="E206" s="83"/>
    </row>
    <row r="207" spans="5:5" ht="12" x14ac:dyDescent="0.2">
      <c r="E207" s="83"/>
    </row>
    <row r="208" spans="5:5" ht="12" x14ac:dyDescent="0.2">
      <c r="E208" s="83"/>
    </row>
    <row r="209" spans="5:5" ht="12" x14ac:dyDescent="0.2">
      <c r="E209" s="83"/>
    </row>
    <row r="210" spans="5:5" ht="12" x14ac:dyDescent="0.2">
      <c r="E210" s="83"/>
    </row>
    <row r="211" spans="5:5" ht="12" x14ac:dyDescent="0.2">
      <c r="E211" s="83"/>
    </row>
    <row r="212" spans="5:5" ht="12" x14ac:dyDescent="0.2">
      <c r="E212" s="83"/>
    </row>
    <row r="213" spans="5:5" ht="12" x14ac:dyDescent="0.2">
      <c r="E213" s="83"/>
    </row>
    <row r="214" spans="5:5" ht="12" x14ac:dyDescent="0.2">
      <c r="E214" s="83"/>
    </row>
    <row r="215" spans="5:5" ht="12" x14ac:dyDescent="0.2">
      <c r="E215" s="83"/>
    </row>
    <row r="216" spans="5:5" ht="12" x14ac:dyDescent="0.2">
      <c r="E216" s="83"/>
    </row>
    <row r="217" spans="5:5" ht="12" x14ac:dyDescent="0.2">
      <c r="E217" s="83"/>
    </row>
    <row r="218" spans="5:5" ht="12" x14ac:dyDescent="0.2">
      <c r="E218" s="83"/>
    </row>
    <row r="219" spans="5:5" ht="12" x14ac:dyDescent="0.2">
      <c r="E219" s="83"/>
    </row>
    <row r="220" spans="5:5" ht="12" x14ac:dyDescent="0.2">
      <c r="E220" s="83"/>
    </row>
    <row r="221" spans="5:5" ht="12" x14ac:dyDescent="0.2">
      <c r="E221" s="83"/>
    </row>
    <row r="222" spans="5:5" ht="12" x14ac:dyDescent="0.2">
      <c r="E222" s="83"/>
    </row>
    <row r="223" spans="5:5" ht="12" x14ac:dyDescent="0.2">
      <c r="E223" s="83"/>
    </row>
    <row r="224" spans="5:5" ht="12" x14ac:dyDescent="0.2">
      <c r="E224" s="83"/>
    </row>
    <row r="225" spans="5:5" ht="12" x14ac:dyDescent="0.2">
      <c r="E225" s="83"/>
    </row>
    <row r="226" spans="5:5" ht="12" x14ac:dyDescent="0.2">
      <c r="E226" s="83"/>
    </row>
    <row r="227" spans="5:5" ht="12" x14ac:dyDescent="0.2">
      <c r="E227" s="83"/>
    </row>
    <row r="228" spans="5:5" ht="12" x14ac:dyDescent="0.2">
      <c r="E228" s="83"/>
    </row>
    <row r="229" spans="5:5" ht="12" x14ac:dyDescent="0.2">
      <c r="E229" s="83"/>
    </row>
    <row r="230" spans="5:5" ht="12" x14ac:dyDescent="0.2">
      <c r="E230" s="83"/>
    </row>
    <row r="231" spans="5:5" ht="12" x14ac:dyDescent="0.2">
      <c r="E231" s="83"/>
    </row>
    <row r="232" spans="5:5" ht="12" x14ac:dyDescent="0.2">
      <c r="E232" s="83"/>
    </row>
    <row r="233" spans="5:5" ht="12" x14ac:dyDescent="0.2">
      <c r="E233" s="83"/>
    </row>
    <row r="234" spans="5:5" ht="12" x14ac:dyDescent="0.2">
      <c r="E234" s="83"/>
    </row>
    <row r="235" spans="5:5" ht="12" x14ac:dyDescent="0.2">
      <c r="E235" s="83"/>
    </row>
    <row r="236" spans="5:5" ht="12" x14ac:dyDescent="0.2">
      <c r="E236" s="83"/>
    </row>
    <row r="237" spans="5:5" ht="12" x14ac:dyDescent="0.2">
      <c r="E237" s="83"/>
    </row>
    <row r="238" spans="5:5" ht="12" x14ac:dyDescent="0.2">
      <c r="E238" s="83"/>
    </row>
    <row r="239" spans="5:5" ht="12" x14ac:dyDescent="0.2">
      <c r="E239" s="83"/>
    </row>
    <row r="240" spans="5:5" ht="12" x14ac:dyDescent="0.2">
      <c r="E240" s="83"/>
    </row>
    <row r="241" spans="5:5" ht="12" x14ac:dyDescent="0.2">
      <c r="E241" s="83"/>
    </row>
    <row r="242" spans="5:5" ht="12" x14ac:dyDescent="0.2">
      <c r="E242" s="83"/>
    </row>
    <row r="243" spans="5:5" ht="12" x14ac:dyDescent="0.2">
      <c r="E243" s="83"/>
    </row>
    <row r="244" spans="5:5" ht="12" x14ac:dyDescent="0.2">
      <c r="E244" s="83"/>
    </row>
    <row r="245" spans="5:5" ht="12" x14ac:dyDescent="0.2">
      <c r="E245" s="83"/>
    </row>
    <row r="246" spans="5:5" ht="12" x14ac:dyDescent="0.2">
      <c r="E246" s="83"/>
    </row>
    <row r="247" spans="5:5" ht="12" x14ac:dyDescent="0.2">
      <c r="E247" s="83"/>
    </row>
    <row r="248" spans="5:5" ht="12" x14ac:dyDescent="0.2">
      <c r="E248" s="83"/>
    </row>
    <row r="249" spans="5:5" ht="12" x14ac:dyDescent="0.2">
      <c r="E249" s="83"/>
    </row>
    <row r="250" spans="5:5" ht="12" x14ac:dyDescent="0.2">
      <c r="E250" s="83"/>
    </row>
    <row r="251" spans="5:5" ht="12" x14ac:dyDescent="0.2">
      <c r="E251" s="83"/>
    </row>
    <row r="252" spans="5:5" x14ac:dyDescent="0.2"/>
    <row r="253" spans="5:5" x14ac:dyDescent="0.2"/>
    <row r="254" spans="5:5" x14ac:dyDescent="0.2"/>
    <row r="255" spans="5:5" x14ac:dyDescent="0.2"/>
    <row r="256" spans="5:5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</sheetData>
  <pageMargins left="0.25" right="0.25" top="0.75" bottom="0.75" header="0.3" footer="0.3"/>
  <pageSetup paperSize="9" scale="3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23</vt:i4>
      </vt:variant>
    </vt:vector>
  </HeadingPairs>
  <TitlesOfParts>
    <vt:vector size="39" baseType="lpstr">
      <vt:lpstr>Cover</vt:lpstr>
      <vt:lpstr>Summary</vt:lpstr>
      <vt:lpstr>Assumptions</vt:lpstr>
      <vt:lpstr>Option1 (base case)</vt:lpstr>
      <vt:lpstr>Option2</vt:lpstr>
      <vt:lpstr>Option3</vt:lpstr>
      <vt:lpstr>Option4</vt:lpstr>
      <vt:lpstr>Option5</vt:lpstr>
      <vt:lpstr>Consol</vt:lpstr>
      <vt:lpstr>Sensitivity_calcs</vt:lpstr>
      <vt:lpstr>Workings_costs</vt:lpstr>
      <vt:lpstr>BaseCase_risk</vt:lpstr>
      <vt:lpstr>Options_risk</vt:lpstr>
      <vt:lpstr>Workings_risks</vt:lpstr>
      <vt:lpstr>Misc_calcs</vt:lpstr>
      <vt:lpstr>Data</vt:lpstr>
      <vt:lpstr>bus</vt:lpstr>
      <vt:lpstr>compliance</vt:lpstr>
      <vt:lpstr>conv_2026</vt:lpstr>
      <vt:lpstr>custval_date</vt:lpstr>
      <vt:lpstr>CY_years</vt:lpstr>
      <vt:lpstr>first_year</vt:lpstr>
      <vt:lpstr>hy_dates</vt:lpstr>
      <vt:lpstr>hy_escalation</vt:lpstr>
      <vt:lpstr>input_dollars</vt:lpstr>
      <vt:lpstr>mill_conv</vt:lpstr>
      <vt:lpstr>options</vt:lpstr>
      <vt:lpstr>output_dollars</vt:lpstr>
      <vt:lpstr>preferred</vt:lpstr>
      <vt:lpstr>Assumptions!Print_Area</vt:lpstr>
      <vt:lpstr>proj</vt:lpstr>
      <vt:lpstr>real_disc</vt:lpstr>
      <vt:lpstr>sheets</vt:lpstr>
      <vt:lpstr>start</vt:lpstr>
      <vt:lpstr>start_year</vt:lpstr>
      <vt:lpstr>thous_conv</vt:lpstr>
      <vt:lpstr>vcr_date</vt:lpstr>
      <vt:lpstr>vcr_esc</vt:lpstr>
      <vt:lpstr>years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2024-12-11T01:31:08Z</dcterms:created>
  <dcterms:modified xsi:type="dcterms:W3CDTF">2025-01-29T03:37:42Z</dcterms:modified>
</cp:coreProperties>
</file>