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66A53A76-99A1-4379-AD3D-2074AEAFDD2E}" xr6:coauthVersionLast="47" xr6:coauthVersionMax="47" xr10:uidLastSave="{00000000-0000-0000-0000-000000000000}"/>
  <bookViews>
    <workbookView xWindow="2985" yWindow="2985" windowWidth="17250" windowHeight="1216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88" l="1"/>
  <c r="B19" i="88"/>
  <c r="C33" i="72"/>
  <c r="C32" i="72"/>
  <c r="C31" i="72"/>
  <c r="C30" i="72"/>
  <c r="C31" i="81"/>
  <c r="C32" i="81"/>
  <c r="C33" i="81"/>
  <c r="C30" i="81"/>
  <c r="A2" i="89" l="1"/>
  <c r="A1" i="89"/>
  <c r="B30" i="87"/>
  <c r="B16" i="87"/>
  <c r="O28" i="72"/>
  <c r="R28" i="72"/>
  <c r="S28" i="72"/>
  <c r="T28" i="72"/>
  <c r="U28" i="72"/>
  <c r="V28" i="72"/>
  <c r="W28" i="72"/>
  <c r="AC28" i="72"/>
  <c r="L30" i="72"/>
  <c r="O30" i="72"/>
  <c r="P30" i="72"/>
  <c r="Q30" i="72"/>
  <c r="R30" i="72"/>
  <c r="S30" i="72"/>
  <c r="Y30" i="72"/>
  <c r="AD30" i="72"/>
  <c r="AE30" i="72"/>
  <c r="AF30" i="72"/>
  <c r="L31" i="72"/>
  <c r="M31" i="72"/>
  <c r="N31" i="72"/>
  <c r="O31" i="72"/>
  <c r="U31" i="72"/>
  <c r="W31" i="72"/>
  <c r="AC31" i="72"/>
  <c r="AD31" i="72"/>
  <c r="AE31" i="72"/>
  <c r="AF31" i="72"/>
  <c r="AG31" i="72"/>
  <c r="J32" i="72"/>
  <c r="K32" i="72"/>
  <c r="S32" i="72"/>
  <c r="T32" i="72"/>
  <c r="Z32" i="72"/>
  <c r="AC32" i="72"/>
  <c r="AD32" i="72"/>
  <c r="AE32" i="72"/>
  <c r="M33" i="72"/>
  <c r="O33" i="72"/>
  <c r="P33" i="72"/>
  <c r="Q33" i="72"/>
  <c r="W33" i="72"/>
  <c r="Z33" i="72"/>
  <c r="AA33" i="72"/>
  <c r="AC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I28" i="68"/>
  <c r="AF33" i="72"/>
  <c r="AE33" i="72"/>
  <c r="AD33" i="72"/>
  <c r="AB33" i="72"/>
  <c r="Y33" i="72"/>
  <c r="X33" i="72"/>
  <c r="V33" i="72"/>
  <c r="U33" i="72"/>
  <c r="T33" i="72"/>
  <c r="S33" i="72"/>
  <c r="R33" i="72"/>
  <c r="N33" i="72"/>
  <c r="L33" i="72"/>
  <c r="K33" i="72"/>
  <c r="AG32" i="72"/>
  <c r="AF32" i="72"/>
  <c r="AB32" i="72"/>
  <c r="AA32" i="72"/>
  <c r="Y32" i="72"/>
  <c r="X32" i="72"/>
  <c r="W32" i="72"/>
  <c r="V32" i="72"/>
  <c r="U32" i="72"/>
  <c r="R32" i="72"/>
  <c r="Q32" i="72"/>
  <c r="P32" i="72"/>
  <c r="O32" i="72"/>
  <c r="N32" i="72"/>
  <c r="M32" i="72"/>
  <c r="L32" i="72"/>
  <c r="AB31" i="72"/>
  <c r="AA31" i="72"/>
  <c r="Z31" i="72"/>
  <c r="Y31" i="72"/>
  <c r="X31" i="72"/>
  <c r="V31" i="72"/>
  <c r="T31" i="72"/>
  <c r="S31" i="72"/>
  <c r="R31" i="72"/>
  <c r="Q31" i="72"/>
  <c r="P31" i="72"/>
  <c r="K31" i="72"/>
  <c r="AG30" i="72"/>
  <c r="AC30" i="72"/>
  <c r="AB30" i="72"/>
  <c r="AA30" i="72"/>
  <c r="Z30" i="72"/>
  <c r="X30" i="72"/>
  <c r="W30" i="72"/>
  <c r="V30" i="72"/>
  <c r="U30" i="72"/>
  <c r="T30" i="72"/>
  <c r="M30" i="72"/>
  <c r="K30" i="72"/>
  <c r="AC40" i="88"/>
  <c r="AF28" i="72"/>
  <c r="AA40" i="88"/>
  <c r="Q28" i="72"/>
  <c r="L40" i="88"/>
  <c r="N28" i="72"/>
  <c r="I40" i="88"/>
  <c r="L28" i="72"/>
  <c r="G40" i="88"/>
  <c r="AG33" i="81"/>
  <c r="T33" i="81"/>
  <c r="S33" i="81"/>
  <c r="Q33" i="81"/>
  <c r="P33" i="81"/>
  <c r="O33" i="81"/>
  <c r="N33" i="81"/>
  <c r="M33" i="81"/>
  <c r="K33" i="81"/>
  <c r="J33" i="81"/>
  <c r="AB32" i="81"/>
  <c r="Y32" i="81"/>
  <c r="X32" i="81"/>
  <c r="V32" i="81"/>
  <c r="U32" i="81"/>
  <c r="T32" i="81"/>
  <c r="S32" i="81"/>
  <c r="R32" i="81"/>
  <c r="P32" i="81"/>
  <c r="AF31" i="81"/>
  <c r="AD31" i="81"/>
  <c r="AC31" i="81"/>
  <c r="AA31" i="81"/>
  <c r="Z31" i="81"/>
  <c r="Y31" i="81"/>
  <c r="X31" i="81"/>
  <c r="W31" i="81"/>
  <c r="S31" i="81"/>
  <c r="R31" i="81"/>
  <c r="Q31" i="81"/>
  <c r="P31" i="81"/>
  <c r="L31" i="81"/>
  <c r="AF30" i="81"/>
  <c r="AE30" i="81"/>
  <c r="AD30" i="81"/>
  <c r="AC30" i="81"/>
  <c r="X28" i="88"/>
  <c r="U30" i="81"/>
  <c r="T30" i="81"/>
  <c r="P30" i="81"/>
  <c r="O30" i="81"/>
  <c r="N30" i="81"/>
  <c r="L30" i="81"/>
  <c r="K30" i="81"/>
  <c r="J30" i="81"/>
  <c r="I30" i="81"/>
  <c r="AC28" i="88"/>
  <c r="I28" i="88"/>
  <c r="AG33" i="68"/>
  <c r="AF33" i="68"/>
  <c r="Y33" i="68"/>
  <c r="X33" i="68"/>
  <c r="V33" i="68"/>
  <c r="U33" i="68"/>
  <c r="T33" i="68"/>
  <c r="S33" i="68"/>
  <c r="R33" i="68"/>
  <c r="P33" i="68"/>
  <c r="O33" i="68"/>
  <c r="N33" i="68"/>
  <c r="M33" i="68"/>
  <c r="L33" i="68"/>
  <c r="J33" i="72"/>
  <c r="AC32" i="68"/>
  <c r="AA32" i="68"/>
  <c r="Z32" i="68"/>
  <c r="Y32" i="68"/>
  <c r="X32" i="68"/>
  <c r="W32" i="68"/>
  <c r="V32" i="68"/>
  <c r="S32" i="68"/>
  <c r="R32" i="68"/>
  <c r="Q32" i="68"/>
  <c r="P32" i="68"/>
  <c r="O32" i="68"/>
  <c r="I32" i="72"/>
  <c r="AE31" i="68"/>
  <c r="AD31" i="68"/>
  <c r="AC31" i="68"/>
  <c r="AB31" i="68"/>
  <c r="Z31" i="68"/>
  <c r="W31" i="68"/>
  <c r="V31" i="68"/>
  <c r="U31" i="68"/>
  <c r="T31" i="68"/>
  <c r="O31" i="68"/>
  <c r="N31" i="68"/>
  <c r="L31" i="68"/>
  <c r="K31" i="68"/>
  <c r="J31" i="72"/>
  <c r="AG30" i="68"/>
  <c r="AD30" i="68"/>
  <c r="AA30" i="68"/>
  <c r="Z30" i="68"/>
  <c r="Y30" i="68"/>
  <c r="X30" i="68"/>
  <c r="T30" i="68"/>
  <c r="S30" i="68"/>
  <c r="M16" i="88"/>
  <c r="L16" i="88"/>
  <c r="K16" i="88"/>
  <c r="J16" i="88"/>
  <c r="M30" i="68"/>
  <c r="AF28" i="68"/>
  <c r="Z28" i="68"/>
  <c r="O16" i="88"/>
  <c r="R28" i="68"/>
  <c r="L28" i="68"/>
  <c r="K28" i="68"/>
  <c r="A2" i="88"/>
  <c r="A1" i="88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E35" i="87"/>
  <c r="F35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Z40" i="88" l="1"/>
  <c r="AD28" i="72"/>
  <c r="I31" i="72"/>
  <c r="I31" i="68"/>
  <c r="J28" i="88"/>
  <c r="N28" i="81"/>
  <c r="R16" i="88"/>
  <c r="V28" i="68"/>
  <c r="M28" i="88"/>
  <c r="Q28" i="81"/>
  <c r="T16" i="88"/>
  <c r="O28" i="88"/>
  <c r="U16" i="88"/>
  <c r="P28" i="88"/>
  <c r="T28" i="81"/>
  <c r="J40" i="88"/>
  <c r="S28" i="68"/>
  <c r="P28" i="72"/>
  <c r="M28" i="72"/>
  <c r="F16" i="88"/>
  <c r="Z16" i="88"/>
  <c r="S40" i="88"/>
  <c r="R28" i="88"/>
  <c r="T40" i="88"/>
  <c r="X28" i="72"/>
  <c r="I16" i="88"/>
  <c r="AC16" i="88"/>
  <c r="U40" i="88"/>
  <c r="Y28" i="72"/>
  <c r="Y28" i="88"/>
  <c r="T28" i="88"/>
  <c r="S28" i="81"/>
  <c r="P16" i="88"/>
  <c r="T28" i="68"/>
  <c r="K28" i="88"/>
  <c r="O28" i="81"/>
  <c r="Q16" i="88"/>
  <c r="U28" i="68"/>
  <c r="L28" i="88"/>
  <c r="P28" i="81"/>
  <c r="AG28" i="81"/>
  <c r="X28" i="68"/>
  <c r="AB30" i="81"/>
  <c r="Q30" i="68"/>
  <c r="R40" i="88"/>
  <c r="P30" i="68"/>
  <c r="N30" i="72"/>
  <c r="G16" i="88"/>
  <c r="AA16" i="88"/>
  <c r="O30" i="68"/>
  <c r="K28" i="72"/>
  <c r="N30" i="68"/>
  <c r="E28" i="88"/>
  <c r="I28" i="81"/>
  <c r="V40" i="88"/>
  <c r="Z28" i="72"/>
  <c r="J30" i="72"/>
  <c r="J30" i="68"/>
  <c r="F28" i="88"/>
  <c r="Z28" i="88"/>
  <c r="U28" i="88"/>
  <c r="W40" i="88"/>
  <c r="AA28" i="72"/>
  <c r="J28" i="68"/>
  <c r="AG28" i="72"/>
  <c r="G28" i="88"/>
  <c r="AA28" i="88"/>
  <c r="V28" i="88"/>
  <c r="X40" i="88"/>
  <c r="AB28" i="72"/>
  <c r="AG28" i="68"/>
  <c r="I30" i="68"/>
  <c r="M28" i="81"/>
  <c r="H16" i="88"/>
  <c r="AB16" i="88"/>
  <c r="H28" i="88"/>
  <c r="AB28" i="88"/>
  <c r="W28" i="88"/>
  <c r="Y40" i="88"/>
  <c r="J31" i="68"/>
  <c r="L28" i="81"/>
  <c r="AE28" i="72"/>
  <c r="S16" i="88"/>
  <c r="N16" i="88"/>
  <c r="N28" i="88"/>
  <c r="H40" i="88"/>
  <c r="AB40" i="88"/>
  <c r="V16" i="88"/>
  <c r="Q28" i="88"/>
  <c r="K40" i="88"/>
  <c r="W16" i="88"/>
  <c r="O40" i="88"/>
  <c r="X16" i="88"/>
  <c r="S28" i="88"/>
  <c r="P40" i="88"/>
  <c r="M40" i="88"/>
  <c r="E16" i="88"/>
  <c r="Y16" i="88"/>
  <c r="Q40" i="88"/>
  <c r="N40" i="88"/>
  <c r="E40" i="88" l="1"/>
  <c r="I28" i="72"/>
  <c r="F40" i="88"/>
  <c r="J28" i="72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<sst xmlns="http://schemas.openxmlformats.org/spreadsheetml/2006/main" count="1129" uniqueCount="335">
  <si>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</si>
  <si>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</si>
  <si>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</si>
  <si>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</si>
  <si>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</si>
  <si>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</si>
  <si>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</si>
  <si>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</si>
  <si>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</si>
  <si>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</si>
  <si>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</si>
  <si>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</si>
  <si>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</si>
  <si>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</si>
  <si>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</si>
  <si>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</si>
  <si>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</si>
  <si>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</si>
  <si>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</si>
  <si>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</si>
  <si>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</si>
  <si>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</si>
  <si>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</si>
  <si>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</si>
  <si>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</si>
  <si>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</si>
  <si>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</si>
  <si>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</si>
  <si>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</si>
  <si>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</si>
  <si>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</si>
  <si>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</si>
  <si>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</si>
  <si>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</si>
  <si>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</si>
  <si>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</si>
  <si>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</si>
  <si>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</si>
  <si>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</si>
  <si>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</si>
  <si>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</si>
  <si>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</si>
  <si>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</si>
  <si>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</si>
  <si>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</si>
  <si>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</si>
  <si>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</si>
  <si>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</si>
  <si>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</si>
  <si>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</si>
  <si>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</si>
  <si>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</si>
  <si>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</si>
  <si>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</si>
  <si>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</si>
  <si>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</si>
  <si>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</si>
  <si>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</si>
  <si>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</si>
  <si>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</si>
  <si>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</si>
  <si>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</si>
  <si>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</si>
  <si>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</si>
  <si>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</si>
  <si>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</si>
  <si>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</si>
  <si>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</si>
  <si>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</si>
  <si>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</si>
  <si>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</si>
  <si>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</si>
  <si>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</si>
  <si>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</si>
  <si>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</si>
  <si>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</si>
  <si>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</si>
  <si>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</si>
  <si>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</si>
  <si>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</si>
  <si>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</si>
  <si>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</si>
  <si>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</si>
  <si>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</si>
  <si>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</si>
  <si>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</si>
  <si>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</si>
  <si>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</si>
  <si>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</si>
  <si>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</si>
  <si>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</si>
  <si>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</si>
  <si>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</si>
  <si>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</si>
  <si>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</si>
  <si>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</si>
  <si>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</si>
  <si>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</si>
  <si>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</si>
  <si>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</si>
  <si>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</si>
  <si>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</si>
  <si>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</si>
  <si>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</si>
  <si>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</si>
  <si>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</si>
  <si>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</si>
  <si>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</si>
  <si>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</si>
  <si>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</si>
  <si>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</si>
  <si>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</si>
  <si>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</si>
  <si>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</si>
  <si>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</si>
  <si>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</si>
  <si>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</si>
  <si>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</si>
  <si>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</si>
  <si>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</si>
  <si>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</si>
  <si>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</si>
  <si>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</si>
  <si>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</si>
  <si>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</si>
  <si>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</si>
  <si>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</si>
  <si>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</si>
  <si>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</si>
  <si>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</si>
  <si>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</si>
  <si>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</si>
  <si>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</si>
  <si>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</si>
  <si>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</si>
  <si>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</si>
  <si>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</si>
  <si>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</si>
  <si>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</si>
  <si>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</si>
  <si>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Shepparton North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</si>
  <si>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</si>
  <si>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</si>
  <si>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</si>
  <si>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</si>
  <si>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</si>
  <si>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</si>
  <si>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</si>
  <si>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</si>
  <si>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</si>
  <si>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</si>
  <si>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</si>
  <si>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</si>
  <si>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</si>
  <si>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</si>
  <si>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</si>
  <si>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</si>
  <si>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</si>
  <si>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</si>
  <si>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</si>
  <si>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</si>
  <si>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</si>
  <si>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</si>
  <si>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</si>
  <si>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</si>
  <si>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</si>
  <si>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</si>
  <si>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</si>
  <si>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</si>
  <si>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</si>
  <si>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</si>
  <si>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</si>
  <si>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</si>
  <si>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</si>
  <si>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</si>
  <si>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</si>
  <si>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</si>
  <si>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</si>
  <si>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</si>
  <si>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</si>
  <si>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</si>
  <si>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</si>
  <si>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</si>
  <si>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</si>
  <si>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</si>
  <si>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</si>
  <si>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</si>
  <si>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</si>
  <si>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</si>
  <si>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</si>
  <si>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</si>
  <si>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</si>
  <si>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</si>
  <si>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</si>
  <si>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</si>
  <si>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</si>
  <si>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</si>
  <si>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</si>
  <si>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</si>
  <si>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</si>
  <si>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</si>
  <si>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</si>
  <si>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</si>
  <si>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</si>
  <si>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</si>
  <si>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</si>
  <si>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</si>
  <si>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</si>
  <si>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</si>
  <si>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</si>
  <si>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</si>
  <si>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</si>
  <si>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</si>
  <si>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</si>
  <si>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</si>
  <si>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</si>
  <si>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</si>
  <si>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</si>
  <si>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</si>
  <si>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</si>
  <si>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</si>
  <si>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</si>
  <si>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</si>
  <si>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</si>
  <si>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</si>
  <si>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</si>
  <si>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</si>
  <si>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</si>
  <si>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</si>
  <si>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</si>
  <si>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</si>
  <si>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</si>
  <si>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</si>
  <si>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</si>
  <si>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</si>
  <si>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</si>
  <si>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</si>
  <si>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</si>
  <si>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</si>
  <si>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</si>
  <si>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</si>
  <si>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</si>
  <si>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</si>
  <si>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</si>
  <si>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</si>
  <si>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</si>
  <si>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</si>
  <si>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</si>
  <si>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</si>
  <si>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</si>
  <si>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</si>
  <si>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</si>
  <si>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</si>
  <si>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</si>
  <si>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</si>
  <si>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</si>
  <si>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</si>
  <si>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</si>
  <si>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</si>
  <si>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</si>
  <si>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</si>
  <si>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</si>
  <si>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</si>
  <si>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</si>
  <si>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</si>
  <si>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</si>
  <si>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</si>
  <si>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</si>
  <si>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</si>
  <si>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</si>
  <si>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</si>
  <si>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</si>
  <si>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</si>
  <si>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</si>
  <si>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</si>
  <si>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</si>
  <si>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</si>
  <si>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</si>
  <si>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</si>
  <si>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</si>
  <si>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</si>
  <si>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</si>
  <si>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</si>
  <si>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</si>
  <si>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</si>
  <si>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</si>
  <si>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</si>
  <si>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</si>
  <si>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</si>
  <si>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</si>
  <si>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</si>
  <si>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</si>
  <si>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</si>
  <si>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</si>
  <si>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</si>
  <si>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</si>
  <si>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</si>
  <si>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</si>
  <si>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</si>
  <si>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</si>
  <si>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</si>
  <si>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</si>
  <si>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</si>
  <si>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</si>
  <si>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</si>
  <si>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</si>
  <si>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</si>
  <si>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</si>
  <si>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</si>
  <si>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</si>
  <si>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</si>
  <si>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</si>
  <si>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</si>
  <si>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</si>
  <si>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</si>
  <si>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</si>
  <si>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</si>
  <si>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</si>
  <si>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</si>
  <si>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</si>
  <si>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</si>
  <si>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</si>
  <si>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Unplanned replacement risk</t>
  </si>
  <si>
    <t>Unplanned fault risk</t>
  </si>
  <si>
    <t>Enviromental risk</t>
  </si>
  <si>
    <t>Replace 1 transformer</t>
  </si>
  <si>
    <t>Refurbish 1 transformer</t>
  </si>
  <si>
    <t>SHN transformer</t>
  </si>
  <si>
    <t>Replace transformer #2 completed in 2030-2031</t>
  </si>
  <si>
    <t>Refurbish transformer #2 completed in 2029-2030</t>
  </si>
  <si>
    <t>SHN transformer replacement</t>
  </si>
  <si>
    <t>SHN</t>
  </si>
  <si>
    <t>Scenario #1: SHN - Transformer</t>
  </si>
  <si>
    <t>Scenario #2: SHN - Transformer</t>
  </si>
  <si>
    <t>Scenario #3: SHN -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</si>
</sst>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0.32134220043076711</c:v>
                </c:pt>
                <c:pt idx="1">
                  <c:v>0.32134220043076711</c:v>
                </c:pt>
                <c:pt idx="2">
                  <c:v>0.32134220043076711</c:v>
                </c:pt>
                <c:pt idx="3">
                  <c:v>0.32134220043076711</c:v>
                </c:pt>
                <c:pt idx="4">
                  <c:v>0.32134220043076711</c:v>
                </c:pt>
                <c:pt idx="5">
                  <c:v>0.32134220043076711</c:v>
                </c:pt>
                <c:pt idx="6">
                  <c:v>0.32134220043076711</c:v>
                </c:pt>
                <c:pt idx="7">
                  <c:v>0.32134220043076711</c:v>
                </c:pt>
                <c:pt idx="8">
                  <c:v>0.32134220043076711</c:v>
                </c:pt>
                <c:pt idx="9">
                  <c:v>0.32134220043076711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0.30788814120742541</c:v>
                </c:pt>
                <c:pt idx="1">
                  <c:v>0.32408116250093916</c:v>
                </c:pt>
                <c:pt idx="2">
                  <c:v>0.34192351333191623</c:v>
                </c:pt>
                <c:pt idx="3">
                  <c:v>0.35895546305526921</c:v>
                </c:pt>
                <c:pt idx="4">
                  <c:v>0.37397946211047201</c:v>
                </c:pt>
                <c:pt idx="5">
                  <c:v>0.38982940825603463</c:v>
                </c:pt>
                <c:pt idx="6">
                  <c:v>0.41009373098939544</c:v>
                </c:pt>
                <c:pt idx="7">
                  <c:v>0.43095910296248041</c:v>
                </c:pt>
                <c:pt idx="8">
                  <c:v>0.44769717194000486</c:v>
                </c:pt>
                <c:pt idx="9">
                  <c:v>0.46248410229661224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81584705488621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0.26132059244982181</c:v>
                </c:pt>
                <c:pt idx="1">
                  <c:v>0.27527371709924014</c:v>
                </c:pt>
                <c:pt idx="2">
                  <c:v>0.29069947562762888</c:v>
                </c:pt>
                <c:pt idx="3">
                  <c:v>0.30538775550935465</c:v>
                </c:pt>
                <c:pt idx="4">
                  <c:v>0.31826256663192742</c:v>
                </c:pt>
                <c:pt idx="5">
                  <c:v>0.33187034649725572</c:v>
                </c:pt>
                <c:pt idx="6">
                  <c:v>0.34943551035420545</c:v>
                </c:pt>
                <c:pt idx="7">
                  <c:v>0.36753167429007916</c:v>
                </c:pt>
                <c:pt idx="8">
                  <c:v>0.3819102636610659</c:v>
                </c:pt>
                <c:pt idx="9">
                  <c:v>0.39452670835786308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20" sqref="A2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243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327</v>
      </c>
    </row>
    <row r="6" spans="1:19" x14ac:dyDescent="0.25">
      <c r="A6" s="310"/>
      <c r="C6" s="315" t="s">
        <v>244</v>
      </c>
      <c r="D6" s="329">
        <v>4.03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SHN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190</v>
      </c>
      <c r="H7" s="152" t="s">
        <v>191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6" t="str">
        <f>INDEX(Assumptions!$E$14:$E$18, MATCH(C9, Assumptions!$C$14:$C$18,0))</f>
        <v>No change to existing practices</v>
      </c>
      <c r="E9" s="427"/>
      <c r="F9" s="42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8" t="str">
        <f>INDEX(Assumptions!$E$14:$E$18, MATCH(C10, Assumptions!$C$14:$C$18,0))</f>
        <v>Replace transformer #2 completed in 2030-2031</v>
      </c>
      <c r="E10" s="429"/>
      <c r="F10" s="429"/>
      <c r="G10" s="103">
        <f>IF(Data!$C10, "", INDEX(Consol!$F$15:$F$82, MATCH($C10&amp;G$7, Consol!$D$15:$D$82,0))/mill_conv)</f>
        <v>-3.8140377178747253</v>
      </c>
      <c r="H10" s="103">
        <f>IF(Data!$C10, "", INDEX(Consol!$F$15:$F$82, MATCH($C10&amp;H$7, Consol!$D$15:$D$82,0))/mill_conv)</f>
        <v>4.5675932330531879</v>
      </c>
      <c r="I10" s="103">
        <f>IF(Data!$C10, "", INDEX(Consol!$F$15:$F$82, MATCH($C10&amp;I$7, Consol!$D$15:$D$82,0))/mill_conv)</f>
        <v>0.75355551517846353</v>
      </c>
    </row>
    <row r="11" spans="1:13" s="7" customFormat="1" ht="12.75" x14ac:dyDescent="0.2">
      <c r="C11" s="91" t="str">
        <v>Option 3</v>
      </c>
      <c r="D11" s="428" t="str">
        <f>INDEX(Assumptions!$E$14:$E$18, MATCH(C11, Assumptions!$C$14:$C$18,0))</f>
        <v>Refurbish transformer #2 completed in 2029-2030</v>
      </c>
      <c r="E11" s="429"/>
      <c r="F11" s="429"/>
      <c r="G11" s="103">
        <f>IF(Data!$C11, "", INDEX(Consol!$F$15:$F$82, MATCH($C11&amp;G$7, Consol!$D$15:$D$82,0))/mill_conv)</f>
        <v>-0.49333264820919548</v>
      </c>
      <c r="H11" s="103">
        <f>IF(Data!$C11, "", INDEX(Consol!$F$15:$F$82, MATCH($C11&amp;H$7, Consol!$D$15:$D$82,0))/mill_conv)</f>
        <v>0.31603440400489613</v>
      </c>
      <c r="I11" s="103">
        <f>IF(Data!$C11, "", INDEX(Consol!$F$15:$F$82, MATCH($C11&amp;I$7, Consol!$D$15:$D$82,0))/mill_conv)</f>
        <v>-0.1772982442042994</v>
      </c>
    </row>
    <row r="12" spans="1:13" s="7" customFormat="1" ht="12.75" x14ac:dyDescent="0.2">
      <c r="C12" s="91" t="str">
        <v>Option 4</v>
      </c>
      <c r="D12" s="428">
        <f>INDEX(Assumptions!$E$14:$E$18, MATCH(C12, Assumptions!$C$14:$C$18,0))</f>
        <v>0</v>
      </c>
      <c r="E12" s="429"/>
      <c r="F12" s="429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8">
        <f>INDEX(Assumptions!$E$14:$E$18, MATCH(C13, Assumptions!$C$14:$C$18,0))</f>
        <v>0</v>
      </c>
      <c r="E13" s="429"/>
      <c r="F13" s="42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5" t="str">
        <f>INDEX($D$9:$D$13,MATCH(G18, $I$9:$I$13,0))</f>
        <v>Replace transformer #2 completed in 2030-2031</v>
      </c>
      <c r="E18" s="425"/>
      <c r="F18" s="425"/>
      <c r="G18" s="104">
        <f>_xlfn.MAXIFS(I9:I13, IF(compliance, Data!$F$9:$F$13, Data!$C$9:$C$13),FALSE)</f>
        <v>0.75355551517846353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5.0248532393391097</v>
      </c>
      <c r="J30" s="105">
        <f>-INDEX(Consol!$I$15:$Q$82,MATCH($C$26&amp;$C30,Consol!$D$15:$D$82,0), MATCH(J$29, Consol!$I$9:$Q$9,0))/mill_conv</f>
        <v>2.5124266196695548</v>
      </c>
      <c r="K30" s="186"/>
      <c r="L30" s="186">
        <f>SUM(F30:J30)</f>
        <v>7.5372798590086649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0.75355551517846353</v>
      </c>
      <c r="H67" s="286">
        <f>Sensitivity_calcs!E90</f>
        <v>-0.1772982442042994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0.37215174339099083</v>
      </c>
      <c r="H68" s="273">
        <f>Sensitivity_calcs!E91</f>
        <v>-0.22663150902521892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1.1349592869659357</v>
      </c>
      <c r="H69" s="274">
        <f>Sensitivity_calcs!E92</f>
        <v>-0.12796497938337986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1.2103148384837821</v>
      </c>
      <c r="H70" s="274">
        <f>Sensitivity_calcs!E93</f>
        <v>-0.14569480380380989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0.29679619187314443</v>
      </c>
      <c r="H71" s="274">
        <f>Sensitivity_calcs!E94</f>
        <v>-0.20890168460478908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-8.4607579914328074E-2</v>
      </c>
      <c r="H72" s="274">
        <f>Sensitivity_calcs!E95</f>
        <v>-0.25823494942570857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1 (base case)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SHN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3" t="s">
        <v>330</v>
      </c>
      <c r="F8" s="433"/>
      <c r="G8" s="433"/>
      <c r="H8" s="43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4" t="s">
        <v>58</v>
      </c>
      <c r="F14" s="434"/>
      <c r="G14" s="434"/>
      <c r="H14" s="434"/>
      <c r="I14" s="434"/>
      <c r="J14" s="434"/>
      <c r="K14" s="434"/>
      <c r="L14"/>
    </row>
    <row r="15" spans="1:16" s="1" customFormat="1" ht="12.75" customHeight="1" x14ac:dyDescent="0.2">
      <c r="C15" s="61" t="str">
        <v>Option 2</v>
      </c>
      <c r="D15" s="61"/>
      <c r="E15" s="435" t="s">
        <v>328</v>
      </c>
      <c r="F15" s="435"/>
      <c r="G15" s="435"/>
      <c r="H15" s="435"/>
      <c r="I15" s="435"/>
      <c r="J15" s="435"/>
      <c r="K15" s="435"/>
      <c r="L15"/>
    </row>
    <row r="16" spans="1:16" s="1" customFormat="1" ht="12.75" customHeight="1" x14ac:dyDescent="0.2">
      <c r="C16" s="61" t="str">
        <v>Option 3</v>
      </c>
      <c r="D16" s="61"/>
      <c r="E16" s="435" t="s">
        <v>329</v>
      </c>
      <c r="F16" s="435"/>
      <c r="G16" s="435"/>
      <c r="H16" s="435"/>
      <c r="I16" s="435"/>
      <c r="J16" s="435"/>
      <c r="K16" s="435"/>
      <c r="L16"/>
    </row>
    <row r="17" spans="1:16" s="1" customFormat="1" ht="12.75" customHeight="1" x14ac:dyDescent="0.2">
      <c r="C17" s="61" t="str">
        <v>Option 4</v>
      </c>
      <c r="D17" s="61"/>
      <c r="E17" s="435"/>
      <c r="F17" s="435"/>
      <c r="G17" s="435"/>
      <c r="H17" s="435"/>
      <c r="I17" s="435"/>
      <c r="J17" s="435"/>
      <c r="K17" s="435"/>
      <c r="L17"/>
    </row>
    <row r="18" spans="1:16" s="1" customFormat="1" ht="12.75" customHeight="1" x14ac:dyDescent="0.2">
      <c r="C18" s="61" t="str">
        <v>Option 5</v>
      </c>
      <c r="D18" s="61"/>
      <c r="E18" s="435"/>
      <c r="F18" s="435"/>
      <c r="G18" s="435"/>
      <c r="H18" s="435"/>
      <c r="I18" s="435"/>
      <c r="J18" s="435"/>
      <c r="K18" s="43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4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5" t="s">
        <v>331</v>
      </c>
      <c r="F41" s="326"/>
      <c r="G41" s="327" t="s">
        <v>140</v>
      </c>
      <c r="H41" s="131">
        <v>47127.169807296137</v>
      </c>
      <c r="I41" s="328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6">
        <v>5400000</v>
      </c>
      <c r="H50" s="69">
        <v>45107</v>
      </c>
    </row>
    <row r="52" spans="3:8" x14ac:dyDescent="0.2">
      <c r="C52" s="8" t="s">
        <v>166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7" t="s">
        <v>68</v>
      </c>
      <c r="H69" s="157" t="s">
        <v>167</v>
      </c>
      <c r="I69" s="157" t="s">
        <v>181</v>
      </c>
      <c r="J69" s="156" t="s">
        <v>185</v>
      </c>
      <c r="K69" s="157"/>
      <c r="L69" s="157"/>
      <c r="M69" s="157"/>
    </row>
    <row r="70" spans="2:16" x14ac:dyDescent="0.2">
      <c r="C70" s="8" t="s">
        <v>168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430">
        <v>0</v>
      </c>
      <c r="K70" s="431"/>
      <c r="L70" s="431"/>
      <c r="M70" s="432"/>
    </row>
    <row r="71" spans="2:16" x14ac:dyDescent="0.2">
      <c r="C71" s="8" t="s">
        <v>169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430">
        <v>0</v>
      </c>
      <c r="K71" s="431"/>
      <c r="L71" s="431"/>
      <c r="M71" s="43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4">
        <v>0</v>
      </c>
      <c r="H78" s="69">
        <f>input_dollars</f>
        <v>45291</v>
      </c>
    </row>
    <row r="79" spans="2:16" x14ac:dyDescent="0.2">
      <c r="C79" s="8" t="s">
        <v>171</v>
      </c>
      <c r="G79" s="154">
        <v>0</v>
      </c>
      <c r="H79" s="69">
        <f>input_dollars</f>
        <v>45291</v>
      </c>
    </row>
    <row r="81" spans="1:16" x14ac:dyDescent="0.2">
      <c r="C81" s="8" t="s">
        <v>172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SHN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143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47127.169807296137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Workings_risks!E11</f>
        <v>261320.59244982182</v>
      </c>
      <c r="J28" s="32">
        <f>Workings_risks!F11</f>
        <v>275273.71709924017</v>
      </c>
      <c r="K28" s="32">
        <f>Workings_risks!G11</f>
        <v>290699.47562762885</v>
      </c>
      <c r="L28" s="32">
        <f>Workings_risks!H11</f>
        <v>305387.75550935464</v>
      </c>
      <c r="M28" s="32">
        <f>Workings_risks!I11</f>
        <v>318262.56663192745</v>
      </c>
      <c r="N28" s="32">
        <f>Workings_risks!J11</f>
        <v>331870.34649725573</v>
      </c>
      <c r="O28" s="32">
        <f>Workings_risks!K11</f>
        <v>349435.51035420544</v>
      </c>
      <c r="P28" s="32">
        <f>Workings_risks!L11</f>
        <v>367531.67429007916</v>
      </c>
      <c r="Q28" s="32">
        <f>Workings_risks!M11</f>
        <v>381910.2636610659</v>
      </c>
      <c r="R28" s="32">
        <f>Workings_risks!N11</f>
        <v>394526.70835786307</v>
      </c>
      <c r="S28" s="32">
        <f>Workings_risks!O11</f>
        <v>407313.95487827284</v>
      </c>
      <c r="T28" s="32">
        <f>Workings_risks!P11</f>
        <v>420271.18572898407</v>
      </c>
      <c r="U28" s="32">
        <f>Workings_risks!Q11</f>
        <v>433397.60641726968</v>
      </c>
      <c r="V28" s="32">
        <f>Workings_risks!R11</f>
        <v>446692.44452583895</v>
      </c>
      <c r="W28" s="32">
        <f>Workings_risks!S11</f>
        <v>460154.94884132623</v>
      </c>
      <c r="X28" s="32">
        <f>Workings_risks!T11</f>
        <v>473784.38853241736</v>
      </c>
      <c r="Y28" s="32">
        <f>Workings_risks!U11</f>
        <v>487580.05237398238</v>
      </c>
      <c r="Z28" s="32">
        <f>Workings_risks!V11</f>
        <v>501541.24801391171</v>
      </c>
      <c r="AA28" s="32">
        <f>Workings_risks!W11</f>
        <v>515667.3012796159</v>
      </c>
      <c r="AB28" s="32">
        <f>Workings_risks!X11</f>
        <v>529957.55552144477</v>
      </c>
      <c r="AC28" s="32">
        <f>Workings_risks!Y11</f>
        <v>544411.3709904881</v>
      </c>
      <c r="AD28" s="32">
        <f>Workings_risks!Z11</f>
        <v>559028.12424844212</v>
      </c>
      <c r="AE28" s="32">
        <f>Workings_risks!AA11</f>
        <v>573807.2076074098</v>
      </c>
      <c r="AF28" s="32">
        <f>Workings_risks!AB11</f>
        <v>588748.02859768667</v>
      </c>
      <c r="AG28" s="32">
        <f>Workings_risks!AC11</f>
        <v>603850.00946172082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5" t="s">
        <v>209</v>
      </c>
      <c r="G30" s="207">
        <f>input_dollars</f>
        <v>45291</v>
      </c>
      <c r="H30" s="149"/>
      <c r="I30" s="32">
        <f>Workings_risks!E12</f>
        <v>303.63858034181823</v>
      </c>
      <c r="J30" s="32">
        <f>Workings_risks!F12</f>
        <v>315.46317908367831</v>
      </c>
      <c r="K30" s="32">
        <f>Workings_risks!G12</f>
        <v>327.4731641014987</v>
      </c>
      <c r="L30" s="32">
        <f>Workings_risks!H12</f>
        <v>339.66731691296644</v>
      </c>
      <c r="M30" s="32">
        <f>Workings_risks!I12</f>
        <v>352.04445299952562</v>
      </c>
      <c r="N30" s="32">
        <f>Workings_risks!J12</f>
        <v>364.60342016644267</v>
      </c>
      <c r="O30" s="32">
        <f>Workings_risks!K12</f>
        <v>377.34309701416021</v>
      </c>
      <c r="P30" s="32">
        <f>Workings_risks!L12</f>
        <v>390.26239151129232</v>
      </c>
      <c r="Q30" s="32">
        <f>Workings_risks!M12</f>
        <v>403.36023966062885</v>
      </c>
      <c r="R30" s="32">
        <f>Workings_risks!N12</f>
        <v>416.63560425040606</v>
      </c>
      <c r="S30" s="32">
        <f>Workings_risks!O12</f>
        <v>430.08747368386952</v>
      </c>
      <c r="T30" s="32">
        <f>Workings_risks!P12</f>
        <v>443.71486088085931</v>
      </c>
      <c r="U30" s="32">
        <f>Workings_risks!Q12</f>
        <v>457.51680224574108</v>
      </c>
      <c r="V30" s="32">
        <f>Workings_risks!R12</f>
        <v>471.49235669655809</v>
      </c>
      <c r="W30" s="32">
        <f>Workings_risks!S12</f>
        <v>485.64060475075831</v>
      </c>
      <c r="X30" s="32">
        <f>Workings_risks!T12</f>
        <v>499.9606476632685</v>
      </c>
      <c r="Y30" s="32">
        <f>Workings_risks!U12</f>
        <v>514.45160661307796</v>
      </c>
      <c r="Z30" s="32">
        <f>Workings_risks!V12</f>
        <v>529.11262193484367</v>
      </c>
      <c r="AA30" s="32">
        <f>Workings_risks!W12</f>
        <v>543.94285239230419</v>
      </c>
      <c r="AB30" s="32">
        <f>Workings_risks!X12</f>
        <v>558.94147449060438</v>
      </c>
      <c r="AC30" s="32">
        <f>Workings_risks!Y12</f>
        <v>574.10768182484969</v>
      </c>
      <c r="AD30" s="32">
        <f>Workings_risks!Z12</f>
        <v>589.44068446244296</v>
      </c>
      <c r="AE30" s="32">
        <f>Workings_risks!AA12</f>
        <v>589.44068446244296</v>
      </c>
      <c r="AF30" s="32">
        <f>Workings_risks!AB12</f>
        <v>589.44068446244296</v>
      </c>
      <c r="AG30" s="32">
        <f>Workings_risks!AC12</f>
        <v>589.44068446244296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6"/>
      <c r="E31"/>
      <c r="G31" s="207">
        <f>input_dollars</f>
        <v>45291</v>
      </c>
      <c r="H31" s="149"/>
      <c r="I31" s="32">
        <f>Workings_risks!E13</f>
        <v>13904.222064026211</v>
      </c>
      <c r="J31" s="32">
        <f>Workings_risks!F13</f>
        <v>14445.69425290202</v>
      </c>
      <c r="K31" s="32">
        <f>Workings_risks!G13</f>
        <v>14995.655652686644</v>
      </c>
      <c r="L31" s="32">
        <f>Workings_risks!H13</f>
        <v>15554.050466621182</v>
      </c>
      <c r="M31" s="32">
        <f>Workings_risks!I13</f>
        <v>16120.824453215562</v>
      </c>
      <c r="N31" s="32">
        <f>Workings_risks!J13</f>
        <v>16695.924851152642</v>
      </c>
      <c r="O31" s="32">
        <f>Workings_risks!K13</f>
        <v>17279.300309288396</v>
      </c>
      <c r="P31" s="32">
        <f>Workings_risks!L13</f>
        <v>17870.900821306521</v>
      </c>
      <c r="Q31" s="32">
        <f>Workings_risks!M13</f>
        <v>18470.67766463208</v>
      </c>
      <c r="R31" s="32">
        <f>Workings_risks!N13</f>
        <v>19078.583343249662</v>
      </c>
      <c r="S31" s="32">
        <f>Workings_risks!O13</f>
        <v>19694.571534106723</v>
      </c>
      <c r="T31" s="32">
        <f>Workings_risks!P13</f>
        <v>20318.597036814943</v>
      </c>
      <c r="U31" s="32">
        <f>Workings_risks!Q13</f>
        <v>20950.615726389733</v>
      </c>
      <c r="V31" s="32">
        <f>Workings_risks!R13</f>
        <v>21590.58450879313</v>
      </c>
      <c r="W31" s="32">
        <f>Workings_risks!S13</f>
        <v>22238.461279067418</v>
      </c>
      <c r="X31" s="32">
        <f>Workings_risks!T13</f>
        <v>22894.204881865786</v>
      </c>
      <c r="Y31" s="32">
        <f>Workings_risks!U13</f>
        <v>23557.775074204383</v>
      </c>
      <c r="Z31" s="32">
        <f>Workings_risks!V13</f>
        <v>24229.132490275948</v>
      </c>
      <c r="AA31" s="32">
        <f>Workings_risks!W13</f>
        <v>24908.238608177977</v>
      </c>
      <c r="AB31" s="32">
        <f>Workings_risks!X13</f>
        <v>25595.0557184227</v>
      </c>
      <c r="AC31" s="32">
        <f>Workings_risks!Y13</f>
        <v>26289.546894106043</v>
      </c>
      <c r="AD31" s="32">
        <f>Workings_risks!Z13</f>
        <v>26991.675962623602</v>
      </c>
      <c r="AE31" s="32">
        <f>Workings_risks!AA13</f>
        <v>26991.675962623602</v>
      </c>
      <c r="AF31" s="32">
        <f>Workings_risks!AB13</f>
        <v>26991.675962623602</v>
      </c>
      <c r="AG31" s="32">
        <f>Workings_risks!AC13</f>
        <v>26991.675962623602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5"/>
      <c r="E32"/>
      <c r="G32" s="207">
        <f>input_dollars</f>
        <v>45291</v>
      </c>
      <c r="H32"/>
      <c r="I32" s="32">
        <f>Workings_risks!E14</f>
        <v>1122.3174750696896</v>
      </c>
      <c r="J32" s="32">
        <f>Workings_risks!F14</f>
        <v>1166.0238900737941</v>
      </c>
      <c r="K32" s="32">
        <f>Workings_risks!G14</f>
        <v>1210.4155350539909</v>
      </c>
      <c r="L32" s="32">
        <f>Workings_risks!H14</f>
        <v>1255.4879062216266</v>
      </c>
      <c r="M32" s="32">
        <f>Workings_risks!I14</f>
        <v>1301.2366253258433</v>
      </c>
      <c r="N32" s="32">
        <f>Workings_risks!J14</f>
        <v>1347.6574335920066</v>
      </c>
      <c r="O32" s="32">
        <f>Workings_risks!K14</f>
        <v>1394.7461860714784</v>
      </c>
      <c r="P32" s="32">
        <f>Workings_risks!L14</f>
        <v>1442.498846367085</v>
      </c>
      <c r="Q32" s="32">
        <f>Workings_risks!M14</f>
        <v>1490.9114817023617</v>
      </c>
      <c r="R32" s="32">
        <f>Workings_risks!N14</f>
        <v>1539.9802583059661</v>
      </c>
      <c r="S32" s="32">
        <f>Workings_risks!O14</f>
        <v>1589.7014370854752</v>
      </c>
      <c r="T32" s="32">
        <f>Workings_risks!P14</f>
        <v>1640.0713695673924</v>
      </c>
      <c r="U32" s="32">
        <f>Workings_risks!Q14</f>
        <v>1691.0864940823869</v>
      </c>
      <c r="V32" s="32">
        <f>Workings_risks!R14</f>
        <v>1742.7433321768171</v>
      </c>
      <c r="W32" s="32">
        <f>Workings_risks!S14</f>
        <v>1795.0384852333693</v>
      </c>
      <c r="X32" s="32">
        <f>Workings_risks!T14</f>
        <v>1847.9686312851838</v>
      </c>
      <c r="Y32" s="32">
        <f>Workings_risks!U14</f>
        <v>1901.5305220092816</v>
      </c>
      <c r="Z32" s="32">
        <f>Workings_risks!V14</f>
        <v>1955.7209798864028</v>
      </c>
      <c r="AA32" s="32">
        <f>Workings_risks!W14</f>
        <v>2010.5368955153772</v>
      </c>
      <c r="AB32" s="32">
        <f>Workings_risks!X14</f>
        <v>2065.9752250713213</v>
      </c>
      <c r="AC32" s="32">
        <f>Workings_risks!Y14</f>
        <v>2122.032987897745</v>
      </c>
      <c r="AD32" s="32">
        <f>Workings_risks!Z14</f>
        <v>2178.7072642235275</v>
      </c>
      <c r="AE32" s="32">
        <f>Workings_risks!AA14</f>
        <v>2178.7072642235275</v>
      </c>
      <c r="AF32" s="32">
        <f>Workings_risks!AB14</f>
        <v>2178.7072642235275</v>
      </c>
      <c r="AG32" s="32">
        <f>Workings_risks!AC14</f>
        <v>2178.7072642235275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Workings_risks!E15</f>
        <v>0</v>
      </c>
      <c r="J33" s="32">
        <f>Workings_risks!F15</f>
        <v>0</v>
      </c>
      <c r="K33" s="32">
        <f>Workings_risks!G15</f>
        <v>0</v>
      </c>
      <c r="L33" s="32">
        <f>Workings_risks!H15</f>
        <v>0</v>
      </c>
      <c r="M33" s="32">
        <f>Workings_risks!I15</f>
        <v>0</v>
      </c>
      <c r="N33" s="32">
        <f>Workings_risks!J15</f>
        <v>0</v>
      </c>
      <c r="O33" s="32">
        <f>Workings_risks!K15</f>
        <v>0</v>
      </c>
      <c r="P33" s="32">
        <f>Workings_risks!L15</f>
        <v>0</v>
      </c>
      <c r="Q33" s="32">
        <f>Workings_risks!M15</f>
        <v>0</v>
      </c>
      <c r="R33" s="32">
        <f>Workings_risks!N15</f>
        <v>0</v>
      </c>
      <c r="S33" s="32">
        <f>Workings_risks!O15</f>
        <v>0</v>
      </c>
      <c r="T33" s="32">
        <f>Workings_risks!P15</f>
        <v>0</v>
      </c>
      <c r="U33" s="32">
        <f>Workings_risks!Q15</f>
        <v>0</v>
      </c>
      <c r="V33" s="32">
        <f>Workings_risks!R15</f>
        <v>0</v>
      </c>
      <c r="W33" s="32">
        <f>Workings_risks!S15</f>
        <v>0</v>
      </c>
      <c r="X33" s="32">
        <f>Workings_risks!T15</f>
        <v>0</v>
      </c>
      <c r="Y33" s="32">
        <f>Workings_risks!U15</f>
        <v>0</v>
      </c>
      <c r="Z33" s="32">
        <f>Workings_risks!V15</f>
        <v>0</v>
      </c>
      <c r="AA33" s="32">
        <f>Workings_risks!W15</f>
        <v>0</v>
      </c>
      <c r="AB33" s="32">
        <f>Workings_risks!X15</f>
        <v>0</v>
      </c>
      <c r="AC33" s="32">
        <f>Workings_risks!Y15</f>
        <v>0</v>
      </c>
      <c r="AD33" s="32">
        <f>Workings_risks!Z15</f>
        <v>0</v>
      </c>
      <c r="AE33" s="32">
        <f>Workings_risks!AA15</f>
        <v>0</v>
      </c>
      <c r="AF33" s="32">
        <f>Workings_risks!AB15</f>
        <v>0</v>
      </c>
      <c r="AG33" s="32">
        <f>Workings_risks!AC15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06">
        <f>SUM(I28:I34)</f>
        <v>276650.77056925953</v>
      </c>
      <c r="J36" s="106">
        <f t="shared" ref="J36:AB36" si="3">SUM(J28:J34)</f>
        <v>291200.89842129964</v>
      </c>
      <c r="K36" s="106">
        <f t="shared" si="3"/>
        <v>307233.01997947099</v>
      </c>
      <c r="L36" s="106">
        <f t="shared" si="3"/>
        <v>322536.96119911043</v>
      </c>
      <c r="M36" s="106">
        <f t="shared" si="3"/>
        <v>336036.67216346844</v>
      </c>
      <c r="N36" s="106">
        <f t="shared" si="3"/>
        <v>350278.5322021668</v>
      </c>
      <c r="O36" s="106">
        <f t="shared" si="3"/>
        <v>368486.89994657948</v>
      </c>
      <c r="P36" s="106">
        <f t="shared" si="3"/>
        <v>387235.33634926402</v>
      </c>
      <c r="Q36" s="106">
        <f t="shared" si="3"/>
        <v>402275.21304706094</v>
      </c>
      <c r="R36" s="106">
        <f t="shared" si="3"/>
        <v>415561.90756366914</v>
      </c>
      <c r="S36" s="106">
        <f t="shared" si="3"/>
        <v>429028.31532314891</v>
      </c>
      <c r="T36" s="106">
        <f t="shared" si="3"/>
        <v>442673.56899624731</v>
      </c>
      <c r="U36" s="106">
        <f t="shared" si="3"/>
        <v>456496.82543998759</v>
      </c>
      <c r="V36" s="106">
        <f t="shared" si="3"/>
        <v>470497.26472350548</v>
      </c>
      <c r="W36" s="106">
        <f t="shared" si="3"/>
        <v>484674.08921037783</v>
      </c>
      <c r="X36" s="106">
        <f t="shared" si="3"/>
        <v>499026.52269323159</v>
      </c>
      <c r="Y36" s="106">
        <f t="shared" si="3"/>
        <v>513553.80957680912</v>
      </c>
      <c r="Z36" s="106">
        <f t="shared" si="3"/>
        <v>528255.21410600888</v>
      </c>
      <c r="AA36" s="106">
        <f t="shared" si="3"/>
        <v>543130.01963570155</v>
      </c>
      <c r="AB36" s="106">
        <f t="shared" si="3"/>
        <v>558177.52793942939</v>
      </c>
      <c r="AC36" s="106">
        <f>SUM(AC28:AC34)</f>
        <v>573397.05855431675</v>
      </c>
      <c r="AD36" s="106">
        <f>SUM(AD28:AD34)</f>
        <v>588787.9481597516</v>
      </c>
      <c r="AE36" s="106">
        <f>SUM(AE28:AE34)</f>
        <v>603567.03151871928</v>
      </c>
      <c r="AF36" s="106">
        <f>SUM(AF28:AF34)</f>
        <v>618507.85250899615</v>
      </c>
      <c r="AG36" s="106">
        <f>SUM(AG28:AG34)</f>
        <v>633609.8333730303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SHN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Replace transformer #2 completed in 2030-2031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325</v>
      </c>
      <c r="D14"/>
      <c r="E14" s="148">
        <v>50</v>
      </c>
      <c r="G14" s="207">
        <f>input_dollars</f>
        <v>45291</v>
      </c>
      <c r="H14" s="149"/>
      <c r="I14" s="32">
        <f>Workings_costs!E20</f>
        <v>0</v>
      </c>
      <c r="J14" s="32">
        <f>Workings_costs!F20</f>
        <v>0</v>
      </c>
      <c r="K14" s="32">
        <f>Workings_costs!G20</f>
        <v>0</v>
      </c>
      <c r="L14" s="32">
        <f>Workings_costs!H20</f>
        <v>4515047.3</v>
      </c>
      <c r="M14" s="32">
        <f>Workings_costs!I20</f>
        <v>2257523.65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4515047.3</v>
      </c>
      <c r="M17" s="106">
        <f t="shared" si="0"/>
        <v>2257523.65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47127.169807296137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Workings_risks!E23</f>
        <v>261320.59244982182</v>
      </c>
      <c r="J28" s="32">
        <f>Workings_risks!F23</f>
        <v>275273.71709924017</v>
      </c>
      <c r="K28" s="32">
        <f>Workings_risks!G23</f>
        <v>290699.47562762885</v>
      </c>
      <c r="L28" s="32">
        <f>Workings_risks!H23</f>
        <v>305387.75550935464</v>
      </c>
      <c r="M28" s="32">
        <f>Workings_risks!I23</f>
        <v>318262.56663192745</v>
      </c>
      <c r="N28" s="32">
        <f>Workings_risks!J23</f>
        <v>12104.0394710775</v>
      </c>
      <c r="O28" s="32">
        <f>Workings_risks!K23</f>
        <v>22580.778372180452</v>
      </c>
      <c r="P28" s="32">
        <f>Workings_risks!L23</f>
        <v>32962.895543194485</v>
      </c>
      <c r="Q28" s="32">
        <f>Workings_risks!M23</f>
        <v>43024.074568416414</v>
      </c>
      <c r="R28" s="32">
        <f>Workings_risks!N23</f>
        <v>52863.690163582178</v>
      </c>
      <c r="S28" s="32">
        <f>Workings_risks!O23</f>
        <v>62719.49855656048</v>
      </c>
      <c r="T28" s="32">
        <f>Workings_risks!P23</f>
        <v>72630.995006136771</v>
      </c>
      <c r="U28" s="32">
        <f>Workings_risks!Q23</f>
        <v>82624.352260506799</v>
      </c>
      <c r="V28" s="32">
        <f>Workings_risks!R23</f>
        <v>92717.839054477416</v>
      </c>
      <c r="W28" s="32">
        <f>Workings_risks!S23</f>
        <v>102924.69226863736</v>
      </c>
      <c r="X28" s="32">
        <f>Workings_risks!T23</f>
        <v>113254.77308932577</v>
      </c>
      <c r="Y28" s="32">
        <f>Workings_risks!U23</f>
        <v>123715.58450912031</v>
      </c>
      <c r="Z28" s="32">
        <f>Workings_risks!V23</f>
        <v>134312.92823939282</v>
      </c>
      <c r="AA28" s="32">
        <f>Workings_risks!W23</f>
        <v>145051.34608901633</v>
      </c>
      <c r="AB28" s="32">
        <f>Workings_risks!X23</f>
        <v>155934.42642025222</v>
      </c>
      <c r="AC28" s="32">
        <f>Workings_risks!Y23</f>
        <v>166965.02285105619</v>
      </c>
      <c r="AD28" s="32">
        <f>Workings_risks!Z23</f>
        <v>178145.41401470246</v>
      </c>
      <c r="AE28" s="32">
        <f>Workings_risks!AA23</f>
        <v>189477.42262469974</v>
      </c>
      <c r="AF28" s="32">
        <f>Workings_risks!AB23</f>
        <v>200962.50576801627</v>
      </c>
      <c r="AG28" s="32">
        <f>Workings_risks!AC23</f>
        <v>212601.82443008389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32">
        <f>Workings_risks!E24</f>
        <v>303.63858034181823</v>
      </c>
      <c r="J30" s="32">
        <f>Workings_risks!F24</f>
        <v>315.46317908367831</v>
      </c>
      <c r="K30" s="32">
        <f>Workings_risks!G24</f>
        <v>327.4731641014987</v>
      </c>
      <c r="L30" s="32">
        <f>Workings_risks!H24</f>
        <v>339.66731691296644</v>
      </c>
      <c r="M30" s="32">
        <f>Workings_risks!I24</f>
        <v>352.04445299952562</v>
      </c>
      <c r="N30" s="32">
        <f>Workings_risks!J24</f>
        <v>182.54574973601893</v>
      </c>
      <c r="O30" s="32">
        <f>Workings_risks!K24</f>
        <v>189.46443021596613</v>
      </c>
      <c r="P30" s="32">
        <f>Workings_risks!L24</f>
        <v>196.71085545895235</v>
      </c>
      <c r="Q30" s="32">
        <f>Workings_risks!M24</f>
        <v>204.2562001025932</v>
      </c>
      <c r="R30" s="32">
        <f>Workings_risks!N24</f>
        <v>212.08229443163302</v>
      </c>
      <c r="S30" s="32">
        <f>Workings_risks!O24</f>
        <v>220.1760663596861</v>
      </c>
      <c r="T30" s="32">
        <f>Workings_risks!P24</f>
        <v>228.52740341976869</v>
      </c>
      <c r="U30" s="32">
        <f>Workings_risks!Q24</f>
        <v>237.12811062032836</v>
      </c>
      <c r="V30" s="32">
        <f>Workings_risks!R24</f>
        <v>245.97132799219173</v>
      </c>
      <c r="W30" s="32">
        <f>Workings_risks!S24</f>
        <v>255.05117396322868</v>
      </c>
      <c r="X30" s="32">
        <f>Workings_risks!T24</f>
        <v>264.36251215837774</v>
      </c>
      <c r="Y30" s="32">
        <f>Workings_risks!U24</f>
        <v>273.9007911052725</v>
      </c>
      <c r="Z30" s="32">
        <f>Workings_risks!V24</f>
        <v>283.66192964008496</v>
      </c>
      <c r="AA30" s="32">
        <f>Workings_risks!W24</f>
        <v>293.64223234054992</v>
      </c>
      <c r="AB30" s="32">
        <f>Workings_risks!X24</f>
        <v>303.83832545815631</v>
      </c>
      <c r="AC30" s="32">
        <f>Workings_risks!Y24</f>
        <v>314.24710729688758</v>
      </c>
      <c r="AD30" s="32">
        <f>Workings_risks!Z24</f>
        <v>324.86570905004862</v>
      </c>
      <c r="AE30" s="32">
        <f>Workings_risks!AA24</f>
        <v>324.86570905004862</v>
      </c>
      <c r="AF30" s="32">
        <f>Workings_risks!AB24</f>
        <v>324.86570905004862</v>
      </c>
      <c r="AG30" s="32">
        <f>Workings_risks!AC24</f>
        <v>324.86570905004862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32">
        <f>Workings_risks!E25</f>
        <v>13904.222064026211</v>
      </c>
      <c r="J31" s="32">
        <f>Workings_risks!F25</f>
        <v>14445.69425290202</v>
      </c>
      <c r="K31" s="32">
        <f>Workings_risks!G25</f>
        <v>14995.655652686644</v>
      </c>
      <c r="L31" s="32">
        <f>Workings_risks!H25</f>
        <v>15554.050466621182</v>
      </c>
      <c r="M31" s="32">
        <f>Workings_risks!I25</f>
        <v>16120.824453215562</v>
      </c>
      <c r="N31" s="32">
        <f>Workings_risks!J25</f>
        <v>8359.1374927272263</v>
      </c>
      <c r="O31" s="32">
        <f>Workings_risks!K25</f>
        <v>8675.9578048065887</v>
      </c>
      <c r="P31" s="32">
        <f>Workings_risks!L25</f>
        <v>9007.7862096009358</v>
      </c>
      <c r="Q31" s="32">
        <f>Workings_risks!M25</f>
        <v>9353.3027357179035</v>
      </c>
      <c r="R31" s="32">
        <f>Workings_risks!N25</f>
        <v>9711.6753553055969</v>
      </c>
      <c r="S31" s="32">
        <f>Workings_risks!O25</f>
        <v>10082.305471203728</v>
      </c>
      <c r="T31" s="32">
        <f>Workings_risks!P25</f>
        <v>10464.730013184528</v>
      </c>
      <c r="U31" s="32">
        <f>Workings_risks!Q25</f>
        <v>10858.573716081662</v>
      </c>
      <c r="V31" s="32">
        <f>Workings_risks!R25</f>
        <v>11263.522448092013</v>
      </c>
      <c r="W31" s="32">
        <f>Workings_risks!S25</f>
        <v>11679.30688018338</v>
      </c>
      <c r="X31" s="32">
        <f>Workings_risks!T25</f>
        <v>12105.691807398014</v>
      </c>
      <c r="Y31" s="32">
        <f>Workings_risks!U25</f>
        <v>12542.468808650465</v>
      </c>
      <c r="Z31" s="32">
        <f>Workings_risks!V25</f>
        <v>12989.450999230363</v>
      </c>
      <c r="AA31" s="32">
        <f>Workings_risks!W25</f>
        <v>13446.469158310305</v>
      </c>
      <c r="AB31" s="32">
        <f>Workings_risks!X25</f>
        <v>13913.36879515189</v>
      </c>
      <c r="AC31" s="32">
        <f>Workings_risks!Y25</f>
        <v>14390.007876848287</v>
      </c>
      <c r="AD31" s="32">
        <f>Workings_risks!Z25</f>
        <v>14876.255034963706</v>
      </c>
      <c r="AE31" s="32">
        <f>Workings_risks!AA25</f>
        <v>14876.255034963706</v>
      </c>
      <c r="AF31" s="32">
        <f>Workings_risks!AB25</f>
        <v>14876.255034963706</v>
      </c>
      <c r="AG31" s="32">
        <f>Workings_risks!AC25</f>
        <v>14876.255034963706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32">
        <f>Workings_risks!E26</f>
        <v>1122.3174750696896</v>
      </c>
      <c r="J32" s="32">
        <f>Workings_risks!F26</f>
        <v>1166.0238900737941</v>
      </c>
      <c r="K32" s="32">
        <f>Workings_risks!G26</f>
        <v>1210.4155350539909</v>
      </c>
      <c r="L32" s="32">
        <f>Workings_risks!H26</f>
        <v>1255.4879062216266</v>
      </c>
      <c r="M32" s="32">
        <f>Workings_risks!I26</f>
        <v>1301.2366253258433</v>
      </c>
      <c r="N32" s="32">
        <f>Workings_risks!J26</f>
        <v>674.73074303600322</v>
      </c>
      <c r="O32" s="32">
        <f>Workings_risks!K26</f>
        <v>700.30376474598154</v>
      </c>
      <c r="P32" s="32">
        <f>Workings_risks!L26</f>
        <v>727.08820588265837</v>
      </c>
      <c r="Q32" s="32">
        <f>Workings_risks!M26</f>
        <v>754.97752132949176</v>
      </c>
      <c r="R32" s="32">
        <f>Workings_risks!N26</f>
        <v>783.90455167305799</v>
      </c>
      <c r="S32" s="32">
        <f>Workings_risks!O26</f>
        <v>813.82097949937872</v>
      </c>
      <c r="T32" s="32">
        <f>Workings_risks!P26</f>
        <v>844.68942682308978</v>
      </c>
      <c r="U32" s="32">
        <f>Workings_risks!Q26</f>
        <v>876.47960308553763</v>
      </c>
      <c r="V32" s="32">
        <f>Workings_risks!R26</f>
        <v>909.16615227539762</v>
      </c>
      <c r="W32" s="32">
        <f>Workings_risks!S26</f>
        <v>942.72733476006101</v>
      </c>
      <c r="X32" s="32">
        <f>Workings_risks!T26</f>
        <v>977.14416532531834</v>
      </c>
      <c r="Y32" s="32">
        <f>Workings_risks!U26</f>
        <v>1012.3998206907803</v>
      </c>
      <c r="Z32" s="32">
        <f>Workings_risks!V26</f>
        <v>1048.4792159437275</v>
      </c>
      <c r="AA32" s="32">
        <f>Workings_risks!W26</f>
        <v>1085.3686919602717</v>
      </c>
      <c r="AB32" s="32">
        <f>Workings_risks!X26</f>
        <v>1123.055778596118</v>
      </c>
      <c r="AC32" s="32">
        <f>Workings_risks!Y26</f>
        <v>1161.5290112750654</v>
      </c>
      <c r="AD32" s="32">
        <f>Workings_risks!Z26</f>
        <v>1200.7777862329854</v>
      </c>
      <c r="AE32" s="32">
        <f>Workings_risks!AA26</f>
        <v>1200.7777862329854</v>
      </c>
      <c r="AF32" s="32">
        <f>Workings_risks!AB26</f>
        <v>1200.7777862329854</v>
      </c>
      <c r="AG32" s="32">
        <f>Workings_risks!AC26</f>
        <v>1200.7777862329854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Workings_risks!E27</f>
        <v>0</v>
      </c>
      <c r="J33" s="32">
        <f>Workings_risks!F27</f>
        <v>0</v>
      </c>
      <c r="K33" s="32">
        <f>Workings_risks!G27</f>
        <v>0</v>
      </c>
      <c r="L33" s="32">
        <f>Workings_risks!H27</f>
        <v>0</v>
      </c>
      <c r="M33" s="32">
        <f>Workings_risks!I27</f>
        <v>0</v>
      </c>
      <c r="N33" s="32">
        <f>Workings_risks!J27</f>
        <v>0</v>
      </c>
      <c r="O33" s="32">
        <f>Workings_risks!K27</f>
        <v>0</v>
      </c>
      <c r="P33" s="32">
        <f>Workings_risks!L27</f>
        <v>0</v>
      </c>
      <c r="Q33" s="32">
        <f>Workings_risks!M27</f>
        <v>0</v>
      </c>
      <c r="R33" s="32">
        <f>Workings_risks!N27</f>
        <v>0</v>
      </c>
      <c r="S33" s="32">
        <f>Workings_risks!O27</f>
        <v>0</v>
      </c>
      <c r="T33" s="32">
        <f>Workings_risks!P27</f>
        <v>0</v>
      </c>
      <c r="U33" s="32">
        <f>Workings_risks!Q27</f>
        <v>0</v>
      </c>
      <c r="V33" s="32">
        <f>Workings_risks!R27</f>
        <v>0</v>
      </c>
      <c r="W33" s="32">
        <f>Workings_risks!S27</f>
        <v>0</v>
      </c>
      <c r="X33" s="32">
        <f>Workings_risks!T27</f>
        <v>0</v>
      </c>
      <c r="Y33" s="32">
        <f>Workings_risks!U27</f>
        <v>0</v>
      </c>
      <c r="Z33" s="32">
        <f>Workings_risks!V27</f>
        <v>0</v>
      </c>
      <c r="AA33" s="32">
        <f>Workings_risks!W27</f>
        <v>0</v>
      </c>
      <c r="AB33" s="32">
        <f>Workings_risks!X27</f>
        <v>0</v>
      </c>
      <c r="AC33" s="32">
        <f>Workings_risks!Y27</f>
        <v>0</v>
      </c>
      <c r="AD33" s="32">
        <f>Workings_risks!Z27</f>
        <v>0</v>
      </c>
      <c r="AE33" s="32">
        <f>Workings_risks!AA27</f>
        <v>0</v>
      </c>
      <c r="AF33" s="32">
        <f>Workings_risks!AB27</f>
        <v>0</v>
      </c>
      <c r="AG33" s="32">
        <f>Workings_risks!AC27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276650.77056925953</v>
      </c>
      <c r="J36" s="170">
        <f t="shared" ref="J36:AG36" si="2">SUM(J28:J34)</f>
        <v>291200.89842129964</v>
      </c>
      <c r="K36" s="170">
        <f t="shared" si="2"/>
        <v>307233.01997947099</v>
      </c>
      <c r="L36" s="170">
        <f t="shared" si="2"/>
        <v>322536.96119911043</v>
      </c>
      <c r="M36" s="170">
        <f t="shared" si="2"/>
        <v>336036.67216346844</v>
      </c>
      <c r="N36" s="170">
        <f t="shared" si="2"/>
        <v>21320.453456576746</v>
      </c>
      <c r="O36" s="170">
        <f t="shared" si="2"/>
        <v>32146.504371948988</v>
      </c>
      <c r="P36" s="170">
        <f t="shared" si="2"/>
        <v>42894.48081413703</v>
      </c>
      <c r="Q36" s="170">
        <f t="shared" si="2"/>
        <v>53336.611025566403</v>
      </c>
      <c r="R36" s="170">
        <f t="shared" si="2"/>
        <v>63571.352364992461</v>
      </c>
      <c r="S36" s="170">
        <f t="shared" si="2"/>
        <v>73835.801073623268</v>
      </c>
      <c r="T36" s="170">
        <f t="shared" si="2"/>
        <v>84168.941849564144</v>
      </c>
      <c r="U36" s="170">
        <f t="shared" si="2"/>
        <v>94596.533690294324</v>
      </c>
      <c r="V36" s="170">
        <f t="shared" si="2"/>
        <v>105136.49898283702</v>
      </c>
      <c r="W36" s="170">
        <f t="shared" si="2"/>
        <v>115801.77765754402</v>
      </c>
      <c r="X36" s="170">
        <f t="shared" si="2"/>
        <v>126601.97157420748</v>
      </c>
      <c r="Y36" s="170">
        <f t="shared" si="2"/>
        <v>137544.35392956683</v>
      </c>
      <c r="Z36" s="170">
        <f t="shared" si="2"/>
        <v>148634.52038420696</v>
      </c>
      <c r="AA36" s="170">
        <f t="shared" si="2"/>
        <v>159876.82617162744</v>
      </c>
      <c r="AB36" s="170">
        <f t="shared" si="2"/>
        <v>171274.68931945835</v>
      </c>
      <c r="AC36" s="170">
        <f t="shared" si="2"/>
        <v>182830.80684647642</v>
      </c>
      <c r="AD36" s="170">
        <f t="shared" si="2"/>
        <v>194547.31254494921</v>
      </c>
      <c r="AE36" s="170">
        <f t="shared" si="2"/>
        <v>205879.32115494649</v>
      </c>
      <c r="AF36" s="170">
        <f t="shared" si="2"/>
        <v>217364.40429826302</v>
      </c>
      <c r="AG36" s="170">
        <f t="shared" si="2"/>
        <v>229003.72296033063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207</v>
      </c>
      <c r="E49" s="112">
        <f>Assumptions!G98</f>
        <v>0.35181336539087127</v>
      </c>
      <c r="G49" s="207" t="s">
        <v>208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207</v>
      </c>
      <c r="E50" s="112">
        <f>Assumptions!G99</f>
        <v>0.35181336539087127</v>
      </c>
      <c r="G50" s="207" t="s">
        <v>208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328958.07874559006</v>
      </c>
      <c r="O64" s="132">
        <f>(1-INDEX(Data!$C$9:$C$13, MATCH($A$3, options,0)))*('Option1 (base case)'!O36-O36)</f>
        <v>336340.39557463047</v>
      </c>
      <c r="P64" s="132">
        <f>(1-INDEX(Data!$C$9:$C$13, MATCH($A$3, options,0)))*('Option1 (base case)'!P36-P36)</f>
        <v>344340.85553512699</v>
      </c>
      <c r="Q64" s="132">
        <f>(1-INDEX(Data!$C$9:$C$13, MATCH($A$3, options,0)))*('Option1 (base case)'!Q36-Q36)</f>
        <v>348938.60202149453</v>
      </c>
      <c r="R64" s="132">
        <f>(1-INDEX(Data!$C$9:$C$13, MATCH($A$3, options,0)))*('Option1 (base case)'!R36-R36)</f>
        <v>351990.55519867665</v>
      </c>
      <c r="S64" s="132">
        <f>(1-INDEX(Data!$C$9:$C$13, MATCH($A$3, options,0)))*('Option1 (base case)'!S36-S36)</f>
        <v>355192.51424952562</v>
      </c>
      <c r="T64" s="132">
        <f>(1-INDEX(Data!$C$9:$C$13, MATCH($A$3, options,0)))*('Option1 (base case)'!T36-T36)</f>
        <v>358504.62714668317</v>
      </c>
      <c r="U64" s="132">
        <f>(1-INDEX(Data!$C$9:$C$13, MATCH($A$3, options,0)))*('Option1 (base case)'!U36-U36)</f>
        <v>361900.29174969328</v>
      </c>
      <c r="V64" s="132">
        <f>(1-INDEX(Data!$C$9:$C$13, MATCH($A$3, options,0)))*('Option1 (base case)'!V36-V36)</f>
        <v>365360.76574066846</v>
      </c>
      <c r="W64" s="132">
        <f>(1-INDEX(Data!$C$9:$C$13, MATCH($A$3, options,0)))*('Option1 (base case)'!W36-W36)</f>
        <v>368872.31155283382</v>
      </c>
      <c r="X64" s="132">
        <f>(1-INDEX(Data!$C$9:$C$13, MATCH($A$3, options,0)))*('Option1 (base case)'!X36-X36)</f>
        <v>372424.55111902411</v>
      </c>
      <c r="Y64" s="132">
        <f>(1-INDEX(Data!$C$9:$C$13, MATCH($A$3, options,0)))*('Option1 (base case)'!Y36-Y36)</f>
        <v>376009.45564724226</v>
      </c>
      <c r="Z64" s="132">
        <f>(1-INDEX(Data!$C$9:$C$13, MATCH($A$3, options,0)))*('Option1 (base case)'!Z36-Z36)</f>
        <v>379620.69372180192</v>
      </c>
      <c r="AA64" s="132">
        <f>(1-INDEX(Data!$C$9:$C$13, MATCH($A$3, options,0)))*('Option1 (base case)'!AA36-AA36)</f>
        <v>383253.19346407411</v>
      </c>
      <c r="AB64" s="132">
        <f>(1-INDEX(Data!$C$9:$C$13, MATCH($A$3, options,0)))*('Option1 (base case)'!AB36-AB36)</f>
        <v>386902.83861997107</v>
      </c>
      <c r="AC64" s="132">
        <f>(1-INDEX(Data!$C$9:$C$13, MATCH($A$3, options,0)))*('Option1 (base case)'!AC36-AC36)</f>
        <v>390566.25170784036</v>
      </c>
      <c r="AD64" s="132">
        <f>(1-INDEX(Data!$C$9:$C$13, MATCH($A$3, options,0)))*('Option1 (base case)'!AD36-AD36)</f>
        <v>394240.63561480236</v>
      </c>
      <c r="AE64" s="132">
        <f>(1-INDEX(Data!$C$9:$C$13, MATCH($A$3, options,0)))*('Option1 (base case)'!AE36-AE36)</f>
        <v>397687.71036377281</v>
      </c>
      <c r="AF64" s="132">
        <f>(1-INDEX(Data!$C$9:$C$13, MATCH($A$3, options,0)))*('Option1 (base case)'!AF36-AF36)</f>
        <v>401143.44821073313</v>
      </c>
      <c r="AG64" s="132">
        <f>(1-INDEX(Data!$C$9:$C$13, MATCH($A$3, options,0)))*('Option1 (base case)'!AG36-AG36)</f>
        <v>404606.11041269964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0</v>
      </c>
      <c r="L67" s="119">
        <f t="shared" si="4"/>
        <v>-4515047.3</v>
      </c>
      <c r="M67" s="119">
        <f t="shared" si="4"/>
        <v>-2257523.65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-4515047.3</v>
      </c>
      <c r="M72" s="119" cm="1">
        <f t="array" ref="M72">SUMPRODUCT(($I67:M67))-SUMPRODUCT(($I67:M67)*($I$6:M$6&lt;=(M$6-$E14)))</f>
        <v>-6772570.9499999993</v>
      </c>
      <c r="N72" s="119" cm="1">
        <f t="array" ref="N72">SUMPRODUCT(($I67:N67))-SUMPRODUCT(($I67:N67)*($I$6:N$6&lt;=(N$6-$E14)))</f>
        <v>-6772570.9499999993</v>
      </c>
      <c r="O72" s="119" cm="1">
        <f t="array" ref="O72">SUMPRODUCT(($I67:O67))-SUMPRODUCT(($I67:O67)*($I$6:O$6&lt;=(O$6-$E14)))</f>
        <v>-6772570.9499999993</v>
      </c>
      <c r="P72" s="119" cm="1">
        <f t="array" ref="P72">SUMPRODUCT(($I67:P67))-SUMPRODUCT(($I67:P67)*($I$6:P$6&lt;=(P$6-$E14)))</f>
        <v>-6772570.9499999993</v>
      </c>
      <c r="Q72" s="119" cm="1">
        <f t="array" ref="Q72">SUMPRODUCT(($I67:Q67))-SUMPRODUCT(($I67:Q67)*($I$6:Q$6&lt;=(Q$6-$E14)))</f>
        <v>-6772570.9499999993</v>
      </c>
      <c r="R72" s="119" cm="1">
        <f t="array" ref="R72">SUMPRODUCT(($I67:R67))-SUMPRODUCT(($I67:R67)*($I$6:R$6&lt;=(R$6-$E14)))</f>
        <v>-6772570.9499999993</v>
      </c>
      <c r="S72" s="119" cm="1">
        <f t="array" ref="S72">SUMPRODUCT(($I67:S67))-SUMPRODUCT(($I67:S67)*($I$6:S$6&lt;=(S$6-$E14)))</f>
        <v>-6772570.9499999993</v>
      </c>
      <c r="T72" s="119" cm="1">
        <f t="array" ref="T72">SUMPRODUCT(($I67:T67))-SUMPRODUCT(($I67:T67)*($I$6:T$6&lt;=(T$6-$E14)))</f>
        <v>-6772570.9499999993</v>
      </c>
      <c r="U72" s="119" cm="1">
        <f t="array" ref="U72">SUMPRODUCT(($I67:U67))-SUMPRODUCT(($I67:U67)*($I$6:U$6&lt;=(U$6-$E14)))</f>
        <v>-6772570.9499999993</v>
      </c>
      <c r="V72" s="119" cm="1">
        <f t="array" ref="V72">SUMPRODUCT(($I67:V67))-SUMPRODUCT(($I67:V67)*($I$6:V$6&lt;=(V$6-$E14)))</f>
        <v>-6772570.9499999993</v>
      </c>
      <c r="W72" s="119" cm="1">
        <f t="array" ref="W72">SUMPRODUCT(($I67:W67))-SUMPRODUCT(($I67:W67)*($I$6:W$6&lt;=(W$6-$E14)))</f>
        <v>-6772570.9499999993</v>
      </c>
      <c r="X72" s="119" cm="1">
        <f t="array" ref="X72">SUMPRODUCT(($I67:X67))-SUMPRODUCT(($I67:X67)*($I$6:X$6&lt;=(X$6-$E14)))</f>
        <v>-6772570.9499999993</v>
      </c>
      <c r="Y72" s="119" cm="1">
        <f t="array" ref="Y72">SUMPRODUCT(($I67:Y67))-SUMPRODUCT(($I67:Y67)*($I$6:Y$6&lt;=(Y$6-$E14)))</f>
        <v>-6772570.9499999993</v>
      </c>
      <c r="Z72" s="119" cm="1">
        <f t="array" ref="Z72">SUMPRODUCT(($I67:Z67))-SUMPRODUCT(($I67:Z67)*($I$6:Z$6&lt;=(Z$6-$E14)))</f>
        <v>-6772570.9499999993</v>
      </c>
      <c r="AA72" s="119" cm="1">
        <f t="array" ref="AA72">SUMPRODUCT(($I67:AA67))-SUMPRODUCT(($I67:AA67)*($I$6:AA$6&lt;=(AA$6-$E14)))</f>
        <v>-6772570.9499999993</v>
      </c>
      <c r="AB72" s="119" cm="1">
        <f t="array" ref="AB72">SUMPRODUCT(($I67:AB67))-SUMPRODUCT(($I67:AB67)*($I$6:AB$6&lt;=(AB$6-$E14)))</f>
        <v>-6772570.9499999993</v>
      </c>
      <c r="AC72" s="119" cm="1">
        <f t="array" ref="AC72">SUMPRODUCT(($I67:AC67))-SUMPRODUCT(($I67:AC67)*($I$6:AC$6&lt;=(AC$6-$E14)))</f>
        <v>-6772570.9499999993</v>
      </c>
      <c r="AD72" s="119" cm="1">
        <f t="array" ref="AD72">SUMPRODUCT(($I67:AD67))-SUMPRODUCT(($I67:AD67)*($I$6:AD$6&lt;=(AD$6-$E14)))</f>
        <v>-6772570.9499999993</v>
      </c>
      <c r="AE72" s="119" cm="1">
        <f t="array" ref="AE72">SUMPRODUCT(($I67:AE67))-SUMPRODUCT(($I67:AE67)*($I$6:AE$6&lt;=(AE$6-$E14)))</f>
        <v>-6772570.9499999993</v>
      </c>
      <c r="AF72" s="119" cm="1">
        <f t="array" ref="AF72">SUMPRODUCT(($I67:AF67))-SUMPRODUCT(($I67:AF67)*($I$6:AF$6&lt;=(AF$6-$E14)))</f>
        <v>-6772570.9499999993</v>
      </c>
      <c r="AG72" s="119" cm="1">
        <f t="array" ref="AG72">SUMPRODUCT(($I67:AG67))-SUMPRODUCT(($I67:AG67)*($I$6:AG$6&lt;=(AG$6-$E14)))</f>
        <v>-6772570.9499999993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0</v>
      </c>
      <c r="M77" s="119">
        <f t="shared" si="7"/>
        <v>-192493.21526742663</v>
      </c>
      <c r="N77" s="119">
        <f t="shared" si="7"/>
        <v>-288739.82290113991</v>
      </c>
      <c r="O77" s="119">
        <f t="shared" si="7"/>
        <v>-288739.82290113991</v>
      </c>
      <c r="P77" s="119">
        <f t="shared" si="7"/>
        <v>-288739.82290113991</v>
      </c>
      <c r="Q77" s="119">
        <f t="shared" si="7"/>
        <v>-288739.82290113991</v>
      </c>
      <c r="R77" s="119">
        <f t="shared" si="7"/>
        <v>-288739.82290113991</v>
      </c>
      <c r="S77" s="119">
        <f t="shared" si="7"/>
        <v>-288739.82290113991</v>
      </c>
      <c r="T77" s="119">
        <f t="shared" si="7"/>
        <v>-288739.82290113991</v>
      </c>
      <c r="U77" s="119">
        <f t="shared" si="7"/>
        <v>-288739.82290113991</v>
      </c>
      <c r="V77" s="119">
        <f t="shared" si="7"/>
        <v>-288739.82290113991</v>
      </c>
      <c r="W77" s="119">
        <f t="shared" si="7"/>
        <v>-288739.82290113991</v>
      </c>
      <c r="X77" s="119">
        <f t="shared" si="7"/>
        <v>-288739.82290113991</v>
      </c>
      <c r="Y77" s="119">
        <f t="shared" si="7"/>
        <v>-288739.82290113991</v>
      </c>
      <c r="Z77" s="119">
        <f t="shared" si="7"/>
        <v>-288739.82290113991</v>
      </c>
      <c r="AA77" s="119">
        <f t="shared" si="7"/>
        <v>-288739.82290113991</v>
      </c>
      <c r="AB77" s="119">
        <f t="shared" si="7"/>
        <v>-288739.82290113991</v>
      </c>
      <c r="AC77" s="119">
        <f t="shared" si="7"/>
        <v>-288739.82290113991</v>
      </c>
      <c r="AD77" s="119">
        <f t="shared" si="7"/>
        <v>-288739.82290113991</v>
      </c>
      <c r="AE77" s="119">
        <f t="shared" si="7"/>
        <v>-288739.82290113991</v>
      </c>
      <c r="AF77" s="119">
        <f t="shared" si="7"/>
        <v>-288739.82290113991</v>
      </c>
      <c r="AG77" s="119">
        <f t="shared" si="7"/>
        <v>-288739.82290113991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0</v>
      </c>
      <c r="M80" s="176">
        <f t="shared" si="10"/>
        <v>-192493.21526742663</v>
      </c>
      <c r="N80" s="176">
        <f t="shared" si="10"/>
        <v>-288739.82290113991</v>
      </c>
      <c r="O80" s="176">
        <f t="shared" si="10"/>
        <v>-288739.82290113991</v>
      </c>
      <c r="P80" s="176">
        <f t="shared" si="10"/>
        <v>-288739.82290113991</v>
      </c>
      <c r="Q80" s="176">
        <f t="shared" si="10"/>
        <v>-288739.82290113991</v>
      </c>
      <c r="R80" s="176">
        <f t="shared" si="10"/>
        <v>-288739.82290113991</v>
      </c>
      <c r="S80" s="176">
        <f t="shared" si="10"/>
        <v>-288739.82290113991</v>
      </c>
      <c r="T80" s="176">
        <f t="shared" si="10"/>
        <v>-288739.82290113991</v>
      </c>
      <c r="U80" s="176">
        <f t="shared" si="10"/>
        <v>-288739.82290113991</v>
      </c>
      <c r="V80" s="176">
        <f t="shared" si="10"/>
        <v>-288739.82290113991</v>
      </c>
      <c r="W80" s="176">
        <f t="shared" si="10"/>
        <v>-288739.82290113991</v>
      </c>
      <c r="X80" s="176">
        <f t="shared" si="10"/>
        <v>-288739.82290113991</v>
      </c>
      <c r="Y80" s="176">
        <f t="shared" si="10"/>
        <v>-288739.82290113991</v>
      </c>
      <c r="Z80" s="176">
        <f t="shared" si="10"/>
        <v>-288739.82290113991</v>
      </c>
      <c r="AA80" s="176">
        <f t="shared" si="10"/>
        <v>-288739.82290113991</v>
      </c>
      <c r="AB80" s="176">
        <f t="shared" si="10"/>
        <v>-288739.82290113991</v>
      </c>
      <c r="AC80" s="176">
        <f>SUM(AC77:AC79)</f>
        <v>-288739.82290113991</v>
      </c>
      <c r="AD80" s="176">
        <f>SUM(AD77:AD79)</f>
        <v>-288739.82290113991</v>
      </c>
      <c r="AE80" s="176">
        <f>SUM(AE77:AE79)</f>
        <v>-288739.82290113991</v>
      </c>
      <c r="AF80" s="176">
        <f>SUM(AF77:AF79)</f>
        <v>-288739.82290113991</v>
      </c>
      <c r="AG80" s="176">
        <f>SUM(AG77:AG79)</f>
        <v>-288739.82290113991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0</v>
      </c>
      <c r="M82" s="119">
        <f t="shared" si="12"/>
        <v>-192493.21526742663</v>
      </c>
      <c r="N82" s="119">
        <f t="shared" si="12"/>
        <v>-288739.82290113991</v>
      </c>
      <c r="O82" s="119">
        <f t="shared" si="12"/>
        <v>-288739.82290113991</v>
      </c>
      <c r="P82" s="119">
        <f t="shared" si="12"/>
        <v>-288739.82290113991</v>
      </c>
      <c r="Q82" s="119">
        <f t="shared" si="12"/>
        <v>-288739.82290113991</v>
      </c>
      <c r="R82" s="119">
        <f t="shared" si="12"/>
        <v>-288739.82290113991</v>
      </c>
      <c r="S82" s="119">
        <f t="shared" si="12"/>
        <v>-288739.82290113991</v>
      </c>
      <c r="T82" s="119">
        <f t="shared" si="12"/>
        <v>-288739.82290113991</v>
      </c>
      <c r="U82" s="119">
        <f t="shared" si="12"/>
        <v>-288739.82290113991</v>
      </c>
      <c r="V82" s="119">
        <f t="shared" si="12"/>
        <v>-288739.82290113991</v>
      </c>
      <c r="W82" s="119">
        <f t="shared" si="12"/>
        <v>-288739.82290113991</v>
      </c>
      <c r="X82" s="119">
        <f t="shared" si="12"/>
        <v>-288739.82290113991</v>
      </c>
      <c r="Y82" s="119">
        <f t="shared" si="12"/>
        <v>-288739.82290113991</v>
      </c>
      <c r="Z82" s="119">
        <f t="shared" si="12"/>
        <v>-288739.82290113991</v>
      </c>
      <c r="AA82" s="119">
        <f t="shared" si="12"/>
        <v>-288739.82290113991</v>
      </c>
      <c r="AB82" s="119">
        <f t="shared" si="12"/>
        <v>-288739.82290113991</v>
      </c>
      <c r="AC82" s="119">
        <f>AC80</f>
        <v>-288739.82290113991</v>
      </c>
      <c r="AD82" s="119">
        <f>AD80</f>
        <v>-288739.82290113991</v>
      </c>
      <c r="AE82" s="119">
        <f>AE80</f>
        <v>-288739.82290113991</v>
      </c>
      <c r="AF82" s="119">
        <f>AF80</f>
        <v>-288739.82290113991</v>
      </c>
      <c r="AG82" s="119">
        <f>AG80</f>
        <v>-288739.82290113991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328958.07874559006</v>
      </c>
      <c r="O84" s="31">
        <f t="shared" si="14"/>
        <v>336340.39557463047</v>
      </c>
      <c r="P84" s="31">
        <f t="shared" si="14"/>
        <v>344340.85553512699</v>
      </c>
      <c r="Q84" s="31">
        <f t="shared" si="14"/>
        <v>348938.60202149453</v>
      </c>
      <c r="R84" s="31">
        <f t="shared" si="14"/>
        <v>351990.55519867665</v>
      </c>
      <c r="S84" s="31">
        <f t="shared" si="14"/>
        <v>355192.51424952562</v>
      </c>
      <c r="T84" s="31">
        <f t="shared" si="14"/>
        <v>358504.62714668317</v>
      </c>
      <c r="U84" s="31">
        <f t="shared" si="14"/>
        <v>361900.29174969328</v>
      </c>
      <c r="V84" s="31">
        <f t="shared" si="14"/>
        <v>365360.76574066846</v>
      </c>
      <c r="W84" s="31">
        <f t="shared" si="14"/>
        <v>368872.31155283382</v>
      </c>
      <c r="X84" s="31">
        <f t="shared" si="14"/>
        <v>372424.55111902411</v>
      </c>
      <c r="Y84" s="31">
        <f t="shared" si="14"/>
        <v>376009.45564724226</v>
      </c>
      <c r="Z84" s="31">
        <f t="shared" si="14"/>
        <v>379620.69372180192</v>
      </c>
      <c r="AA84" s="31">
        <f t="shared" si="14"/>
        <v>383253.19346407411</v>
      </c>
      <c r="AB84" s="31">
        <f t="shared" si="14"/>
        <v>386902.83861997107</v>
      </c>
      <c r="AC84" s="31">
        <f>AC64</f>
        <v>390566.25170784036</v>
      </c>
      <c r="AD84" s="31">
        <f>AD64</f>
        <v>394240.63561480236</v>
      </c>
      <c r="AE84" s="31">
        <f>AE64</f>
        <v>397687.71036377281</v>
      </c>
      <c r="AF84" s="31">
        <f>AF64</f>
        <v>401143.44821073313</v>
      </c>
      <c r="AG84" s="31">
        <f>AG64</f>
        <v>404606.11041269964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0</v>
      </c>
      <c r="M87" s="179">
        <f t="shared" si="16"/>
        <v>-192493.21526742663</v>
      </c>
      <c r="N87" s="179">
        <f t="shared" si="16"/>
        <v>40218.255844450148</v>
      </c>
      <c r="O87" s="179">
        <f t="shared" si="16"/>
        <v>47600.572673490562</v>
      </c>
      <c r="P87" s="179">
        <f t="shared" si="16"/>
        <v>55601.032633987081</v>
      </c>
      <c r="Q87" s="179">
        <f t="shared" si="16"/>
        <v>60198.779120354622</v>
      </c>
      <c r="R87" s="179">
        <f t="shared" si="16"/>
        <v>63250.732297536742</v>
      </c>
      <c r="S87" s="179">
        <f t="shared" si="16"/>
        <v>66452.691348385706</v>
      </c>
      <c r="T87" s="179">
        <f t="shared" si="16"/>
        <v>69764.804245543259</v>
      </c>
      <c r="U87" s="179">
        <f t="shared" si="16"/>
        <v>73160.46884855337</v>
      </c>
      <c r="V87" s="179">
        <f t="shared" si="16"/>
        <v>76620.94283952855</v>
      </c>
      <c r="W87" s="179">
        <f t="shared" si="16"/>
        <v>80132.488651693915</v>
      </c>
      <c r="X87" s="179">
        <f t="shared" si="16"/>
        <v>83684.7282178842</v>
      </c>
      <c r="Y87" s="179">
        <f t="shared" si="16"/>
        <v>87269.632746102347</v>
      </c>
      <c r="Z87" s="179">
        <f t="shared" si="16"/>
        <v>90880.870820662007</v>
      </c>
      <c r="AA87" s="179">
        <f t="shared" si="16"/>
        <v>94513.3705629342</v>
      </c>
      <c r="AB87" s="179">
        <f t="shared" si="16"/>
        <v>98163.015718831157</v>
      </c>
      <c r="AC87" s="179">
        <f>SUM(AC82:AC86)</f>
        <v>101826.42880670045</v>
      </c>
      <c r="AD87" s="179">
        <f>SUM(AD82:AD86)</f>
        <v>105500.81271366245</v>
      </c>
      <c r="AE87" s="179">
        <f>SUM(AE82:AE86)</f>
        <v>108947.88746263291</v>
      </c>
      <c r="AF87" s="179">
        <f>SUM(AF82:AF86)</f>
        <v>112403.62530959322</v>
      </c>
      <c r="AG87" s="179">
        <f>SUM(AG82:AG86)</f>
        <v>115866.28751155973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4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0</v>
      </c>
      <c r="M106" s="31">
        <f t="shared" si="17"/>
        <v>-192493.21526742663</v>
      </c>
      <c r="N106" s="31">
        <f t="shared" si="17"/>
        <v>40218.255844450148</v>
      </c>
      <c r="O106" s="31">
        <f t="shared" si="17"/>
        <v>47600.572673490562</v>
      </c>
      <c r="P106" s="31">
        <f t="shared" si="17"/>
        <v>55601.032633987081</v>
      </c>
      <c r="Q106" s="31">
        <f t="shared" si="17"/>
        <v>60198.779120354622</v>
      </c>
      <c r="R106" s="31">
        <f t="shared" si="17"/>
        <v>63250.732297536742</v>
      </c>
      <c r="S106" s="31">
        <f t="shared" si="17"/>
        <v>66452.691348385706</v>
      </c>
      <c r="T106" s="31">
        <f t="shared" si="17"/>
        <v>69764.804245543259</v>
      </c>
      <c r="U106" s="31">
        <f t="shared" si="17"/>
        <v>73160.46884855337</v>
      </c>
      <c r="V106" s="31">
        <f t="shared" si="17"/>
        <v>76620.94283952855</v>
      </c>
      <c r="W106" s="31">
        <f t="shared" si="17"/>
        <v>80132.488651693915</v>
      </c>
      <c r="X106" s="31">
        <f t="shared" si="17"/>
        <v>83684.7282178842</v>
      </c>
      <c r="Y106" s="31">
        <f t="shared" si="17"/>
        <v>87269.632746102347</v>
      </c>
      <c r="Z106" s="31">
        <f t="shared" si="17"/>
        <v>90880.870820662007</v>
      </c>
      <c r="AA106" s="31">
        <f t="shared" si="17"/>
        <v>94513.3705629342</v>
      </c>
      <c r="AB106" s="31">
        <f t="shared" si="17"/>
        <v>98163.015718831157</v>
      </c>
      <c r="AC106" s="31">
        <f t="shared" si="17"/>
        <v>101826.42880670045</v>
      </c>
      <c r="AD106" s="31">
        <f t="shared" si="17"/>
        <v>105500.81271366245</v>
      </c>
      <c r="AE106" s="31">
        <f t="shared" si="17"/>
        <v>108947.88746263291</v>
      </c>
      <c r="AF106" s="31">
        <f t="shared" si="17"/>
        <v>112403.62530959322</v>
      </c>
      <c r="AG106" s="31">
        <f t="shared" si="17"/>
        <v>115866.28751155973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0</v>
      </c>
      <c r="M107" s="31">
        <f t="shared" si="18"/>
        <v>-192493.21526742663</v>
      </c>
      <c r="N107" s="31">
        <f t="shared" si="18"/>
        <v>-288739.82290113991</v>
      </c>
      <c r="O107" s="31">
        <f t="shared" si="18"/>
        <v>-288739.82290113991</v>
      </c>
      <c r="P107" s="31">
        <f t="shared" si="18"/>
        <v>-288739.82290113991</v>
      </c>
      <c r="Q107" s="31">
        <f t="shared" si="18"/>
        <v>-288739.82290113991</v>
      </c>
      <c r="R107" s="31">
        <f t="shared" si="18"/>
        <v>-288739.82290113991</v>
      </c>
      <c r="S107" s="31">
        <f t="shared" si="18"/>
        <v>-288739.82290113991</v>
      </c>
      <c r="T107" s="31">
        <f t="shared" si="18"/>
        <v>-288739.82290113991</v>
      </c>
      <c r="U107" s="31">
        <f t="shared" si="18"/>
        <v>-288739.82290113991</v>
      </c>
      <c r="V107" s="31">
        <f t="shared" si="18"/>
        <v>-288739.82290113991</v>
      </c>
      <c r="W107" s="31">
        <f t="shared" si="18"/>
        <v>-288739.82290113991</v>
      </c>
      <c r="X107" s="31">
        <f t="shared" si="18"/>
        <v>-288739.82290113991</v>
      </c>
      <c r="Y107" s="31">
        <f t="shared" si="18"/>
        <v>-288739.82290113991</v>
      </c>
      <c r="Z107" s="31">
        <f t="shared" si="18"/>
        <v>-288739.82290113991</v>
      </c>
      <c r="AA107" s="31">
        <f t="shared" si="18"/>
        <v>-288739.82290113991</v>
      </c>
      <c r="AB107" s="31">
        <f t="shared" si="18"/>
        <v>-288739.82290113991</v>
      </c>
      <c r="AC107" s="31">
        <f t="shared" si="18"/>
        <v>-288739.82290113991</v>
      </c>
      <c r="AD107" s="31">
        <f t="shared" si="18"/>
        <v>-288739.82290113991</v>
      </c>
      <c r="AE107" s="31">
        <f t="shared" si="18"/>
        <v>-288739.82290113991</v>
      </c>
      <c r="AF107" s="31">
        <f t="shared" si="18"/>
        <v>-288739.82290113991</v>
      </c>
      <c r="AG107" s="31">
        <f t="shared" si="18"/>
        <v>-288739.82290113991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328958.07874559006</v>
      </c>
      <c r="O108" s="31">
        <f t="shared" si="19"/>
        <v>336340.39557463047</v>
      </c>
      <c r="P108" s="31">
        <f t="shared" si="19"/>
        <v>344340.85553512699</v>
      </c>
      <c r="Q108" s="31">
        <f t="shared" si="19"/>
        <v>348938.60202149453</v>
      </c>
      <c r="R108" s="31">
        <f t="shared" si="19"/>
        <v>351990.55519867665</v>
      </c>
      <c r="S108" s="31">
        <f t="shared" si="19"/>
        <v>355192.51424952562</v>
      </c>
      <c r="T108" s="31">
        <f t="shared" si="19"/>
        <v>358504.62714668317</v>
      </c>
      <c r="U108" s="31">
        <f t="shared" si="19"/>
        <v>361900.29174969328</v>
      </c>
      <c r="V108" s="31">
        <f t="shared" si="19"/>
        <v>365360.76574066846</v>
      </c>
      <c r="W108" s="31">
        <f t="shared" si="19"/>
        <v>368872.31155283382</v>
      </c>
      <c r="X108" s="31">
        <f t="shared" si="19"/>
        <v>372424.55111902411</v>
      </c>
      <c r="Y108" s="31">
        <f t="shared" si="19"/>
        <v>376009.45564724226</v>
      </c>
      <c r="Z108" s="31">
        <f t="shared" si="19"/>
        <v>379620.69372180192</v>
      </c>
      <c r="AA108" s="31">
        <f t="shared" si="19"/>
        <v>383253.19346407411</v>
      </c>
      <c r="AB108" s="31">
        <f t="shared" si="19"/>
        <v>386902.83861997107</v>
      </c>
      <c r="AC108" s="31">
        <f t="shared" si="19"/>
        <v>390566.25170784036</v>
      </c>
      <c r="AD108" s="31">
        <f t="shared" si="19"/>
        <v>394240.63561480236</v>
      </c>
      <c r="AE108" s="31">
        <f t="shared" si="19"/>
        <v>397687.71036377281</v>
      </c>
      <c r="AF108" s="31">
        <f t="shared" si="19"/>
        <v>401143.44821073313</v>
      </c>
      <c r="AG108" s="31">
        <f t="shared" si="19"/>
        <v>404606.11041269964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-211742.53679416928</v>
      </c>
      <c r="N110" s="31" cm="1">
        <f t="array" ref="N110">N$106+IF($C110&lt;&gt;0,SUMPRODUCT((N$107:N$108)*TRANSPOSE(($D110:$E110))),0)</f>
        <v>11344.273554336156</v>
      </c>
      <c r="O110" s="31" cm="1">
        <f t="array" ref="O110">O$106+IF($C110&lt;&gt;0,SUMPRODUCT((O$107:O$108)*TRANSPOSE(($D110:$E110))),0)</f>
        <v>18726.59038337657</v>
      </c>
      <c r="P110" s="31" cm="1">
        <f t="array" ref="P110">P$106+IF($C110&lt;&gt;0,SUMPRODUCT((P$107:P$108)*TRANSPOSE(($D110:$E110))),0)</f>
        <v>26727.050343873088</v>
      </c>
      <c r="Q110" s="31" cm="1">
        <f t="array" ref="Q110">Q$106+IF($C110&lt;&gt;0,SUMPRODUCT((Q$107:Q$108)*TRANSPOSE(($D110:$E110))),0)</f>
        <v>31324.79683024063</v>
      </c>
      <c r="R110" s="31" cm="1">
        <f t="array" ref="R110">R$106+IF($C110&lt;&gt;0,SUMPRODUCT((R$107:R$108)*TRANSPOSE(($D110:$E110))),0)</f>
        <v>34376.75000742275</v>
      </c>
      <c r="S110" s="31" cm="1">
        <f t="array" ref="S110">S$106+IF($C110&lt;&gt;0,SUMPRODUCT((S$107:S$108)*TRANSPOSE(($D110:$E110))),0)</f>
        <v>37578.709058271714</v>
      </c>
      <c r="T110" s="31" cm="1">
        <f t="array" ref="T110">T$106+IF($C110&lt;&gt;0,SUMPRODUCT((T$107:T$108)*TRANSPOSE(($D110:$E110))),0)</f>
        <v>40890.821955429266</v>
      </c>
      <c r="U110" s="31" cm="1">
        <f t="array" ref="U110">U$106+IF($C110&lt;&gt;0,SUMPRODUCT((U$107:U$108)*TRANSPOSE(($D110:$E110))),0)</f>
        <v>44286.486558439377</v>
      </c>
      <c r="V110" s="31" cm="1">
        <f t="array" ref="V110">V$106+IF($C110&lt;&gt;0,SUMPRODUCT((V$107:V$108)*TRANSPOSE(($D110:$E110))),0)</f>
        <v>47746.960549414558</v>
      </c>
      <c r="W110" s="31" cm="1">
        <f t="array" ref="W110">W$106+IF($C110&lt;&gt;0,SUMPRODUCT((W$107:W$108)*TRANSPOSE(($D110:$E110))),0)</f>
        <v>51258.506361579923</v>
      </c>
      <c r="X110" s="31" cm="1">
        <f t="array" ref="X110">X$106+IF($C110&lt;&gt;0,SUMPRODUCT((X$107:X$108)*TRANSPOSE(($D110:$E110))),0)</f>
        <v>54810.745927770207</v>
      </c>
      <c r="Y110" s="31" cm="1">
        <f t="array" ref="Y110">Y$106+IF($C110&lt;&gt;0,SUMPRODUCT((Y$107:Y$108)*TRANSPOSE(($D110:$E110))),0)</f>
        <v>58395.650455988354</v>
      </c>
      <c r="Z110" s="31" cm="1">
        <f t="array" ref="Z110">Z$106+IF($C110&lt;&gt;0,SUMPRODUCT((Z$107:Z$108)*TRANSPOSE(($D110:$E110))),0)</f>
        <v>62006.888530548014</v>
      </c>
      <c r="AA110" s="31" cm="1">
        <f t="array" ref="AA110">AA$106+IF($C110&lt;&gt;0,SUMPRODUCT((AA$107:AA$108)*TRANSPOSE(($D110:$E110))),0)</f>
        <v>65639.388272820215</v>
      </c>
      <c r="AB110" s="31" cm="1">
        <f t="array" ref="AB110">AB$106+IF($C110&lt;&gt;0,SUMPRODUCT((AB$107:AB$108)*TRANSPOSE(($D110:$E110))),0)</f>
        <v>69289.033428717172</v>
      </c>
      <c r="AC110" s="31" cm="1">
        <f t="array" ref="AC110">AC$106+IF($C110&lt;&gt;0,SUMPRODUCT((AC$107:AC$108)*TRANSPOSE(($D110:$E110))),0)</f>
        <v>72952.446516586468</v>
      </c>
      <c r="AD110" s="31" cm="1">
        <f t="array" ref="AD110">AD$106+IF($C110&lt;&gt;0,SUMPRODUCT((AD$107:AD$108)*TRANSPOSE(($D110:$E110))),0)</f>
        <v>76626.830423548468</v>
      </c>
      <c r="AE110" s="31" cm="1">
        <f t="array" ref="AE110">AE$106+IF($C110&lt;&gt;0,SUMPRODUCT((AE$107:AE$108)*TRANSPOSE(($D110:$E110))),0)</f>
        <v>80073.90517251892</v>
      </c>
      <c r="AF110" s="31" cm="1">
        <f t="array" ref="AF110">AF$106+IF($C110&lt;&gt;0,SUMPRODUCT((AF$107:AF$108)*TRANSPOSE(($D110:$E110))),0)</f>
        <v>83529.643019479234</v>
      </c>
      <c r="AG110" s="31" cm="1">
        <f t="array" ref="AG110">AG$106+IF($C110&lt;&gt;0,SUMPRODUCT((AG$107:AG$108)*TRANSPOSE(($D110:$E110))),0)</f>
        <v>86992.305221445742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-173243.89374068397</v>
      </c>
      <c r="N111" s="31" cm="1">
        <f t="array" ref="N111">N$106+IF($C111&lt;&gt;0,SUMPRODUCT((N$107:N$108)*TRANSPOSE(($D111:$E111))),0)</f>
        <v>69092.238134564133</v>
      </c>
      <c r="O111" s="31" cm="1">
        <f t="array" ref="O111">O$106+IF($C111&lt;&gt;0,SUMPRODUCT((O$107:O$108)*TRANSPOSE(($D111:$E111))),0)</f>
        <v>76474.554963604547</v>
      </c>
      <c r="P111" s="31" cm="1">
        <f t="array" ref="P111">P$106+IF($C111&lt;&gt;0,SUMPRODUCT((P$107:P$108)*TRANSPOSE(($D111:$E111))),0)</f>
        <v>84475.014924101066</v>
      </c>
      <c r="Q111" s="31" cm="1">
        <f t="array" ref="Q111">Q$106+IF($C111&lt;&gt;0,SUMPRODUCT((Q$107:Q$108)*TRANSPOSE(($D111:$E111))),0)</f>
        <v>89072.761410468607</v>
      </c>
      <c r="R111" s="31" cm="1">
        <f t="array" ref="R111">R$106+IF($C111&lt;&gt;0,SUMPRODUCT((R$107:R$108)*TRANSPOSE(($D111:$E111))),0)</f>
        <v>92124.714587650727</v>
      </c>
      <c r="S111" s="31" cm="1">
        <f t="array" ref="S111">S$106+IF($C111&lt;&gt;0,SUMPRODUCT((S$107:S$108)*TRANSPOSE(($D111:$E111))),0)</f>
        <v>95326.673638499691</v>
      </c>
      <c r="T111" s="31" cm="1">
        <f t="array" ref="T111">T$106+IF($C111&lt;&gt;0,SUMPRODUCT((T$107:T$108)*TRANSPOSE(($D111:$E111))),0)</f>
        <v>98638.786535657244</v>
      </c>
      <c r="U111" s="31" cm="1">
        <f t="array" ref="U111">U$106+IF($C111&lt;&gt;0,SUMPRODUCT((U$107:U$108)*TRANSPOSE(($D111:$E111))),0)</f>
        <v>102034.45113866735</v>
      </c>
      <c r="V111" s="31" cm="1">
        <f t="array" ref="V111">V$106+IF($C111&lt;&gt;0,SUMPRODUCT((V$107:V$108)*TRANSPOSE(($D111:$E111))),0)</f>
        <v>105494.92512964254</v>
      </c>
      <c r="W111" s="31" cm="1">
        <f t="array" ref="W111">W$106+IF($C111&lt;&gt;0,SUMPRODUCT((W$107:W$108)*TRANSPOSE(($D111:$E111))),0)</f>
        <v>109006.4709418079</v>
      </c>
      <c r="X111" s="31" cm="1">
        <f t="array" ref="X111">X$106+IF($C111&lt;&gt;0,SUMPRODUCT((X$107:X$108)*TRANSPOSE(($D111:$E111))),0)</f>
        <v>112558.71050799818</v>
      </c>
      <c r="Y111" s="31" cm="1">
        <f t="array" ref="Y111">Y$106+IF($C111&lt;&gt;0,SUMPRODUCT((Y$107:Y$108)*TRANSPOSE(($D111:$E111))),0)</f>
        <v>116143.61503621633</v>
      </c>
      <c r="Z111" s="31" cm="1">
        <f t="array" ref="Z111">Z$106+IF($C111&lt;&gt;0,SUMPRODUCT((Z$107:Z$108)*TRANSPOSE(($D111:$E111))),0)</f>
        <v>119754.85311077599</v>
      </c>
      <c r="AA111" s="31" cm="1">
        <f t="array" ref="AA111">AA$106+IF($C111&lt;&gt;0,SUMPRODUCT((AA$107:AA$108)*TRANSPOSE(($D111:$E111))),0)</f>
        <v>123387.35285304819</v>
      </c>
      <c r="AB111" s="31" cm="1">
        <f t="array" ref="AB111">AB$106+IF($C111&lt;&gt;0,SUMPRODUCT((AB$107:AB$108)*TRANSPOSE(($D111:$E111))),0)</f>
        <v>127036.99800894514</v>
      </c>
      <c r="AC111" s="31" cm="1">
        <f t="array" ref="AC111">AC$106+IF($C111&lt;&gt;0,SUMPRODUCT((AC$107:AC$108)*TRANSPOSE(($D111:$E111))),0)</f>
        <v>130700.41109681444</v>
      </c>
      <c r="AD111" s="31" cm="1">
        <f t="array" ref="AD111">AD$106+IF($C111&lt;&gt;0,SUMPRODUCT((AD$107:AD$108)*TRANSPOSE(($D111:$E111))),0)</f>
        <v>134374.79500377644</v>
      </c>
      <c r="AE111" s="31" cm="1">
        <f t="array" ref="AE111">AE$106+IF($C111&lt;&gt;0,SUMPRODUCT((AE$107:AE$108)*TRANSPOSE(($D111:$E111))),0)</f>
        <v>137821.86975274689</v>
      </c>
      <c r="AF111" s="31" cm="1">
        <f t="array" ref="AF111">AF$106+IF($C111&lt;&gt;0,SUMPRODUCT((AF$107:AF$108)*TRANSPOSE(($D111:$E111))),0)</f>
        <v>141277.6075997072</v>
      </c>
      <c r="AG111" s="31" cm="1">
        <f t="array" ref="AG111">AG$106+IF($C111&lt;&gt;0,SUMPRODUCT((AG$107:AG$108)*TRANSPOSE(($D111:$E111))),0)</f>
        <v>144740.26980167371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-192493.21526742663</v>
      </c>
      <c r="N112" s="31" cm="1">
        <f t="array" ref="N112">N$106+IF($C112&lt;&gt;0,SUMPRODUCT((N$107:N$108)*TRANSPOSE(($D112:$E112))),0)</f>
        <v>73114.063719009166</v>
      </c>
      <c r="O112" s="31" cm="1">
        <f t="array" ref="O112">O$106+IF($C112&lt;&gt;0,SUMPRODUCT((O$107:O$108)*TRANSPOSE(($D112:$E112))),0)</f>
        <v>81234.612230953615</v>
      </c>
      <c r="P112" s="31" cm="1">
        <f t="array" ref="P112">P$106+IF($C112&lt;&gt;0,SUMPRODUCT((P$107:P$108)*TRANSPOSE(($D112:$E112))),0)</f>
        <v>90035.118187499786</v>
      </c>
      <c r="Q112" s="31" cm="1">
        <f t="array" ref="Q112">Q$106+IF($C112&lt;&gt;0,SUMPRODUCT((Q$107:Q$108)*TRANSPOSE(($D112:$E112))),0)</f>
        <v>95092.639322504081</v>
      </c>
      <c r="R112" s="31" cm="1">
        <f t="array" ref="R112">R$106+IF($C112&lt;&gt;0,SUMPRODUCT((R$107:R$108)*TRANSPOSE(($D112:$E112))),0)</f>
        <v>98449.787817404402</v>
      </c>
      <c r="S112" s="31" cm="1">
        <f t="array" ref="S112">S$106+IF($C112&lt;&gt;0,SUMPRODUCT((S$107:S$108)*TRANSPOSE(($D112:$E112))),0)</f>
        <v>101971.94277333826</v>
      </c>
      <c r="T112" s="31" cm="1">
        <f t="array" ref="T112">T$106+IF($C112&lt;&gt;0,SUMPRODUCT((T$107:T$108)*TRANSPOSE(($D112:$E112))),0)</f>
        <v>105615.26696021158</v>
      </c>
      <c r="U112" s="31" cm="1">
        <f t="array" ref="U112">U$106+IF($C112&lt;&gt;0,SUMPRODUCT((U$107:U$108)*TRANSPOSE(($D112:$E112))),0)</f>
        <v>109350.4980235227</v>
      </c>
      <c r="V112" s="31" cm="1">
        <f t="array" ref="V112">V$106+IF($C112&lt;&gt;0,SUMPRODUCT((V$107:V$108)*TRANSPOSE(($D112:$E112))),0)</f>
        <v>113157.01941359541</v>
      </c>
      <c r="W112" s="31" cm="1">
        <f t="array" ref="W112">W$106+IF($C112&lt;&gt;0,SUMPRODUCT((W$107:W$108)*TRANSPOSE(($D112:$E112))),0)</f>
        <v>117019.7198069773</v>
      </c>
      <c r="X112" s="31" cm="1">
        <f t="array" ref="X112">X$106+IF($C112&lt;&gt;0,SUMPRODUCT((X$107:X$108)*TRANSPOSE(($D112:$E112))),0)</f>
        <v>120927.18332978661</v>
      </c>
      <c r="Y112" s="31" cm="1">
        <f t="array" ref="Y112">Y$106+IF($C112&lt;&gt;0,SUMPRODUCT((Y$107:Y$108)*TRANSPOSE(($D112:$E112))),0)</f>
        <v>124870.57831082658</v>
      </c>
      <c r="Z112" s="31" cm="1">
        <f t="array" ref="Z112">Z$106+IF($C112&lt;&gt;0,SUMPRODUCT((Z$107:Z$108)*TRANSPOSE(($D112:$E112))),0)</f>
        <v>128842.9401928422</v>
      </c>
      <c r="AA112" s="31" cm="1">
        <f t="array" ref="AA112">AA$106+IF($C112&lt;&gt;0,SUMPRODUCT((AA$107:AA$108)*TRANSPOSE(($D112:$E112))),0)</f>
        <v>132838.68990934163</v>
      </c>
      <c r="AB112" s="31" cm="1">
        <f t="array" ref="AB112">AB$106+IF($C112&lt;&gt;0,SUMPRODUCT((AB$107:AB$108)*TRANSPOSE(($D112:$E112))),0)</f>
        <v>136853.29958082826</v>
      </c>
      <c r="AC112" s="31" cm="1">
        <f t="array" ref="AC112">AC$106+IF($C112&lt;&gt;0,SUMPRODUCT((AC$107:AC$108)*TRANSPOSE(($D112:$E112))),0)</f>
        <v>140883.05397748449</v>
      </c>
      <c r="AD112" s="31" cm="1">
        <f t="array" ref="AD112">AD$106+IF($C112&lt;&gt;0,SUMPRODUCT((AD$107:AD$108)*TRANSPOSE(($D112:$E112))),0)</f>
        <v>144924.87627514268</v>
      </c>
      <c r="AE112" s="31" cm="1">
        <f t="array" ref="AE112">AE$106+IF($C112&lt;&gt;0,SUMPRODUCT((AE$107:AE$108)*TRANSPOSE(($D112:$E112))),0)</f>
        <v>148716.6584990102</v>
      </c>
      <c r="AF112" s="31" cm="1">
        <f t="array" ref="AF112">AF$106+IF($C112&lt;&gt;0,SUMPRODUCT((AF$107:AF$108)*TRANSPOSE(($D112:$E112))),0)</f>
        <v>152517.97013066654</v>
      </c>
      <c r="AG112" s="31" cm="1">
        <f t="array" ref="AG112">AG$106+IF($C112&lt;&gt;0,SUMPRODUCT((AG$107:AG$108)*TRANSPOSE(($D112:$E112))),0)</f>
        <v>156326.89855282969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-192493.21526742663</v>
      </c>
      <c r="N113" s="31" cm="1">
        <f t="array" ref="N113">N$106+IF($C113&lt;&gt;0,SUMPRODUCT((N$107:N$108)*TRANSPOSE(($D113:$E113))),0)</f>
        <v>7322.4479698911382</v>
      </c>
      <c r="O113" s="31" cm="1">
        <f t="array" ref="O113">O$106+IF($C113&lt;&gt;0,SUMPRODUCT((O$107:O$108)*TRANSPOSE(($D113:$E113))),0)</f>
        <v>13966.533116027516</v>
      </c>
      <c r="P113" s="31" cm="1">
        <f t="array" ref="P113">P$106+IF($C113&lt;&gt;0,SUMPRODUCT((P$107:P$108)*TRANSPOSE(($D113:$E113))),0)</f>
        <v>21166.947080474383</v>
      </c>
      <c r="Q113" s="31" cm="1">
        <f t="array" ref="Q113">Q$106+IF($C113&lt;&gt;0,SUMPRODUCT((Q$107:Q$108)*TRANSPOSE(($D113:$E113))),0)</f>
        <v>25304.91891820517</v>
      </c>
      <c r="R113" s="31" cm="1">
        <f t="array" ref="R113">R$106+IF($C113&lt;&gt;0,SUMPRODUCT((R$107:R$108)*TRANSPOSE(($D113:$E113))),0)</f>
        <v>28051.676777669076</v>
      </c>
      <c r="S113" s="31" cm="1">
        <f t="array" ref="S113">S$106+IF($C113&lt;&gt;0,SUMPRODUCT((S$107:S$108)*TRANSPOSE(($D113:$E113))),0)</f>
        <v>30933.439923433143</v>
      </c>
      <c r="T113" s="31" cm="1">
        <f t="array" ref="T113">T$106+IF($C113&lt;&gt;0,SUMPRODUCT((T$107:T$108)*TRANSPOSE(($D113:$E113))),0)</f>
        <v>33914.341530874939</v>
      </c>
      <c r="U113" s="31" cm="1">
        <f t="array" ref="U113">U$106+IF($C113&lt;&gt;0,SUMPRODUCT((U$107:U$108)*TRANSPOSE(($D113:$E113))),0)</f>
        <v>36970.439673584042</v>
      </c>
      <c r="V113" s="31" cm="1">
        <f t="array" ref="V113">V$106+IF($C113&lt;&gt;0,SUMPRODUCT((V$107:V$108)*TRANSPOSE(($D113:$E113))),0)</f>
        <v>40084.8662654617</v>
      </c>
      <c r="W113" s="31" cm="1">
        <f t="array" ref="W113">W$106+IF($C113&lt;&gt;0,SUMPRODUCT((W$107:W$108)*TRANSPOSE(($D113:$E113))),0)</f>
        <v>43245.25749641053</v>
      </c>
      <c r="X113" s="31" cm="1">
        <f t="array" ref="X113">X$106+IF($C113&lt;&gt;0,SUMPRODUCT((X$107:X$108)*TRANSPOSE(($D113:$E113))),0)</f>
        <v>46442.273105981789</v>
      </c>
      <c r="Y113" s="31" cm="1">
        <f t="array" ref="Y113">Y$106+IF($C113&lt;&gt;0,SUMPRODUCT((Y$107:Y$108)*TRANSPOSE(($D113:$E113))),0)</f>
        <v>49668.687181378118</v>
      </c>
      <c r="Z113" s="31" cm="1">
        <f t="array" ref="Z113">Z$106+IF($C113&lt;&gt;0,SUMPRODUCT((Z$107:Z$108)*TRANSPOSE(($D113:$E113))),0)</f>
        <v>52918.801448481812</v>
      </c>
      <c r="AA113" s="31" cm="1">
        <f t="array" ref="AA113">AA$106+IF($C113&lt;&gt;0,SUMPRODUCT((AA$107:AA$108)*TRANSPOSE(($D113:$E113))),0)</f>
        <v>56188.051216526786</v>
      </c>
      <c r="AB113" s="31" cm="1">
        <f t="array" ref="AB113">AB$106+IF($C113&lt;&gt;0,SUMPRODUCT((AB$107:AB$108)*TRANSPOSE(($D113:$E113))),0)</f>
        <v>59472.731856834049</v>
      </c>
      <c r="AC113" s="31" cm="1">
        <f t="array" ref="AC113">AC$106+IF($C113&lt;&gt;0,SUMPRODUCT((AC$107:AC$108)*TRANSPOSE(($D113:$E113))),0)</f>
        <v>62769.803635916418</v>
      </c>
      <c r="AD113" s="31" cm="1">
        <f t="array" ref="AD113">AD$106+IF($C113&lt;&gt;0,SUMPRODUCT((AD$107:AD$108)*TRANSPOSE(($D113:$E113))),0)</f>
        <v>66076.749152182223</v>
      </c>
      <c r="AE113" s="31" cm="1">
        <f t="array" ref="AE113">AE$106+IF($C113&lt;&gt;0,SUMPRODUCT((AE$107:AE$108)*TRANSPOSE(($D113:$E113))),0)</f>
        <v>69179.116426255612</v>
      </c>
      <c r="AF113" s="31" cm="1">
        <f t="array" ref="AF113">AF$106+IF($C113&lt;&gt;0,SUMPRODUCT((AF$107:AF$108)*TRANSPOSE(($D113:$E113))),0)</f>
        <v>72289.2804885199</v>
      </c>
      <c r="AG113" s="31" cm="1">
        <f t="array" ref="AG113">AG$106+IF($C113&lt;&gt;0,SUMPRODUCT((AG$107:AG$108)*TRANSPOSE(($D113:$E113))),0)</f>
        <v>75405.676470289764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-211742.53679416928</v>
      </c>
      <c r="N114" s="31" cm="1">
        <f t="array" ref="N114">N$106+IF($C114&lt;&gt;0,SUMPRODUCT((N$107:N$108)*TRANSPOSE(($D114:$E114))),0)</f>
        <v>-21551.534320222854</v>
      </c>
      <c r="O114" s="31" cm="1">
        <f t="array" ref="O114">O$106+IF($C114&lt;&gt;0,SUMPRODUCT((O$107:O$108)*TRANSPOSE(($D114:$E114))),0)</f>
        <v>-14907.449174086476</v>
      </c>
      <c r="P114" s="31" cm="1">
        <f t="array" ref="P114">P$106+IF($C114&lt;&gt;0,SUMPRODUCT((P$107:P$108)*TRANSPOSE(($D114:$E114))),0)</f>
        <v>-7707.0352096396091</v>
      </c>
      <c r="Q114" s="31" cm="1">
        <f t="array" ref="Q114">Q$106+IF($C114&lt;&gt;0,SUMPRODUCT((Q$107:Q$108)*TRANSPOSE(($D114:$E114))),0)</f>
        <v>-3569.0633719088219</v>
      </c>
      <c r="R114" s="31" cm="1">
        <f t="array" ref="R114">R$106+IF($C114&lt;&gt;0,SUMPRODUCT((R$107:R$108)*TRANSPOSE(($D114:$E114))),0)</f>
        <v>-822.30551244491653</v>
      </c>
      <c r="S114" s="31" cm="1">
        <f t="array" ref="S114">S$106+IF($C114&lt;&gt;0,SUMPRODUCT((S$107:S$108)*TRANSPOSE(($D114:$E114))),0)</f>
        <v>2059.4576333191508</v>
      </c>
      <c r="T114" s="31" cm="1">
        <f t="array" ref="T114">T$106+IF($C114&lt;&gt;0,SUMPRODUCT((T$107:T$108)*TRANSPOSE(($D114:$E114))),0)</f>
        <v>5040.3592407609467</v>
      </c>
      <c r="U114" s="31" cm="1">
        <f t="array" ref="U114">U$106+IF($C114&lt;&gt;0,SUMPRODUCT((U$107:U$108)*TRANSPOSE(($D114:$E114))),0)</f>
        <v>8096.4573834700495</v>
      </c>
      <c r="V114" s="31" cm="1">
        <f t="array" ref="V114">V$106+IF($C114&lt;&gt;0,SUMPRODUCT((V$107:V$108)*TRANSPOSE(($D114:$E114))),0)</f>
        <v>11210.883975347708</v>
      </c>
      <c r="W114" s="31" cm="1">
        <f t="array" ref="W114">W$106+IF($C114&lt;&gt;0,SUMPRODUCT((W$107:W$108)*TRANSPOSE(($D114:$E114))),0)</f>
        <v>14371.27520629653</v>
      </c>
      <c r="X114" s="31" cm="1">
        <f t="array" ref="X114">X$106+IF($C114&lt;&gt;0,SUMPRODUCT((X$107:X$108)*TRANSPOSE(($D114:$E114))),0)</f>
        <v>17568.290815867804</v>
      </c>
      <c r="Y114" s="31" cm="1">
        <f t="array" ref="Y114">Y$106+IF($C114&lt;&gt;0,SUMPRODUCT((Y$107:Y$108)*TRANSPOSE(($D114:$E114))),0)</f>
        <v>20794.704891264118</v>
      </c>
      <c r="Z114" s="31" cm="1">
        <f t="array" ref="Z114">Z$106+IF($C114&lt;&gt;0,SUMPRODUCT((Z$107:Z$108)*TRANSPOSE(($D114:$E114))),0)</f>
        <v>24044.819158367813</v>
      </c>
      <c r="AA114" s="31" cm="1">
        <f t="array" ref="AA114">AA$106+IF($C114&lt;&gt;0,SUMPRODUCT((AA$107:AA$108)*TRANSPOSE(($D114:$E114))),0)</f>
        <v>27314.068926412787</v>
      </c>
      <c r="AB114" s="31" cm="1">
        <f t="array" ref="AB114">AB$106+IF($C114&lt;&gt;0,SUMPRODUCT((AB$107:AB$108)*TRANSPOSE(($D114:$E114))),0)</f>
        <v>30598.749566720056</v>
      </c>
      <c r="AC114" s="31" cm="1">
        <f t="array" ref="AC114">AC$106+IF($C114&lt;&gt;0,SUMPRODUCT((AC$107:AC$108)*TRANSPOSE(($D114:$E114))),0)</f>
        <v>33895.821345802426</v>
      </c>
      <c r="AD114" s="31" cm="1">
        <f t="array" ref="AD114">AD$106+IF($C114&lt;&gt;0,SUMPRODUCT((AD$107:AD$108)*TRANSPOSE(($D114:$E114))),0)</f>
        <v>37202.766862068223</v>
      </c>
      <c r="AE114" s="31" cm="1">
        <f t="array" ref="AE114">AE$106+IF($C114&lt;&gt;0,SUMPRODUCT((AE$107:AE$108)*TRANSPOSE(($D114:$E114))),0)</f>
        <v>40305.134136141627</v>
      </c>
      <c r="AF114" s="31" cm="1">
        <f t="array" ref="AF114">AF$106+IF($C114&lt;&gt;0,SUMPRODUCT((AF$107:AF$108)*TRANSPOSE(($D114:$E114))),0)</f>
        <v>43415.298198405915</v>
      </c>
      <c r="AG114" s="31" cm="1">
        <f t="array" ref="AG114">AG$106+IF($C114&lt;&gt;0,SUMPRODUCT((AG$107:AG$108)*TRANSPOSE(($D114:$E114))),0)</f>
        <v>46531.694180175778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-192493.21526742663</v>
      </c>
      <c r="N115" s="31" cm="1">
        <f t="array" ref="N115">N$106+IF($C115&lt;&gt;0,SUMPRODUCT((N$107:N$108)*TRANSPOSE(($D115:$E115))),0)</f>
        <v>40218.255844450148</v>
      </c>
      <c r="O115" s="31" cm="1">
        <f t="array" ref="O115">O$106+IF($C115&lt;&gt;0,SUMPRODUCT((O$107:O$108)*TRANSPOSE(($D115:$E115))),0)</f>
        <v>47600.572673490562</v>
      </c>
      <c r="P115" s="31" cm="1">
        <f t="array" ref="P115">P$106+IF($C115&lt;&gt;0,SUMPRODUCT((P$107:P$108)*TRANSPOSE(($D115:$E115))),0)</f>
        <v>55601.032633987081</v>
      </c>
      <c r="Q115" s="31" cm="1">
        <f t="array" ref="Q115">Q$106+IF($C115&lt;&gt;0,SUMPRODUCT((Q$107:Q$108)*TRANSPOSE(($D115:$E115))),0)</f>
        <v>60198.779120354622</v>
      </c>
      <c r="R115" s="31" cm="1">
        <f t="array" ref="R115">R$106+IF($C115&lt;&gt;0,SUMPRODUCT((R$107:R$108)*TRANSPOSE(($D115:$E115))),0)</f>
        <v>63250.732297536742</v>
      </c>
      <c r="S115" s="31" cm="1">
        <f t="array" ref="S115">S$106+IF($C115&lt;&gt;0,SUMPRODUCT((S$107:S$108)*TRANSPOSE(($D115:$E115))),0)</f>
        <v>66452.691348385706</v>
      </c>
      <c r="T115" s="31" cm="1">
        <f t="array" ref="T115">T$106+IF($C115&lt;&gt;0,SUMPRODUCT((T$107:T$108)*TRANSPOSE(($D115:$E115))),0)</f>
        <v>69764.804245543259</v>
      </c>
      <c r="U115" s="31" cm="1">
        <f t="array" ref="U115">U$106+IF($C115&lt;&gt;0,SUMPRODUCT((U$107:U$108)*TRANSPOSE(($D115:$E115))),0)</f>
        <v>73160.46884855337</v>
      </c>
      <c r="V115" s="31" cm="1">
        <f t="array" ref="V115">V$106+IF($C115&lt;&gt;0,SUMPRODUCT((V$107:V$108)*TRANSPOSE(($D115:$E115))),0)</f>
        <v>76620.94283952855</v>
      </c>
      <c r="W115" s="31" cm="1">
        <f t="array" ref="W115">W$106+IF($C115&lt;&gt;0,SUMPRODUCT((W$107:W$108)*TRANSPOSE(($D115:$E115))),0)</f>
        <v>80132.488651693915</v>
      </c>
      <c r="X115" s="31" cm="1">
        <f t="array" ref="X115">X$106+IF($C115&lt;&gt;0,SUMPRODUCT((X$107:X$108)*TRANSPOSE(($D115:$E115))),0)</f>
        <v>83684.7282178842</v>
      </c>
      <c r="Y115" s="31" cm="1">
        <f t="array" ref="Y115">Y$106+IF($C115&lt;&gt;0,SUMPRODUCT((Y$107:Y$108)*TRANSPOSE(($D115:$E115))),0)</f>
        <v>87269.632746102347</v>
      </c>
      <c r="Z115" s="31" cm="1">
        <f t="array" ref="Z115">Z$106+IF($C115&lt;&gt;0,SUMPRODUCT((Z$107:Z$108)*TRANSPOSE(($D115:$E115))),0)</f>
        <v>90880.870820662007</v>
      </c>
      <c r="AA115" s="31" cm="1">
        <f t="array" ref="AA115">AA$106+IF($C115&lt;&gt;0,SUMPRODUCT((AA$107:AA$108)*TRANSPOSE(($D115:$E115))),0)</f>
        <v>94513.3705629342</v>
      </c>
      <c r="AB115" s="31" cm="1">
        <f t="array" ref="AB115">AB$106+IF($C115&lt;&gt;0,SUMPRODUCT((AB$107:AB$108)*TRANSPOSE(($D115:$E115))),0)</f>
        <v>98163.015718831157</v>
      </c>
      <c r="AC115" s="31" cm="1">
        <f t="array" ref="AC115">AC$106+IF($C115&lt;&gt;0,SUMPRODUCT((AC$107:AC$108)*TRANSPOSE(($D115:$E115))),0)</f>
        <v>101826.42880670045</v>
      </c>
      <c r="AD115" s="31" cm="1">
        <f t="array" ref="AD115">AD$106+IF($C115&lt;&gt;0,SUMPRODUCT((AD$107:AD$108)*TRANSPOSE(($D115:$E115))),0)</f>
        <v>105500.81271366245</v>
      </c>
      <c r="AE115" s="31" cm="1">
        <f t="array" ref="AE115">AE$106+IF($C115&lt;&gt;0,SUMPRODUCT((AE$107:AE$108)*TRANSPOSE(($D115:$E115))),0)</f>
        <v>108947.88746263291</v>
      </c>
      <c r="AF115" s="31" cm="1">
        <f t="array" ref="AF115">AF$106+IF($C115&lt;&gt;0,SUMPRODUCT((AF$107:AF$108)*TRANSPOSE(($D115:$E115))),0)</f>
        <v>112403.62530959322</v>
      </c>
      <c r="AG115" s="31" cm="1">
        <f t="array" ref="AG115">AG$106+IF($C115&lt;&gt;0,SUMPRODUCT((AG$107:AG$108)*TRANSPOSE(($D115:$E115))),0)</f>
        <v>115866.28751155973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-192493.21526742663</v>
      </c>
      <c r="N116" s="31" cm="1">
        <f t="array" ref="N116">N$106+IF($C116&lt;&gt;0,SUMPRODUCT((N$107:N$108)*TRANSPOSE(($D116:$E116))),0)</f>
        <v>40218.255844450148</v>
      </c>
      <c r="O116" s="31" cm="1">
        <f t="array" ref="O116">O$106+IF($C116&lt;&gt;0,SUMPRODUCT((O$107:O$108)*TRANSPOSE(($D116:$E116))),0)</f>
        <v>47600.572673490562</v>
      </c>
      <c r="P116" s="31" cm="1">
        <f t="array" ref="P116">P$106+IF($C116&lt;&gt;0,SUMPRODUCT((P$107:P$108)*TRANSPOSE(($D116:$E116))),0)</f>
        <v>55601.032633987081</v>
      </c>
      <c r="Q116" s="31" cm="1">
        <f t="array" ref="Q116">Q$106+IF($C116&lt;&gt;0,SUMPRODUCT((Q$107:Q$108)*TRANSPOSE(($D116:$E116))),0)</f>
        <v>60198.779120354622</v>
      </c>
      <c r="R116" s="31" cm="1">
        <f t="array" ref="R116">R$106+IF($C116&lt;&gt;0,SUMPRODUCT((R$107:R$108)*TRANSPOSE(($D116:$E116))),0)</f>
        <v>63250.732297536742</v>
      </c>
      <c r="S116" s="31" cm="1">
        <f t="array" ref="S116">S$106+IF($C116&lt;&gt;0,SUMPRODUCT((S$107:S$108)*TRANSPOSE(($D116:$E116))),0)</f>
        <v>66452.691348385706</v>
      </c>
      <c r="T116" s="31" cm="1">
        <f t="array" ref="T116">T$106+IF($C116&lt;&gt;0,SUMPRODUCT((T$107:T$108)*TRANSPOSE(($D116:$E116))),0)</f>
        <v>69764.804245543259</v>
      </c>
      <c r="U116" s="31" cm="1">
        <f t="array" ref="U116">U$106+IF($C116&lt;&gt;0,SUMPRODUCT((U$107:U$108)*TRANSPOSE(($D116:$E116))),0)</f>
        <v>73160.46884855337</v>
      </c>
      <c r="V116" s="31" cm="1">
        <f t="array" ref="V116">V$106+IF($C116&lt;&gt;0,SUMPRODUCT((V$107:V$108)*TRANSPOSE(($D116:$E116))),0)</f>
        <v>76620.94283952855</v>
      </c>
      <c r="W116" s="31" cm="1">
        <f t="array" ref="W116">W$106+IF($C116&lt;&gt;0,SUMPRODUCT((W$107:W$108)*TRANSPOSE(($D116:$E116))),0)</f>
        <v>80132.488651693915</v>
      </c>
      <c r="X116" s="31" cm="1">
        <f t="array" ref="X116">X$106+IF($C116&lt;&gt;0,SUMPRODUCT((X$107:X$108)*TRANSPOSE(($D116:$E116))),0)</f>
        <v>83684.7282178842</v>
      </c>
      <c r="Y116" s="31" cm="1">
        <f t="array" ref="Y116">Y$106+IF($C116&lt;&gt;0,SUMPRODUCT((Y$107:Y$108)*TRANSPOSE(($D116:$E116))),0)</f>
        <v>87269.632746102347</v>
      </c>
      <c r="Z116" s="31" cm="1">
        <f t="array" ref="Z116">Z$106+IF($C116&lt;&gt;0,SUMPRODUCT((Z$107:Z$108)*TRANSPOSE(($D116:$E116))),0)</f>
        <v>90880.870820662007</v>
      </c>
      <c r="AA116" s="31" cm="1">
        <f t="array" ref="AA116">AA$106+IF($C116&lt;&gt;0,SUMPRODUCT((AA$107:AA$108)*TRANSPOSE(($D116:$E116))),0)</f>
        <v>94513.3705629342</v>
      </c>
      <c r="AB116" s="31" cm="1">
        <f t="array" ref="AB116">AB$106+IF($C116&lt;&gt;0,SUMPRODUCT((AB$107:AB$108)*TRANSPOSE(($D116:$E116))),0)</f>
        <v>98163.015718831157</v>
      </c>
      <c r="AC116" s="31" cm="1">
        <f t="array" ref="AC116">AC$106+IF($C116&lt;&gt;0,SUMPRODUCT((AC$107:AC$108)*TRANSPOSE(($D116:$E116))),0)</f>
        <v>101826.42880670045</v>
      </c>
      <c r="AD116" s="31" cm="1">
        <f t="array" ref="AD116">AD$106+IF($C116&lt;&gt;0,SUMPRODUCT((AD$107:AD$108)*TRANSPOSE(($D116:$E116))),0)</f>
        <v>105500.81271366245</v>
      </c>
      <c r="AE116" s="31" cm="1">
        <f t="array" ref="AE116">AE$106+IF($C116&lt;&gt;0,SUMPRODUCT((AE$107:AE$108)*TRANSPOSE(($D116:$E116))),0)</f>
        <v>108947.88746263291</v>
      </c>
      <c r="AF116" s="31" cm="1">
        <f t="array" ref="AF116">AF$106+IF($C116&lt;&gt;0,SUMPRODUCT((AF$107:AF$108)*TRANSPOSE(($D116:$E116))),0)</f>
        <v>112403.62530959322</v>
      </c>
      <c r="AG116" s="31" cm="1">
        <f t="array" ref="AG116">AG$106+IF($C116&lt;&gt;0,SUMPRODUCT((AG$107:AG$108)*TRANSPOSE(($D116:$E116))),0)</f>
        <v>115866.28751155973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-192493.21526742663</v>
      </c>
      <c r="N117" s="31" cm="1">
        <f t="array" ref="N117">N$106+IF($C117&lt;&gt;0,SUMPRODUCT((N$107:N$108)*TRANSPOSE(($D117:$E117))),0)</f>
        <v>40218.255844450148</v>
      </c>
      <c r="O117" s="31" cm="1">
        <f t="array" ref="O117">O$106+IF($C117&lt;&gt;0,SUMPRODUCT((O$107:O$108)*TRANSPOSE(($D117:$E117))),0)</f>
        <v>47600.572673490562</v>
      </c>
      <c r="P117" s="31" cm="1">
        <f t="array" ref="P117">P$106+IF($C117&lt;&gt;0,SUMPRODUCT((P$107:P$108)*TRANSPOSE(($D117:$E117))),0)</f>
        <v>55601.032633987081</v>
      </c>
      <c r="Q117" s="31" cm="1">
        <f t="array" ref="Q117">Q$106+IF($C117&lt;&gt;0,SUMPRODUCT((Q$107:Q$108)*TRANSPOSE(($D117:$E117))),0)</f>
        <v>60198.779120354622</v>
      </c>
      <c r="R117" s="31" cm="1">
        <f t="array" ref="R117">R$106+IF($C117&lt;&gt;0,SUMPRODUCT((R$107:R$108)*TRANSPOSE(($D117:$E117))),0)</f>
        <v>63250.732297536742</v>
      </c>
      <c r="S117" s="31" cm="1">
        <f t="array" ref="S117">S$106+IF($C117&lt;&gt;0,SUMPRODUCT((S$107:S$108)*TRANSPOSE(($D117:$E117))),0)</f>
        <v>66452.691348385706</v>
      </c>
      <c r="T117" s="31" cm="1">
        <f t="array" ref="T117">T$106+IF($C117&lt;&gt;0,SUMPRODUCT((T$107:T$108)*TRANSPOSE(($D117:$E117))),0)</f>
        <v>69764.804245543259</v>
      </c>
      <c r="U117" s="31" cm="1">
        <f t="array" ref="U117">U$106+IF($C117&lt;&gt;0,SUMPRODUCT((U$107:U$108)*TRANSPOSE(($D117:$E117))),0)</f>
        <v>73160.46884855337</v>
      </c>
      <c r="V117" s="31" cm="1">
        <f t="array" ref="V117">V$106+IF($C117&lt;&gt;0,SUMPRODUCT((V$107:V$108)*TRANSPOSE(($D117:$E117))),0)</f>
        <v>76620.94283952855</v>
      </c>
      <c r="W117" s="31" cm="1">
        <f t="array" ref="W117">W$106+IF($C117&lt;&gt;0,SUMPRODUCT((W$107:W$108)*TRANSPOSE(($D117:$E117))),0)</f>
        <v>80132.488651693915</v>
      </c>
      <c r="X117" s="31" cm="1">
        <f t="array" ref="X117">X$106+IF($C117&lt;&gt;0,SUMPRODUCT((X$107:X$108)*TRANSPOSE(($D117:$E117))),0)</f>
        <v>83684.7282178842</v>
      </c>
      <c r="Y117" s="31" cm="1">
        <f t="array" ref="Y117">Y$106+IF($C117&lt;&gt;0,SUMPRODUCT((Y$107:Y$108)*TRANSPOSE(($D117:$E117))),0)</f>
        <v>87269.632746102347</v>
      </c>
      <c r="Z117" s="31" cm="1">
        <f t="array" ref="Z117">Z$106+IF($C117&lt;&gt;0,SUMPRODUCT((Z$107:Z$108)*TRANSPOSE(($D117:$E117))),0)</f>
        <v>90880.870820662007</v>
      </c>
      <c r="AA117" s="31" cm="1">
        <f t="array" ref="AA117">AA$106+IF($C117&lt;&gt;0,SUMPRODUCT((AA$107:AA$108)*TRANSPOSE(($D117:$E117))),0)</f>
        <v>94513.3705629342</v>
      </c>
      <c r="AB117" s="31" cm="1">
        <f t="array" ref="AB117">AB$106+IF($C117&lt;&gt;0,SUMPRODUCT((AB$107:AB$108)*TRANSPOSE(($D117:$E117))),0)</f>
        <v>98163.015718831157</v>
      </c>
      <c r="AC117" s="31" cm="1">
        <f t="array" ref="AC117">AC$106+IF($C117&lt;&gt;0,SUMPRODUCT((AC$107:AC$108)*TRANSPOSE(($D117:$E117))),0)</f>
        <v>101826.42880670045</v>
      </c>
      <c r="AD117" s="31" cm="1">
        <f t="array" ref="AD117">AD$106+IF($C117&lt;&gt;0,SUMPRODUCT((AD$107:AD$108)*TRANSPOSE(($D117:$E117))),0)</f>
        <v>105500.81271366245</v>
      </c>
      <c r="AE117" s="31" cm="1">
        <f t="array" ref="AE117">AE$106+IF($C117&lt;&gt;0,SUMPRODUCT((AE$107:AE$108)*TRANSPOSE(($D117:$E117))),0)</f>
        <v>108947.88746263291</v>
      </c>
      <c r="AF117" s="31" cm="1">
        <f t="array" ref="AF117">AF$106+IF($C117&lt;&gt;0,SUMPRODUCT((AF$107:AF$108)*TRANSPOSE(($D117:$E117))),0)</f>
        <v>112403.62530959322</v>
      </c>
      <c r="AG117" s="31" cm="1">
        <f t="array" ref="AG117">AG$106+IF($C117&lt;&gt;0,SUMPRODUCT((AG$107:AG$108)*TRANSPOSE(($D117:$E117))),0)</f>
        <v>115866.28751155973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85" zoomScaleNormal="85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SHN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Refurbish transformer #2 completed in 2029-2030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326</v>
      </c>
      <c r="D14"/>
      <c r="E14" s="148">
        <v>10</v>
      </c>
      <c r="G14" s="207">
        <f>input_dollars</f>
        <v>45291</v>
      </c>
      <c r="H14" s="149"/>
      <c r="I14" s="32">
        <f>Workings_costs!E34</f>
        <v>0</v>
      </c>
      <c r="J14" s="32">
        <f>Workings_costs!F34</f>
        <v>0</v>
      </c>
      <c r="K14" s="32">
        <f>Workings_costs!G34</f>
        <v>0</v>
      </c>
      <c r="L14" s="32">
        <f>Workings_costs!H34</f>
        <v>500000</v>
      </c>
      <c r="M14" s="32">
        <f>Workings_costs!I34</f>
        <v>0</v>
      </c>
      <c r="N14" s="32">
        <f>Workings_costs!J34</f>
        <v>0</v>
      </c>
      <c r="O14" s="32">
        <f>Workings_costs!K34</f>
        <v>0</v>
      </c>
      <c r="P14" s="32">
        <f>Workings_costs!L34</f>
        <v>0</v>
      </c>
      <c r="Q14" s="32">
        <f>Workings_costs!M34</f>
        <v>0</v>
      </c>
      <c r="R14" s="32">
        <f>Workings_costs!N34</f>
        <v>0</v>
      </c>
      <c r="S14" s="32">
        <f>Workings_costs!O34</f>
        <v>0</v>
      </c>
      <c r="T14" s="32">
        <f>Workings_costs!P34</f>
        <v>0</v>
      </c>
      <c r="U14" s="32">
        <f>Workings_costs!Q34</f>
        <v>0</v>
      </c>
      <c r="V14" s="32">
        <f>Workings_costs!R34</f>
        <v>0</v>
      </c>
      <c r="W14" s="32">
        <f>Workings_costs!S34</f>
        <v>0</v>
      </c>
      <c r="X14" s="32">
        <f>Workings_costs!T34</f>
        <v>0</v>
      </c>
      <c r="Y14" s="32">
        <f>Workings_costs!U34</f>
        <v>0</v>
      </c>
      <c r="Z14" s="32">
        <f>Workings_costs!V34</f>
        <v>0</v>
      </c>
      <c r="AA14" s="32">
        <f>Workings_costs!W34</f>
        <v>0</v>
      </c>
      <c r="AB14" s="32">
        <f>Workings_costs!X34</f>
        <v>0</v>
      </c>
      <c r="AC14" s="32">
        <f>Workings_costs!Y34</f>
        <v>0</v>
      </c>
      <c r="AD14" s="32">
        <f>Workings_costs!Z34</f>
        <v>0</v>
      </c>
      <c r="AE14" s="32">
        <f>Workings_costs!AA34</f>
        <v>0</v>
      </c>
      <c r="AF14" s="32">
        <f>Workings_costs!AB34</f>
        <v>0</v>
      </c>
      <c r="AG14" s="32">
        <f>Workings_costs!AC34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500000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47127.169807296137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Workings_risks!E35</f>
        <v>261320.59244982182</v>
      </c>
      <c r="J28" s="168">
        <f>Workings_risks!F35</f>
        <v>275273.71709924017</v>
      </c>
      <c r="K28" s="168">
        <f>Workings_risks!G35</f>
        <v>290699.47562762885</v>
      </c>
      <c r="L28" s="168">
        <f>Workings_risks!H35</f>
        <v>305387.75550935464</v>
      </c>
      <c r="M28" s="168">
        <f>Workings_risks!I35</f>
        <v>301881.36265538371</v>
      </c>
      <c r="N28" s="168">
        <f>Workings_risks!J35</f>
        <v>314786.92276467074</v>
      </c>
      <c r="O28" s="168">
        <f>Workings_risks!K35</f>
        <v>331445.95796768425</v>
      </c>
      <c r="P28" s="168">
        <f>Workings_risks!L35</f>
        <v>348608.43006536155</v>
      </c>
      <c r="Q28" s="168">
        <f>Workings_risks!M35</f>
        <v>362244.52370344743</v>
      </c>
      <c r="R28" s="168">
        <f>Workings_risks!N35</f>
        <v>374209.02688842145</v>
      </c>
      <c r="S28" s="168">
        <f>Workings_risks!O35</f>
        <v>386335.35812291445</v>
      </c>
      <c r="T28" s="168">
        <f>Workings_risks!P35</f>
        <v>398622.73632892303</v>
      </c>
      <c r="U28" s="168">
        <f>Workings_risks!Q35</f>
        <v>411070.40220755275</v>
      </c>
      <c r="V28" s="168">
        <f>Workings_risks!R35</f>
        <v>423677.61736179533</v>
      </c>
      <c r="W28" s="168">
        <f>Workings_risks!S35</f>
        <v>436443.66347018047</v>
      </c>
      <c r="X28" s="168">
        <f>Workings_risks!T35</f>
        <v>449367.84150750219</v>
      </c>
      <c r="Y28" s="168">
        <f>Workings_risks!U35</f>
        <v>462449.47100918146</v>
      </c>
      <c r="Z28" s="168">
        <f>Workings_risks!V35</f>
        <v>475687.88937612699</v>
      </c>
      <c r="AA28" s="168">
        <f>Workings_risks!W35</f>
        <v>489082.45121721458</v>
      </c>
      <c r="AB28" s="168">
        <f>Workings_risks!X35</f>
        <v>502632.52772678324</v>
      </c>
      <c r="AC28" s="168">
        <f>Workings_risks!Y35</f>
        <v>516337.50609473523</v>
      </c>
      <c r="AD28" s="168">
        <f>Workings_risks!Z35</f>
        <v>530196.78894704801</v>
      </c>
      <c r="AE28" s="168">
        <f>Workings_risks!AA35</f>
        <v>544209.79381467518</v>
      </c>
      <c r="AF28" s="168">
        <f>Workings_risks!AB35</f>
        <v>558375.95262898901</v>
      </c>
      <c r="AG28" s="168">
        <f>Workings_risks!AC35</f>
        <v>572694.71124204341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168">
        <f>Workings_risks!E36</f>
        <v>303.63858034181823</v>
      </c>
      <c r="J30" s="168">
        <f>Workings_risks!F36</f>
        <v>315.46317908367831</v>
      </c>
      <c r="K30" s="168">
        <f>Workings_risks!G36</f>
        <v>327.4731641014987</v>
      </c>
      <c r="L30" s="168">
        <f>Workings_risks!H36</f>
        <v>339.66731691296644</v>
      </c>
      <c r="M30" s="168">
        <f>Workings_risks!I36</f>
        <v>348.52400846953032</v>
      </c>
      <c r="N30" s="168">
        <f>Workings_risks!J36</f>
        <v>360.95738596477827</v>
      </c>
      <c r="O30" s="168">
        <f>Workings_risks!K36</f>
        <v>373.56966604401862</v>
      </c>
      <c r="P30" s="168">
        <f>Workings_risks!L36</f>
        <v>386.35976759617938</v>
      </c>
      <c r="Q30" s="168">
        <f>Workings_risks!M36</f>
        <v>399.32663726402257</v>
      </c>
      <c r="R30" s="168">
        <f>Workings_risks!N36</f>
        <v>412.46924820790201</v>
      </c>
      <c r="S30" s="168">
        <f>Workings_risks!O36</f>
        <v>425.78659894703088</v>
      </c>
      <c r="T30" s="168">
        <f>Workings_risks!P36</f>
        <v>439.27771227205068</v>
      </c>
      <c r="U30" s="168">
        <f>Workings_risks!Q36</f>
        <v>452.9416342232837</v>
      </c>
      <c r="V30" s="168">
        <f>Workings_risks!R36</f>
        <v>466.77743312959251</v>
      </c>
      <c r="W30" s="168">
        <f>Workings_risks!S36</f>
        <v>480.78419870325075</v>
      </c>
      <c r="X30" s="168">
        <f>Workings_risks!T36</f>
        <v>494.96104118663578</v>
      </c>
      <c r="Y30" s="168">
        <f>Workings_risks!U36</f>
        <v>509.30709054694717</v>
      </c>
      <c r="Z30" s="168">
        <f>Workings_risks!V36</f>
        <v>523.82149571549519</v>
      </c>
      <c r="AA30" s="168">
        <f>Workings_risks!W36</f>
        <v>538.50342386838122</v>
      </c>
      <c r="AB30" s="168">
        <f>Workings_risks!X36</f>
        <v>553.3520597456984</v>
      </c>
      <c r="AC30" s="168">
        <f>Workings_risks!Y36</f>
        <v>568.36660500660128</v>
      </c>
      <c r="AD30" s="168">
        <f>Workings_risks!Z36</f>
        <v>583.54627761781865</v>
      </c>
      <c r="AE30" s="168">
        <f>Workings_risks!AA36</f>
        <v>583.54627761781865</v>
      </c>
      <c r="AF30" s="168">
        <f>Workings_risks!AB36</f>
        <v>583.54627761781865</v>
      </c>
      <c r="AG30" s="168">
        <f>Workings_risks!AC36</f>
        <v>583.54627761781865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168">
        <f>Workings_risks!E37</f>
        <v>13904.222064026211</v>
      </c>
      <c r="J31" s="168">
        <f>Workings_risks!F37</f>
        <v>14445.69425290202</v>
      </c>
      <c r="K31" s="168">
        <f>Workings_risks!G37</f>
        <v>14995.655652686644</v>
      </c>
      <c r="L31" s="168">
        <f>Workings_risks!H37</f>
        <v>15554.050466621182</v>
      </c>
      <c r="M31" s="168">
        <f>Workings_risks!I37</f>
        <v>15314.783230554785</v>
      </c>
      <c r="N31" s="168">
        <f>Workings_risks!J37</f>
        <v>15861.128608595011</v>
      </c>
      <c r="O31" s="168">
        <f>Workings_risks!K37</f>
        <v>16415.335293823977</v>
      </c>
      <c r="P31" s="168">
        <f>Workings_risks!L37</f>
        <v>16977.355780241192</v>
      </c>
      <c r="Q31" s="168">
        <f>Workings_risks!M37</f>
        <v>17547.143781400475</v>
      </c>
      <c r="R31" s="168">
        <f>Workings_risks!N37</f>
        <v>18124.654176087181</v>
      </c>
      <c r="S31" s="168">
        <f>Workings_risks!O37</f>
        <v>18709.842957401386</v>
      </c>
      <c r="T31" s="168">
        <f>Workings_risks!P37</f>
        <v>19302.667184974194</v>
      </c>
      <c r="U31" s="168">
        <f>Workings_risks!Q37</f>
        <v>19903.084940070246</v>
      </c>
      <c r="V31" s="168">
        <f>Workings_risks!R37</f>
        <v>20511.055283353475</v>
      </c>
      <c r="W31" s="168">
        <f>Workings_risks!S37</f>
        <v>21126.538215114044</v>
      </c>
      <c r="X31" s="168">
        <f>Workings_risks!T37</f>
        <v>21749.494637772499</v>
      </c>
      <c r="Y31" s="168">
        <f>Workings_risks!U37</f>
        <v>22379.886320494166</v>
      </c>
      <c r="Z31" s="168">
        <f>Workings_risks!V37</f>
        <v>23017.67586576215</v>
      </c>
      <c r="AA31" s="168">
        <f>Workings_risks!W37</f>
        <v>23662.826677769081</v>
      </c>
      <c r="AB31" s="168">
        <f>Workings_risks!X37</f>
        <v>24315.302932501567</v>
      </c>
      <c r="AC31" s="168">
        <f>Workings_risks!Y37</f>
        <v>24975.069549400741</v>
      </c>
      <c r="AD31" s="168">
        <f>Workings_risks!Z37</f>
        <v>25642.09216449242</v>
      </c>
      <c r="AE31" s="168">
        <f>Workings_risks!AA37</f>
        <v>25642.09216449242</v>
      </c>
      <c r="AF31" s="168">
        <f>Workings_risks!AB37</f>
        <v>25642.09216449242</v>
      </c>
      <c r="AG31" s="168">
        <f>Workings_risks!AC37</f>
        <v>25642.09216449242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168">
        <f>Workings_risks!E38</f>
        <v>1122.3174750696896</v>
      </c>
      <c r="J32" s="168">
        <f>Workings_risks!F38</f>
        <v>1166.0238900737941</v>
      </c>
      <c r="K32" s="168">
        <f>Workings_risks!G38</f>
        <v>1210.4155350539909</v>
      </c>
      <c r="L32" s="168">
        <f>Workings_risks!H38</f>
        <v>1255.4879062216266</v>
      </c>
      <c r="M32" s="168">
        <f>Workings_risks!I38</f>
        <v>1301.2366253258433</v>
      </c>
      <c r="N32" s="168">
        <f>Workings_risks!J38</f>
        <v>1347.6574335920066</v>
      </c>
      <c r="O32" s="168">
        <f>Workings_risks!K38</f>
        <v>1394.7461860714784</v>
      </c>
      <c r="P32" s="168">
        <f>Workings_risks!L38</f>
        <v>1442.498846367085</v>
      </c>
      <c r="Q32" s="168">
        <f>Workings_risks!M38</f>
        <v>1490.9114817023617</v>
      </c>
      <c r="R32" s="168">
        <f>Workings_risks!N38</f>
        <v>1539.9802583059661</v>
      </c>
      <c r="S32" s="168">
        <f>Workings_risks!O38</f>
        <v>1589.7014370854752</v>
      </c>
      <c r="T32" s="168">
        <f>Workings_risks!P38</f>
        <v>1640.0713695673924</v>
      </c>
      <c r="U32" s="168">
        <f>Workings_risks!Q38</f>
        <v>1691.0864940823869</v>
      </c>
      <c r="V32" s="168">
        <f>Workings_risks!R38</f>
        <v>1742.7433321768171</v>
      </c>
      <c r="W32" s="168">
        <f>Workings_risks!S38</f>
        <v>1795.0384852333693</v>
      </c>
      <c r="X32" s="168">
        <f>Workings_risks!T38</f>
        <v>1847.9686312851838</v>
      </c>
      <c r="Y32" s="168">
        <f>Workings_risks!U38</f>
        <v>1901.5305220092816</v>
      </c>
      <c r="Z32" s="168">
        <f>Workings_risks!V38</f>
        <v>1955.7209798864028</v>
      </c>
      <c r="AA32" s="168">
        <f>Workings_risks!W38</f>
        <v>2010.5368955153772</v>
      </c>
      <c r="AB32" s="168">
        <f>Workings_risks!X38</f>
        <v>2065.9752250713213</v>
      </c>
      <c r="AC32" s="168">
        <f>Workings_risks!Y38</f>
        <v>2122.032987897745</v>
      </c>
      <c r="AD32" s="168">
        <f>Workings_risks!Z38</f>
        <v>2178.7072642235275</v>
      </c>
      <c r="AE32" s="168">
        <f>Workings_risks!AA38</f>
        <v>2178.7072642235275</v>
      </c>
      <c r="AF32" s="168">
        <f>Workings_risks!AB38</f>
        <v>2178.7072642235275</v>
      </c>
      <c r="AG32" s="168">
        <f>Workings_risks!AC38</f>
        <v>2178.7072642235275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168">
        <f>Workings_risks!E39</f>
        <v>0</v>
      </c>
      <c r="J33" s="168">
        <f>Workings_risks!F39</f>
        <v>0</v>
      </c>
      <c r="K33" s="168">
        <f>Workings_risks!G39</f>
        <v>0</v>
      </c>
      <c r="L33" s="168">
        <f>Workings_risks!H39</f>
        <v>0</v>
      </c>
      <c r="M33" s="168">
        <f>Workings_risks!I39</f>
        <v>0</v>
      </c>
      <c r="N33" s="168">
        <f>Workings_risks!J39</f>
        <v>0</v>
      </c>
      <c r="O33" s="168">
        <f>Workings_risks!K39</f>
        <v>0</v>
      </c>
      <c r="P33" s="168">
        <f>Workings_risks!L39</f>
        <v>0</v>
      </c>
      <c r="Q33" s="168">
        <f>Workings_risks!M39</f>
        <v>0</v>
      </c>
      <c r="R33" s="168">
        <f>Workings_risks!N39</f>
        <v>0</v>
      </c>
      <c r="S33" s="168">
        <f>Workings_risks!O39</f>
        <v>0</v>
      </c>
      <c r="T33" s="168">
        <f>Workings_risks!P39</f>
        <v>0</v>
      </c>
      <c r="U33" s="168">
        <f>Workings_risks!Q39</f>
        <v>0</v>
      </c>
      <c r="V33" s="168">
        <f>Workings_risks!R39</f>
        <v>0</v>
      </c>
      <c r="W33" s="168">
        <f>Workings_risks!S39</f>
        <v>0</v>
      </c>
      <c r="X33" s="168">
        <f>Workings_risks!T39</f>
        <v>0</v>
      </c>
      <c r="Y33" s="168">
        <f>Workings_risks!U39</f>
        <v>0</v>
      </c>
      <c r="Z33" s="168">
        <f>Workings_risks!V39</f>
        <v>0</v>
      </c>
      <c r="AA33" s="168">
        <f>Workings_risks!W39</f>
        <v>0</v>
      </c>
      <c r="AB33" s="168">
        <f>Workings_risks!X39</f>
        <v>0</v>
      </c>
      <c r="AC33" s="168">
        <f>Workings_risks!Y39</f>
        <v>0</v>
      </c>
      <c r="AD33" s="168">
        <f>Workings_risks!Z39</f>
        <v>0</v>
      </c>
      <c r="AE33" s="168">
        <f>Workings_risks!AA39</f>
        <v>0</v>
      </c>
      <c r="AF33" s="168">
        <f>Workings_risks!AB39</f>
        <v>0</v>
      </c>
      <c r="AG33" s="168">
        <f>Workings_risks!AC39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276650.77056925953</v>
      </c>
      <c r="J36" s="170">
        <f t="shared" ref="J36:AB36" si="2">SUM(J28:J34)</f>
        <v>291200.89842129964</v>
      </c>
      <c r="K36" s="170">
        <f t="shared" si="2"/>
        <v>307233.01997947099</v>
      </c>
      <c r="L36" s="170">
        <f t="shared" si="2"/>
        <v>322536.96119911043</v>
      </c>
      <c r="M36" s="170">
        <f t="shared" si="2"/>
        <v>318845.90651973389</v>
      </c>
      <c r="N36" s="170">
        <f t="shared" si="2"/>
        <v>332356.66619282251</v>
      </c>
      <c r="O36" s="170">
        <f t="shared" si="2"/>
        <v>349629.60911362374</v>
      </c>
      <c r="P36" s="170">
        <f t="shared" si="2"/>
        <v>367414.64445956599</v>
      </c>
      <c r="Q36" s="170">
        <f t="shared" si="2"/>
        <v>381681.90560381429</v>
      </c>
      <c r="R36" s="170">
        <f t="shared" si="2"/>
        <v>394286.13057102251</v>
      </c>
      <c r="S36" s="170">
        <f t="shared" si="2"/>
        <v>407060.68911634834</v>
      </c>
      <c r="T36" s="170">
        <f t="shared" si="2"/>
        <v>420004.7525957367</v>
      </c>
      <c r="U36" s="170">
        <f t="shared" si="2"/>
        <v>433117.51527592866</v>
      </c>
      <c r="V36" s="170">
        <f t="shared" si="2"/>
        <v>446398.19341045525</v>
      </c>
      <c r="W36" s="170">
        <f t="shared" si="2"/>
        <v>459846.02436923113</v>
      </c>
      <c r="X36" s="170">
        <f t="shared" si="2"/>
        <v>473460.26581774652</v>
      </c>
      <c r="Y36" s="170">
        <f t="shared" si="2"/>
        <v>487240.19494223187</v>
      </c>
      <c r="Z36" s="170">
        <f t="shared" si="2"/>
        <v>501185.10771749105</v>
      </c>
      <c r="AA36" s="170">
        <f t="shared" si="2"/>
        <v>515294.31821436743</v>
      </c>
      <c r="AB36" s="170">
        <f t="shared" si="2"/>
        <v>529567.15794410184</v>
      </c>
      <c r="AC36" s="170">
        <f>SUM(AC28:AC34)</f>
        <v>544002.97523704031</v>
      </c>
      <c r="AD36" s="170">
        <f>SUM(AD28:AD34)</f>
        <v>558601.13465338177</v>
      </c>
      <c r="AE36" s="170">
        <f>SUM(AE28:AE34)</f>
        <v>572614.13952100894</v>
      </c>
      <c r="AF36" s="170">
        <f>SUM(AF28:AF34)</f>
        <v>586780.29833532276</v>
      </c>
      <c r="AG36" s="170">
        <f>SUM(AG28:AG34)</f>
        <v>601099.05694837717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17190.765643734543</v>
      </c>
      <c r="N64" s="132">
        <f>(1-INDEX(Data!$C$9:$C$13, MATCH($A$3, options,0)))*('Option1 (base case)'!N36-N36)</f>
        <v>17921.866009344289</v>
      </c>
      <c r="O64" s="132">
        <f>(1-INDEX(Data!$C$9:$C$13, MATCH($A$3, options,0)))*('Option1 (base case)'!O36-O36)</f>
        <v>18857.290832955739</v>
      </c>
      <c r="P64" s="132">
        <f>(1-INDEX(Data!$C$9:$C$13, MATCH($A$3, options,0)))*('Option1 (base case)'!P36-P36)</f>
        <v>19820.691889698035</v>
      </c>
      <c r="Q64" s="132">
        <f>(1-INDEX(Data!$C$9:$C$13, MATCH($A$3, options,0)))*('Option1 (base case)'!Q36-Q36)</f>
        <v>20593.307443246653</v>
      </c>
      <c r="R64" s="132">
        <f>(1-INDEX(Data!$C$9:$C$13, MATCH($A$3, options,0)))*('Option1 (base case)'!R36-R36)</f>
        <v>21275.776992646628</v>
      </c>
      <c r="S64" s="132">
        <f>(1-INDEX(Data!$C$9:$C$13, MATCH($A$3, options,0)))*('Option1 (base case)'!S36-S36)</f>
        <v>21967.626206800574</v>
      </c>
      <c r="T64" s="132">
        <f>(1-INDEX(Data!$C$9:$C$13, MATCH($A$3, options,0)))*('Option1 (base case)'!T36-T36)</f>
        <v>22668.816400510608</v>
      </c>
      <c r="U64" s="132">
        <f>(1-INDEX(Data!$C$9:$C$13, MATCH($A$3, options,0)))*('Option1 (base case)'!U36-U36)</f>
        <v>23379.31016405893</v>
      </c>
      <c r="V64" s="132">
        <f>(1-INDEX(Data!$C$9:$C$13, MATCH($A$3, options,0)))*('Option1 (base case)'!V36-V36)</f>
        <v>24099.071313050226</v>
      </c>
      <c r="W64" s="132">
        <f>(1-INDEX(Data!$C$9:$C$13, MATCH($A$3, options,0)))*('Option1 (base case)'!W36-W36)</f>
        <v>24828.064841146697</v>
      </c>
      <c r="X64" s="132">
        <f>(1-INDEX(Data!$C$9:$C$13, MATCH($A$3, options,0)))*('Option1 (base case)'!X36-X36)</f>
        <v>25566.256875485065</v>
      </c>
      <c r="Y64" s="132">
        <f>(1-INDEX(Data!$C$9:$C$13, MATCH($A$3, options,0)))*('Option1 (base case)'!Y36-Y36)</f>
        <v>26313.614634577243</v>
      </c>
      <c r="Z64" s="132">
        <f>(1-INDEX(Data!$C$9:$C$13, MATCH($A$3, options,0)))*('Option1 (base case)'!Z36-Z36)</f>
        <v>27070.10638851783</v>
      </c>
      <c r="AA64" s="132">
        <f>(1-INDEX(Data!$C$9:$C$13, MATCH($A$3, options,0)))*('Option1 (base case)'!AA36-AA36)</f>
        <v>27835.701421334117</v>
      </c>
      <c r="AB64" s="132">
        <f>(1-INDEX(Data!$C$9:$C$13, MATCH($A$3, options,0)))*('Option1 (base case)'!AB36-AB36)</f>
        <v>28610.36999532755</v>
      </c>
      <c r="AC64" s="132">
        <f>(1-INDEX(Data!$C$9:$C$13, MATCH($A$3, options,0)))*('Option1 (base case)'!AC36-AC36)</f>
        <v>29394.08331727644</v>
      </c>
      <c r="AD64" s="132">
        <f>(1-INDEX(Data!$C$9:$C$13, MATCH($A$3, options,0)))*('Option1 (base case)'!AD36-AD36)</f>
        <v>30186.813506369828</v>
      </c>
      <c r="AE64" s="132">
        <f>(1-INDEX(Data!$C$9:$C$13, MATCH($A$3, options,0)))*('Option1 (base case)'!AE36-AE36)</f>
        <v>30952.891997710336</v>
      </c>
      <c r="AF64" s="132">
        <f>(1-INDEX(Data!$C$9:$C$13, MATCH($A$3, options,0)))*('Option1 (base case)'!AF36-AF36)</f>
        <v>31727.554173673387</v>
      </c>
      <c r="AG64" s="132">
        <f>(1-INDEX(Data!$C$9:$C$13, MATCH($A$3, options,0)))*('Option1 (base case)'!AG36-AG36)</f>
        <v>32510.77642465313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0</v>
      </c>
      <c r="L67" s="119">
        <f t="shared" si="4"/>
        <v>-500000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-500000</v>
      </c>
      <c r="M72" s="119" cm="1">
        <f t="array" ref="M72">SUMPRODUCT(($I67:M67))-SUMPRODUCT(($I67:M67)*($I$6:M$6&lt;=(M$6-$E14)))</f>
        <v>-500000</v>
      </c>
      <c r="N72" s="119" cm="1">
        <f t="array" ref="N72">SUMPRODUCT(($I67:N67))-SUMPRODUCT(($I67:N67)*($I$6:N$6&lt;=(N$6-$E14)))</f>
        <v>-500000</v>
      </c>
      <c r="O72" s="119" cm="1">
        <f t="array" ref="O72">SUMPRODUCT(($I67:O67))-SUMPRODUCT(($I67:O67)*($I$6:O$6&lt;=(O$6-$E14)))</f>
        <v>-500000</v>
      </c>
      <c r="P72" s="119" cm="1">
        <f t="array" ref="P72">SUMPRODUCT(($I67:P67))-SUMPRODUCT(($I67:P67)*($I$6:P$6&lt;=(P$6-$E14)))</f>
        <v>-500000</v>
      </c>
      <c r="Q72" s="119" cm="1">
        <f t="array" ref="Q72">SUMPRODUCT(($I67:Q67))-SUMPRODUCT(($I67:Q67)*($I$6:Q$6&lt;=(Q$6-$E14)))</f>
        <v>-500000</v>
      </c>
      <c r="R72" s="119" cm="1">
        <f t="array" ref="R72">SUMPRODUCT(($I67:R67))-SUMPRODUCT(($I67:R67)*($I$6:R$6&lt;=(R$6-$E14)))</f>
        <v>-500000</v>
      </c>
      <c r="S72" s="119" cm="1">
        <f t="array" ref="S72">SUMPRODUCT(($I67:S67))-SUMPRODUCT(($I67:S67)*($I$6:S$6&lt;=(S$6-$E14)))</f>
        <v>-500000</v>
      </c>
      <c r="T72" s="119" cm="1">
        <f t="array" ref="T72">SUMPRODUCT(($I67:T67))-SUMPRODUCT(($I67:T67)*($I$6:T$6&lt;=(T$6-$E14)))</f>
        <v>-500000</v>
      </c>
      <c r="U72" s="119" cm="1">
        <f t="array" ref="U72">SUMPRODUCT(($I67:U67))-SUMPRODUCT(($I67:U67)*($I$6:U$6&lt;=(U$6-$E14)))</f>
        <v>-500000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0</v>
      </c>
      <c r="M77" s="119">
        <f t="shared" si="7"/>
        <v>-60120.68393369564</v>
      </c>
      <c r="N77" s="119">
        <f t="shared" si="7"/>
        <v>-60120.68393369564</v>
      </c>
      <c r="O77" s="119">
        <f t="shared" si="7"/>
        <v>-60120.68393369564</v>
      </c>
      <c r="P77" s="119">
        <f t="shared" si="7"/>
        <v>-60120.68393369564</v>
      </c>
      <c r="Q77" s="119">
        <f t="shared" si="7"/>
        <v>-60120.68393369564</v>
      </c>
      <c r="R77" s="119">
        <f t="shared" si="7"/>
        <v>-60120.68393369564</v>
      </c>
      <c r="S77" s="119">
        <f t="shared" si="7"/>
        <v>-60120.68393369564</v>
      </c>
      <c r="T77" s="119">
        <f t="shared" si="7"/>
        <v>-60120.68393369564</v>
      </c>
      <c r="U77" s="119">
        <f t="shared" si="7"/>
        <v>-60120.68393369564</v>
      </c>
      <c r="V77" s="119">
        <f t="shared" si="7"/>
        <v>-60120.68393369564</v>
      </c>
      <c r="W77" s="119">
        <f t="shared" si="7"/>
        <v>0</v>
      </c>
      <c r="X77" s="119">
        <f t="shared" si="7"/>
        <v>0</v>
      </c>
      <c r="Y77" s="119">
        <f t="shared" si="7"/>
        <v>0</v>
      </c>
      <c r="Z77" s="119">
        <f t="shared" si="7"/>
        <v>0</v>
      </c>
      <c r="AA77" s="119">
        <f t="shared" si="7"/>
        <v>0</v>
      </c>
      <c r="AB77" s="119">
        <f t="shared" si="7"/>
        <v>0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0</v>
      </c>
      <c r="M80" s="176">
        <f t="shared" si="10"/>
        <v>-60120.68393369564</v>
      </c>
      <c r="N80" s="176">
        <f t="shared" si="10"/>
        <v>-60120.68393369564</v>
      </c>
      <c r="O80" s="176">
        <f t="shared" si="10"/>
        <v>-60120.68393369564</v>
      </c>
      <c r="P80" s="176">
        <f t="shared" si="10"/>
        <v>-60120.68393369564</v>
      </c>
      <c r="Q80" s="176">
        <f t="shared" si="10"/>
        <v>-60120.68393369564</v>
      </c>
      <c r="R80" s="176">
        <f t="shared" si="10"/>
        <v>-60120.68393369564</v>
      </c>
      <c r="S80" s="176">
        <f t="shared" si="10"/>
        <v>-60120.68393369564</v>
      </c>
      <c r="T80" s="176">
        <f t="shared" si="10"/>
        <v>-60120.68393369564</v>
      </c>
      <c r="U80" s="176">
        <f t="shared" si="10"/>
        <v>-60120.68393369564</v>
      </c>
      <c r="V80" s="176">
        <f t="shared" si="10"/>
        <v>-60120.68393369564</v>
      </c>
      <c r="W80" s="176">
        <f t="shared" si="10"/>
        <v>0</v>
      </c>
      <c r="X80" s="176">
        <f t="shared" si="10"/>
        <v>0</v>
      </c>
      <c r="Y80" s="176">
        <f t="shared" si="10"/>
        <v>0</v>
      </c>
      <c r="Z80" s="176">
        <f t="shared" si="10"/>
        <v>0</v>
      </c>
      <c r="AA80" s="176">
        <f t="shared" si="10"/>
        <v>0</v>
      </c>
      <c r="AB80" s="176">
        <f t="shared" si="10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0</v>
      </c>
      <c r="M82" s="119">
        <f t="shared" si="12"/>
        <v>-60120.68393369564</v>
      </c>
      <c r="N82" s="119">
        <f t="shared" si="12"/>
        <v>-60120.68393369564</v>
      </c>
      <c r="O82" s="119">
        <f t="shared" si="12"/>
        <v>-60120.68393369564</v>
      </c>
      <c r="P82" s="119">
        <f t="shared" si="12"/>
        <v>-60120.68393369564</v>
      </c>
      <c r="Q82" s="119">
        <f t="shared" si="12"/>
        <v>-60120.68393369564</v>
      </c>
      <c r="R82" s="119">
        <f t="shared" si="12"/>
        <v>-60120.68393369564</v>
      </c>
      <c r="S82" s="119">
        <f t="shared" si="12"/>
        <v>-60120.68393369564</v>
      </c>
      <c r="T82" s="119">
        <f t="shared" si="12"/>
        <v>-60120.68393369564</v>
      </c>
      <c r="U82" s="119">
        <f t="shared" si="12"/>
        <v>-60120.68393369564</v>
      </c>
      <c r="V82" s="119">
        <f t="shared" si="12"/>
        <v>-60120.68393369564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17190.765643734543</v>
      </c>
      <c r="N84" s="31">
        <f t="shared" si="14"/>
        <v>17921.866009344289</v>
      </c>
      <c r="O84" s="31">
        <f t="shared" si="14"/>
        <v>18857.290832955739</v>
      </c>
      <c r="P84" s="31">
        <f t="shared" si="14"/>
        <v>19820.691889698035</v>
      </c>
      <c r="Q84" s="31">
        <f t="shared" si="14"/>
        <v>20593.307443246653</v>
      </c>
      <c r="R84" s="31">
        <f t="shared" si="14"/>
        <v>21275.776992646628</v>
      </c>
      <c r="S84" s="31">
        <f t="shared" si="14"/>
        <v>21967.626206800574</v>
      </c>
      <c r="T84" s="31">
        <f t="shared" si="14"/>
        <v>22668.816400510608</v>
      </c>
      <c r="U84" s="31">
        <f t="shared" si="14"/>
        <v>23379.31016405893</v>
      </c>
      <c r="V84" s="31">
        <f t="shared" si="14"/>
        <v>24099.071313050226</v>
      </c>
      <c r="W84" s="31">
        <f t="shared" si="14"/>
        <v>24828.064841146697</v>
      </c>
      <c r="X84" s="31">
        <f t="shared" si="14"/>
        <v>25566.256875485065</v>
      </c>
      <c r="Y84" s="31">
        <f t="shared" si="14"/>
        <v>26313.614634577243</v>
      </c>
      <c r="Z84" s="31">
        <f t="shared" si="14"/>
        <v>27070.10638851783</v>
      </c>
      <c r="AA84" s="31">
        <f t="shared" si="14"/>
        <v>27835.701421334117</v>
      </c>
      <c r="AB84" s="31">
        <f t="shared" si="14"/>
        <v>28610.36999532755</v>
      </c>
      <c r="AC84" s="31">
        <f t="shared" si="14"/>
        <v>29394.08331727644</v>
      </c>
      <c r="AD84" s="31">
        <f t="shared" si="14"/>
        <v>30186.813506369828</v>
      </c>
      <c r="AE84" s="31">
        <f t="shared" si="14"/>
        <v>30952.891997710336</v>
      </c>
      <c r="AF84" s="31">
        <f t="shared" si="14"/>
        <v>31727.554173673387</v>
      </c>
      <c r="AG84" s="31">
        <f t="shared" si="14"/>
        <v>32510.77642465313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0</v>
      </c>
      <c r="M87" s="179">
        <f t="shared" si="16"/>
        <v>-42929.918289961097</v>
      </c>
      <c r="N87" s="179">
        <f t="shared" si="16"/>
        <v>-42198.817924351351</v>
      </c>
      <c r="O87" s="179">
        <f t="shared" si="16"/>
        <v>-41263.393100739901</v>
      </c>
      <c r="P87" s="179">
        <f t="shared" si="16"/>
        <v>-40299.992043997605</v>
      </c>
      <c r="Q87" s="179">
        <f t="shared" si="16"/>
        <v>-39527.376490448987</v>
      </c>
      <c r="R87" s="179">
        <f t="shared" si="16"/>
        <v>-38844.906941049012</v>
      </c>
      <c r="S87" s="179">
        <f t="shared" si="16"/>
        <v>-38153.057726895066</v>
      </c>
      <c r="T87" s="179">
        <f t="shared" si="16"/>
        <v>-37451.867533185032</v>
      </c>
      <c r="U87" s="179">
        <f t="shared" si="16"/>
        <v>-36741.37376963671</v>
      </c>
      <c r="V87" s="179">
        <f t="shared" si="16"/>
        <v>-36021.612620645414</v>
      </c>
      <c r="W87" s="179">
        <f t="shared" si="16"/>
        <v>24828.064841146697</v>
      </c>
      <c r="X87" s="179">
        <f t="shared" si="16"/>
        <v>25566.256875485065</v>
      </c>
      <c r="Y87" s="179">
        <f t="shared" si="16"/>
        <v>26313.614634577243</v>
      </c>
      <c r="Z87" s="179">
        <f t="shared" si="16"/>
        <v>27070.10638851783</v>
      </c>
      <c r="AA87" s="179">
        <f t="shared" si="16"/>
        <v>27835.701421334117</v>
      </c>
      <c r="AB87" s="179">
        <f t="shared" si="16"/>
        <v>28610.36999532755</v>
      </c>
      <c r="AC87" s="179">
        <f>SUM(AC82:AC86)</f>
        <v>29394.08331727644</v>
      </c>
      <c r="AD87" s="179">
        <f>SUM(AD82:AD86)</f>
        <v>30186.813506369828</v>
      </c>
      <c r="AE87" s="179">
        <f>SUM(AE82:AE86)</f>
        <v>30952.891997710336</v>
      </c>
      <c r="AF87" s="179">
        <f>SUM(AF82:AF86)</f>
        <v>31727.554173673387</v>
      </c>
      <c r="AG87" s="179">
        <f>SUM(AG82:AG86)</f>
        <v>32510.77642465313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4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0</v>
      </c>
      <c r="M106" s="31">
        <f t="shared" si="17"/>
        <v>-42929.918289961097</v>
      </c>
      <c r="N106" s="31">
        <f t="shared" si="17"/>
        <v>-42198.817924351351</v>
      </c>
      <c r="O106" s="31">
        <f t="shared" si="17"/>
        <v>-41263.393100739901</v>
      </c>
      <c r="P106" s="31">
        <f t="shared" si="17"/>
        <v>-40299.992043997605</v>
      </c>
      <c r="Q106" s="31">
        <f t="shared" si="17"/>
        <v>-39527.376490448987</v>
      </c>
      <c r="R106" s="31">
        <f t="shared" si="17"/>
        <v>-38844.906941049012</v>
      </c>
      <c r="S106" s="31">
        <f t="shared" si="17"/>
        <v>-38153.057726895066</v>
      </c>
      <c r="T106" s="31">
        <f t="shared" si="17"/>
        <v>-37451.867533185032</v>
      </c>
      <c r="U106" s="31">
        <f t="shared" si="17"/>
        <v>-36741.37376963671</v>
      </c>
      <c r="V106" s="31">
        <f t="shared" si="17"/>
        <v>-36021.612620645414</v>
      </c>
      <c r="W106" s="31">
        <f t="shared" si="17"/>
        <v>24828.064841146697</v>
      </c>
      <c r="X106" s="31">
        <f t="shared" si="17"/>
        <v>25566.256875485065</v>
      </c>
      <c r="Y106" s="31">
        <f t="shared" si="17"/>
        <v>26313.614634577243</v>
      </c>
      <c r="Z106" s="31">
        <f t="shared" si="17"/>
        <v>27070.10638851783</v>
      </c>
      <c r="AA106" s="31">
        <f t="shared" si="17"/>
        <v>27835.701421334117</v>
      </c>
      <c r="AB106" s="31">
        <f t="shared" si="17"/>
        <v>28610.36999532755</v>
      </c>
      <c r="AC106" s="31">
        <f t="shared" si="17"/>
        <v>29394.08331727644</v>
      </c>
      <c r="AD106" s="31">
        <f t="shared" si="17"/>
        <v>30186.813506369828</v>
      </c>
      <c r="AE106" s="31">
        <f t="shared" si="17"/>
        <v>30952.891997710336</v>
      </c>
      <c r="AF106" s="31">
        <f t="shared" si="17"/>
        <v>31727.554173673387</v>
      </c>
      <c r="AG106" s="31">
        <f t="shared" si="17"/>
        <v>32510.77642465313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0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-60120.68393369564</v>
      </c>
      <c r="U107" s="31">
        <f t="shared" si="18"/>
        <v>-60120.68393369564</v>
      </c>
      <c r="V107" s="31">
        <f t="shared" si="18"/>
        <v>-60120.68393369564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17190.765643734543</v>
      </c>
      <c r="N108" s="31">
        <f t="shared" si="19"/>
        <v>17921.866009344289</v>
      </c>
      <c r="O108" s="31">
        <f t="shared" si="19"/>
        <v>18857.290832955739</v>
      </c>
      <c r="P108" s="31">
        <f t="shared" si="19"/>
        <v>19820.691889698035</v>
      </c>
      <c r="Q108" s="31">
        <f t="shared" si="19"/>
        <v>20593.307443246653</v>
      </c>
      <c r="R108" s="31">
        <f t="shared" si="19"/>
        <v>21275.776992646628</v>
      </c>
      <c r="S108" s="31">
        <f t="shared" si="19"/>
        <v>21967.626206800574</v>
      </c>
      <c r="T108" s="31">
        <f t="shared" si="19"/>
        <v>22668.816400510608</v>
      </c>
      <c r="U108" s="31">
        <f t="shared" si="19"/>
        <v>23379.31016405893</v>
      </c>
      <c r="V108" s="31">
        <f t="shared" si="19"/>
        <v>24099.071313050226</v>
      </c>
      <c r="W108" s="31">
        <f t="shared" si="19"/>
        <v>24828.064841146697</v>
      </c>
      <c r="X108" s="31">
        <f t="shared" si="19"/>
        <v>25566.256875485065</v>
      </c>
      <c r="Y108" s="31">
        <f t="shared" si="19"/>
        <v>26313.614634577243</v>
      </c>
      <c r="Z108" s="31">
        <f t="shared" si="19"/>
        <v>27070.10638851783</v>
      </c>
      <c r="AA108" s="31">
        <f t="shared" si="19"/>
        <v>27835.701421334117</v>
      </c>
      <c r="AB108" s="31">
        <f t="shared" si="19"/>
        <v>28610.36999532755</v>
      </c>
      <c r="AC108" s="31">
        <f t="shared" si="19"/>
        <v>29394.08331727644</v>
      </c>
      <c r="AD108" s="31">
        <f t="shared" si="19"/>
        <v>30186.813506369828</v>
      </c>
      <c r="AE108" s="31">
        <f t="shared" si="19"/>
        <v>30952.891997710336</v>
      </c>
      <c r="AF108" s="31">
        <f t="shared" si="19"/>
        <v>31727.554173673387</v>
      </c>
      <c r="AG108" s="31">
        <f t="shared" si="19"/>
        <v>32510.77642465313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-48941.986683330659</v>
      </c>
      <c r="N110" s="31" cm="1">
        <f t="array" ref="N110">N$106+IF($C110&lt;&gt;0,SUMPRODUCT((N$107:N$108)*TRANSPOSE(($D110:$E110))),0)</f>
        <v>-48210.886317720913</v>
      </c>
      <c r="O110" s="31" cm="1">
        <f t="array" ref="O110">O$106+IF($C110&lt;&gt;0,SUMPRODUCT((O$107:O$108)*TRANSPOSE(($D110:$E110))),0)</f>
        <v>-47275.461494109462</v>
      </c>
      <c r="P110" s="31" cm="1">
        <f t="array" ref="P110">P$106+IF($C110&lt;&gt;0,SUMPRODUCT((P$107:P$108)*TRANSPOSE(($D110:$E110))),0)</f>
        <v>-46312.060437367167</v>
      </c>
      <c r="Q110" s="31" cm="1">
        <f t="array" ref="Q110">Q$106+IF($C110&lt;&gt;0,SUMPRODUCT((Q$107:Q$108)*TRANSPOSE(($D110:$E110))),0)</f>
        <v>-45539.444883818549</v>
      </c>
      <c r="R110" s="31" cm="1">
        <f t="array" ref="R110">R$106+IF($C110&lt;&gt;0,SUMPRODUCT((R$107:R$108)*TRANSPOSE(($D110:$E110))),0)</f>
        <v>-44856.975334418574</v>
      </c>
      <c r="S110" s="31" cm="1">
        <f t="array" ref="S110">S$106+IF($C110&lt;&gt;0,SUMPRODUCT((S$107:S$108)*TRANSPOSE(($D110:$E110))),0)</f>
        <v>-44165.126120264627</v>
      </c>
      <c r="T110" s="31" cm="1">
        <f t="array" ref="T110">T$106+IF($C110&lt;&gt;0,SUMPRODUCT((T$107:T$108)*TRANSPOSE(($D110:$E110))),0)</f>
        <v>-43463.935926554594</v>
      </c>
      <c r="U110" s="31" cm="1">
        <f t="array" ref="U110">U$106+IF($C110&lt;&gt;0,SUMPRODUCT((U$107:U$108)*TRANSPOSE(($D110:$E110))),0)</f>
        <v>-42753.442163006272</v>
      </c>
      <c r="V110" s="31" cm="1">
        <f t="array" ref="V110">V$106+IF($C110&lt;&gt;0,SUMPRODUCT((V$107:V$108)*TRANSPOSE(($D110:$E110))),0)</f>
        <v>-42033.681014014976</v>
      </c>
      <c r="W110" s="31" cm="1">
        <f t="array" ref="W110">W$106+IF($C110&lt;&gt;0,SUMPRODUCT((W$107:W$108)*TRANSPOSE(($D110:$E110))),0)</f>
        <v>24828.064841146697</v>
      </c>
      <c r="X110" s="31" cm="1">
        <f t="array" ref="X110">X$106+IF($C110&lt;&gt;0,SUMPRODUCT((X$107:X$108)*TRANSPOSE(($D110:$E110))),0)</f>
        <v>25566.256875485065</v>
      </c>
      <c r="Y110" s="31" cm="1">
        <f t="array" ref="Y110">Y$106+IF($C110&lt;&gt;0,SUMPRODUCT((Y$107:Y$108)*TRANSPOSE(($D110:$E110))),0)</f>
        <v>26313.614634577243</v>
      </c>
      <c r="Z110" s="31" cm="1">
        <f t="array" ref="Z110">Z$106+IF($C110&lt;&gt;0,SUMPRODUCT((Z$107:Z$108)*TRANSPOSE(($D110:$E110))),0)</f>
        <v>27070.10638851783</v>
      </c>
      <c r="AA110" s="31" cm="1">
        <f t="array" ref="AA110">AA$106+IF($C110&lt;&gt;0,SUMPRODUCT((AA$107:AA$108)*TRANSPOSE(($D110:$E110))),0)</f>
        <v>27835.701421334117</v>
      </c>
      <c r="AB110" s="31" cm="1">
        <f t="array" ref="AB110">AB$106+IF($C110&lt;&gt;0,SUMPRODUCT((AB$107:AB$108)*TRANSPOSE(($D110:$E110))),0)</f>
        <v>28610.36999532755</v>
      </c>
      <c r="AC110" s="31" cm="1">
        <f t="array" ref="AC110">AC$106+IF($C110&lt;&gt;0,SUMPRODUCT((AC$107:AC$108)*TRANSPOSE(($D110:$E110))),0)</f>
        <v>29394.08331727644</v>
      </c>
      <c r="AD110" s="31" cm="1">
        <f t="array" ref="AD110">AD$106+IF($C110&lt;&gt;0,SUMPRODUCT((AD$107:AD$108)*TRANSPOSE(($D110:$E110))),0)</f>
        <v>30186.813506369828</v>
      </c>
      <c r="AE110" s="31" cm="1">
        <f t="array" ref="AE110">AE$106+IF($C110&lt;&gt;0,SUMPRODUCT((AE$107:AE$108)*TRANSPOSE(($D110:$E110))),0)</f>
        <v>30952.891997710336</v>
      </c>
      <c r="AF110" s="31" cm="1">
        <f t="array" ref="AF110">AF$106+IF($C110&lt;&gt;0,SUMPRODUCT((AF$107:AF$108)*TRANSPOSE(($D110:$E110))),0)</f>
        <v>31727.554173673387</v>
      </c>
      <c r="AG110" s="31" cm="1">
        <f t="array" ref="AG110">AG$106+IF($C110&lt;&gt;0,SUMPRODUCT((AG$107:AG$108)*TRANSPOSE(($D110:$E110))),0)</f>
        <v>32510.77642465313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-36917.849896591535</v>
      </c>
      <c r="N111" s="31" cm="1">
        <f t="array" ref="N111">N$106+IF($C111&lt;&gt;0,SUMPRODUCT((N$107:N$108)*TRANSPOSE(($D111:$E111))),0)</f>
        <v>-36186.74953098179</v>
      </c>
      <c r="O111" s="31" cm="1">
        <f t="array" ref="O111">O$106+IF($C111&lt;&gt;0,SUMPRODUCT((O$107:O$108)*TRANSPOSE(($D111:$E111))),0)</f>
        <v>-35251.324707370339</v>
      </c>
      <c r="P111" s="31" cm="1">
        <f t="array" ref="P111">P$106+IF($C111&lt;&gt;0,SUMPRODUCT((P$107:P$108)*TRANSPOSE(($D111:$E111))),0)</f>
        <v>-34287.923650628043</v>
      </c>
      <c r="Q111" s="31" cm="1">
        <f t="array" ref="Q111">Q$106+IF($C111&lt;&gt;0,SUMPRODUCT((Q$107:Q$108)*TRANSPOSE(($D111:$E111))),0)</f>
        <v>-33515.308097079425</v>
      </c>
      <c r="R111" s="31" cm="1">
        <f t="array" ref="R111">R$106+IF($C111&lt;&gt;0,SUMPRODUCT((R$107:R$108)*TRANSPOSE(($D111:$E111))),0)</f>
        <v>-32832.83854767945</v>
      </c>
      <c r="S111" s="31" cm="1">
        <f t="array" ref="S111">S$106+IF($C111&lt;&gt;0,SUMPRODUCT((S$107:S$108)*TRANSPOSE(($D111:$E111))),0)</f>
        <v>-32140.9893335255</v>
      </c>
      <c r="T111" s="31" cm="1">
        <f t="array" ref="T111">T$106+IF($C111&lt;&gt;0,SUMPRODUCT((T$107:T$108)*TRANSPOSE(($D111:$E111))),0)</f>
        <v>-31439.799139815466</v>
      </c>
      <c r="U111" s="31" cm="1">
        <f t="array" ref="U111">U$106+IF($C111&lt;&gt;0,SUMPRODUCT((U$107:U$108)*TRANSPOSE(($D111:$E111))),0)</f>
        <v>-30729.305376267144</v>
      </c>
      <c r="V111" s="31" cm="1">
        <f t="array" ref="V111">V$106+IF($C111&lt;&gt;0,SUMPRODUCT((V$107:V$108)*TRANSPOSE(($D111:$E111))),0)</f>
        <v>-30009.544227275848</v>
      </c>
      <c r="W111" s="31" cm="1">
        <f t="array" ref="W111">W$106+IF($C111&lt;&gt;0,SUMPRODUCT((W$107:W$108)*TRANSPOSE(($D111:$E111))),0)</f>
        <v>24828.064841146697</v>
      </c>
      <c r="X111" s="31" cm="1">
        <f t="array" ref="X111">X$106+IF($C111&lt;&gt;0,SUMPRODUCT((X$107:X$108)*TRANSPOSE(($D111:$E111))),0)</f>
        <v>25566.256875485065</v>
      </c>
      <c r="Y111" s="31" cm="1">
        <f t="array" ref="Y111">Y$106+IF($C111&lt;&gt;0,SUMPRODUCT((Y$107:Y$108)*TRANSPOSE(($D111:$E111))),0)</f>
        <v>26313.614634577243</v>
      </c>
      <c r="Z111" s="31" cm="1">
        <f t="array" ref="Z111">Z$106+IF($C111&lt;&gt;0,SUMPRODUCT((Z$107:Z$108)*TRANSPOSE(($D111:$E111))),0)</f>
        <v>27070.10638851783</v>
      </c>
      <c r="AA111" s="31" cm="1">
        <f t="array" ref="AA111">AA$106+IF($C111&lt;&gt;0,SUMPRODUCT((AA$107:AA$108)*TRANSPOSE(($D111:$E111))),0)</f>
        <v>27835.701421334117</v>
      </c>
      <c r="AB111" s="31" cm="1">
        <f t="array" ref="AB111">AB$106+IF($C111&lt;&gt;0,SUMPRODUCT((AB$107:AB$108)*TRANSPOSE(($D111:$E111))),0)</f>
        <v>28610.36999532755</v>
      </c>
      <c r="AC111" s="31" cm="1">
        <f t="array" ref="AC111">AC$106+IF($C111&lt;&gt;0,SUMPRODUCT((AC$107:AC$108)*TRANSPOSE(($D111:$E111))),0)</f>
        <v>29394.08331727644</v>
      </c>
      <c r="AD111" s="31" cm="1">
        <f t="array" ref="AD111">AD$106+IF($C111&lt;&gt;0,SUMPRODUCT((AD$107:AD$108)*TRANSPOSE(($D111:$E111))),0)</f>
        <v>30186.813506369828</v>
      </c>
      <c r="AE111" s="31" cm="1">
        <f t="array" ref="AE111">AE$106+IF($C111&lt;&gt;0,SUMPRODUCT((AE$107:AE$108)*TRANSPOSE(($D111:$E111))),0)</f>
        <v>30952.891997710336</v>
      </c>
      <c r="AF111" s="31" cm="1">
        <f t="array" ref="AF111">AF$106+IF($C111&lt;&gt;0,SUMPRODUCT((AF$107:AF$108)*TRANSPOSE(($D111:$E111))),0)</f>
        <v>31727.554173673387</v>
      </c>
      <c r="AG111" s="31" cm="1">
        <f t="array" ref="AG111">AG$106+IF($C111&lt;&gt;0,SUMPRODUCT((AG$107:AG$108)*TRANSPOSE(($D111:$E111))),0)</f>
        <v>32510.77642465313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-41210.841725587641</v>
      </c>
      <c r="N112" s="31" cm="1">
        <f t="array" ref="N112">N$106+IF($C112&lt;&gt;0,SUMPRODUCT((N$107:N$108)*TRANSPOSE(($D112:$E112))),0)</f>
        <v>-40406.631323416921</v>
      </c>
      <c r="O112" s="31" cm="1">
        <f t="array" ref="O112">O$106+IF($C112&lt;&gt;0,SUMPRODUCT((O$107:O$108)*TRANSPOSE(($D112:$E112))),0)</f>
        <v>-39377.664017444324</v>
      </c>
      <c r="P112" s="31" cm="1">
        <f t="array" ref="P112">P$106+IF($C112&lt;&gt;0,SUMPRODUCT((P$107:P$108)*TRANSPOSE(($D112:$E112))),0)</f>
        <v>-38317.922855027799</v>
      </c>
      <c r="Q112" s="31" cm="1">
        <f t="array" ref="Q112">Q$106+IF($C112&lt;&gt;0,SUMPRODUCT((Q$107:Q$108)*TRANSPOSE(($D112:$E112))),0)</f>
        <v>-37468.04574612432</v>
      </c>
      <c r="R112" s="31" cm="1">
        <f t="array" ref="R112">R$106+IF($C112&lt;&gt;0,SUMPRODUCT((R$107:R$108)*TRANSPOSE(($D112:$E112))),0)</f>
        <v>-36717.329241784348</v>
      </c>
      <c r="S112" s="31" cm="1">
        <f t="array" ref="S112">S$106+IF($C112&lt;&gt;0,SUMPRODUCT((S$107:S$108)*TRANSPOSE(($D112:$E112))),0)</f>
        <v>-35956.29510621501</v>
      </c>
      <c r="T112" s="31" cm="1">
        <f t="array" ref="T112">T$106+IF($C112&lt;&gt;0,SUMPRODUCT((T$107:T$108)*TRANSPOSE(($D112:$E112))),0)</f>
        <v>-35184.98589313397</v>
      </c>
      <c r="U112" s="31" cm="1">
        <f t="array" ref="U112">U$106+IF($C112&lt;&gt;0,SUMPRODUCT((U$107:U$108)*TRANSPOSE(($D112:$E112))),0)</f>
        <v>-34403.442753230818</v>
      </c>
      <c r="V112" s="31" cm="1">
        <f t="array" ref="V112">V$106+IF($C112&lt;&gt;0,SUMPRODUCT((V$107:V$108)*TRANSPOSE(($D112:$E112))),0)</f>
        <v>-33611.705489340391</v>
      </c>
      <c r="W112" s="31" cm="1">
        <f t="array" ref="W112">W$106+IF($C112&lt;&gt;0,SUMPRODUCT((W$107:W$108)*TRANSPOSE(($D112:$E112))),0)</f>
        <v>27310.871325261367</v>
      </c>
      <c r="X112" s="31" cm="1">
        <f t="array" ref="X112">X$106+IF($C112&lt;&gt;0,SUMPRODUCT((X$107:X$108)*TRANSPOSE(($D112:$E112))),0)</f>
        <v>28122.88256303357</v>
      </c>
      <c r="Y112" s="31" cm="1">
        <f t="array" ref="Y112">Y$106+IF($C112&lt;&gt;0,SUMPRODUCT((Y$107:Y$108)*TRANSPOSE(($D112:$E112))),0)</f>
        <v>28944.976098034967</v>
      </c>
      <c r="Z112" s="31" cm="1">
        <f t="array" ref="Z112">Z$106+IF($C112&lt;&gt;0,SUMPRODUCT((Z$107:Z$108)*TRANSPOSE(($D112:$E112))),0)</f>
        <v>29777.117027369612</v>
      </c>
      <c r="AA112" s="31" cm="1">
        <f t="array" ref="AA112">AA$106+IF($C112&lt;&gt;0,SUMPRODUCT((AA$107:AA$108)*TRANSPOSE(($D112:$E112))),0)</f>
        <v>30619.27156346753</v>
      </c>
      <c r="AB112" s="31" cm="1">
        <f t="array" ref="AB112">AB$106+IF($C112&lt;&gt;0,SUMPRODUCT((AB$107:AB$108)*TRANSPOSE(($D112:$E112))),0)</f>
        <v>31471.406994860306</v>
      </c>
      <c r="AC112" s="31" cm="1">
        <f t="array" ref="AC112">AC$106+IF($C112&lt;&gt;0,SUMPRODUCT((AC$107:AC$108)*TRANSPOSE(($D112:$E112))),0)</f>
        <v>32333.491649004085</v>
      </c>
      <c r="AD112" s="31" cm="1">
        <f t="array" ref="AD112">AD$106+IF($C112&lt;&gt;0,SUMPRODUCT((AD$107:AD$108)*TRANSPOSE(($D112:$E112))),0)</f>
        <v>33205.494857006808</v>
      </c>
      <c r="AE112" s="31" cm="1">
        <f t="array" ref="AE112">AE$106+IF($C112&lt;&gt;0,SUMPRODUCT((AE$107:AE$108)*TRANSPOSE(($D112:$E112))),0)</f>
        <v>34048.181197481368</v>
      </c>
      <c r="AF112" s="31" cm="1">
        <f t="array" ref="AF112">AF$106+IF($C112&lt;&gt;0,SUMPRODUCT((AF$107:AF$108)*TRANSPOSE(($D112:$E112))),0)</f>
        <v>34900.309591040728</v>
      </c>
      <c r="AG112" s="31" cm="1">
        <f t="array" ref="AG112">AG$106+IF($C112&lt;&gt;0,SUMPRODUCT((AG$107:AG$108)*TRANSPOSE(($D112:$E112))),0)</f>
        <v>35761.854067118446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-44648.994854334553</v>
      </c>
      <c r="N113" s="31" cm="1">
        <f t="array" ref="N113">N$106+IF($C113&lt;&gt;0,SUMPRODUCT((N$107:N$108)*TRANSPOSE(($D113:$E113))),0)</f>
        <v>-43991.004525285782</v>
      </c>
      <c r="O113" s="31" cm="1">
        <f t="array" ref="O113">O$106+IF($C113&lt;&gt;0,SUMPRODUCT((O$107:O$108)*TRANSPOSE(($D113:$E113))),0)</f>
        <v>-43149.122184035477</v>
      </c>
      <c r="P113" s="31" cm="1">
        <f t="array" ref="P113">P$106+IF($C113&lt;&gt;0,SUMPRODUCT((P$107:P$108)*TRANSPOSE(($D113:$E113))),0)</f>
        <v>-42282.061232967411</v>
      </c>
      <c r="Q113" s="31" cm="1">
        <f t="array" ref="Q113">Q$106+IF($C113&lt;&gt;0,SUMPRODUCT((Q$107:Q$108)*TRANSPOSE(($D113:$E113))),0)</f>
        <v>-41586.707234773654</v>
      </c>
      <c r="R113" s="31" cm="1">
        <f t="array" ref="R113">R$106+IF($C113&lt;&gt;0,SUMPRODUCT((R$107:R$108)*TRANSPOSE(($D113:$E113))),0)</f>
        <v>-40972.484640313676</v>
      </c>
      <c r="S113" s="31" cm="1">
        <f t="array" ref="S113">S$106+IF($C113&lt;&gt;0,SUMPRODUCT((S$107:S$108)*TRANSPOSE(($D113:$E113))),0)</f>
        <v>-40349.820347575122</v>
      </c>
      <c r="T113" s="31" cm="1">
        <f t="array" ref="T113">T$106+IF($C113&lt;&gt;0,SUMPRODUCT((T$107:T$108)*TRANSPOSE(($D113:$E113))),0)</f>
        <v>-39718.749173236094</v>
      </c>
      <c r="U113" s="31" cm="1">
        <f t="array" ref="U113">U$106+IF($C113&lt;&gt;0,SUMPRODUCT((U$107:U$108)*TRANSPOSE(($D113:$E113))),0)</f>
        <v>-39079.304786042601</v>
      </c>
      <c r="V113" s="31" cm="1">
        <f t="array" ref="V113">V$106+IF($C113&lt;&gt;0,SUMPRODUCT((V$107:V$108)*TRANSPOSE(($D113:$E113))),0)</f>
        <v>-38431.519751950436</v>
      </c>
      <c r="W113" s="31" cm="1">
        <f t="array" ref="W113">W$106+IF($C113&lt;&gt;0,SUMPRODUCT((W$107:W$108)*TRANSPOSE(($D113:$E113))),0)</f>
        <v>22345.258357032028</v>
      </c>
      <c r="X113" s="31" cm="1">
        <f t="array" ref="X113">X$106+IF($C113&lt;&gt;0,SUMPRODUCT((X$107:X$108)*TRANSPOSE(($D113:$E113))),0)</f>
        <v>23009.63118793656</v>
      </c>
      <c r="Y113" s="31" cm="1">
        <f t="array" ref="Y113">Y$106+IF($C113&lt;&gt;0,SUMPRODUCT((Y$107:Y$108)*TRANSPOSE(($D113:$E113))),0)</f>
        <v>23682.253171119519</v>
      </c>
      <c r="Z113" s="31" cm="1">
        <f t="array" ref="Z113">Z$106+IF($C113&lt;&gt;0,SUMPRODUCT((Z$107:Z$108)*TRANSPOSE(($D113:$E113))),0)</f>
        <v>24363.095749666049</v>
      </c>
      <c r="AA113" s="31" cm="1">
        <f t="array" ref="AA113">AA$106+IF($C113&lt;&gt;0,SUMPRODUCT((AA$107:AA$108)*TRANSPOSE(($D113:$E113))),0)</f>
        <v>25052.131279200705</v>
      </c>
      <c r="AB113" s="31" cm="1">
        <f t="array" ref="AB113">AB$106+IF($C113&lt;&gt;0,SUMPRODUCT((AB$107:AB$108)*TRANSPOSE(($D113:$E113))),0)</f>
        <v>25749.332995794794</v>
      </c>
      <c r="AC113" s="31" cm="1">
        <f t="array" ref="AC113">AC$106+IF($C113&lt;&gt;0,SUMPRODUCT((AC$107:AC$108)*TRANSPOSE(($D113:$E113))),0)</f>
        <v>26454.674985548794</v>
      </c>
      <c r="AD113" s="31" cm="1">
        <f t="array" ref="AD113">AD$106+IF($C113&lt;&gt;0,SUMPRODUCT((AD$107:AD$108)*TRANSPOSE(($D113:$E113))),0)</f>
        <v>27168.132155732845</v>
      </c>
      <c r="AE113" s="31" cm="1">
        <f t="array" ref="AE113">AE$106+IF($C113&lt;&gt;0,SUMPRODUCT((AE$107:AE$108)*TRANSPOSE(($D113:$E113))),0)</f>
        <v>27857.602797939304</v>
      </c>
      <c r="AF113" s="31" cm="1">
        <f t="array" ref="AF113">AF$106+IF($C113&lt;&gt;0,SUMPRODUCT((AF$107:AF$108)*TRANSPOSE(($D113:$E113))),0)</f>
        <v>28554.798756306049</v>
      </c>
      <c r="AG113" s="31" cm="1">
        <f t="array" ref="AG113">AG$106+IF($C113&lt;&gt;0,SUMPRODUCT((AG$107:AG$108)*TRANSPOSE(($D113:$E113))),0)</f>
        <v>29259.698782187817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-50661.063247704114</v>
      </c>
      <c r="N114" s="31" cm="1">
        <f t="array" ref="N114">N$106+IF($C114&lt;&gt;0,SUMPRODUCT((N$107:N$108)*TRANSPOSE(($D114:$E114))),0)</f>
        <v>-50003.072918655344</v>
      </c>
      <c r="O114" s="31" cm="1">
        <f t="array" ref="O114">O$106+IF($C114&lt;&gt;0,SUMPRODUCT((O$107:O$108)*TRANSPOSE(($D114:$E114))),0)</f>
        <v>-49161.190577405039</v>
      </c>
      <c r="P114" s="31" cm="1">
        <f t="array" ref="P114">P$106+IF($C114&lt;&gt;0,SUMPRODUCT((P$107:P$108)*TRANSPOSE(($D114:$E114))),0)</f>
        <v>-48294.129626336973</v>
      </c>
      <c r="Q114" s="31" cm="1">
        <f t="array" ref="Q114">Q$106+IF($C114&lt;&gt;0,SUMPRODUCT((Q$107:Q$108)*TRANSPOSE(($D114:$E114))),0)</f>
        <v>-47598.775628143216</v>
      </c>
      <c r="R114" s="31" cm="1">
        <f t="array" ref="R114">R$106+IF($C114&lt;&gt;0,SUMPRODUCT((R$107:R$108)*TRANSPOSE(($D114:$E114))),0)</f>
        <v>-46984.553033683238</v>
      </c>
      <c r="S114" s="31" cm="1">
        <f t="array" ref="S114">S$106+IF($C114&lt;&gt;0,SUMPRODUCT((S$107:S$108)*TRANSPOSE(($D114:$E114))),0)</f>
        <v>-46361.888740944691</v>
      </c>
      <c r="T114" s="31" cm="1">
        <f t="array" ref="T114">T$106+IF($C114&lt;&gt;0,SUMPRODUCT((T$107:T$108)*TRANSPOSE(($D114:$E114))),0)</f>
        <v>-45730.817566605656</v>
      </c>
      <c r="U114" s="31" cm="1">
        <f t="array" ref="U114">U$106+IF($C114&lt;&gt;0,SUMPRODUCT((U$107:U$108)*TRANSPOSE(($D114:$E114))),0)</f>
        <v>-45091.37317941217</v>
      </c>
      <c r="V114" s="31" cm="1">
        <f t="array" ref="V114">V$106+IF($C114&lt;&gt;0,SUMPRODUCT((V$107:V$108)*TRANSPOSE(($D114:$E114))),0)</f>
        <v>-44443.588145319998</v>
      </c>
      <c r="W114" s="31" cm="1">
        <f t="array" ref="W114">W$106+IF($C114&lt;&gt;0,SUMPRODUCT((W$107:W$108)*TRANSPOSE(($D114:$E114))),0)</f>
        <v>22345.258357032028</v>
      </c>
      <c r="X114" s="31" cm="1">
        <f t="array" ref="X114">X$106+IF($C114&lt;&gt;0,SUMPRODUCT((X$107:X$108)*TRANSPOSE(($D114:$E114))),0)</f>
        <v>23009.63118793656</v>
      </c>
      <c r="Y114" s="31" cm="1">
        <f t="array" ref="Y114">Y$106+IF($C114&lt;&gt;0,SUMPRODUCT((Y$107:Y$108)*TRANSPOSE(($D114:$E114))),0)</f>
        <v>23682.253171119519</v>
      </c>
      <c r="Z114" s="31" cm="1">
        <f t="array" ref="Z114">Z$106+IF($C114&lt;&gt;0,SUMPRODUCT((Z$107:Z$108)*TRANSPOSE(($D114:$E114))),0)</f>
        <v>24363.095749666049</v>
      </c>
      <c r="AA114" s="31" cm="1">
        <f t="array" ref="AA114">AA$106+IF($C114&lt;&gt;0,SUMPRODUCT((AA$107:AA$108)*TRANSPOSE(($D114:$E114))),0)</f>
        <v>25052.131279200705</v>
      </c>
      <c r="AB114" s="31" cm="1">
        <f t="array" ref="AB114">AB$106+IF($C114&lt;&gt;0,SUMPRODUCT((AB$107:AB$108)*TRANSPOSE(($D114:$E114))),0)</f>
        <v>25749.332995794794</v>
      </c>
      <c r="AC114" s="31" cm="1">
        <f t="array" ref="AC114">AC$106+IF($C114&lt;&gt;0,SUMPRODUCT((AC$107:AC$108)*TRANSPOSE(($D114:$E114))),0)</f>
        <v>26454.674985548794</v>
      </c>
      <c r="AD114" s="31" cm="1">
        <f t="array" ref="AD114">AD$106+IF($C114&lt;&gt;0,SUMPRODUCT((AD$107:AD$108)*TRANSPOSE(($D114:$E114))),0)</f>
        <v>27168.132155732845</v>
      </c>
      <c r="AE114" s="31" cm="1">
        <f t="array" ref="AE114">AE$106+IF($C114&lt;&gt;0,SUMPRODUCT((AE$107:AE$108)*TRANSPOSE(($D114:$E114))),0)</f>
        <v>27857.602797939304</v>
      </c>
      <c r="AF114" s="31" cm="1">
        <f t="array" ref="AF114">AF$106+IF($C114&lt;&gt;0,SUMPRODUCT((AF$107:AF$108)*TRANSPOSE(($D114:$E114))),0)</f>
        <v>28554.798756306049</v>
      </c>
      <c r="AG114" s="31" cm="1">
        <f t="array" ref="AG114">AG$106+IF($C114&lt;&gt;0,SUMPRODUCT((AG$107:AG$108)*TRANSPOSE(($D114:$E114))),0)</f>
        <v>29259.698782187817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-42929.918289961097</v>
      </c>
      <c r="N115" s="31" cm="1">
        <f t="array" ref="N115">N$106+IF($C115&lt;&gt;0,SUMPRODUCT((N$107:N$108)*TRANSPOSE(($D115:$E115))),0)</f>
        <v>-42198.817924351351</v>
      </c>
      <c r="O115" s="31" cm="1">
        <f t="array" ref="O115">O$106+IF($C115&lt;&gt;0,SUMPRODUCT((O$107:O$108)*TRANSPOSE(($D115:$E115))),0)</f>
        <v>-41263.393100739901</v>
      </c>
      <c r="P115" s="31" cm="1">
        <f t="array" ref="P115">P$106+IF($C115&lt;&gt;0,SUMPRODUCT((P$107:P$108)*TRANSPOSE(($D115:$E115))),0)</f>
        <v>-40299.992043997605</v>
      </c>
      <c r="Q115" s="31" cm="1">
        <f t="array" ref="Q115">Q$106+IF($C115&lt;&gt;0,SUMPRODUCT((Q$107:Q$108)*TRANSPOSE(($D115:$E115))),0)</f>
        <v>-39527.376490448987</v>
      </c>
      <c r="R115" s="31" cm="1">
        <f t="array" ref="R115">R$106+IF($C115&lt;&gt;0,SUMPRODUCT((R$107:R$108)*TRANSPOSE(($D115:$E115))),0)</f>
        <v>-38844.906941049012</v>
      </c>
      <c r="S115" s="31" cm="1">
        <f t="array" ref="S115">S$106+IF($C115&lt;&gt;0,SUMPRODUCT((S$107:S$108)*TRANSPOSE(($D115:$E115))),0)</f>
        <v>-38153.057726895066</v>
      </c>
      <c r="T115" s="31" cm="1">
        <f t="array" ref="T115">T$106+IF($C115&lt;&gt;0,SUMPRODUCT((T$107:T$108)*TRANSPOSE(($D115:$E115))),0)</f>
        <v>-37451.867533185032</v>
      </c>
      <c r="U115" s="31" cm="1">
        <f t="array" ref="U115">U$106+IF($C115&lt;&gt;0,SUMPRODUCT((U$107:U$108)*TRANSPOSE(($D115:$E115))),0)</f>
        <v>-36741.37376963671</v>
      </c>
      <c r="V115" s="31" cm="1">
        <f t="array" ref="V115">V$106+IF($C115&lt;&gt;0,SUMPRODUCT((V$107:V$108)*TRANSPOSE(($D115:$E115))),0)</f>
        <v>-36021.612620645414</v>
      </c>
      <c r="W115" s="31" cm="1">
        <f t="array" ref="W115">W$106+IF($C115&lt;&gt;0,SUMPRODUCT((W$107:W$108)*TRANSPOSE(($D115:$E115))),0)</f>
        <v>24828.064841146697</v>
      </c>
      <c r="X115" s="31" cm="1">
        <f t="array" ref="X115">X$106+IF($C115&lt;&gt;0,SUMPRODUCT((X$107:X$108)*TRANSPOSE(($D115:$E115))),0)</f>
        <v>25566.256875485065</v>
      </c>
      <c r="Y115" s="31" cm="1">
        <f t="array" ref="Y115">Y$106+IF($C115&lt;&gt;0,SUMPRODUCT((Y$107:Y$108)*TRANSPOSE(($D115:$E115))),0)</f>
        <v>26313.614634577243</v>
      </c>
      <c r="Z115" s="31" cm="1">
        <f t="array" ref="Z115">Z$106+IF($C115&lt;&gt;0,SUMPRODUCT((Z$107:Z$108)*TRANSPOSE(($D115:$E115))),0)</f>
        <v>27070.10638851783</v>
      </c>
      <c r="AA115" s="31" cm="1">
        <f t="array" ref="AA115">AA$106+IF($C115&lt;&gt;0,SUMPRODUCT((AA$107:AA$108)*TRANSPOSE(($D115:$E115))),0)</f>
        <v>27835.701421334117</v>
      </c>
      <c r="AB115" s="31" cm="1">
        <f t="array" ref="AB115">AB$106+IF($C115&lt;&gt;0,SUMPRODUCT((AB$107:AB$108)*TRANSPOSE(($D115:$E115))),0)</f>
        <v>28610.36999532755</v>
      </c>
      <c r="AC115" s="31" cm="1">
        <f t="array" ref="AC115">AC$106+IF($C115&lt;&gt;0,SUMPRODUCT((AC$107:AC$108)*TRANSPOSE(($D115:$E115))),0)</f>
        <v>29394.08331727644</v>
      </c>
      <c r="AD115" s="31" cm="1">
        <f t="array" ref="AD115">AD$106+IF($C115&lt;&gt;0,SUMPRODUCT((AD$107:AD$108)*TRANSPOSE(($D115:$E115))),0)</f>
        <v>30186.813506369828</v>
      </c>
      <c r="AE115" s="31" cm="1">
        <f t="array" ref="AE115">AE$106+IF($C115&lt;&gt;0,SUMPRODUCT((AE$107:AE$108)*TRANSPOSE(($D115:$E115))),0)</f>
        <v>30952.891997710336</v>
      </c>
      <c r="AF115" s="31" cm="1">
        <f t="array" ref="AF115">AF$106+IF($C115&lt;&gt;0,SUMPRODUCT((AF$107:AF$108)*TRANSPOSE(($D115:$E115))),0)</f>
        <v>31727.554173673387</v>
      </c>
      <c r="AG115" s="31" cm="1">
        <f t="array" ref="AG115">AG$106+IF($C115&lt;&gt;0,SUMPRODUCT((AG$107:AG$108)*TRANSPOSE(($D115:$E115))),0)</f>
        <v>32510.77642465313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-42929.918289961097</v>
      </c>
      <c r="N116" s="31" cm="1">
        <f t="array" ref="N116">N$106+IF($C116&lt;&gt;0,SUMPRODUCT((N$107:N$108)*TRANSPOSE(($D116:$E116))),0)</f>
        <v>-42198.817924351351</v>
      </c>
      <c r="O116" s="31" cm="1">
        <f t="array" ref="O116">O$106+IF($C116&lt;&gt;0,SUMPRODUCT((O$107:O$108)*TRANSPOSE(($D116:$E116))),0)</f>
        <v>-41263.393100739901</v>
      </c>
      <c r="P116" s="31" cm="1">
        <f t="array" ref="P116">P$106+IF($C116&lt;&gt;0,SUMPRODUCT((P$107:P$108)*TRANSPOSE(($D116:$E116))),0)</f>
        <v>-40299.992043997605</v>
      </c>
      <c r="Q116" s="31" cm="1">
        <f t="array" ref="Q116">Q$106+IF($C116&lt;&gt;0,SUMPRODUCT((Q$107:Q$108)*TRANSPOSE(($D116:$E116))),0)</f>
        <v>-39527.376490448987</v>
      </c>
      <c r="R116" s="31" cm="1">
        <f t="array" ref="R116">R$106+IF($C116&lt;&gt;0,SUMPRODUCT((R$107:R$108)*TRANSPOSE(($D116:$E116))),0)</f>
        <v>-38844.906941049012</v>
      </c>
      <c r="S116" s="31" cm="1">
        <f t="array" ref="S116">S$106+IF($C116&lt;&gt;0,SUMPRODUCT((S$107:S$108)*TRANSPOSE(($D116:$E116))),0)</f>
        <v>-38153.057726895066</v>
      </c>
      <c r="T116" s="31" cm="1">
        <f t="array" ref="T116">T$106+IF($C116&lt;&gt;0,SUMPRODUCT((T$107:T$108)*TRANSPOSE(($D116:$E116))),0)</f>
        <v>-37451.867533185032</v>
      </c>
      <c r="U116" s="31" cm="1">
        <f t="array" ref="U116">U$106+IF($C116&lt;&gt;0,SUMPRODUCT((U$107:U$108)*TRANSPOSE(($D116:$E116))),0)</f>
        <v>-36741.37376963671</v>
      </c>
      <c r="V116" s="31" cm="1">
        <f t="array" ref="V116">V$106+IF($C116&lt;&gt;0,SUMPRODUCT((V$107:V$108)*TRANSPOSE(($D116:$E116))),0)</f>
        <v>-36021.612620645414</v>
      </c>
      <c r="W116" s="31" cm="1">
        <f t="array" ref="W116">W$106+IF($C116&lt;&gt;0,SUMPRODUCT((W$107:W$108)*TRANSPOSE(($D116:$E116))),0)</f>
        <v>24828.064841146697</v>
      </c>
      <c r="X116" s="31" cm="1">
        <f t="array" ref="X116">X$106+IF($C116&lt;&gt;0,SUMPRODUCT((X$107:X$108)*TRANSPOSE(($D116:$E116))),0)</f>
        <v>25566.256875485065</v>
      </c>
      <c r="Y116" s="31" cm="1">
        <f t="array" ref="Y116">Y$106+IF($C116&lt;&gt;0,SUMPRODUCT((Y$107:Y$108)*TRANSPOSE(($D116:$E116))),0)</f>
        <v>26313.614634577243</v>
      </c>
      <c r="Z116" s="31" cm="1">
        <f t="array" ref="Z116">Z$106+IF($C116&lt;&gt;0,SUMPRODUCT((Z$107:Z$108)*TRANSPOSE(($D116:$E116))),0)</f>
        <v>27070.10638851783</v>
      </c>
      <c r="AA116" s="31" cm="1">
        <f t="array" ref="AA116">AA$106+IF($C116&lt;&gt;0,SUMPRODUCT((AA$107:AA$108)*TRANSPOSE(($D116:$E116))),0)</f>
        <v>27835.701421334117</v>
      </c>
      <c r="AB116" s="31" cm="1">
        <f t="array" ref="AB116">AB$106+IF($C116&lt;&gt;0,SUMPRODUCT((AB$107:AB$108)*TRANSPOSE(($D116:$E116))),0)</f>
        <v>28610.36999532755</v>
      </c>
      <c r="AC116" s="31" cm="1">
        <f t="array" ref="AC116">AC$106+IF($C116&lt;&gt;0,SUMPRODUCT((AC$107:AC$108)*TRANSPOSE(($D116:$E116))),0)</f>
        <v>29394.08331727644</v>
      </c>
      <c r="AD116" s="31" cm="1">
        <f t="array" ref="AD116">AD$106+IF($C116&lt;&gt;0,SUMPRODUCT((AD$107:AD$108)*TRANSPOSE(($D116:$E116))),0)</f>
        <v>30186.813506369828</v>
      </c>
      <c r="AE116" s="31" cm="1">
        <f t="array" ref="AE116">AE$106+IF($C116&lt;&gt;0,SUMPRODUCT((AE$107:AE$108)*TRANSPOSE(($D116:$E116))),0)</f>
        <v>30952.891997710336</v>
      </c>
      <c r="AF116" s="31" cm="1">
        <f t="array" ref="AF116">AF$106+IF($C116&lt;&gt;0,SUMPRODUCT((AF$107:AF$108)*TRANSPOSE(($D116:$E116))),0)</f>
        <v>31727.554173673387</v>
      </c>
      <c r="AG116" s="31" cm="1">
        <f t="array" ref="AG116">AG$106+IF($C116&lt;&gt;0,SUMPRODUCT((AG$107:AG$108)*TRANSPOSE(($D116:$E116))),0)</f>
        <v>32510.77642465313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-42929.918289961097</v>
      </c>
      <c r="N117" s="31" cm="1">
        <f t="array" ref="N117">N$106+IF($C117&lt;&gt;0,SUMPRODUCT((N$107:N$108)*TRANSPOSE(($D117:$E117))),0)</f>
        <v>-42198.817924351351</v>
      </c>
      <c r="O117" s="31" cm="1">
        <f t="array" ref="O117">O$106+IF($C117&lt;&gt;0,SUMPRODUCT((O$107:O$108)*TRANSPOSE(($D117:$E117))),0)</f>
        <v>-41263.393100739901</v>
      </c>
      <c r="P117" s="31" cm="1">
        <f t="array" ref="P117">P$106+IF($C117&lt;&gt;0,SUMPRODUCT((P$107:P$108)*TRANSPOSE(($D117:$E117))),0)</f>
        <v>-40299.992043997605</v>
      </c>
      <c r="Q117" s="31" cm="1">
        <f t="array" ref="Q117">Q$106+IF($C117&lt;&gt;0,SUMPRODUCT((Q$107:Q$108)*TRANSPOSE(($D117:$E117))),0)</f>
        <v>-39527.376490448987</v>
      </c>
      <c r="R117" s="31" cm="1">
        <f t="array" ref="R117">R$106+IF($C117&lt;&gt;0,SUMPRODUCT((R$107:R$108)*TRANSPOSE(($D117:$E117))),0)</f>
        <v>-38844.906941049012</v>
      </c>
      <c r="S117" s="31" cm="1">
        <f t="array" ref="S117">S$106+IF($C117&lt;&gt;0,SUMPRODUCT((S$107:S$108)*TRANSPOSE(($D117:$E117))),0)</f>
        <v>-38153.057726895066</v>
      </c>
      <c r="T117" s="31" cm="1">
        <f t="array" ref="T117">T$106+IF($C117&lt;&gt;0,SUMPRODUCT((T$107:T$108)*TRANSPOSE(($D117:$E117))),0)</f>
        <v>-37451.867533185032</v>
      </c>
      <c r="U117" s="31" cm="1">
        <f t="array" ref="U117">U$106+IF($C117&lt;&gt;0,SUMPRODUCT((U$107:U$108)*TRANSPOSE(($D117:$E117))),0)</f>
        <v>-36741.37376963671</v>
      </c>
      <c r="V117" s="31" cm="1">
        <f t="array" ref="V117">V$106+IF($C117&lt;&gt;0,SUMPRODUCT((V$107:V$108)*TRANSPOSE(($D117:$E117))),0)</f>
        <v>-36021.612620645414</v>
      </c>
      <c r="W117" s="31" cm="1">
        <f t="array" ref="W117">W$106+IF($C117&lt;&gt;0,SUMPRODUCT((W$107:W$108)*TRANSPOSE(($D117:$E117))),0)</f>
        <v>24828.064841146697</v>
      </c>
      <c r="X117" s="31" cm="1">
        <f t="array" ref="X117">X$106+IF($C117&lt;&gt;0,SUMPRODUCT((X$107:X$108)*TRANSPOSE(($D117:$E117))),0)</f>
        <v>25566.256875485065</v>
      </c>
      <c r="Y117" s="31" cm="1">
        <f t="array" ref="Y117">Y$106+IF($C117&lt;&gt;0,SUMPRODUCT((Y$107:Y$108)*TRANSPOSE(($D117:$E117))),0)</f>
        <v>26313.614634577243</v>
      </c>
      <c r="Z117" s="31" cm="1">
        <f t="array" ref="Z117">Z$106+IF($C117&lt;&gt;0,SUMPRODUCT((Z$107:Z$108)*TRANSPOSE(($D117:$E117))),0)</f>
        <v>27070.10638851783</v>
      </c>
      <c r="AA117" s="31" cm="1">
        <f t="array" ref="AA117">AA$106+IF($C117&lt;&gt;0,SUMPRODUCT((AA$107:AA$108)*TRANSPOSE(($D117:$E117))),0)</f>
        <v>27835.701421334117</v>
      </c>
      <c r="AB117" s="31" cm="1">
        <f t="array" ref="AB117">AB$106+IF($C117&lt;&gt;0,SUMPRODUCT((AB$107:AB$108)*TRANSPOSE(($D117:$E117))),0)</f>
        <v>28610.36999532755</v>
      </c>
      <c r="AC117" s="31" cm="1">
        <f t="array" ref="AC117">AC$106+IF($C117&lt;&gt;0,SUMPRODUCT((AC$107:AC$108)*TRANSPOSE(($D117:$E117))),0)</f>
        <v>29394.08331727644</v>
      </c>
      <c r="AD117" s="31" cm="1">
        <f t="array" ref="AD117">AD$106+IF($C117&lt;&gt;0,SUMPRODUCT((AD$107:AD$108)*TRANSPOSE(($D117:$E117))),0)</f>
        <v>30186.813506369828</v>
      </c>
      <c r="AE117" s="31" cm="1">
        <f t="array" ref="AE117">AE$106+IF($C117&lt;&gt;0,SUMPRODUCT((AE$107:AE$108)*TRANSPOSE(($D117:$E117))),0)</f>
        <v>30952.891997710336</v>
      </c>
      <c r="AF117" s="31" cm="1">
        <f t="array" ref="AF117">AF$106+IF($C117&lt;&gt;0,SUMPRODUCT((AF$107:AF$108)*TRANSPOSE(($D117:$E117))),0)</f>
        <v>31727.554173673387</v>
      </c>
      <c r="AG117" s="31" cm="1">
        <f t="array" ref="AG117">AG$106+IF($C117&lt;&gt;0,SUMPRODUCT((AG$107:AG$108)*TRANSPOSE(($D117:$E117))),0)</f>
        <v>32510.77642465313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SHN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47127.169807296137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SHN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186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47127.169807296137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SHN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1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7612846.3313259911</v>
      </c>
      <c r="G14" s="271">
        <f>output_dollars</f>
        <v>46203</v>
      </c>
      <c r="H14" s="272"/>
      <c r="I14" s="31">
        <f>'Option1 (base case)'!I$28*conv_2026</f>
        <v>290826.99210648413</v>
      </c>
      <c r="J14" s="31">
        <f>'Option1 (base case)'!J$28*conv_2026</f>
        <v>306355.60098584899</v>
      </c>
      <c r="K14" s="31">
        <f>'Option1 (base case)'!K$28*conv_2026</f>
        <v>323523.12273266143</v>
      </c>
      <c r="L14" s="31">
        <f>'Option1 (base case)'!L$28*conv_2026</f>
        <v>339869.89516714052</v>
      </c>
      <c r="M14" s="31">
        <f>'Option1 (base case)'!M$28*conv_2026</f>
        <v>354198.43528567685</v>
      </c>
      <c r="N14" s="31">
        <f>'Option1 (base case)'!N$28*conv_2026</f>
        <v>369342.70558745385</v>
      </c>
      <c r="O14" s="31">
        <f>'Option1 (base case)'!O$28*conv_2026</f>
        <v>388891.19858023291</v>
      </c>
      <c r="P14" s="31">
        <f>'Option1 (base case)'!P$28*conv_2026</f>
        <v>409030.6482760947</v>
      </c>
      <c r="Q14" s="31">
        <f>'Option1 (base case)'!Q$28*conv_2026</f>
        <v>425032.7622246971</v>
      </c>
      <c r="R14" s="31">
        <f>'Option1 (base case)'!R$28*conv_2026</f>
        <v>439073.7630805783</v>
      </c>
      <c r="S14" s="31">
        <f>'Option1 (base case)'!S$28*conv_2026</f>
        <v>453304.85144598893</v>
      </c>
      <c r="T14" s="31">
        <f>'Option1 (base case)'!T$28*conv_2026</f>
        <v>467725.11752228474</v>
      </c>
      <c r="U14" s="31">
        <f>'Option1 (base case)'!U$28*conv_2026</f>
        <v>482333.67710846226</v>
      </c>
      <c r="V14" s="31">
        <f>'Option1 (base case)'!V$28*conv_2026</f>
        <v>497129.67057155026</v>
      </c>
      <c r="W14" s="31">
        <f>'Option1 (base case)'!W$28*conv_2026</f>
        <v>512112.2618766941</v>
      </c>
      <c r="X14" s="31">
        <f>'Option1 (base case)'!X$28*conv_2026</f>
        <v>527280.63767248171</v>
      </c>
      <c r="Y14" s="31">
        <f>'Option1 (base case)'!Y$28*conv_2026</f>
        <v>542634.00642747164</v>
      </c>
      <c r="Z14" s="31">
        <f>'Option1 (base case)'!Z$28*conv_2026</f>
        <v>558171.59761424526</v>
      </c>
      <c r="AA14" s="31">
        <f>'Option1 (base case)'!AA$28*conv_2026</f>
        <v>573892.66093760193</v>
      </c>
      <c r="AB14" s="31">
        <f>'Option1 (base case)'!AB$28*conv_2026</f>
        <v>589796.46560384159</v>
      </c>
      <c r="AC14" s="31">
        <f>'Option1 (base case)'!AC$28*conv_2026</f>
        <v>605882.29962831177</v>
      </c>
      <c r="AD14" s="31">
        <f>'Option1 (base case)'!AD$28*conv_2026</f>
        <v>622149.46917863982</v>
      </c>
      <c r="AE14" s="31">
        <f>'Option1 (base case)'!AE$28*conv_2026</f>
        <v>638597.29795128002</v>
      </c>
      <c r="AF14" s="31">
        <f>'Option1 (base case)'!AF$28*conv_2026</f>
        <v>655225.12657920574</v>
      </c>
      <c r="AG14" s="31">
        <f>'Option1 (base case)'!AG$28*conv_2026</f>
        <v>672032.31206873071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7412579.6770234397</v>
      </c>
      <c r="G16" s="225">
        <f>output_dollars</f>
        <v>46203</v>
      </c>
      <c r="H16" s="31"/>
      <c r="I16" s="31">
        <f>'Option1 (base case)'!I$36*conv_2026</f>
        <v>307888.14120742539</v>
      </c>
      <c r="J16" s="31">
        <f>'Option1 (base case)'!J$36*conv_2026</f>
        <v>324081.16250093916</v>
      </c>
      <c r="K16" s="31">
        <f>'Option1 (base case)'!K$36*conv_2026</f>
        <v>341923.51333191624</v>
      </c>
      <c r="L16" s="31">
        <f>'Option1 (base case)'!L$36*conv_2026</f>
        <v>358955.46305526921</v>
      </c>
      <c r="M16" s="31">
        <f>'Option1 (base case)'!M$36*conv_2026</f>
        <v>373979.46211047203</v>
      </c>
      <c r="N16" s="31">
        <f>'Option1 (base case)'!N$36*conv_2026</f>
        <v>389829.4082560346</v>
      </c>
      <c r="O16" s="31">
        <f>'Option1 (base case)'!O$36*conv_2026</f>
        <v>410093.73098939547</v>
      </c>
      <c r="P16" s="31">
        <f>'Option1 (base case)'!P$36*conv_2026</f>
        <v>430959.10296248039</v>
      </c>
      <c r="Q16" s="31">
        <f>'Option1 (base case)'!Q$36*conv_2026</f>
        <v>447697.17194000486</v>
      </c>
      <c r="R16" s="31">
        <f>'Option1 (base case)'!R$36*conv_2026</f>
        <v>462484.10229661223</v>
      </c>
      <c r="S16" s="31">
        <f>'Option1 (base case)'!S$36*conv_2026</f>
        <v>477471.03779393982</v>
      </c>
      <c r="T16" s="31">
        <f>'Option1 (base case)'!T$36*conv_2026</f>
        <v>492657.01317029353</v>
      </c>
      <c r="U16" s="31">
        <f>'Option1 (base case)'!U$36*conv_2026</f>
        <v>508041.0900811918</v>
      </c>
      <c r="V16" s="31">
        <f>'Option1 (base case)'!V$36*conv_2026</f>
        <v>523622.35601520661</v>
      </c>
      <c r="W16" s="31">
        <f>'Option1 (base case)'!W$36*conv_2026</f>
        <v>539399.92327267537</v>
      </c>
      <c r="X16" s="31">
        <f>'Option1 (base case)'!X$36*conv_2026</f>
        <v>555372.92800259625</v>
      </c>
      <c r="Y16" s="31">
        <f>'Option1 (base case)'!Y$36*conv_2026</f>
        <v>571540.52929345169</v>
      </c>
      <c r="Z16" s="31">
        <f>'Option1 (base case)'!Z$36*conv_2026</f>
        <v>587901.90831408428</v>
      </c>
      <c r="AA16" s="31">
        <f>'Option1 (base case)'!AA$36*conv_2026</f>
        <v>604456.26750106679</v>
      </c>
      <c r="AB16" s="31">
        <f>'Option1 (base case)'!AB$36*conv_2026</f>
        <v>621202.82978934422</v>
      </c>
      <c r="AC16" s="31">
        <f>'Option1 (base case)'!AC$36*conv_2026</f>
        <v>638140.83788317698</v>
      </c>
      <c r="AD16" s="31">
        <f>'Option1 (base case)'!AD$36*conv_2026</f>
        <v>655269.55356466712</v>
      </c>
      <c r="AE16" s="31">
        <f>'Option1 (base case)'!AE$36*conv_2026</f>
        <v>671717.38233730732</v>
      </c>
      <c r="AF16" s="31">
        <f>'Option1 (base case)'!AF$36*conv_2026</f>
        <v>688345.21096523304</v>
      </c>
      <c r="AG16" s="31">
        <f>'Option1 (base case)'!AG$36*conv_2026</f>
        <v>705152.39645475813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2806633.7320721555</v>
      </c>
      <c r="G28" s="271">
        <f>output_dollars</f>
        <v>46203</v>
      </c>
      <c r="H28" s="272"/>
      <c r="I28" s="31">
        <f>Option2!I$28*conv_2026</f>
        <v>290826.99210648413</v>
      </c>
      <c r="J28" s="31">
        <f>Option2!J$28*conv_2026</f>
        <v>306355.60098584899</v>
      </c>
      <c r="K28" s="31">
        <f>Option2!K$28*conv_2026</f>
        <v>323523.12273266143</v>
      </c>
      <c r="L28" s="31">
        <f>Option2!L$28*conv_2026</f>
        <v>339869.89516714052</v>
      </c>
      <c r="M28" s="31">
        <f>Option2!M$28*conv_2026</f>
        <v>354198.43528567685</v>
      </c>
      <c r="N28" s="31">
        <f>Option2!N$28*conv_2026</f>
        <v>13470.738600087805</v>
      </c>
      <c r="O28" s="31">
        <f>Option2!O$28*conv_2026</f>
        <v>25130.433816329998</v>
      </c>
      <c r="P28" s="31">
        <f>Option2!P$28*conv_2026</f>
        <v>36684.823312530418</v>
      </c>
      <c r="Q28" s="31">
        <f>Option2!Q$28*conv_2026</f>
        <v>47882.036687561311</v>
      </c>
      <c r="R28" s="31">
        <f>Option2!R$28*conv_2026</f>
        <v>58832.669319299261</v>
      </c>
      <c r="S28" s="31">
        <f>Option2!S$28*conv_2026</f>
        <v>69801.323120503643</v>
      </c>
      <c r="T28" s="31">
        <f>Option2!T$28*conv_2026</f>
        <v>80831.952864150298</v>
      </c>
      <c r="U28" s="31">
        <f>Option2!U$28*conv_2026</f>
        <v>91953.686532697742</v>
      </c>
      <c r="V28" s="31">
        <f>Option2!V$28*conv_2026</f>
        <v>103186.85563214656</v>
      </c>
      <c r="W28" s="31">
        <f>Option2!W$28*conv_2026</f>
        <v>114546.19165430304</v>
      </c>
      <c r="X28" s="31">
        <f>Option2!X$28*conv_2026</f>
        <v>126042.66923815271</v>
      </c>
      <c r="Y28" s="31">
        <f>Option2!Y$28*conv_2026</f>
        <v>137684.6385590212</v>
      </c>
      <c r="Z28" s="31">
        <f>Option2!Z$28*conv_2026</f>
        <v>149478.55641486513</v>
      </c>
      <c r="AA28" s="31">
        <f>Option2!AA$28*conv_2026</f>
        <v>161429.47744221683</v>
      </c>
      <c r="AB28" s="31">
        <f>Option2!AB$28*conv_2026</f>
        <v>173541.39517481698</v>
      </c>
      <c r="AC28" s="31">
        <f>Option2!AC$28*conv_2026</f>
        <v>185817.4854401765</v>
      </c>
      <c r="AD28" s="31">
        <f>Option2!AD$28*conv_2026</f>
        <v>198260.2841580828</v>
      </c>
      <c r="AE28" s="31">
        <f>Option2!AE$28*conv_2026</f>
        <v>210871.81984945055</v>
      </c>
      <c r="AF28" s="31">
        <f>Option2!AF$28*conv_2026</f>
        <v>223653.71412479359</v>
      </c>
      <c r="AG28" s="31">
        <f>Option2!AG$28*conv_2026</f>
        <v>236607.25905948135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-6606937.3340939544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-5024853.2393391095</v>
      </c>
      <c r="M29" s="31">
        <f>SUM(Option2!M$67:M$69)*conv_2026*M$7</f>
        <v>-2512426.6196695548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2844986.44397025</v>
      </c>
      <c r="G30" s="225">
        <f>output_dollars</f>
        <v>46203</v>
      </c>
      <c r="H30" s="31"/>
      <c r="I30" s="31">
        <f>Option2!I$36*conv_2026*I$7</f>
        <v>307888.14120742539</v>
      </c>
      <c r="J30" s="31">
        <f>Option2!J$36*conv_2026*J$7</f>
        <v>324081.16250093916</v>
      </c>
      <c r="K30" s="31">
        <f>Option2!K$36*conv_2026*K$7</f>
        <v>341923.51333191624</v>
      </c>
      <c r="L30" s="31">
        <f>Option2!L$36*conv_2026*L$7</f>
        <v>358955.46305526921</v>
      </c>
      <c r="M30" s="31">
        <f>Option2!M$36*conv_2026*M$7</f>
        <v>373979.46211047203</v>
      </c>
      <c r="N30" s="31">
        <f>Option2!N$36*conv_2026*N$7</f>
        <v>23727.802279160707</v>
      </c>
      <c r="O30" s="31">
        <f>Option2!O$36*conv_2026*O$7</f>
        <v>35776.251253628448</v>
      </c>
      <c r="P30" s="31">
        <f>Option2!P$36*conv_2026*P$7</f>
        <v>47737.81015952718</v>
      </c>
      <c r="Q30" s="31">
        <f>Option2!Q$36*conv_2026*Q$7</f>
        <v>59358.988927355742</v>
      </c>
      <c r="R30" s="31">
        <f>Option2!R$36*conv_2026*R$7</f>
        <v>70749.361996805746</v>
      </c>
      <c r="S30" s="31">
        <f>Option2!S$36*conv_2026*S$7</f>
        <v>82172.796773135473</v>
      </c>
      <c r="T30" s="31">
        <f>Option2!T$36*conv_2026*T$7</f>
        <v>93672.67981988308</v>
      </c>
      <c r="U30" s="31">
        <f>Option2!U$36*conv_2026*U$7</f>
        <v>105277.67865110222</v>
      </c>
      <c r="V30" s="31">
        <f>Option2!V$36*conv_2026*V$7</f>
        <v>117007.73931796498</v>
      </c>
      <c r="W30" s="31">
        <f>Option2!W$36*conv_2026*W$7</f>
        <v>128877.26283260365</v>
      </c>
      <c r="X30" s="31">
        <f>Option2!X$36*conv_2026*X$7</f>
        <v>140896.93522621001</v>
      </c>
      <c r="Y30" s="31">
        <f>Option2!Y$36*conv_2026*Y$7</f>
        <v>153074.85093141525</v>
      </c>
      <c r="Z30" s="31">
        <f>Option2!Z$36*conv_2026*Z$7</f>
        <v>165417.23742964937</v>
      </c>
      <c r="AA30" s="31">
        <f>Option2!AA$36*conv_2026*AA$7</f>
        <v>177928.94171535212</v>
      </c>
      <c r="AB30" s="31">
        <f>Option2!AB$36*conv_2026*AB$7</f>
        <v>190613.76775469881</v>
      </c>
      <c r="AC30" s="31">
        <f>Option2!AC$36*conv_2026*AC$7</f>
        <v>203474.71709399374</v>
      </c>
      <c r="AD30" s="31">
        <f>Option2!AD$36*conv_2026*AD$7</f>
        <v>216514.16445763622</v>
      </c>
      <c r="AE30" s="31">
        <f>Option2!AE$36*conv_2026*AE$7</f>
        <v>229125.70014900394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-3814037.7178747253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-214228.13362051142</v>
      </c>
      <c r="N32" s="31">
        <f>Option2!N$82*conv_2026*N$7</f>
        <v>-321342.20043076709</v>
      </c>
      <c r="O32" s="31">
        <f>Option2!O$82*conv_2026*O$7</f>
        <v>-321342.20043076709</v>
      </c>
      <c r="P32" s="31">
        <f>Option2!P$82*conv_2026*P$7</f>
        <v>-321342.20043076709</v>
      </c>
      <c r="Q32" s="31">
        <f>Option2!Q$82*conv_2026*Q$7</f>
        <v>-321342.20043076709</v>
      </c>
      <c r="R32" s="31">
        <f>Option2!R$82*conv_2026*R$7</f>
        <v>-321342.20043076709</v>
      </c>
      <c r="S32" s="31">
        <f>Option2!S$82*conv_2026*S$7</f>
        <v>-321342.20043076709</v>
      </c>
      <c r="T32" s="31">
        <f>Option2!T$82*conv_2026*T$7</f>
        <v>-321342.20043076709</v>
      </c>
      <c r="U32" s="31">
        <f>Option2!U$82*conv_2026*U$7</f>
        <v>-321342.20043076709</v>
      </c>
      <c r="V32" s="31">
        <f>Option2!V$82*conv_2026*V$7</f>
        <v>-321342.20043076709</v>
      </c>
      <c r="W32" s="31">
        <f>Option2!W$82*conv_2026*W$7</f>
        <v>-321342.20043076709</v>
      </c>
      <c r="X32" s="31">
        <f>Option2!X$82*conv_2026*X$7</f>
        <v>-321342.20043076709</v>
      </c>
      <c r="Y32" s="31">
        <f>Option2!Y$82*conv_2026*Y$7</f>
        <v>-321342.20043076709</v>
      </c>
      <c r="Z32" s="31">
        <f>Option2!Z$82*conv_2026*Z$7</f>
        <v>-321342.20043076709</v>
      </c>
      <c r="AA32" s="31">
        <f>Option2!AA$82*conv_2026*AA$7</f>
        <v>-321342.20043076709</v>
      </c>
      <c r="AB32" s="31">
        <f>Option2!AB$82*conv_2026*AB$7</f>
        <v>-321342.20043076709</v>
      </c>
      <c r="AC32" s="31">
        <f>Option2!AC$82*conv_2026*AC$7</f>
        <v>-321342.20043076709</v>
      </c>
      <c r="AD32" s="31">
        <f>Option2!AD$82*conv_2026*AD$7</f>
        <v>-321342.20043076709</v>
      </c>
      <c r="AE32" s="31">
        <f>Option2!AE$82*conv_2026*AE$7</f>
        <v>-321342.20043076709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4567593.2330531878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366101.60597687389</v>
      </c>
      <c r="O34" s="31">
        <f>Option2!O$84*conv_2026*O$7</f>
        <v>374317.479735767</v>
      </c>
      <c r="P34" s="31">
        <f>Option2!P$84*conv_2026*P$7</f>
        <v>383221.29280295322</v>
      </c>
      <c r="Q34" s="31">
        <f>Option2!Q$84*conv_2026*Q$7</f>
        <v>388338.18301264913</v>
      </c>
      <c r="R34" s="31">
        <f>Option2!R$84*conv_2026*R$7</f>
        <v>391734.74029980641</v>
      </c>
      <c r="S34" s="31">
        <f>Option2!S$84*conv_2026*S$7</f>
        <v>395298.24102080433</v>
      </c>
      <c r="T34" s="31">
        <f>Option2!T$84*conv_2026*T$7</f>
        <v>398984.33335041045</v>
      </c>
      <c r="U34" s="31">
        <f>Option2!U$84*conv_2026*U$7</f>
        <v>402763.41143008962</v>
      </c>
      <c r="V34" s="31">
        <f>Option2!V$84*conv_2026*V$7</f>
        <v>406614.61669724161</v>
      </c>
      <c r="W34" s="31">
        <f>Option2!W$84*conv_2026*W$7</f>
        <v>410522.66044007172</v>
      </c>
      <c r="X34" s="31">
        <f>Option2!X$84*conv_2026*X$7</f>
        <v>414475.99277638627</v>
      </c>
      <c r="Y34" s="31">
        <f>Option2!Y$84*conv_2026*Y$7</f>
        <v>418465.67836203636</v>
      </c>
      <c r="Z34" s="31">
        <f>Option2!Z$84*conv_2026*Z$7</f>
        <v>422484.67088443495</v>
      </c>
      <c r="AA34" s="31">
        <f>Option2!AA$84*conv_2026*AA$7</f>
        <v>426527.32578571467</v>
      </c>
      <c r="AB34" s="31">
        <f>Option2!AB$84*conv_2026*AB$7</f>
        <v>430589.06203464547</v>
      </c>
      <c r="AC34" s="31">
        <f>Option2!AC$84*conv_2026*AC$7</f>
        <v>434666.1207891833</v>
      </c>
      <c r="AD34" s="31">
        <f>Option2!AD$84*conv_2026*AD$7</f>
        <v>438755.38910703093</v>
      </c>
      <c r="AE34" s="31">
        <f>Option2!AE$84*conv_2026*AE$7</f>
        <v>442591.68218830344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-214228.13362051142</v>
      </c>
      <c r="N36" s="52">
        <f t="shared" si="9"/>
        <v>44759.405546106806</v>
      </c>
      <c r="O36" s="52">
        <f t="shared" si="9"/>
        <v>52975.279304999916</v>
      </c>
      <c r="P36" s="52">
        <f t="shared" si="9"/>
        <v>61879.092372186133</v>
      </c>
      <c r="Q36" s="52">
        <f t="shared" si="9"/>
        <v>66995.982581882039</v>
      </c>
      <c r="R36" s="52">
        <f t="shared" si="9"/>
        <v>70392.539869039319</v>
      </c>
      <c r="S36" s="52">
        <f t="shared" si="9"/>
        <v>73956.040590037243</v>
      </c>
      <c r="T36" s="52">
        <f t="shared" si="9"/>
        <v>77642.132919643365</v>
      </c>
      <c r="U36" s="52">
        <f t="shared" si="9"/>
        <v>81421.210999322531</v>
      </c>
      <c r="V36" s="52">
        <f t="shared" si="9"/>
        <v>85272.416266474524</v>
      </c>
      <c r="W36" s="52">
        <f t="shared" si="9"/>
        <v>89180.460009304632</v>
      </c>
      <c r="X36" s="52">
        <f t="shared" si="9"/>
        <v>93133.792345619178</v>
      </c>
      <c r="Y36" s="52">
        <f t="shared" si="9"/>
        <v>97123.47793126927</v>
      </c>
      <c r="Z36" s="52">
        <f t="shared" si="9"/>
        <v>101142.47045366786</v>
      </c>
      <c r="AA36" s="52">
        <f t="shared" si="9"/>
        <v>105185.12535494758</v>
      </c>
      <c r="AB36" s="52">
        <f t="shared" si="9"/>
        <v>109246.86160387838</v>
      </c>
      <c r="AC36" s="52">
        <f t="shared" si="9"/>
        <v>113323.92035841622</v>
      </c>
      <c r="AD36" s="52">
        <f t="shared" si="9"/>
        <v>117413.18867626385</v>
      </c>
      <c r="AE36" s="52">
        <f t="shared" si="9"/>
        <v>121249.48175753636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753555.51517846354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190</v>
      </c>
      <c r="D38" s="38" t="str">
        <f t="shared" si="6"/>
        <v>Option 2PV of costs</v>
      </c>
      <c r="E38" s="1"/>
      <c r="F38" s="108">
        <f>SUM(F32:F33)</f>
        <v>-3814037.7178747253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191</v>
      </c>
      <c r="D39" s="38" t="str">
        <f t="shared" si="6"/>
        <v>Option 2PV of benefits</v>
      </c>
      <c r="E39" s="1"/>
      <c r="F39" s="108">
        <f>SUM(F34:F35)</f>
        <v>4567593.2330531878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7281107.1793330759</v>
      </c>
      <c r="G42" s="271">
        <f>output_dollars</f>
        <v>46203</v>
      </c>
      <c r="H42" s="272"/>
      <c r="I42" s="31">
        <f>Option3!I$28*conv_2026</f>
        <v>290826.99210648413</v>
      </c>
      <c r="J42" s="31">
        <f>Option3!J$28*conv_2026</f>
        <v>306355.60098584899</v>
      </c>
      <c r="K42" s="31">
        <f>Option3!K$28*conv_2026</f>
        <v>323523.12273266143</v>
      </c>
      <c r="L42" s="31">
        <f>Option3!L$28*conv_2026</f>
        <v>339869.89516714052</v>
      </c>
      <c r="M42" s="31">
        <f>Option3!M$28*conv_2026</f>
        <v>335967.58621665149</v>
      </c>
      <c r="N42" s="31">
        <f>Option3!N$28*conv_2026</f>
        <v>350330.34727136657</v>
      </c>
      <c r="O42" s="31">
        <f>Option3!O$28*conv_2026</f>
        <v>368870.39822589961</v>
      </c>
      <c r="P42" s="31">
        <f>Option3!P$28*conv_2026</f>
        <v>387970.73046717665</v>
      </c>
      <c r="Q42" s="31">
        <f>Option3!Q$28*conv_2026</f>
        <v>403146.51152472332</v>
      </c>
      <c r="R42" s="31">
        <f>Option3!R$28*conv_2026</f>
        <v>416461.95842737256</v>
      </c>
      <c r="S42" s="31">
        <f>Option3!S$28*conv_2026</f>
        <v>429957.50581287639</v>
      </c>
      <c r="T42" s="31">
        <f>Option3!T$28*conv_2026</f>
        <v>443632.28440964699</v>
      </c>
      <c r="U42" s="31">
        <f>Option3!U$28*conv_2026</f>
        <v>457485.4491843424</v>
      </c>
      <c r="V42" s="31">
        <f>Option3!V$28*conv_2026</f>
        <v>471516.17836559395</v>
      </c>
      <c r="W42" s="31">
        <f>Option3!W$28*conv_2026</f>
        <v>485723.67252435314</v>
      </c>
      <c r="X42" s="31">
        <f>Option3!X$28*conv_2026</f>
        <v>500107.15370662813</v>
      </c>
      <c r="Y42" s="31">
        <f>Option3!Y$28*conv_2026</f>
        <v>514665.86461478344</v>
      </c>
      <c r="Z42" s="31">
        <f>Option3!Z$28*conv_2026</f>
        <v>529399.06783391081</v>
      </c>
      <c r="AA42" s="31">
        <f>Option3!AA$28*conv_2026</f>
        <v>544306.04510006635</v>
      </c>
      <c r="AB42" s="31">
        <f>Option3!AB$28*conv_2026</f>
        <v>559386.09660747787</v>
      </c>
      <c r="AC42" s="31">
        <f>Option3!AC$28*conv_2026</f>
        <v>574638.54035203753</v>
      </c>
      <c r="AD42" s="31">
        <f>Option3!AD$28*conv_2026</f>
        <v>590062.71150864102</v>
      </c>
      <c r="AE42" s="31">
        <f>Option3!AE$28*conv_2026</f>
        <v>605657.96184012061</v>
      </c>
      <c r="AF42" s="31">
        <f>Option3!AF$28*conv_2026</f>
        <v>621423.6591357165</v>
      </c>
      <c r="AG42" s="31">
        <f>Option3!AG$28*conv_2026</f>
        <v>637359.18667717127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-493332.64820919518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-556456.32320829842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7096545.2730185427</v>
      </c>
      <c r="G44" s="225">
        <f>output_dollars</f>
        <v>46203</v>
      </c>
      <c r="H44" s="31"/>
      <c r="I44" s="31">
        <f>Option3!I$36*conv_2026*I$7</f>
        <v>307888.14120742539</v>
      </c>
      <c r="J44" s="31">
        <f>Option3!J$36*conv_2026*J$7</f>
        <v>324081.16250093916</v>
      </c>
      <c r="K44" s="31">
        <f>Option3!K$36*conv_2026*K$7</f>
        <v>341923.51333191624</v>
      </c>
      <c r="L44" s="31">
        <f>Option3!L$36*conv_2026*L$7</f>
        <v>358955.46305526921</v>
      </c>
      <c r="M44" s="31">
        <f>Option3!M$36*conv_2026*M$7</f>
        <v>354847.64162397588</v>
      </c>
      <c r="N44" s="31">
        <f>Option3!N$36*conv_2026*N$7</f>
        <v>369883.93692685157</v>
      </c>
      <c r="O44" s="31">
        <f>Option3!O$36*conv_2026*O$7</f>
        <v>389107.21354424331</v>
      </c>
      <c r="P44" s="31">
        <f>Option3!P$36*conv_2026*P$7</f>
        <v>408900.40429770859</v>
      </c>
      <c r="Q44" s="31">
        <f>Option3!Q$36*conv_2026*Q$7</f>
        <v>424778.61965487065</v>
      </c>
      <c r="R44" s="31">
        <f>Option3!R$36*conv_2026*R$7</f>
        <v>438806.0210191565</v>
      </c>
      <c r="S44" s="31">
        <f>Option3!S$36*conv_2026*S$7</f>
        <v>453022.98877663881</v>
      </c>
      <c r="T44" s="31">
        <f>Option3!T$36*conv_2026*T$7</f>
        <v>467428.60071886936</v>
      </c>
      <c r="U44" s="31">
        <f>Option3!U$36*conv_2026*U$7</f>
        <v>482021.96013511455</v>
      </c>
      <c r="V44" s="31">
        <f>Option3!V$36*conv_2026*V$7</f>
        <v>496802.19478401757</v>
      </c>
      <c r="W44" s="31">
        <f>Option3!W$36*conv_2026*W$7</f>
        <v>511768.45592491189</v>
      </c>
      <c r="X44" s="31">
        <f>Option3!X$36*conv_2026*X$7</f>
        <v>526919.91740433371</v>
      </c>
      <c r="Y44" s="31">
        <f>Option3!Y$36*conv_2026*Y$7</f>
        <v>542255.77479369775</v>
      </c>
      <c r="Z44" s="31">
        <f>Option3!Z$36*conv_2026*Z$7</f>
        <v>557775.24457446008</v>
      </c>
      <c r="AA44" s="31">
        <f>Option3!AA$36*conv_2026*AA$7</f>
        <v>573477.56336738763</v>
      </c>
      <c r="AB44" s="31">
        <f>Option3!AB$36*conv_2026*AB$7</f>
        <v>589361.98720288626</v>
      </c>
      <c r="AC44" s="31">
        <f>Option3!AC$36*conv_2026*AC$7</f>
        <v>605427.79082955688</v>
      </c>
      <c r="AD44" s="31">
        <f>Option3!AD$36*conv_2026*AD$7</f>
        <v>621674.26705840882</v>
      </c>
      <c r="AE44" s="31">
        <f>Option3!AE$36*conv_2026*AE$7</f>
        <v>637269.51738988841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-493332.64820919547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-66909.069461024992</v>
      </c>
      <c r="U46" s="31">
        <f>Option3!U$82*conv_2026*U$7</f>
        <v>-66909.069461024992</v>
      </c>
      <c r="V46" s="31">
        <f>Option3!V$82*conv_2026*V$7</f>
        <v>-66909.069461024992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316034.40400489612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19131.820486496123</v>
      </c>
      <c r="N48" s="31">
        <f>Option3!N$84*conv_2026*N$7</f>
        <v>19945.471329183005</v>
      </c>
      <c r="O48" s="31">
        <f>Option3!O$84*conv_2026*O$7</f>
        <v>20986.517445152203</v>
      </c>
      <c r="P48" s="31">
        <f>Option3!P$84*conv_2026*P$7</f>
        <v>22058.698664771819</v>
      </c>
      <c r="Q48" s="31">
        <f>Option3!Q$84*conv_2026*Q$7</f>
        <v>22918.552285134232</v>
      </c>
      <c r="R48" s="31">
        <f>Option3!R$84*conv_2026*R$7</f>
        <v>23678.081277455702</v>
      </c>
      <c r="S48" s="31">
        <f>Option3!S$84*conv_2026*S$7</f>
        <v>24448.049017301015</v>
      </c>
      <c r="T48" s="31">
        <f>Option3!T$84*conv_2026*T$7</f>
        <v>25228.412451424214</v>
      </c>
      <c r="U48" s="31">
        <f>Option3!U$84*conv_2026*U$7</f>
        <v>26019.129946077264</v>
      </c>
      <c r="V48" s="31">
        <f>Option3!V$84*conv_2026*V$7</f>
        <v>26820.161231189017</v>
      </c>
      <c r="W48" s="31">
        <f>Option3!W$84*conv_2026*W$7</f>
        <v>27631.467347763435</v>
      </c>
      <c r="X48" s="31">
        <f>Option3!X$84*conv_2026*X$7</f>
        <v>28453.010598262597</v>
      </c>
      <c r="Y48" s="31">
        <f>Option3!Y$84*conv_2026*Y$7</f>
        <v>29284.75449975385</v>
      </c>
      <c r="Z48" s="31">
        <f>Option3!Z$84*conv_2026*Z$7</f>
        <v>30126.663739624204</v>
      </c>
      <c r="AA48" s="31">
        <f>Option3!AA$84*conv_2026*AA$7</f>
        <v>30978.704133679177</v>
      </c>
      <c r="AB48" s="31">
        <f>Option3!AB$84*conv_2026*AB$7</f>
        <v>31840.84258645798</v>
      </c>
      <c r="AC48" s="31">
        <f>Option3!AC$84*conv_2026*AC$7</f>
        <v>32713.047053620063</v>
      </c>
      <c r="AD48" s="31">
        <f>Option3!AD$84*conv_2026*AD$7</f>
        <v>33595.286506258315</v>
      </c>
      <c r="AE48" s="31">
        <f>Option3!AE$84*conv_2026*AE$7</f>
        <v>34447.864947418915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-47777.248974528869</v>
      </c>
      <c r="N50" s="52">
        <f t="shared" si="13"/>
        <v>-46963.598131841987</v>
      </c>
      <c r="O50" s="52">
        <f t="shared" si="13"/>
        <v>-45922.552015872789</v>
      </c>
      <c r="P50" s="52">
        <f t="shared" si="13"/>
        <v>-44850.370796253177</v>
      </c>
      <c r="Q50" s="52">
        <f t="shared" si="13"/>
        <v>-43990.51717589076</v>
      </c>
      <c r="R50" s="52">
        <f t="shared" si="13"/>
        <v>-43230.988183569294</v>
      </c>
      <c r="S50" s="52">
        <f t="shared" si="13"/>
        <v>-42461.020443723974</v>
      </c>
      <c r="T50" s="52">
        <f t="shared" si="13"/>
        <v>-41680.657009600778</v>
      </c>
      <c r="U50" s="52">
        <f t="shared" si="13"/>
        <v>-40889.939514947728</v>
      </c>
      <c r="V50" s="52">
        <f t="shared" si="13"/>
        <v>-40088.908229835972</v>
      </c>
      <c r="W50" s="52">
        <f t="shared" si="13"/>
        <v>27631.467347763435</v>
      </c>
      <c r="X50" s="52">
        <f t="shared" si="13"/>
        <v>28453.010598262597</v>
      </c>
      <c r="Y50" s="52">
        <f t="shared" si="13"/>
        <v>29284.75449975385</v>
      </c>
      <c r="Z50" s="52">
        <f t="shared" si="13"/>
        <v>30126.663739624204</v>
      </c>
      <c r="AA50" s="52">
        <f t="shared" si="13"/>
        <v>30978.704133679177</v>
      </c>
      <c r="AB50" s="52">
        <f t="shared" si="13"/>
        <v>31840.84258645798</v>
      </c>
      <c r="AC50" s="52">
        <f>SUM(AC46:AC49)</f>
        <v>32713.047053620063</v>
      </c>
      <c r="AD50" s="52">
        <f>SUM(AD46:AD49)</f>
        <v>33595.286506258315</v>
      </c>
      <c r="AE50" s="52">
        <f>SUM(AE46:AE49)</f>
        <v>34447.864947418915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-177298.24420429941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190</v>
      </c>
      <c r="D52" s="38" t="str">
        <f t="shared" si="11"/>
        <v>Option 3PV of costs</v>
      </c>
      <c r="E52" s="1"/>
      <c r="F52" s="108">
        <f>SUM(F46:F47)</f>
        <v>-493332.64820919547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191</v>
      </c>
      <c r="D53" s="38" t="str">
        <f t="shared" si="11"/>
        <v>Option 3PV of benefits</v>
      </c>
      <c r="E53" s="1"/>
      <c r="F53" s="108">
        <f>SUM(F48:F49)</f>
        <v>316034.40400489612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203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0.32134220043076711</v>
      </c>
      <c r="J91" s="297" cm="1">
        <f t="array" ref="J91">MAX($D91*INDEX(J$15:X$81, MATCH($A91&amp;$C91, $D$15:$D$81,0),))/mill_conv</f>
        <v>0.32134220043076711</v>
      </c>
      <c r="K91" s="297" cm="1">
        <f t="array" ref="K91">MAX($D91*INDEX(K$15:Y$81, MATCH($A91&amp;$C91, $D$15:$D$81,0),))/mill_conv</f>
        <v>0.32134220043076711</v>
      </c>
      <c r="L91" s="297" cm="1">
        <f t="array" ref="L91">MAX($D91*INDEX(L$15:Z$81, MATCH($A91&amp;$C91, $D$15:$D$81,0),))/mill_conv</f>
        <v>0.32134220043076711</v>
      </c>
      <c r="M91" s="297" cm="1">
        <f t="array" ref="M91">MAX($D91*INDEX(M$15:AA$81, MATCH($A91&amp;$C91, $D$15:$D$81,0),))/mill_conv</f>
        <v>0.32134220043076711</v>
      </c>
      <c r="N91" s="297" cm="1">
        <f t="array" ref="N91">MAX($D91*INDEX(N$15:AB$81, MATCH($A91&amp;$C91, $D$15:$D$81,0),))/mill_conv</f>
        <v>0.32134220043076711</v>
      </c>
      <c r="O91" s="297" cm="1">
        <f t="array" ref="O91">MAX($D91*INDEX(O$15:AC$81, MATCH($A91&amp;$C91, $D$15:$D$81,0),))/mill_conv</f>
        <v>0.32134220043076711</v>
      </c>
      <c r="P91" s="297" cm="1">
        <f t="array" ref="P91">MAX($D91*INDEX(P$15:AD$81, MATCH($A91&amp;$C91, $D$15:$D$81,0),))/mill_conv</f>
        <v>0.32134220043076711</v>
      </c>
      <c r="Q91" s="297" cm="1">
        <f t="array" ref="Q91">MAX($D91*INDEX(Q$15:AE$81, MATCH($A91&amp;$C91, $D$15:$D$81,0),))/mill_conv</f>
        <v>0.32134220043076711</v>
      </c>
      <c r="R91" s="297" cm="1">
        <f t="array" ref="R91">MAX($D91*INDEX(R$15:AF$81, MATCH($A91&amp;$C91, $D$15:$D$81,0),))/mill_conv</f>
        <v>0.32134220043076711</v>
      </c>
      <c r="S91" s="297" cm="1">
        <f t="array" ref="S91">MAX($D91*INDEX(S$15:AG$81, MATCH($A91&amp;$C91, $D$15:$D$81,0),))/mill_conv</f>
        <v>0.32134220043076711</v>
      </c>
      <c r="T91" s="297" cm="1">
        <f t="array" ref="T91">MAX($D91*INDEX(T$15:AH$81, MATCH($A91&amp;$C91, $D$15:$D$81,0),))/mill_conv</f>
        <v>0.32134220043076711</v>
      </c>
      <c r="U91" s="297" cm="1">
        <f t="array" ref="U91">MAX($D91*INDEX(U$15:AI$81, MATCH($A91&amp;$C91, $D$15:$D$81,0),))/mill_conv</f>
        <v>0.32134220043076711</v>
      </c>
      <c r="V91" s="297" cm="1">
        <f t="array" ref="V91">MAX($D91*INDEX(V$15:AJ$81, MATCH($A91&amp;$C91, $D$15:$D$81,0),))/mill_conv</f>
        <v>0.32134220043076711</v>
      </c>
      <c r="W91" s="297" cm="1">
        <f t="array" ref="W91">MAX($D91*INDEX(W$15:AK$81, MATCH($A91&amp;$C91, $D$15:$D$81,0),))/mill_conv</f>
        <v>0.32134220043076711</v>
      </c>
      <c r="X91" s="297" cm="1">
        <f t="array" ref="X91">MAX($D91*INDEX(X$15:AL$81, MATCH($A91&amp;$C91, $D$15:$D$81,0),))/mill_conv</f>
        <v>0.32134220043076711</v>
      </c>
      <c r="Y91" s="297" cm="1">
        <f t="array" ref="Y91">MAX($D91*INDEX(Y$15:AM$81, MATCH($A91&amp;$C91, $D$15:$D$81,0),))/mill_conv</f>
        <v>0.32134220043076711</v>
      </c>
      <c r="Z91" s="297" cm="1">
        <f t="array" ref="Z91">MAX($D91*INDEX(Z$15:AN$81, MATCH($A91&amp;$C91, $D$15:$D$81,0),))/mill_conv</f>
        <v>0.32134220043076711</v>
      </c>
      <c r="AA91" s="297" cm="1">
        <f t="array" ref="AA91">MAX($D91*INDEX(AA$15:AO$81, MATCH($A91&amp;$C91, $D$15:$D$81,0),))/mill_conv</f>
        <v>0.32134220043076711</v>
      </c>
      <c r="AB91" s="297" cm="1">
        <f t="array" ref="AB91">MAX($D91*INDEX(AB$15:AP$81, MATCH($A91&amp;$C91, $D$15:$D$81,0),))/mill_conv</f>
        <v>0.32134220043076711</v>
      </c>
      <c r="AC91" s="297" cm="1">
        <f t="array" ref="AC91">MAX($D91*INDEX(AC$15:AQ$81, MATCH($A91&amp;$C91, $D$15:$D$81,0),))/mill_conv</f>
        <v>0.32134220043076711</v>
      </c>
      <c r="AD91" s="297" cm="1">
        <f t="array" ref="AD91">MAX($D91*INDEX(AD$15:AR$81, MATCH($A91&amp;$C91, $D$15:$D$81,0),))/mill_conv</f>
        <v>0.32134220043076711</v>
      </c>
      <c r="AE91" s="297" cm="1">
        <f t="array" ref="AE91">MAX($D91*INDEX(AE$15:AS$81, MATCH($A91&amp;$C91, $D$15:$D$81,0),))/mill_conv</f>
        <v>0.32134220043076711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0.30788814120742541</v>
      </c>
      <c r="J92" s="297">
        <f t="shared" si="23"/>
        <v>0.32408116250093916</v>
      </c>
      <c r="K92" s="297">
        <f t="shared" si="23"/>
        <v>0.34192351333191623</v>
      </c>
      <c r="L92" s="297">
        <f t="shared" si="23"/>
        <v>0.35895546305526921</v>
      </c>
      <c r="M92" s="297">
        <f t="shared" si="23"/>
        <v>0.37397946211047201</v>
      </c>
      <c r="N92" s="297">
        <f t="shared" si="23"/>
        <v>0.38982940825603463</v>
      </c>
      <c r="O92" s="297">
        <f t="shared" si="23"/>
        <v>0.41009373098939544</v>
      </c>
      <c r="P92" s="297">
        <f t="shared" si="23"/>
        <v>0.43095910296248041</v>
      </c>
      <c r="Q92" s="297">
        <f t="shared" si="23"/>
        <v>0.44769717194000486</v>
      </c>
      <c r="R92" s="297">
        <f t="shared" si="23"/>
        <v>0.46248410229661224</v>
      </c>
      <c r="S92" s="297">
        <f t="shared" ref="S92:AG92" si="24">$D92*INDEX(S$15:S$81, MATCH($A92&amp;$C92, $D$15:$D$81,0))/mill_conv</f>
        <v>0.47747103779393979</v>
      </c>
      <c r="T92" s="297">
        <f t="shared" si="24"/>
        <v>0.49265701317029353</v>
      </c>
      <c r="U92" s="297">
        <f t="shared" si="24"/>
        <v>0.5080410900811918</v>
      </c>
      <c r="V92" s="297">
        <f t="shared" si="24"/>
        <v>0.52362235601520657</v>
      </c>
      <c r="W92" s="297">
        <f t="shared" si="24"/>
        <v>0.53939992327267539</v>
      </c>
      <c r="X92" s="297">
        <f t="shared" si="24"/>
        <v>0.5553729280025963</v>
      </c>
      <c r="Y92" s="297">
        <f t="shared" si="24"/>
        <v>0.57154052929345167</v>
      </c>
      <c r="Z92" s="297">
        <f t="shared" si="24"/>
        <v>0.58790190831408429</v>
      </c>
      <c r="AA92" s="297">
        <f t="shared" si="24"/>
        <v>0.60445626750106674</v>
      </c>
      <c r="AB92" s="297">
        <f t="shared" si="24"/>
        <v>0.62120282978934427</v>
      </c>
      <c r="AC92" s="297">
        <f t="shared" si="24"/>
        <v>0.63814083788317699</v>
      </c>
      <c r="AD92" s="297">
        <f t="shared" si="24"/>
        <v>0.6552695535646671</v>
      </c>
      <c r="AE92" s="297">
        <f t="shared" si="24"/>
        <v>0.67171738233730738</v>
      </c>
      <c r="AF92" s="297">
        <f t="shared" si="24"/>
        <v>0.68834521096523305</v>
      </c>
      <c r="AG92" s="297">
        <f t="shared" si="24"/>
        <v>0.70515239645475813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0.60385000946172085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0.26132059244982181</v>
      </c>
      <c r="J99" s="119">
        <f>INDEX('Option1 (base case)'!J$14:J$87, MATCH($C99, 'Option1 (base case)'!$C$14:$C$87,0))/10^6</f>
        <v>0.27527371709924014</v>
      </c>
      <c r="K99" s="119">
        <f>INDEX('Option1 (base case)'!K$14:K$87, MATCH($C99, 'Option1 (base case)'!$C$14:$C$87,0))/10^6</f>
        <v>0.29069947562762888</v>
      </c>
      <c r="L99" s="119">
        <f>INDEX('Option1 (base case)'!L$14:L$87, MATCH($C99, 'Option1 (base case)'!$C$14:$C$87,0))/10^6</f>
        <v>0.30538775550935465</v>
      </c>
      <c r="M99" s="119">
        <f>INDEX('Option1 (base case)'!M$14:M$87, MATCH($C99, 'Option1 (base case)'!$C$14:$C$87,0))/10^6</f>
        <v>0.31826256663192742</v>
      </c>
      <c r="N99" s="119">
        <f>INDEX('Option1 (base case)'!N$14:N$87, MATCH($C99, 'Option1 (base case)'!$C$14:$C$87,0))/10^6</f>
        <v>0.33187034649725572</v>
      </c>
      <c r="O99" s="119">
        <f>INDEX('Option1 (base case)'!O$14:O$87, MATCH($C99, 'Option1 (base case)'!$C$14:$C$87,0))/10^6</f>
        <v>0.34943551035420545</v>
      </c>
      <c r="P99" s="119">
        <f>INDEX('Option1 (base case)'!P$14:P$87, MATCH($C99, 'Option1 (base case)'!$C$14:$C$87,0))/10^6</f>
        <v>0.36753167429007916</v>
      </c>
      <c r="Q99" s="119">
        <f>INDEX('Option1 (base case)'!Q$14:Q$87, MATCH($C99, 'Option1 (base case)'!$C$14:$C$87,0))/10^6</f>
        <v>0.3819102636610659</v>
      </c>
      <c r="R99" s="119">
        <f>INDEX('Option1 (base case)'!R$14:R$87, MATCH($C99, 'Option1 (base case)'!$C$14:$C$87,0))/10^6</f>
        <v>0.39452670835786308</v>
      </c>
      <c r="S99" s="119">
        <f>INDEX('Option1 (base case)'!S$14:S$87, MATCH($C99, 'Option1 (base case)'!$C$14:$C$87,0))/10^6</f>
        <v>0.40731395487827282</v>
      </c>
      <c r="T99" s="119">
        <f>INDEX('Option1 (base case)'!T$14:T$87, MATCH($C99, 'Option1 (base case)'!$C$14:$C$87,0))/10^6</f>
        <v>0.42027118572898409</v>
      </c>
      <c r="U99" s="119">
        <f>INDEX('Option1 (base case)'!U$14:U$87, MATCH($C99, 'Option1 (base case)'!$C$14:$C$87,0))/10^6</f>
        <v>0.43339760641726965</v>
      </c>
      <c r="V99" s="119">
        <f>INDEX('Option1 (base case)'!V$14:V$87, MATCH($C99, 'Option1 (base case)'!$C$14:$C$87,0))/10^6</f>
        <v>0.44669244452583895</v>
      </c>
      <c r="W99" s="119">
        <f>INDEX('Option1 (base case)'!W$14:W$87, MATCH($C99, 'Option1 (base case)'!$C$14:$C$87,0))/10^6</f>
        <v>0.46015494884132624</v>
      </c>
      <c r="X99" s="119">
        <f>INDEX('Option1 (base case)'!X$14:X$87, MATCH($C99, 'Option1 (base case)'!$C$14:$C$87,0))/10^6</f>
        <v>0.47378438853241733</v>
      </c>
      <c r="Y99" s="119">
        <f>INDEX('Option1 (base case)'!Y$14:Y$87, MATCH($C99, 'Option1 (base case)'!$C$14:$C$87,0))/10^6</f>
        <v>0.48758005237398239</v>
      </c>
      <c r="Z99" s="119">
        <f>INDEX('Option1 (base case)'!Z$14:Z$87, MATCH($C99, 'Option1 (base case)'!$C$14:$C$87,0))/10^6</f>
        <v>0.50154124801391176</v>
      </c>
      <c r="AA99" s="119">
        <f>INDEX('Option1 (base case)'!AA$14:AA$87, MATCH($C99, 'Option1 (base case)'!$C$14:$C$87,0))/10^6</f>
        <v>0.51566730127961591</v>
      </c>
      <c r="AB99" s="119">
        <f>INDEX('Option1 (base case)'!AB$14:AB$87, MATCH($C99, 'Option1 (base case)'!$C$14:$C$87,0))/10^6</f>
        <v>0.52995755552144475</v>
      </c>
      <c r="AC99" s="119">
        <f>INDEX('Option1 (base case)'!AC$14:AC$87, MATCH($C99, 'Option1 (base case)'!$C$14:$C$87,0))/10^6</f>
        <v>0.54441137099048809</v>
      </c>
      <c r="AD99" s="119">
        <f>INDEX('Option1 (base case)'!AD$14:AD$87, MATCH($C99, 'Option1 (base case)'!$C$14:$C$87,0))/10^6</f>
        <v>0.55902812424844217</v>
      </c>
      <c r="AE99" s="119">
        <f>INDEX('Option1 (base case)'!AE$14:AE$87, MATCH($C99, 'Option1 (base case)'!$C$14:$C$87,0))/10^6</f>
        <v>0.57380720760740977</v>
      </c>
      <c r="AF99" s="119">
        <f>INDEX('Option1 (base case)'!AF$14:AF$87, MATCH($C99, 'Option1 (base case)'!$C$14:$C$87,0))/10^6</f>
        <v>0.58874802859768671</v>
      </c>
      <c r="AG99" s="119">
        <f>INDEX('Option1 (base case)'!AG$14:AG$87, MATCH($C99, 'Option1 (base case)'!$C$14:$C$87,0))/10^6</f>
        <v>0.60385000946172085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SHN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196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1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105185.12535494758</v>
      </c>
      <c r="AA12" s="31">
        <f>Consol!AB36</f>
        <v>109246.86160387838</v>
      </c>
      <c r="AB12" s="31">
        <f>Consol!AC36</f>
        <v>113323.92035841622</v>
      </c>
      <c r="AC12" s="31">
        <f>Consol!AD36</f>
        <v>117413.18867626385</v>
      </c>
      <c r="AD12" s="31">
        <f>Consol!AE36</f>
        <v>121249.48175753636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143</v>
      </c>
      <c r="B14" s="253" t="s">
        <v>119</v>
      </c>
      <c r="C14" s="253" t="s">
        <v>189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143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143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143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143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143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143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143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143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189</v>
      </c>
      <c r="D28" s="253" t="str">
        <f>A28&amp;B28</f>
        <v>Option 2NPV</v>
      </c>
      <c r="E28" s="254"/>
      <c r="F28" s="31">
        <f>SUMPRODUCT($H28:$AG28, $H$5:$AG$5)</f>
        <v>753555.51517846354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-214228.13362051142</v>
      </c>
      <c r="N28" s="31">
        <f>(INDEX(Option2!N$106:N$117, MATCH($D28, Option2!$G$106:$G$117,0)))*conv_2026*N$7</f>
        <v>44759.405546106776</v>
      </c>
      <c r="O28" s="31">
        <f>(INDEX(Option2!O$106:O$117, MATCH($D28, Option2!$G$106:$G$117,0)))*conv_2026*O$7</f>
        <v>52975.279304999924</v>
      </c>
      <c r="P28" s="31">
        <f>(INDEX(Option2!P$106:P$117, MATCH($D28, Option2!$G$106:$G$117,0)))*conv_2026*P$7</f>
        <v>61879.092372186125</v>
      </c>
      <c r="Q28" s="31">
        <f>(INDEX(Option2!Q$106:Q$117, MATCH($D28, Option2!$G$106:$G$117,0)))*conv_2026*Q$7</f>
        <v>66995.982581882039</v>
      </c>
      <c r="R28" s="31">
        <f>(INDEX(Option2!R$106:R$117, MATCH($D28, Option2!$G$106:$G$117,0)))*conv_2026*R$7</f>
        <v>70392.539869039334</v>
      </c>
      <c r="S28" s="31">
        <f>(INDEX(Option2!S$106:S$117, MATCH($D28, Option2!$G$106:$G$117,0)))*conv_2026*S$7</f>
        <v>73956.040590037228</v>
      </c>
      <c r="T28" s="31">
        <f>(INDEX(Option2!T$106:T$117, MATCH($D28, Option2!$G$106:$G$117,0)))*conv_2026*T$7</f>
        <v>77642.13291964338</v>
      </c>
      <c r="U28" s="31">
        <f>(INDEX(Option2!U$106:U$117, MATCH($D28, Option2!$G$106:$G$117,0)))*conv_2026*U$7</f>
        <v>81421.210999322517</v>
      </c>
      <c r="V28" s="31">
        <f>(INDEX(Option2!V$106:V$117, MATCH($D28, Option2!$G$106:$G$117,0)))*conv_2026*V$7</f>
        <v>85272.416266474509</v>
      </c>
      <c r="W28" s="31">
        <f>(INDEX(Option2!W$106:W$117, MATCH($D28, Option2!$G$106:$G$117,0)))*conv_2026*W$7</f>
        <v>89180.460009304588</v>
      </c>
      <c r="X28" s="31">
        <f>(INDEX(Option2!X$106:X$117, MATCH($D28, Option2!$G$106:$G$117,0)))*conv_2026*X$7</f>
        <v>93133.792345619164</v>
      </c>
      <c r="Y28" s="31">
        <f>(INDEX(Option2!Y$106:Y$117, MATCH($D28, Option2!$G$106:$G$117,0)))*conv_2026*Y$7</f>
        <v>97123.477931269255</v>
      </c>
      <c r="Z28" s="31">
        <f>(INDEX(Option2!Z$106:Z$117, MATCH($D28, Option2!$G$106:$G$117,0)))*conv_2026*Z$7</f>
        <v>101142.47045366783</v>
      </c>
      <c r="AA28" s="31">
        <f>(INDEX(Option2!AA$106:AA$117, MATCH($D28, Option2!$G$106:$G$117,0)))*conv_2026*AA$7</f>
        <v>105185.12535494758</v>
      </c>
      <c r="AB28" s="31">
        <f>(INDEX(Option2!AB$106:AB$117, MATCH($D28, Option2!$G$106:$G$117,0)))*conv_2026*AB$7</f>
        <v>109246.86160387838</v>
      </c>
      <c r="AC28" s="31">
        <f>(INDEX(Option2!AC$106:AC$117, MATCH($D28, Option2!$G$106:$G$117,0)))*conv_2026*AC$7</f>
        <v>113323.92035841619</v>
      </c>
      <c r="AD28" s="31">
        <f>(INDEX(Option2!AD$106:AD$117, MATCH($D28, Option2!$G$106:$G$117,0)))*conv_2026*AD$7</f>
        <v>117413.18867626383</v>
      </c>
      <c r="AE28" s="31">
        <f>(INDEX(Option2!AE$106:AE$117, MATCH($D28, Option2!$G$106:$G$117,0)))*conv_2026*AE$7</f>
        <v>121249.48175753636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372151.74339099083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-235650.94698256257</v>
      </c>
      <c r="N30" s="31">
        <f>IF($B30=0,0, (INDEX(Option2!N$106:N$117, MATCH($D30, Option2!$G$106:$G$117,0)))*conv_2026*N$7)</f>
        <v>12625.185503030065</v>
      </c>
      <c r="O30" s="31">
        <f>IF($B30=0,0, (INDEX(Option2!O$106:O$117, MATCH($D30, Option2!$G$106:$G$117,0)))*conv_2026*O$7)</f>
        <v>20841.059261923212</v>
      </c>
      <c r="P30" s="31">
        <f>IF($B30=0,0, (INDEX(Option2!P$106:P$117, MATCH($D30, Option2!$G$106:$G$117,0)))*conv_2026*P$7)</f>
        <v>29744.872329109414</v>
      </c>
      <c r="Q30" s="31">
        <f>IF($B30=0,0, (INDEX(Option2!Q$106:Q$117, MATCH($D30, Option2!$G$106:$G$117,0)))*conv_2026*Q$7)</f>
        <v>34861.76253880532</v>
      </c>
      <c r="R30" s="31">
        <f>IF($B30=0,0, (INDEX(Option2!R$106:R$117, MATCH($D30, Option2!$G$106:$G$117,0)))*conv_2026*R$7)</f>
        <v>38258.319825962615</v>
      </c>
      <c r="S30" s="31">
        <f>IF($B30=0,0, (INDEX(Option2!S$106:S$117, MATCH($D30, Option2!$G$106:$G$117,0)))*conv_2026*S$7)</f>
        <v>41821.820546960509</v>
      </c>
      <c r="T30" s="31">
        <f>IF($B30=0,0, (INDEX(Option2!T$106:T$117, MATCH($D30, Option2!$G$106:$G$117,0)))*conv_2026*T$7)</f>
        <v>45507.912876566668</v>
      </c>
      <c r="U30" s="31">
        <f>IF($B30=0,0, (INDEX(Option2!U$106:U$117, MATCH($D30, Option2!$G$106:$G$117,0)))*conv_2026*U$7)</f>
        <v>49286.990956245812</v>
      </c>
      <c r="V30" s="31">
        <f>IF($B30=0,0, (INDEX(Option2!V$106:V$117, MATCH($D30, Option2!$G$106:$G$117,0)))*conv_2026*V$7)</f>
        <v>53138.196223397805</v>
      </c>
      <c r="W30" s="31">
        <f>IF($B30=0,0, (INDEX(Option2!W$106:W$117, MATCH($D30, Option2!$G$106:$G$117,0)))*conv_2026*W$7)</f>
        <v>57046.239966227877</v>
      </c>
      <c r="X30" s="31">
        <f>IF($B30=0,0, (INDEX(Option2!X$106:X$117, MATCH($D30, Option2!$G$106:$G$117,0)))*conv_2026*X$7)</f>
        <v>60999.572302542452</v>
      </c>
      <c r="Y30" s="31">
        <f>IF($B30=0,0, (INDEX(Option2!Y$106:Y$117, MATCH($D30, Option2!$G$106:$G$117,0)))*conv_2026*Y$7)</f>
        <v>64989.257888192551</v>
      </c>
      <c r="Z30" s="31">
        <f>IF($B30=0,0, (INDEX(Option2!Z$106:Z$117, MATCH($D30, Option2!$G$106:$G$117,0)))*conv_2026*Z$7)</f>
        <v>69008.250410591121</v>
      </c>
      <c r="AA30" s="31">
        <f>IF($B30=0,0, (INDEX(Option2!AA$106:AA$117, MATCH($D30, Option2!$G$106:$G$117,0)))*conv_2026*AA$7)</f>
        <v>73050.905311870869</v>
      </c>
      <c r="AB30" s="31">
        <f>IF($B30=0,0, (INDEX(Option2!AB$106:AB$117, MATCH($D30, Option2!$G$106:$G$117,0)))*conv_2026*AB$7)</f>
        <v>77112.641560801669</v>
      </c>
      <c r="AC30" s="31">
        <f>IF($B30=0,0, (INDEX(Option2!AC$106:AC$117, MATCH($D30, Option2!$G$106:$G$117,0)))*conv_2026*AC$7)</f>
        <v>81189.700315339491</v>
      </c>
      <c r="AD30" s="31">
        <f>IF($B30=0,0, (INDEX(Option2!AD$106:AD$117, MATCH($D30, Option2!$G$106:$G$117,0)))*conv_2026*AD$7)</f>
        <v>85278.96863318712</v>
      </c>
      <c r="AE30" s="31">
        <f>IF($B30=0,0, (INDEX(Option2!AE$106:AE$117, MATCH($D30, Option2!$G$106:$G$117,0)))*conv_2026*AE$7)</f>
        <v>89115.261714459659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1134959.2869659357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-192805.3202584603</v>
      </c>
      <c r="N31" s="31">
        <f>IF($B31=0,0, (INDEX(Option2!N$106:N$117, MATCH($D31, Option2!$G$106:$G$117,0)))*conv_2026*N$7)</f>
        <v>76893.625589183473</v>
      </c>
      <c r="O31" s="31">
        <f>IF($B31=0,0, (INDEX(Option2!O$106:O$117, MATCH($D31, Option2!$G$106:$G$117,0)))*conv_2026*O$7)</f>
        <v>85109.499348076628</v>
      </c>
      <c r="P31" s="31">
        <f>IF($B31=0,0, (INDEX(Option2!P$106:P$117, MATCH($D31, Option2!$G$106:$G$117,0)))*conv_2026*P$7)</f>
        <v>94013.31241526283</v>
      </c>
      <c r="Q31" s="31">
        <f>IF($B31=0,0, (INDEX(Option2!Q$106:Q$117, MATCH($D31, Option2!$G$106:$G$117,0)))*conv_2026*Q$7)</f>
        <v>99130.202624958736</v>
      </c>
      <c r="R31" s="31">
        <f>IF($B31=0,0, (INDEX(Option2!R$106:R$117, MATCH($D31, Option2!$G$106:$G$117,0)))*conv_2026*R$7)</f>
        <v>102526.75991211603</v>
      </c>
      <c r="S31" s="31">
        <f>IF($B31=0,0, (INDEX(Option2!S$106:S$117, MATCH($D31, Option2!$G$106:$G$117,0)))*conv_2026*S$7)</f>
        <v>106090.26063311392</v>
      </c>
      <c r="T31" s="31">
        <f>IF($B31=0,0, (INDEX(Option2!T$106:T$117, MATCH($D31, Option2!$G$106:$G$117,0)))*conv_2026*T$7)</f>
        <v>109776.35296272008</v>
      </c>
      <c r="U31" s="31">
        <f>IF($B31=0,0, (INDEX(Option2!U$106:U$117, MATCH($D31, Option2!$G$106:$G$117,0)))*conv_2026*U$7)</f>
        <v>113555.43104239923</v>
      </c>
      <c r="V31" s="31">
        <f>IF($B31=0,0, (INDEX(Option2!V$106:V$117, MATCH($D31, Option2!$G$106:$G$117,0)))*conv_2026*V$7)</f>
        <v>117406.63630955122</v>
      </c>
      <c r="W31" s="31">
        <f>IF($B31=0,0, (INDEX(Option2!W$106:W$117, MATCH($D31, Option2!$G$106:$G$117,0)))*conv_2026*W$7)</f>
        <v>121314.68005238129</v>
      </c>
      <c r="X31" s="31">
        <f>IF($B31=0,0, (INDEX(Option2!X$106:X$117, MATCH($D31, Option2!$G$106:$G$117,0)))*conv_2026*X$7)</f>
        <v>125268.01238869586</v>
      </c>
      <c r="Y31" s="31">
        <f>IF($B31=0,0, (INDEX(Option2!Y$106:Y$117, MATCH($D31, Option2!$G$106:$G$117,0)))*conv_2026*Y$7)</f>
        <v>129257.69797434597</v>
      </c>
      <c r="Z31" s="31">
        <f>IF($B31=0,0, (INDEX(Option2!Z$106:Z$117, MATCH($D31, Option2!$G$106:$G$117,0)))*conv_2026*Z$7)</f>
        <v>133276.69049674453</v>
      </c>
      <c r="AA31" s="31">
        <f>IF($B31=0,0, (INDEX(Option2!AA$106:AA$117, MATCH($D31, Option2!$G$106:$G$117,0)))*conv_2026*AA$7)</f>
        <v>137319.34539802428</v>
      </c>
      <c r="AB31" s="31">
        <f>IF($B31=0,0, (INDEX(Option2!AB$106:AB$117, MATCH($D31, Option2!$G$106:$G$117,0)))*conv_2026*AB$7)</f>
        <v>141381.08164695508</v>
      </c>
      <c r="AC31" s="31">
        <f>IF($B31=0,0, (INDEX(Option2!AC$106:AC$117, MATCH($D31, Option2!$G$106:$G$117,0)))*conv_2026*AC$7)</f>
        <v>145458.14040149288</v>
      </c>
      <c r="AD31" s="31">
        <f>IF($B31=0,0, (INDEX(Option2!AD$106:AD$117, MATCH($D31, Option2!$G$106:$G$117,0)))*conv_2026*AD$7)</f>
        <v>149547.40871934051</v>
      </c>
      <c r="AE31" s="31">
        <f>IF($B31=0,0, (INDEX(Option2!AE$106:AE$117, MATCH($D31, Option2!$G$106:$G$117,0)))*conv_2026*AE$7)</f>
        <v>153383.70180061305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1210314.838483782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-214228.13362051142</v>
      </c>
      <c r="N32" s="31">
        <f>IF($B32=0,0, (INDEX(Option2!N$106:N$117, MATCH($D32, Option2!$G$106:$G$117,0)))*conv_2026*N$7)</f>
        <v>81369.566143794174</v>
      </c>
      <c r="O32" s="31">
        <f>IF($B32=0,0, (INDEX(Option2!O$106:O$117, MATCH($D32, Option2!$G$106:$G$117,0)))*conv_2026*O$7)</f>
        <v>90407.027278576628</v>
      </c>
      <c r="P32" s="31">
        <f>IF($B32=0,0, (INDEX(Option2!P$106:P$117, MATCH($D32, Option2!$G$106:$G$117,0)))*conv_2026*P$7)</f>
        <v>100201.22165248146</v>
      </c>
      <c r="Q32" s="31">
        <f>IF($B32=0,0, (INDEX(Option2!Q$106:Q$117, MATCH($D32, Option2!$G$106:$G$117,0)))*conv_2026*Q$7)</f>
        <v>105829.80088314695</v>
      </c>
      <c r="R32" s="31">
        <f>IF($B32=0,0, (INDEX(Option2!R$106:R$117, MATCH($D32, Option2!$G$106:$G$117,0)))*conv_2026*R$7)</f>
        <v>109566.01389901996</v>
      </c>
      <c r="S32" s="31">
        <f>IF($B32=0,0, (INDEX(Option2!S$106:S$117, MATCH($D32, Option2!$G$106:$G$117,0)))*conv_2026*S$7)</f>
        <v>113485.86469211766</v>
      </c>
      <c r="T32" s="31">
        <f>IF($B32=0,0, (INDEX(Option2!T$106:T$117, MATCH($D32, Option2!$G$106:$G$117,0)))*conv_2026*T$7)</f>
        <v>117540.56625468443</v>
      </c>
      <c r="U32" s="31">
        <f>IF($B32=0,0, (INDEX(Option2!U$106:U$117, MATCH($D32, Option2!$G$106:$G$117,0)))*conv_2026*U$7)</f>
        <v>121697.55214233148</v>
      </c>
      <c r="V32" s="31">
        <f>IF($B32=0,0, (INDEX(Option2!V$106:V$117, MATCH($D32, Option2!$G$106:$G$117,0)))*conv_2026*V$7)</f>
        <v>125933.87793619868</v>
      </c>
      <c r="W32" s="31">
        <f>IF($B32=0,0, (INDEX(Option2!W$106:W$117, MATCH($D32, Option2!$G$106:$G$117,0)))*conv_2026*W$7)</f>
        <v>130232.72605331177</v>
      </c>
      <c r="X32" s="31">
        <f>IF($B32=0,0, (INDEX(Option2!X$106:X$117, MATCH($D32, Option2!$G$106:$G$117,0)))*conv_2026*X$7)</f>
        <v>134581.39162325778</v>
      </c>
      <c r="Y32" s="31">
        <f>IF($B32=0,0, (INDEX(Option2!Y$106:Y$117, MATCH($D32, Option2!$G$106:$G$117,0)))*conv_2026*Y$7)</f>
        <v>138970.04576747291</v>
      </c>
      <c r="Z32" s="31">
        <f>IF($B32=0,0, (INDEX(Option2!Z$106:Z$117, MATCH($D32, Option2!$G$106:$G$117,0)))*conv_2026*Z$7)</f>
        <v>143390.93754211132</v>
      </c>
      <c r="AA32" s="31">
        <f>IF($B32=0,0, (INDEX(Option2!AA$106:AA$117, MATCH($D32, Option2!$G$106:$G$117,0)))*conv_2026*AA$7)</f>
        <v>147837.85793351906</v>
      </c>
      <c r="AB32" s="31">
        <f>IF($B32=0,0, (INDEX(Option2!AB$106:AB$117, MATCH($D32, Option2!$G$106:$G$117,0)))*conv_2026*AB$7)</f>
        <v>152305.76780734293</v>
      </c>
      <c r="AC32" s="31">
        <f>IF($B32=0,0, (INDEX(Option2!AC$106:AC$117, MATCH($D32, Option2!$G$106:$G$117,0)))*conv_2026*AC$7)</f>
        <v>156790.53243733454</v>
      </c>
      <c r="AD32" s="31">
        <f>IF($B32=0,0, (INDEX(Option2!AD$106:AD$117, MATCH($D32, Option2!$G$106:$G$117,0)))*conv_2026*AD$7)</f>
        <v>161288.72758696691</v>
      </c>
      <c r="AE32" s="31">
        <f>IF($B32=0,0, (INDEX(Option2!AE$106:AE$117, MATCH($D32, Option2!$G$106:$G$117,0)))*conv_2026*AE$7)</f>
        <v>165508.64997636672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296796.19187314442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-214228.13362051142</v>
      </c>
      <c r="N33" s="31">
        <f>IF($B33=0,0, (INDEX(Option2!N$106:N$117, MATCH($D33, Option2!$G$106:$G$117,0)))*conv_2026*N$7)</f>
        <v>8149.244948419383</v>
      </c>
      <c r="O33" s="31">
        <f>IF($B33=0,0, (INDEX(Option2!O$106:O$117, MATCH($D33, Option2!$G$106:$G$117,0)))*conv_2026*O$7)</f>
        <v>15543.531331423221</v>
      </c>
      <c r="P33" s="31">
        <f>IF($B33=0,0, (INDEX(Option2!P$106:P$117, MATCH($D33, Option2!$G$106:$G$117,0)))*conv_2026*P$7)</f>
        <v>23556.963091890804</v>
      </c>
      <c r="Q33" s="31">
        <f>IF($B33=0,0, (INDEX(Option2!Q$106:Q$117, MATCH($D33, Option2!$G$106:$G$117,0)))*conv_2026*Q$7)</f>
        <v>28162.164280617122</v>
      </c>
      <c r="R33" s="31">
        <f>IF($B33=0,0, (INDEX(Option2!R$106:R$117, MATCH($D33, Option2!$G$106:$G$117,0)))*conv_2026*R$7)</f>
        <v>31219.065839058683</v>
      </c>
      <c r="S33" s="31">
        <f>IF($B33=0,0, (INDEX(Option2!S$106:S$117, MATCH($D33, Option2!$G$106:$G$117,0)))*conv_2026*S$7)</f>
        <v>34426.216487956786</v>
      </c>
      <c r="T33" s="31">
        <f>IF($B33=0,0, (INDEX(Option2!T$106:T$117, MATCH($D33, Option2!$G$106:$G$117,0)))*conv_2026*T$7)</f>
        <v>37743.699584602327</v>
      </c>
      <c r="U33" s="31">
        <f>IF($B33=0,0, (INDEX(Option2!U$106:U$117, MATCH($D33, Option2!$G$106:$G$117,0)))*conv_2026*U$7)</f>
        <v>41144.869856313562</v>
      </c>
      <c r="V33" s="31">
        <f>IF($B33=0,0, (INDEX(Option2!V$106:V$117, MATCH($D33, Option2!$G$106:$G$117,0)))*conv_2026*V$7)</f>
        <v>44610.954596750344</v>
      </c>
      <c r="W33" s="31">
        <f>IF($B33=0,0, (INDEX(Option2!W$106:W$117, MATCH($D33, Option2!$G$106:$G$117,0)))*conv_2026*W$7)</f>
        <v>48128.193965297418</v>
      </c>
      <c r="X33" s="31">
        <f>IF($B33=0,0, (INDEX(Option2!X$106:X$117, MATCH($D33, Option2!$G$106:$G$117,0)))*conv_2026*X$7)</f>
        <v>51686.193067980537</v>
      </c>
      <c r="Y33" s="31">
        <f>IF($B33=0,0, (INDEX(Option2!Y$106:Y$117, MATCH($D33, Option2!$G$106:$G$117,0)))*conv_2026*Y$7)</f>
        <v>55276.910095065621</v>
      </c>
      <c r="Z33" s="31">
        <f>IF($B33=0,0, (INDEX(Option2!Z$106:Z$117, MATCH($D33, Option2!$G$106:$G$117,0)))*conv_2026*Z$7)</f>
        <v>58894.003365224329</v>
      </c>
      <c r="AA33" s="31">
        <f>IF($B33=0,0, (INDEX(Option2!AA$106:AA$117, MATCH($D33, Option2!$G$106:$G$117,0)))*conv_2026*AA$7)</f>
        <v>62532.392776376109</v>
      </c>
      <c r="AB33" s="31">
        <f>IF($B33=0,0, (INDEX(Option2!AB$106:AB$117, MATCH($D33, Option2!$G$106:$G$117,0)))*conv_2026*AB$7)</f>
        <v>66187.955400413819</v>
      </c>
      <c r="AC33" s="31">
        <f>IF($B33=0,0, (INDEX(Option2!AC$106:AC$117, MATCH($D33, Option2!$G$106:$G$117,0)))*conv_2026*AC$7)</f>
        <v>69857.308279497869</v>
      </c>
      <c r="AD33" s="31">
        <f>IF($B33=0,0, (INDEX(Option2!AD$106:AD$117, MATCH($D33, Option2!$G$106:$G$117,0)))*conv_2026*AD$7)</f>
        <v>73537.649765560738</v>
      </c>
      <c r="AE33" s="31">
        <f>IF($B33=0,0, (INDEX(Option2!AE$106:AE$117, MATCH($D33, Option2!$G$106:$G$117,0)))*conv_2026*AE$7)</f>
        <v>76990.313538706003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-84607.579914328075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-235650.94698256257</v>
      </c>
      <c r="N34" s="31">
        <f>IF($B34=0,0, (INDEX(Option2!N$106:N$117, MATCH($D34, Option2!$G$106:$G$117,0)))*conv_2026*N$7)</f>
        <v>-23984.975094657329</v>
      </c>
      <c r="O34" s="31">
        <f>IF($B34=0,0, (INDEX(Option2!O$106:O$117, MATCH($D34, Option2!$G$106:$G$117,0)))*conv_2026*O$7)</f>
        <v>-16590.688711653489</v>
      </c>
      <c r="P34" s="31">
        <f>IF($B34=0,0, (INDEX(Option2!P$106:P$117, MATCH($D34, Option2!$G$106:$G$117,0)))*conv_2026*P$7)</f>
        <v>-8577.2569511859092</v>
      </c>
      <c r="Q34" s="31">
        <f>IF($B34=0,0, (INDEX(Option2!Q$106:Q$117, MATCH($D34, Option2!$G$106:$G$117,0)))*conv_2026*Q$7)</f>
        <v>-3972.0557624595895</v>
      </c>
      <c r="R34" s="31">
        <f>IF($B34=0,0, (INDEX(Option2!R$106:R$117, MATCH($D34, Option2!$G$106:$G$117,0)))*conv_2026*R$7)</f>
        <v>-915.15420401802783</v>
      </c>
      <c r="S34" s="31">
        <f>IF($B34=0,0, (INDEX(Option2!S$106:S$117, MATCH($D34, Option2!$G$106:$G$117,0)))*conv_2026*S$7)</f>
        <v>2291.9964448800774</v>
      </c>
      <c r="T34" s="31">
        <f>IF($B34=0,0, (INDEX(Option2!T$106:T$117, MATCH($D34, Option2!$G$106:$G$117,0)))*conv_2026*T$7)</f>
        <v>5609.479541525614</v>
      </c>
      <c r="U34" s="31">
        <f>IF($B34=0,0, (INDEX(Option2!U$106:U$117, MATCH($D34, Option2!$G$106:$G$117,0)))*conv_2026*U$7)</f>
        <v>9010.649813236847</v>
      </c>
      <c r="V34" s="31">
        <f>IF($B34=0,0, (INDEX(Option2!V$106:V$117, MATCH($D34, Option2!$G$106:$G$117,0)))*conv_2026*V$7)</f>
        <v>12476.734553673636</v>
      </c>
      <c r="W34" s="31">
        <f>IF($B34=0,0, (INDEX(Option2!W$106:W$117, MATCH($D34, Option2!$G$106:$G$117,0)))*conv_2026*W$7)</f>
        <v>15993.973922220695</v>
      </c>
      <c r="X34" s="31">
        <f>IF($B34=0,0, (INDEX(Option2!X$106:X$117, MATCH($D34, Option2!$G$106:$G$117,0)))*conv_2026*X$7)</f>
        <v>19551.973024903829</v>
      </c>
      <c r="Y34" s="31">
        <f>IF($B34=0,0, (INDEX(Option2!Y$106:Y$117, MATCH($D34, Option2!$G$106:$G$117,0)))*conv_2026*Y$7)</f>
        <v>23142.690051988899</v>
      </c>
      <c r="Z34" s="31">
        <f>IF($B34=0,0, (INDEX(Option2!Z$106:Z$117, MATCH($D34, Option2!$G$106:$G$117,0)))*conv_2026*Z$7)</f>
        <v>26759.78332214761</v>
      </c>
      <c r="AA34" s="31">
        <f>IF($B34=0,0, (INDEX(Option2!AA$106:AA$117, MATCH($D34, Option2!$G$106:$G$117,0)))*conv_2026*AA$7)</f>
        <v>30398.172733299387</v>
      </c>
      <c r="AB34" s="31">
        <f>IF($B34=0,0, (INDEX(Option2!AB$106:AB$117, MATCH($D34, Option2!$G$106:$G$117,0)))*conv_2026*AB$7)</f>
        <v>34053.735357337115</v>
      </c>
      <c r="AC34" s="31">
        <f>IF($B34=0,0, (INDEX(Option2!AC$106:AC$117, MATCH($D34, Option2!$G$106:$G$117,0)))*conv_2026*AC$7)</f>
        <v>37723.08823642115</v>
      </c>
      <c r="AD34" s="31">
        <f>IF($B34=0,0, (INDEX(Option2!AD$106:AD$117, MATCH($D34, Option2!$G$106:$G$117,0)))*conv_2026*AD$7)</f>
        <v>41403.429722484019</v>
      </c>
      <c r="AE34" s="31">
        <f>IF($B34=0,0, (INDEX(Option2!AE$106:AE$117, MATCH($D34, Option2!$G$106:$G$117,0)))*conv_2026*AE$7)</f>
        <v>44856.093495629291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753555.51517846354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-214228.13362051142</v>
      </c>
      <c r="N35" s="31">
        <f>IF($B35=0,0, (INDEX(Option2!N$106:N$117, MATCH($D35, Option2!$G$106:$G$117,0)))*conv_2026*N$7)</f>
        <v>44759.405546106776</v>
      </c>
      <c r="O35" s="31">
        <f>IF($B35=0,0, (INDEX(Option2!O$106:O$117, MATCH($D35, Option2!$G$106:$G$117,0)))*conv_2026*O$7)</f>
        <v>52975.279304999924</v>
      </c>
      <c r="P35" s="31">
        <f>IF($B35=0,0, (INDEX(Option2!P$106:P$117, MATCH($D35, Option2!$G$106:$G$117,0)))*conv_2026*P$7)</f>
        <v>61879.092372186125</v>
      </c>
      <c r="Q35" s="31">
        <f>IF($B35=0,0, (INDEX(Option2!Q$106:Q$117, MATCH($D35, Option2!$G$106:$G$117,0)))*conv_2026*Q$7)</f>
        <v>66995.982581882039</v>
      </c>
      <c r="R35" s="31">
        <f>IF($B35=0,0, (INDEX(Option2!R$106:R$117, MATCH($D35, Option2!$G$106:$G$117,0)))*conv_2026*R$7)</f>
        <v>70392.539869039334</v>
      </c>
      <c r="S35" s="31">
        <f>IF($B35=0,0, (INDEX(Option2!S$106:S$117, MATCH($D35, Option2!$G$106:$G$117,0)))*conv_2026*S$7)</f>
        <v>73956.040590037228</v>
      </c>
      <c r="T35" s="31">
        <f>IF($B35=0,0, (INDEX(Option2!T$106:T$117, MATCH($D35, Option2!$G$106:$G$117,0)))*conv_2026*T$7)</f>
        <v>77642.13291964338</v>
      </c>
      <c r="U35" s="31">
        <f>IF($B35=0,0, (INDEX(Option2!U$106:U$117, MATCH($D35, Option2!$G$106:$G$117,0)))*conv_2026*U$7)</f>
        <v>81421.210999322517</v>
      </c>
      <c r="V35" s="31">
        <f>IF($B35=0,0, (INDEX(Option2!V$106:V$117, MATCH($D35, Option2!$G$106:$G$117,0)))*conv_2026*V$7)</f>
        <v>85272.416266474509</v>
      </c>
      <c r="W35" s="31">
        <f>IF($B35=0,0, (INDEX(Option2!W$106:W$117, MATCH($D35, Option2!$G$106:$G$117,0)))*conv_2026*W$7)</f>
        <v>89180.460009304588</v>
      </c>
      <c r="X35" s="31">
        <f>IF($B35=0,0, (INDEX(Option2!X$106:X$117, MATCH($D35, Option2!$G$106:$G$117,0)))*conv_2026*X$7)</f>
        <v>93133.792345619164</v>
      </c>
      <c r="Y35" s="31">
        <f>IF($B35=0,0, (INDEX(Option2!Y$106:Y$117, MATCH($D35, Option2!$G$106:$G$117,0)))*conv_2026*Y$7)</f>
        <v>97123.477931269255</v>
      </c>
      <c r="Z35" s="31">
        <f>IF($B35=0,0, (INDEX(Option2!Z$106:Z$117, MATCH($D35, Option2!$G$106:$G$117,0)))*conv_2026*Z$7)</f>
        <v>101142.47045366783</v>
      </c>
      <c r="AA35" s="31">
        <f>IF($B35=0,0, (INDEX(Option2!AA$106:AA$117, MATCH($D35, Option2!$G$106:$G$117,0)))*conv_2026*AA$7)</f>
        <v>105185.12535494758</v>
      </c>
      <c r="AB35" s="31">
        <f>IF($B35=0,0, (INDEX(Option2!AB$106:AB$117, MATCH($D35, Option2!$G$106:$G$117,0)))*conv_2026*AB$7)</f>
        <v>109246.86160387838</v>
      </c>
      <c r="AC35" s="31">
        <f>IF($B35=0,0, (INDEX(Option2!AC$106:AC$117, MATCH($D35, Option2!$G$106:$G$117,0)))*conv_2026*AC$7)</f>
        <v>113323.92035841619</v>
      </c>
      <c r="AD35" s="31">
        <f>IF($B35=0,0, (INDEX(Option2!AD$106:AD$117, MATCH($D35, Option2!$G$106:$G$117,0)))*conv_2026*AD$7)</f>
        <v>117413.18867626383</v>
      </c>
      <c r="AE35" s="31">
        <f>IF($B35=0,0, (INDEX(Option2!AE$106:AE$117, MATCH($D35, Option2!$G$106:$G$117,0)))*conv_2026*AE$7)</f>
        <v>121249.48175753636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753555.51517846354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-214228.13362051142</v>
      </c>
      <c r="N36" s="31">
        <f>IF($B36=0,0, (INDEX(Option2!N$106:N$117, MATCH($D36, Option2!$G$106:$G$117,0)))*conv_2026*N$7)</f>
        <v>44759.405546106776</v>
      </c>
      <c r="O36" s="31">
        <f>IF($B36=0,0, (INDEX(Option2!O$106:O$117, MATCH($D36, Option2!$G$106:$G$117,0)))*conv_2026*O$7)</f>
        <v>52975.279304999924</v>
      </c>
      <c r="P36" s="31">
        <f>IF($B36=0,0, (INDEX(Option2!P$106:P$117, MATCH($D36, Option2!$G$106:$G$117,0)))*conv_2026*P$7)</f>
        <v>61879.092372186125</v>
      </c>
      <c r="Q36" s="31">
        <f>IF($B36=0,0, (INDEX(Option2!Q$106:Q$117, MATCH($D36, Option2!$G$106:$G$117,0)))*conv_2026*Q$7)</f>
        <v>66995.982581882039</v>
      </c>
      <c r="R36" s="31">
        <f>IF($B36=0,0, (INDEX(Option2!R$106:R$117, MATCH($D36, Option2!$G$106:$G$117,0)))*conv_2026*R$7)</f>
        <v>70392.539869039334</v>
      </c>
      <c r="S36" s="31">
        <f>IF($B36=0,0, (INDEX(Option2!S$106:S$117, MATCH($D36, Option2!$G$106:$G$117,0)))*conv_2026*S$7)</f>
        <v>73956.040590037228</v>
      </c>
      <c r="T36" s="31">
        <f>IF($B36=0,0, (INDEX(Option2!T$106:T$117, MATCH($D36, Option2!$G$106:$G$117,0)))*conv_2026*T$7)</f>
        <v>77642.13291964338</v>
      </c>
      <c r="U36" s="31">
        <f>IF($B36=0,0, (INDEX(Option2!U$106:U$117, MATCH($D36, Option2!$G$106:$G$117,0)))*conv_2026*U$7)</f>
        <v>81421.210999322517</v>
      </c>
      <c r="V36" s="31">
        <f>IF($B36=0,0, (INDEX(Option2!V$106:V$117, MATCH($D36, Option2!$G$106:$G$117,0)))*conv_2026*V$7)</f>
        <v>85272.416266474509</v>
      </c>
      <c r="W36" s="31">
        <f>IF($B36=0,0, (INDEX(Option2!W$106:W$117, MATCH($D36, Option2!$G$106:$G$117,0)))*conv_2026*W$7)</f>
        <v>89180.460009304588</v>
      </c>
      <c r="X36" s="31">
        <f>IF($B36=0,0, (INDEX(Option2!X$106:X$117, MATCH($D36, Option2!$G$106:$G$117,0)))*conv_2026*X$7)</f>
        <v>93133.792345619164</v>
      </c>
      <c r="Y36" s="31">
        <f>IF($B36=0,0, (INDEX(Option2!Y$106:Y$117, MATCH($D36, Option2!$G$106:$G$117,0)))*conv_2026*Y$7)</f>
        <v>97123.477931269255</v>
      </c>
      <c r="Z36" s="31">
        <f>IF($B36=0,0, (INDEX(Option2!Z$106:Z$117, MATCH($D36, Option2!$G$106:$G$117,0)))*conv_2026*Z$7)</f>
        <v>101142.47045366783</v>
      </c>
      <c r="AA36" s="31">
        <f>IF($B36=0,0, (INDEX(Option2!AA$106:AA$117, MATCH($D36, Option2!$G$106:$G$117,0)))*conv_2026*AA$7)</f>
        <v>105185.12535494758</v>
      </c>
      <c r="AB36" s="31">
        <f>IF($B36=0,0, (INDEX(Option2!AB$106:AB$117, MATCH($D36, Option2!$G$106:$G$117,0)))*conv_2026*AB$7)</f>
        <v>109246.86160387838</v>
      </c>
      <c r="AC36" s="31">
        <f>IF($B36=0,0, (INDEX(Option2!AC$106:AC$117, MATCH($D36, Option2!$G$106:$G$117,0)))*conv_2026*AC$7)</f>
        <v>113323.92035841619</v>
      </c>
      <c r="AD36" s="31">
        <f>IF($B36=0,0, (INDEX(Option2!AD$106:AD$117, MATCH($D36, Option2!$G$106:$G$117,0)))*conv_2026*AD$7)</f>
        <v>117413.18867626383</v>
      </c>
      <c r="AE36" s="31">
        <f>IF($B36=0,0, (INDEX(Option2!AE$106:AE$117, MATCH($D36, Option2!$G$106:$G$117,0)))*conv_2026*AE$7)</f>
        <v>121249.48175753636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753555.51517846354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-214228.13362051142</v>
      </c>
      <c r="N37" s="31">
        <f>IF($B37=0,0, (INDEX(Option2!N$106:N$117, MATCH($D37, Option2!$G$106:$G$117,0)))*conv_2026*N$7)</f>
        <v>44759.405546106776</v>
      </c>
      <c r="O37" s="31">
        <f>IF($B37=0,0, (INDEX(Option2!O$106:O$117, MATCH($D37, Option2!$G$106:$G$117,0)))*conv_2026*O$7)</f>
        <v>52975.279304999924</v>
      </c>
      <c r="P37" s="31">
        <f>IF($B37=0,0, (INDEX(Option2!P$106:P$117, MATCH($D37, Option2!$G$106:$G$117,0)))*conv_2026*P$7)</f>
        <v>61879.092372186125</v>
      </c>
      <c r="Q37" s="31">
        <f>IF($B37=0,0, (INDEX(Option2!Q$106:Q$117, MATCH($D37, Option2!$G$106:$G$117,0)))*conv_2026*Q$7)</f>
        <v>66995.982581882039</v>
      </c>
      <c r="R37" s="31">
        <f>IF($B37=0,0, (INDEX(Option2!R$106:R$117, MATCH($D37, Option2!$G$106:$G$117,0)))*conv_2026*R$7)</f>
        <v>70392.539869039334</v>
      </c>
      <c r="S37" s="31">
        <f>IF($B37=0,0, (INDEX(Option2!S$106:S$117, MATCH($D37, Option2!$G$106:$G$117,0)))*conv_2026*S$7)</f>
        <v>73956.040590037228</v>
      </c>
      <c r="T37" s="31">
        <f>IF($B37=0,0, (INDEX(Option2!T$106:T$117, MATCH($D37, Option2!$G$106:$G$117,0)))*conv_2026*T$7)</f>
        <v>77642.13291964338</v>
      </c>
      <c r="U37" s="31">
        <f>IF($B37=0,0, (INDEX(Option2!U$106:U$117, MATCH($D37, Option2!$G$106:$G$117,0)))*conv_2026*U$7)</f>
        <v>81421.210999322517</v>
      </c>
      <c r="V37" s="31">
        <f>IF($B37=0,0, (INDEX(Option2!V$106:V$117, MATCH($D37, Option2!$G$106:$G$117,0)))*conv_2026*V$7)</f>
        <v>85272.416266474509</v>
      </c>
      <c r="W37" s="31">
        <f>IF($B37=0,0, (INDEX(Option2!W$106:W$117, MATCH($D37, Option2!$G$106:$G$117,0)))*conv_2026*W$7)</f>
        <v>89180.460009304588</v>
      </c>
      <c r="X37" s="31">
        <f>IF($B37=0,0, (INDEX(Option2!X$106:X$117, MATCH($D37, Option2!$G$106:$G$117,0)))*conv_2026*X$7)</f>
        <v>93133.792345619164</v>
      </c>
      <c r="Y37" s="31">
        <f>IF($B37=0,0, (INDEX(Option2!Y$106:Y$117, MATCH($D37, Option2!$G$106:$G$117,0)))*conv_2026*Y$7)</f>
        <v>97123.477931269255</v>
      </c>
      <c r="Z37" s="31">
        <f>IF($B37=0,0, (INDEX(Option2!Z$106:Z$117, MATCH($D37, Option2!$G$106:$G$117,0)))*conv_2026*Z$7)</f>
        <v>101142.47045366783</v>
      </c>
      <c r="AA37" s="31">
        <f>IF($B37=0,0, (INDEX(Option2!AA$106:AA$117, MATCH($D37, Option2!$G$106:$G$117,0)))*conv_2026*AA$7)</f>
        <v>105185.12535494758</v>
      </c>
      <c r="AB37" s="31">
        <f>IF($B37=0,0, (INDEX(Option2!AB$106:AB$117, MATCH($D37, Option2!$G$106:$G$117,0)))*conv_2026*AB$7)</f>
        <v>109246.86160387838</v>
      </c>
      <c r="AC37" s="31">
        <f>IF($B37=0,0, (INDEX(Option2!AC$106:AC$117, MATCH($D37, Option2!$G$106:$G$117,0)))*conv_2026*AC$7)</f>
        <v>113323.92035841619</v>
      </c>
      <c r="AD37" s="31">
        <f>IF($B37=0,0, (INDEX(Option2!AD$106:AD$117, MATCH($D37, Option2!$G$106:$G$117,0)))*conv_2026*AD$7)</f>
        <v>117413.18867626383</v>
      </c>
      <c r="AE37" s="31">
        <f>IF($B37=0,0, (INDEX(Option2!AE$106:AE$117, MATCH($D37, Option2!$G$106:$G$117,0)))*conv_2026*AE$7)</f>
        <v>121249.48175753636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-47777.248974528869</v>
      </c>
      <c r="N40" s="31">
        <f>Consol!N50</f>
        <v>-46963.598131841987</v>
      </c>
      <c r="O40" s="31">
        <f>Consol!O50</f>
        <v>-45922.552015872789</v>
      </c>
      <c r="P40" s="31">
        <f>Consol!P50</f>
        <v>-44850.370796253177</v>
      </c>
      <c r="Q40" s="31">
        <f>Consol!Q50</f>
        <v>-43990.51717589076</v>
      </c>
      <c r="R40" s="31">
        <f>Consol!R50</f>
        <v>-43230.988183569294</v>
      </c>
      <c r="S40" s="31">
        <f>Consol!S50</f>
        <v>-42461.020443723974</v>
      </c>
      <c r="T40" s="31">
        <f>Consol!T50</f>
        <v>-41680.657009600778</v>
      </c>
      <c r="U40" s="31">
        <f>Consol!U50</f>
        <v>-40889.939514947728</v>
      </c>
      <c r="V40" s="31">
        <f>Consol!V50</f>
        <v>-40088.908229835972</v>
      </c>
      <c r="W40" s="31">
        <f>Consol!W50</f>
        <v>27631.467347763435</v>
      </c>
      <c r="X40" s="31">
        <f>Consol!X50</f>
        <v>28453.010598262597</v>
      </c>
      <c r="Y40" s="31">
        <f>Consol!Y50</f>
        <v>29284.75449975385</v>
      </c>
      <c r="Z40" s="31">
        <f>Consol!Z50</f>
        <v>30126.663739624204</v>
      </c>
      <c r="AA40" s="31">
        <f>Consol!AA50</f>
        <v>30978.704133679177</v>
      </c>
      <c r="AB40" s="31">
        <f>Consol!AB50</f>
        <v>31840.84258645798</v>
      </c>
      <c r="AC40" s="31">
        <f>Consol!AC50</f>
        <v>32713.047053620063</v>
      </c>
      <c r="AD40" s="31">
        <f>Consol!AD50</f>
        <v>33595.286506258315</v>
      </c>
      <c r="AE40" s="31">
        <f>Consol!AE50</f>
        <v>34447.864947418915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189</v>
      </c>
      <c r="D42" s="253" t="str">
        <f>A42&amp;B42</f>
        <v>Option 3NPV</v>
      </c>
      <c r="E42" s="254"/>
      <c r="F42" s="31">
        <f t="shared" ref="F42:F51" si="4">SUMPRODUCT($H42:$AG42, $H$5:$AG$5)</f>
        <v>-177298.24420429941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-47777.248974528869</v>
      </c>
      <c r="N42" s="31">
        <f>(INDEX(Option3!N$106:N$117, MATCH($D42, Option3!$G$106:$G$117,0)))*conv_2026*N$7</f>
        <v>-46963.598131841987</v>
      </c>
      <c r="O42" s="31">
        <f>(INDEX(Option3!O$106:O$117, MATCH($D42, Option3!$G$106:$G$117,0)))*conv_2026*O$7</f>
        <v>-45922.552015872789</v>
      </c>
      <c r="P42" s="31">
        <f>(INDEX(Option3!P$106:P$117, MATCH($D42, Option3!$G$106:$G$117,0)))*conv_2026*P$7</f>
        <v>-44850.37079625317</v>
      </c>
      <c r="Q42" s="31">
        <f>(INDEX(Option3!Q$106:Q$117, MATCH($D42, Option3!$G$106:$G$117,0)))*conv_2026*Q$7</f>
        <v>-43990.517175890753</v>
      </c>
      <c r="R42" s="31">
        <f>(INDEX(Option3!R$106:R$117, MATCH($D42, Option3!$G$106:$G$117,0)))*conv_2026*R$7</f>
        <v>-43230.988183569287</v>
      </c>
      <c r="S42" s="31">
        <f>(INDEX(Option3!S$106:S$117, MATCH($D42, Option3!$G$106:$G$117,0)))*conv_2026*S$7</f>
        <v>-42461.020443723974</v>
      </c>
      <c r="T42" s="31">
        <f>(INDEX(Option3!T$106:T$117, MATCH($D42, Option3!$G$106:$G$117,0)))*conv_2026*T$7</f>
        <v>-41680.657009600778</v>
      </c>
      <c r="U42" s="31">
        <f>(INDEX(Option3!U$106:U$117, MATCH($D42, Option3!$G$106:$G$117,0)))*conv_2026*U$7</f>
        <v>-40889.939514947728</v>
      </c>
      <c r="V42" s="31">
        <f>(INDEX(Option3!V$106:V$117, MATCH($D42, Option3!$G$106:$G$117,0)))*conv_2026*V$7</f>
        <v>-40088.908229835972</v>
      </c>
      <c r="W42" s="31">
        <f>(INDEX(Option3!W$106:W$117, MATCH($D42, Option3!$G$106:$G$117,0)))*conv_2026*W$7</f>
        <v>27631.467347763435</v>
      </c>
      <c r="X42" s="31">
        <f>(INDEX(Option3!X$106:X$117, MATCH($D42, Option3!$G$106:$G$117,0)))*conv_2026*X$7</f>
        <v>28453.010598262597</v>
      </c>
      <c r="Y42" s="31">
        <f>(INDEX(Option3!Y$106:Y$117, MATCH($D42, Option3!$G$106:$G$117,0)))*conv_2026*Y$7</f>
        <v>29284.75449975385</v>
      </c>
      <c r="Z42" s="31">
        <f>(INDEX(Option3!Z$106:Z$117, MATCH($D42, Option3!$G$106:$G$117,0)))*conv_2026*Z$7</f>
        <v>30126.663739624204</v>
      </c>
      <c r="AA42" s="31">
        <f>(INDEX(Option3!AA$106:AA$117, MATCH($D42, Option3!$G$106:$G$117,0)))*conv_2026*AA$7</f>
        <v>30978.704133679177</v>
      </c>
      <c r="AB42" s="31">
        <f>(INDEX(Option3!AB$106:AB$117, MATCH($D42, Option3!$G$106:$G$117,0)))*conv_2026*AB$7</f>
        <v>31840.84258645798</v>
      </c>
      <c r="AC42" s="31">
        <f>(INDEX(Option3!AC$106:AC$117, MATCH($D42, Option3!$G$106:$G$117,0)))*conv_2026*AC$7</f>
        <v>32713.047053620063</v>
      </c>
      <c r="AD42" s="31">
        <f>(INDEX(Option3!AD$106:AD$117, MATCH($D42, Option3!$G$106:$G$117,0)))*conv_2026*AD$7</f>
        <v>33595.286506258315</v>
      </c>
      <c r="AE42" s="31">
        <f>(INDEX(Option3!AE$106:AE$117, MATCH($D42, Option3!$G$106:$G$117,0)))*conv_2026*AE$7</f>
        <v>34447.864947418915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-226631.50902521893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-54468.155920631361</v>
      </c>
      <c r="N44" s="31">
        <f>(INDEX(Option3!N$106:N$117, MATCH($D44, Option3!$G$106:$G$117,0)))*conv_2026*N$7</f>
        <v>-53654.505077944479</v>
      </c>
      <c r="O44" s="31">
        <f>(INDEX(Option3!O$106:O$117, MATCH($D44, Option3!$G$106:$G$117,0)))*conv_2026*O$7</f>
        <v>-52613.458961975281</v>
      </c>
      <c r="P44" s="31">
        <f>(INDEX(Option3!P$106:P$117, MATCH($D44, Option3!$G$106:$G$117,0)))*conv_2026*P$7</f>
        <v>-51541.277742355669</v>
      </c>
      <c r="Q44" s="31">
        <f>(INDEX(Option3!Q$106:Q$117, MATCH($D44, Option3!$G$106:$G$117,0)))*conv_2026*Q$7</f>
        <v>-50681.424121993252</v>
      </c>
      <c r="R44" s="31">
        <f>(INDEX(Option3!R$106:R$117, MATCH($D44, Option3!$G$106:$G$117,0)))*conv_2026*R$7</f>
        <v>-49921.895129671786</v>
      </c>
      <c r="S44" s="31">
        <f>(INDEX(Option3!S$106:S$117, MATCH($D44, Option3!$G$106:$G$117,0)))*conv_2026*S$7</f>
        <v>-49151.927389826473</v>
      </c>
      <c r="T44" s="31">
        <f>(INDEX(Option3!T$106:T$117, MATCH($D44, Option3!$G$106:$G$117,0)))*conv_2026*T$7</f>
        <v>-48371.56395570327</v>
      </c>
      <c r="U44" s="31">
        <f>(INDEX(Option3!U$106:U$117, MATCH($D44, Option3!$G$106:$G$117,0)))*conv_2026*U$7</f>
        <v>-47580.84646105022</v>
      </c>
      <c r="V44" s="31">
        <f>(INDEX(Option3!V$106:V$117, MATCH($D44, Option3!$G$106:$G$117,0)))*conv_2026*V$7</f>
        <v>-46779.815175938464</v>
      </c>
      <c r="W44" s="31">
        <f>(INDEX(Option3!W$106:W$117, MATCH($D44, Option3!$G$106:$G$117,0)))*conv_2026*W$7</f>
        <v>27631.467347763435</v>
      </c>
      <c r="X44" s="31">
        <f>(INDEX(Option3!X$106:X$117, MATCH($D44, Option3!$G$106:$G$117,0)))*conv_2026*X$7</f>
        <v>28453.010598262597</v>
      </c>
      <c r="Y44" s="31">
        <f>(INDEX(Option3!Y$106:Y$117, MATCH($D44, Option3!$G$106:$G$117,0)))*conv_2026*Y$7</f>
        <v>29284.75449975385</v>
      </c>
      <c r="Z44" s="31">
        <f>(INDEX(Option3!Z$106:Z$117, MATCH($D44, Option3!$G$106:$G$117,0)))*conv_2026*Z$7</f>
        <v>30126.663739624204</v>
      </c>
      <c r="AA44" s="31">
        <f>(INDEX(Option3!AA$106:AA$117, MATCH($D44, Option3!$G$106:$G$117,0)))*conv_2026*AA$7</f>
        <v>30978.704133679177</v>
      </c>
      <c r="AB44" s="31">
        <f>(INDEX(Option3!AB$106:AB$117, MATCH($D44, Option3!$G$106:$G$117,0)))*conv_2026*AB$7</f>
        <v>31840.84258645798</v>
      </c>
      <c r="AC44" s="31">
        <f>(INDEX(Option3!AC$106:AC$117, MATCH($D44, Option3!$G$106:$G$117,0)))*conv_2026*AC$7</f>
        <v>32713.047053620063</v>
      </c>
      <c r="AD44" s="31">
        <f>(INDEX(Option3!AD$106:AD$117, MATCH($D44, Option3!$G$106:$G$117,0)))*conv_2026*AD$7</f>
        <v>33595.286506258315</v>
      </c>
      <c r="AE44" s="31">
        <f>(INDEX(Option3!AE$106:AE$117, MATCH($D44, Option3!$G$106:$G$117,0)))*conv_2026*AE$7</f>
        <v>34447.864947418915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-127964.97938337986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-41086.34202842637</v>
      </c>
      <c r="N45" s="31">
        <f>(INDEX(Option3!N$106:N$117, MATCH($D45, Option3!$G$106:$G$117,0)))*conv_2026*N$7</f>
        <v>-40272.691185739488</v>
      </c>
      <c r="O45" s="31">
        <f>(INDEX(Option3!O$106:O$117, MATCH($D45, Option3!$G$106:$G$117,0)))*conv_2026*O$7</f>
        <v>-39231.645069770289</v>
      </c>
      <c r="P45" s="31">
        <f>(INDEX(Option3!P$106:P$117, MATCH($D45, Option3!$G$106:$G$117,0)))*conv_2026*P$7</f>
        <v>-38159.463850150678</v>
      </c>
      <c r="Q45" s="31">
        <f>(INDEX(Option3!Q$106:Q$117, MATCH($D45, Option3!$G$106:$G$117,0)))*conv_2026*Q$7</f>
        <v>-37299.610229788261</v>
      </c>
      <c r="R45" s="31">
        <f>(INDEX(Option3!R$106:R$117, MATCH($D45, Option3!$G$106:$G$117,0)))*conv_2026*R$7</f>
        <v>-36540.081237466788</v>
      </c>
      <c r="S45" s="31">
        <f>(INDEX(Option3!S$106:S$117, MATCH($D45, Option3!$G$106:$G$117,0)))*conv_2026*S$7</f>
        <v>-35770.113497621474</v>
      </c>
      <c r="T45" s="31">
        <f>(INDEX(Option3!T$106:T$117, MATCH($D45, Option3!$G$106:$G$117,0)))*conv_2026*T$7</f>
        <v>-34989.750063498272</v>
      </c>
      <c r="U45" s="31">
        <f>(INDEX(Option3!U$106:U$117, MATCH($D45, Option3!$G$106:$G$117,0)))*conv_2026*U$7</f>
        <v>-34199.032568845221</v>
      </c>
      <c r="V45" s="31">
        <f>(INDEX(Option3!V$106:V$117, MATCH($D45, Option3!$G$106:$G$117,0)))*conv_2026*V$7</f>
        <v>-33398.001283733473</v>
      </c>
      <c r="W45" s="31">
        <f>(INDEX(Option3!W$106:W$117, MATCH($D45, Option3!$G$106:$G$117,0)))*conv_2026*W$7</f>
        <v>27631.467347763435</v>
      </c>
      <c r="X45" s="31">
        <f>(INDEX(Option3!X$106:X$117, MATCH($D45, Option3!$G$106:$G$117,0)))*conv_2026*X$7</f>
        <v>28453.010598262597</v>
      </c>
      <c r="Y45" s="31">
        <f>(INDEX(Option3!Y$106:Y$117, MATCH($D45, Option3!$G$106:$G$117,0)))*conv_2026*Y$7</f>
        <v>29284.75449975385</v>
      </c>
      <c r="Z45" s="31">
        <f>(INDEX(Option3!Z$106:Z$117, MATCH($D45, Option3!$G$106:$G$117,0)))*conv_2026*Z$7</f>
        <v>30126.663739624204</v>
      </c>
      <c r="AA45" s="31">
        <f>(INDEX(Option3!AA$106:AA$117, MATCH($D45, Option3!$G$106:$G$117,0)))*conv_2026*AA$7</f>
        <v>30978.704133679177</v>
      </c>
      <c r="AB45" s="31">
        <f>(INDEX(Option3!AB$106:AB$117, MATCH($D45, Option3!$G$106:$G$117,0)))*conv_2026*AB$7</f>
        <v>31840.84258645798</v>
      </c>
      <c r="AC45" s="31">
        <f>(INDEX(Option3!AC$106:AC$117, MATCH($D45, Option3!$G$106:$G$117,0)))*conv_2026*AC$7</f>
        <v>32713.047053620063</v>
      </c>
      <c r="AD45" s="31">
        <f>(INDEX(Option3!AD$106:AD$117, MATCH($D45, Option3!$G$106:$G$117,0)))*conv_2026*AD$7</f>
        <v>33595.286506258315</v>
      </c>
      <c r="AE45" s="31">
        <f>(INDEX(Option3!AE$106:AE$117, MATCH($D45, Option3!$G$106:$G$117,0)))*conv_2026*AE$7</f>
        <v>34447.864947418915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-145694.80380380989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-45864.066925879255</v>
      </c>
      <c r="N46" s="31">
        <f>(INDEX(Option3!N$106:N$117, MATCH($D46, Option3!$G$106:$G$117,0)))*conv_2026*N$7</f>
        <v>-44969.050998923682</v>
      </c>
      <c r="O46" s="31">
        <f>(INDEX(Option3!O$106:O$117, MATCH($D46, Option3!$G$106:$G$117,0)))*conv_2026*O$7</f>
        <v>-43823.900271357561</v>
      </c>
      <c r="P46" s="31">
        <f>(INDEX(Option3!P$106:P$117, MATCH($D46, Option3!$G$106:$G$117,0)))*conv_2026*P$7</f>
        <v>-42644.50092977599</v>
      </c>
      <c r="Q46" s="31">
        <f>(INDEX(Option3!Q$106:Q$117, MATCH($D46, Option3!$G$106:$G$117,0)))*conv_2026*Q$7</f>
        <v>-41698.661947377332</v>
      </c>
      <c r="R46" s="31">
        <f>(INDEX(Option3!R$106:R$117, MATCH($D46, Option3!$G$106:$G$117,0)))*conv_2026*R$7</f>
        <v>-40863.180055823716</v>
      </c>
      <c r="S46" s="31">
        <f>(INDEX(Option3!S$106:S$117, MATCH($D46, Option3!$G$106:$G$117,0)))*conv_2026*S$7</f>
        <v>-40016.215541993879</v>
      </c>
      <c r="T46" s="31">
        <f>(INDEX(Option3!T$106:T$117, MATCH($D46, Option3!$G$106:$G$117,0)))*conv_2026*T$7</f>
        <v>-39157.815764458355</v>
      </c>
      <c r="U46" s="31">
        <f>(INDEX(Option3!U$106:U$117, MATCH($D46, Option3!$G$106:$G$117,0)))*conv_2026*U$7</f>
        <v>-38288.026520339998</v>
      </c>
      <c r="V46" s="31">
        <f>(INDEX(Option3!V$106:V$117, MATCH($D46, Option3!$G$106:$G$117,0)))*conv_2026*V$7</f>
        <v>-37406.892106717067</v>
      </c>
      <c r="W46" s="31">
        <f>(INDEX(Option3!W$106:W$117, MATCH($D46, Option3!$G$106:$G$117,0)))*conv_2026*W$7</f>
        <v>30394.614082539778</v>
      </c>
      <c r="X46" s="31">
        <f>(INDEX(Option3!X$106:X$117, MATCH($D46, Option3!$G$106:$G$117,0)))*conv_2026*X$7</f>
        <v>31298.311658088856</v>
      </c>
      <c r="Y46" s="31">
        <f>(INDEX(Option3!Y$106:Y$117, MATCH($D46, Option3!$G$106:$G$117,0)))*conv_2026*Y$7</f>
        <v>32213.229949729237</v>
      </c>
      <c r="Z46" s="31">
        <f>(INDEX(Option3!Z$106:Z$117, MATCH($D46, Option3!$G$106:$G$117,0)))*conv_2026*Z$7</f>
        <v>33139.33011358662</v>
      </c>
      <c r="AA46" s="31">
        <f>(INDEX(Option3!AA$106:AA$117, MATCH($D46, Option3!$G$106:$G$117,0)))*conv_2026*AA$7</f>
        <v>34076.574547047094</v>
      </c>
      <c r="AB46" s="31">
        <f>(INDEX(Option3!AB$106:AB$117, MATCH($D46, Option3!$G$106:$G$117,0)))*conv_2026*AB$7</f>
        <v>35024.926845103779</v>
      </c>
      <c r="AC46" s="31">
        <f>(INDEX(Option3!AC$106:AC$117, MATCH($D46, Option3!$G$106:$G$117,0)))*conv_2026*AC$7</f>
        <v>35984.351758982069</v>
      </c>
      <c r="AD46" s="31">
        <f>(INDEX(Option3!AD$106:AD$117, MATCH($D46, Option3!$G$106:$G$117,0)))*conv_2026*AD$7</f>
        <v>36954.815156884142</v>
      </c>
      <c r="AE46" s="31">
        <f>(INDEX(Option3!AE$106:AE$117, MATCH($D46, Option3!$G$106:$G$117,0)))*conv_2026*AE$7</f>
        <v>37892.651442160801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-208901.68460478907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-49690.431023178484</v>
      </c>
      <c r="N47" s="31">
        <f>(INDEX(Option3!N$106:N$117, MATCH($D47, Option3!$G$106:$G$117,0)))*conv_2026*N$7</f>
        <v>-48958.145264760285</v>
      </c>
      <c r="O47" s="31">
        <f>(INDEX(Option3!O$106:O$117, MATCH($D47, Option3!$G$106:$G$117,0)))*conv_2026*O$7</f>
        <v>-48021.203760388009</v>
      </c>
      <c r="P47" s="31">
        <f>(INDEX(Option3!P$106:P$117, MATCH($D47, Option3!$G$106:$G$117,0)))*conv_2026*P$7</f>
        <v>-47056.240662730357</v>
      </c>
      <c r="Q47" s="31">
        <f>(INDEX(Option3!Q$106:Q$117, MATCH($D47, Option3!$G$106:$G$117,0)))*conv_2026*Q$7</f>
        <v>-46282.372404404181</v>
      </c>
      <c r="R47" s="31">
        <f>(INDEX(Option3!R$106:R$117, MATCH($D47, Option3!$G$106:$G$117,0)))*conv_2026*R$7</f>
        <v>-45598.796311314858</v>
      </c>
      <c r="S47" s="31">
        <f>(INDEX(Option3!S$106:S$117, MATCH($D47, Option3!$G$106:$G$117,0)))*conv_2026*S$7</f>
        <v>-44905.825345454075</v>
      </c>
      <c r="T47" s="31">
        <f>(INDEX(Option3!T$106:T$117, MATCH($D47, Option3!$G$106:$G$117,0)))*conv_2026*T$7</f>
        <v>-44203.498254743201</v>
      </c>
      <c r="U47" s="31">
        <f>(INDEX(Option3!U$106:U$117, MATCH($D47, Option3!$G$106:$G$117,0)))*conv_2026*U$7</f>
        <v>-43491.852509555451</v>
      </c>
      <c r="V47" s="31">
        <f>(INDEX(Option3!V$106:V$117, MATCH($D47, Option3!$G$106:$G$117,0)))*conv_2026*V$7</f>
        <v>-42770.924352954869</v>
      </c>
      <c r="W47" s="31">
        <f>(INDEX(Option3!W$106:W$117, MATCH($D47, Option3!$G$106:$G$117,0)))*conv_2026*W$7</f>
        <v>24868.320612987089</v>
      </c>
      <c r="X47" s="31">
        <f>(INDEX(Option3!X$106:X$117, MATCH($D47, Option3!$G$106:$G$117,0)))*conv_2026*X$7</f>
        <v>25607.709538436338</v>
      </c>
      <c r="Y47" s="31">
        <f>(INDEX(Option3!Y$106:Y$117, MATCH($D47, Option3!$G$106:$G$117,0)))*conv_2026*Y$7</f>
        <v>26356.279049778466</v>
      </c>
      <c r="Z47" s="31">
        <f>(INDEX(Option3!Z$106:Z$117, MATCH($D47, Option3!$G$106:$G$117,0)))*conv_2026*Z$7</f>
        <v>27113.997365661784</v>
      </c>
      <c r="AA47" s="31">
        <f>(INDEX(Option3!AA$106:AA$117, MATCH($D47, Option3!$G$106:$G$117,0)))*conv_2026*AA$7</f>
        <v>27880.833720311261</v>
      </c>
      <c r="AB47" s="31">
        <f>(INDEX(Option3!AB$106:AB$117, MATCH($D47, Option3!$G$106:$G$117,0)))*conv_2026*AB$7</f>
        <v>28656.758327812182</v>
      </c>
      <c r="AC47" s="31">
        <f>(INDEX(Option3!AC$106:AC$117, MATCH($D47, Option3!$G$106:$G$117,0)))*conv_2026*AC$7</f>
        <v>29441.742348258053</v>
      </c>
      <c r="AD47" s="31">
        <f>(INDEX(Option3!AD$106:AD$117, MATCH($D47, Option3!$G$106:$G$117,0)))*conv_2026*AD$7</f>
        <v>30235.757855632481</v>
      </c>
      <c r="AE47" s="31">
        <f>(INDEX(Option3!AE$106:AE$117, MATCH($D47, Option3!$G$106:$G$117,0)))*conv_2026*AE$7</f>
        <v>31003.078452677022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-258234.94942570856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-56381.337969280976</v>
      </c>
      <c r="N48" s="31">
        <f>(INDEX(Option3!N$106:N$117, MATCH($D48, Option3!$G$106:$G$117,0)))*conv_2026*N$7</f>
        <v>-55649.052210862785</v>
      </c>
      <c r="O48" s="31">
        <f>(INDEX(Option3!O$106:O$117, MATCH($D48, Option3!$G$106:$G$117,0)))*conv_2026*O$7</f>
        <v>-54712.110706490508</v>
      </c>
      <c r="P48" s="31">
        <f>(INDEX(Option3!P$106:P$117, MATCH($D48, Option3!$G$106:$G$117,0)))*conv_2026*P$7</f>
        <v>-53747.147608832856</v>
      </c>
      <c r="Q48" s="31">
        <f>(INDEX(Option3!Q$106:Q$117, MATCH($D48, Option3!$G$106:$G$117,0)))*conv_2026*Q$7</f>
        <v>-52973.27935050668</v>
      </c>
      <c r="R48" s="31">
        <f>(INDEX(Option3!R$106:R$117, MATCH($D48, Option3!$G$106:$G$117,0)))*conv_2026*R$7</f>
        <v>-52289.703257417357</v>
      </c>
      <c r="S48" s="31">
        <f>(INDEX(Option3!S$106:S$117, MATCH($D48, Option3!$G$106:$G$117,0)))*conv_2026*S$7</f>
        <v>-51596.732291556582</v>
      </c>
      <c r="T48" s="31">
        <f>(INDEX(Option3!T$106:T$117, MATCH($D48, Option3!$G$106:$G$117,0)))*conv_2026*T$7</f>
        <v>-50894.405200845693</v>
      </c>
      <c r="U48" s="31">
        <f>(INDEX(Option3!U$106:U$117, MATCH($D48, Option3!$G$106:$G$117,0)))*conv_2026*U$7</f>
        <v>-50182.759455657957</v>
      </c>
      <c r="V48" s="31">
        <f>(INDEX(Option3!V$106:V$117, MATCH($D48, Option3!$G$106:$G$117,0)))*conv_2026*V$7</f>
        <v>-49461.831299057369</v>
      </c>
      <c r="W48" s="31">
        <f>(INDEX(Option3!W$106:W$117, MATCH($D48, Option3!$G$106:$G$117,0)))*conv_2026*W$7</f>
        <v>24868.320612987089</v>
      </c>
      <c r="X48" s="31">
        <f>(INDEX(Option3!X$106:X$117, MATCH($D48, Option3!$G$106:$G$117,0)))*conv_2026*X$7</f>
        <v>25607.709538436338</v>
      </c>
      <c r="Y48" s="31">
        <f>(INDEX(Option3!Y$106:Y$117, MATCH($D48, Option3!$G$106:$G$117,0)))*conv_2026*Y$7</f>
        <v>26356.279049778466</v>
      </c>
      <c r="Z48" s="31">
        <f>(INDEX(Option3!Z$106:Z$117, MATCH($D48, Option3!$G$106:$G$117,0)))*conv_2026*Z$7</f>
        <v>27113.997365661784</v>
      </c>
      <c r="AA48" s="31">
        <f>(INDEX(Option3!AA$106:AA$117, MATCH($D48, Option3!$G$106:$G$117,0)))*conv_2026*AA$7</f>
        <v>27880.833720311261</v>
      </c>
      <c r="AB48" s="31">
        <f>(INDEX(Option3!AB$106:AB$117, MATCH($D48, Option3!$G$106:$G$117,0)))*conv_2026*AB$7</f>
        <v>28656.758327812182</v>
      </c>
      <c r="AC48" s="31">
        <f>(INDEX(Option3!AC$106:AC$117, MATCH($D48, Option3!$G$106:$G$117,0)))*conv_2026*AC$7</f>
        <v>29441.742348258053</v>
      </c>
      <c r="AD48" s="31">
        <f>(INDEX(Option3!AD$106:AD$117, MATCH($D48, Option3!$G$106:$G$117,0)))*conv_2026*AD$7</f>
        <v>30235.757855632481</v>
      </c>
      <c r="AE48" s="31">
        <f>(INDEX(Option3!AE$106:AE$117, MATCH($D48, Option3!$G$106:$G$117,0)))*conv_2026*AE$7</f>
        <v>31003.078452677022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-177298.24420429941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-47777.248974528869</v>
      </c>
      <c r="N49" s="31">
        <f>(INDEX(Option3!N$106:N$117, MATCH($D49, Option3!$G$106:$G$117,0)))*conv_2026*N$7</f>
        <v>-46963.598131841987</v>
      </c>
      <c r="O49" s="31">
        <f>(INDEX(Option3!O$106:O$117, MATCH($D49, Option3!$G$106:$G$117,0)))*conv_2026*O$7</f>
        <v>-45922.552015872789</v>
      </c>
      <c r="P49" s="31">
        <f>(INDEX(Option3!P$106:P$117, MATCH($D49, Option3!$G$106:$G$117,0)))*conv_2026*P$7</f>
        <v>-44850.37079625317</v>
      </c>
      <c r="Q49" s="31">
        <f>(INDEX(Option3!Q$106:Q$117, MATCH($D49, Option3!$G$106:$G$117,0)))*conv_2026*Q$7</f>
        <v>-43990.517175890753</v>
      </c>
      <c r="R49" s="31">
        <f>(INDEX(Option3!R$106:R$117, MATCH($D49, Option3!$G$106:$G$117,0)))*conv_2026*R$7</f>
        <v>-43230.988183569287</v>
      </c>
      <c r="S49" s="31">
        <f>(INDEX(Option3!S$106:S$117, MATCH($D49, Option3!$G$106:$G$117,0)))*conv_2026*S$7</f>
        <v>-42461.020443723974</v>
      </c>
      <c r="T49" s="31">
        <f>(INDEX(Option3!T$106:T$117, MATCH($D49, Option3!$G$106:$G$117,0)))*conv_2026*T$7</f>
        <v>-41680.657009600778</v>
      </c>
      <c r="U49" s="31">
        <f>(INDEX(Option3!U$106:U$117, MATCH($D49, Option3!$G$106:$G$117,0)))*conv_2026*U$7</f>
        <v>-40889.939514947728</v>
      </c>
      <c r="V49" s="31">
        <f>(INDEX(Option3!V$106:V$117, MATCH($D49, Option3!$G$106:$G$117,0)))*conv_2026*V$7</f>
        <v>-40088.908229835972</v>
      </c>
      <c r="W49" s="31">
        <f>(INDEX(Option3!W$106:W$117, MATCH($D49, Option3!$G$106:$G$117,0)))*conv_2026*W$7</f>
        <v>27631.467347763435</v>
      </c>
      <c r="X49" s="31">
        <f>(INDEX(Option3!X$106:X$117, MATCH($D49, Option3!$G$106:$G$117,0)))*conv_2026*X$7</f>
        <v>28453.010598262597</v>
      </c>
      <c r="Y49" s="31">
        <f>(INDEX(Option3!Y$106:Y$117, MATCH($D49, Option3!$G$106:$G$117,0)))*conv_2026*Y$7</f>
        <v>29284.75449975385</v>
      </c>
      <c r="Z49" s="31">
        <f>(INDEX(Option3!Z$106:Z$117, MATCH($D49, Option3!$G$106:$G$117,0)))*conv_2026*Z$7</f>
        <v>30126.663739624204</v>
      </c>
      <c r="AA49" s="31">
        <f>(INDEX(Option3!AA$106:AA$117, MATCH($D49, Option3!$G$106:$G$117,0)))*conv_2026*AA$7</f>
        <v>30978.704133679177</v>
      </c>
      <c r="AB49" s="31">
        <f>(INDEX(Option3!AB$106:AB$117, MATCH($D49, Option3!$G$106:$G$117,0)))*conv_2026*AB$7</f>
        <v>31840.84258645798</v>
      </c>
      <c r="AC49" s="31">
        <f>(INDEX(Option3!AC$106:AC$117, MATCH($D49, Option3!$G$106:$G$117,0)))*conv_2026*AC$7</f>
        <v>32713.047053620063</v>
      </c>
      <c r="AD49" s="31">
        <f>(INDEX(Option3!AD$106:AD$117, MATCH($D49, Option3!$G$106:$G$117,0)))*conv_2026*AD$7</f>
        <v>33595.286506258315</v>
      </c>
      <c r="AE49" s="31">
        <f>(INDEX(Option3!AE$106:AE$117, MATCH($D49, Option3!$G$106:$G$117,0)))*conv_2026*AE$7</f>
        <v>34447.864947418915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-177298.24420429941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-47777.248974528869</v>
      </c>
      <c r="N50" s="31">
        <f>(INDEX(Option3!N$106:N$117, MATCH($D50, Option3!$G$106:$G$117,0)))*conv_2026*N$7</f>
        <v>-46963.598131841987</v>
      </c>
      <c r="O50" s="31">
        <f>(INDEX(Option3!O$106:O$117, MATCH($D50, Option3!$G$106:$G$117,0)))*conv_2026*O$7</f>
        <v>-45922.552015872789</v>
      </c>
      <c r="P50" s="31">
        <f>(INDEX(Option3!P$106:P$117, MATCH($D50, Option3!$G$106:$G$117,0)))*conv_2026*P$7</f>
        <v>-44850.37079625317</v>
      </c>
      <c r="Q50" s="31">
        <f>(INDEX(Option3!Q$106:Q$117, MATCH($D50, Option3!$G$106:$G$117,0)))*conv_2026*Q$7</f>
        <v>-43990.517175890753</v>
      </c>
      <c r="R50" s="31">
        <f>(INDEX(Option3!R$106:R$117, MATCH($D50, Option3!$G$106:$G$117,0)))*conv_2026*R$7</f>
        <v>-43230.988183569287</v>
      </c>
      <c r="S50" s="31">
        <f>(INDEX(Option3!S$106:S$117, MATCH($D50, Option3!$G$106:$G$117,0)))*conv_2026*S$7</f>
        <v>-42461.020443723974</v>
      </c>
      <c r="T50" s="31">
        <f>(INDEX(Option3!T$106:T$117, MATCH($D50, Option3!$G$106:$G$117,0)))*conv_2026*T$7</f>
        <v>-41680.657009600778</v>
      </c>
      <c r="U50" s="31">
        <f>(INDEX(Option3!U$106:U$117, MATCH($D50, Option3!$G$106:$G$117,0)))*conv_2026*U$7</f>
        <v>-40889.939514947728</v>
      </c>
      <c r="V50" s="31">
        <f>(INDEX(Option3!V$106:V$117, MATCH($D50, Option3!$G$106:$G$117,0)))*conv_2026*V$7</f>
        <v>-40088.908229835972</v>
      </c>
      <c r="W50" s="31">
        <f>(INDEX(Option3!W$106:W$117, MATCH($D50, Option3!$G$106:$G$117,0)))*conv_2026*W$7</f>
        <v>27631.467347763435</v>
      </c>
      <c r="X50" s="31">
        <f>(INDEX(Option3!X$106:X$117, MATCH($D50, Option3!$G$106:$G$117,0)))*conv_2026*X$7</f>
        <v>28453.010598262597</v>
      </c>
      <c r="Y50" s="31">
        <f>(INDEX(Option3!Y$106:Y$117, MATCH($D50, Option3!$G$106:$G$117,0)))*conv_2026*Y$7</f>
        <v>29284.75449975385</v>
      </c>
      <c r="Z50" s="31">
        <f>(INDEX(Option3!Z$106:Z$117, MATCH($D50, Option3!$G$106:$G$117,0)))*conv_2026*Z$7</f>
        <v>30126.663739624204</v>
      </c>
      <c r="AA50" s="31">
        <f>(INDEX(Option3!AA$106:AA$117, MATCH($D50, Option3!$G$106:$G$117,0)))*conv_2026*AA$7</f>
        <v>30978.704133679177</v>
      </c>
      <c r="AB50" s="31">
        <f>(INDEX(Option3!AB$106:AB$117, MATCH($D50, Option3!$G$106:$G$117,0)))*conv_2026*AB$7</f>
        <v>31840.84258645798</v>
      </c>
      <c r="AC50" s="31">
        <f>(INDEX(Option3!AC$106:AC$117, MATCH($D50, Option3!$G$106:$G$117,0)))*conv_2026*AC$7</f>
        <v>32713.047053620063</v>
      </c>
      <c r="AD50" s="31">
        <f>(INDEX(Option3!AD$106:AD$117, MATCH($D50, Option3!$G$106:$G$117,0)))*conv_2026*AD$7</f>
        <v>33595.286506258315</v>
      </c>
      <c r="AE50" s="31">
        <f>(INDEX(Option3!AE$106:AE$117, MATCH($D50, Option3!$G$106:$G$117,0)))*conv_2026*AE$7</f>
        <v>34447.864947418915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-177298.24420429941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-47777.248974528869</v>
      </c>
      <c r="N51" s="31">
        <f>(INDEX(Option3!N$106:N$117, MATCH($D51, Option3!$G$106:$G$117,0)))*conv_2026*N$7</f>
        <v>-46963.598131841987</v>
      </c>
      <c r="O51" s="31">
        <f>(INDEX(Option3!O$106:O$117, MATCH($D51, Option3!$G$106:$G$117,0)))*conv_2026*O$7</f>
        <v>-45922.552015872789</v>
      </c>
      <c r="P51" s="31">
        <f>(INDEX(Option3!P$106:P$117, MATCH($D51, Option3!$G$106:$G$117,0)))*conv_2026*P$7</f>
        <v>-44850.37079625317</v>
      </c>
      <c r="Q51" s="31">
        <f>(INDEX(Option3!Q$106:Q$117, MATCH($D51, Option3!$G$106:$G$117,0)))*conv_2026*Q$7</f>
        <v>-43990.517175890753</v>
      </c>
      <c r="R51" s="31">
        <f>(INDEX(Option3!R$106:R$117, MATCH($D51, Option3!$G$106:$G$117,0)))*conv_2026*R$7</f>
        <v>-43230.988183569287</v>
      </c>
      <c r="S51" s="31">
        <f>(INDEX(Option3!S$106:S$117, MATCH($D51, Option3!$G$106:$G$117,0)))*conv_2026*S$7</f>
        <v>-42461.020443723974</v>
      </c>
      <c r="T51" s="31">
        <f>(INDEX(Option3!T$106:T$117, MATCH($D51, Option3!$G$106:$G$117,0)))*conv_2026*T$7</f>
        <v>-41680.657009600778</v>
      </c>
      <c r="U51" s="31">
        <f>(INDEX(Option3!U$106:U$117, MATCH($D51, Option3!$G$106:$G$117,0)))*conv_2026*U$7</f>
        <v>-40889.939514947728</v>
      </c>
      <c r="V51" s="31">
        <f>(INDEX(Option3!V$106:V$117, MATCH($D51, Option3!$G$106:$G$117,0)))*conv_2026*V$7</f>
        <v>-40088.908229835972</v>
      </c>
      <c r="W51" s="31">
        <f>(INDEX(Option3!W$106:W$117, MATCH($D51, Option3!$G$106:$G$117,0)))*conv_2026*W$7</f>
        <v>27631.467347763435</v>
      </c>
      <c r="X51" s="31">
        <f>(INDEX(Option3!X$106:X$117, MATCH($D51, Option3!$G$106:$G$117,0)))*conv_2026*X$7</f>
        <v>28453.010598262597</v>
      </c>
      <c r="Y51" s="31">
        <f>(INDEX(Option3!Y$106:Y$117, MATCH($D51, Option3!$G$106:$G$117,0)))*conv_2026*Y$7</f>
        <v>29284.75449975385</v>
      </c>
      <c r="Z51" s="31">
        <f>(INDEX(Option3!Z$106:Z$117, MATCH($D51, Option3!$G$106:$G$117,0)))*conv_2026*Z$7</f>
        <v>30126.663739624204</v>
      </c>
      <c r="AA51" s="31">
        <f>(INDEX(Option3!AA$106:AA$117, MATCH($D51, Option3!$G$106:$G$117,0)))*conv_2026*AA$7</f>
        <v>30978.704133679177</v>
      </c>
      <c r="AB51" s="31">
        <f>(INDEX(Option3!AB$106:AB$117, MATCH($D51, Option3!$G$106:$G$117,0)))*conv_2026*AB$7</f>
        <v>31840.84258645798</v>
      </c>
      <c r="AC51" s="31">
        <f>(INDEX(Option3!AC$106:AC$117, MATCH($D51, Option3!$G$106:$G$117,0)))*conv_2026*AC$7</f>
        <v>32713.047053620063</v>
      </c>
      <c r="AD51" s="31">
        <f>(INDEX(Option3!AD$106:AD$117, MATCH($D51, Option3!$G$106:$G$117,0)))*conv_2026*AD$7</f>
        <v>33595.286506258315</v>
      </c>
      <c r="AE51" s="31">
        <f>(INDEX(Option3!AE$106:AE$117, MATCH($D51, Option3!$G$106:$G$117,0)))*conv_2026*AE$7</f>
        <v>34447.864947418915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189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155</v>
      </c>
      <c r="B70" s="253" t="s">
        <v>119</v>
      </c>
      <c r="C70" s="253" t="s">
        <v>189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155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155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155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155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155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155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155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155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160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0.75355551517846353</v>
      </c>
      <c r="E90" s="105">
        <f t="shared" si="10"/>
        <v>-0.1772982442042994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0.75355551517846353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0.37215174339099083</v>
      </c>
      <c r="E91" s="105">
        <f t="shared" si="10"/>
        <v>-0.22663150902521892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0.37215174339099083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1.1349592869659357</v>
      </c>
      <c r="E92" s="105">
        <f t="shared" si="10"/>
        <v>-0.12796497938337986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1.1349592869659357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1.2103148384837821</v>
      </c>
      <c r="E93" s="105">
        <f t="shared" si="10"/>
        <v>-0.14569480380380989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1.2103148384837821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0.29679619187314443</v>
      </c>
      <c r="E94" s="105">
        <f t="shared" si="10"/>
        <v>-0.20890168460478908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0.29679619187314443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-8.4607579914328074E-2</v>
      </c>
      <c r="E95" s="105">
        <f t="shared" si="10"/>
        <v>-0.25823494942570857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</v>
      </c>
      <c r="K95" s="8" t="str">
        <f t="shared" si="12"/>
        <v>Option 1 (base case)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47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9" width="11.125" style="1" customWidth="1"/>
    <col min="10" max="10" width="11" style="1" customWidth="1"/>
    <col min="11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SHN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248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6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35"/>
      <c r="E10" s="337" t="s">
        <v>19</v>
      </c>
      <c r="F10" s="337" t="s">
        <v>21</v>
      </c>
      <c r="G10" s="337" t="s">
        <v>20</v>
      </c>
      <c r="H10" s="337" t="s">
        <v>22</v>
      </c>
      <c r="I10" s="337" t="s">
        <v>93</v>
      </c>
      <c r="J10" s="337" t="s">
        <v>94</v>
      </c>
      <c r="K10" s="337" t="s">
        <v>250</v>
      </c>
      <c r="L10" s="337" t="s">
        <v>251</v>
      </c>
      <c r="M10" s="337" t="s">
        <v>252</v>
      </c>
      <c r="N10" s="337" t="s">
        <v>253</v>
      </c>
      <c r="O10" s="337" t="s">
        <v>254</v>
      </c>
      <c r="P10" s="337" t="s">
        <v>255</v>
      </c>
      <c r="Q10" s="337" t="s">
        <v>256</v>
      </c>
      <c r="R10" s="337" t="s">
        <v>257</v>
      </c>
      <c r="S10" s="337" t="s">
        <v>258</v>
      </c>
      <c r="T10" s="337" t="s">
        <v>259</v>
      </c>
      <c r="U10" s="337" t="s">
        <v>260</v>
      </c>
      <c r="V10" s="337" t="s">
        <v>261</v>
      </c>
      <c r="W10" s="337" t="s">
        <v>262</v>
      </c>
      <c r="X10" s="337" t="s">
        <v>263</v>
      </c>
      <c r="Y10" s="337" t="s">
        <v>264</v>
      </c>
      <c r="Z10" s="337" t="s">
        <v>265</v>
      </c>
      <c r="AA10" s="337" t="s">
        <v>266</v>
      </c>
      <c r="AB10" s="337" t="s">
        <v>267</v>
      </c>
      <c r="AC10" s="337" t="s">
        <v>268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8" t="s">
        <v>2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9" t="s">
        <v>269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41" t="s">
        <v>270</v>
      </c>
      <c r="E13" s="342">
        <f>E12</f>
        <v>0</v>
      </c>
      <c r="F13" s="342">
        <f t="shared" ref="F13:AC13" si="0">F12</f>
        <v>0</v>
      </c>
      <c r="G13" s="342">
        <f t="shared" si="0"/>
        <v>0</v>
      </c>
      <c r="H13" s="342">
        <f t="shared" si="0"/>
        <v>0</v>
      </c>
      <c r="I13" s="342">
        <f t="shared" si="0"/>
        <v>0</v>
      </c>
      <c r="J13" s="342">
        <f t="shared" si="0"/>
        <v>0</v>
      </c>
      <c r="K13" s="342">
        <f t="shared" si="0"/>
        <v>0</v>
      </c>
      <c r="L13" s="342">
        <f t="shared" si="0"/>
        <v>0</v>
      </c>
      <c r="M13" s="342">
        <f t="shared" si="0"/>
        <v>0</v>
      </c>
      <c r="N13" s="342">
        <f t="shared" si="0"/>
        <v>0</v>
      </c>
      <c r="O13" s="342">
        <f t="shared" si="0"/>
        <v>0</v>
      </c>
      <c r="P13" s="342">
        <f t="shared" si="0"/>
        <v>0</v>
      </c>
      <c r="Q13" s="342">
        <f t="shared" si="0"/>
        <v>0</v>
      </c>
      <c r="R13" s="342">
        <f t="shared" si="0"/>
        <v>0</v>
      </c>
      <c r="S13" s="342">
        <f t="shared" si="0"/>
        <v>0</v>
      </c>
      <c r="T13" s="342">
        <f t="shared" si="0"/>
        <v>0</v>
      </c>
      <c r="U13" s="342">
        <f t="shared" si="0"/>
        <v>0</v>
      </c>
      <c r="V13" s="342">
        <f t="shared" si="0"/>
        <v>0</v>
      </c>
      <c r="W13" s="342">
        <f t="shared" si="0"/>
        <v>0</v>
      </c>
      <c r="X13" s="342">
        <f t="shared" si="0"/>
        <v>0</v>
      </c>
      <c r="Y13" s="342">
        <f t="shared" si="0"/>
        <v>0</v>
      </c>
      <c r="Z13" s="342">
        <f t="shared" si="0"/>
        <v>0</v>
      </c>
      <c r="AA13" s="342">
        <f t="shared" si="0"/>
        <v>0</v>
      </c>
      <c r="AB13" s="342">
        <f t="shared" si="0"/>
        <v>0</v>
      </c>
      <c r="AC13" s="342">
        <f t="shared" si="0"/>
        <v>0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43"/>
      <c r="B16" s="333" t="str">
        <f>Assumptions!C15&amp;" - "&amp;Assumptions!E15</f>
        <v>Option 2 - Replace transformer #2 completed in 2030-2031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5"/>
      <c r="B19" s="335"/>
      <c r="C19" s="335"/>
      <c r="D19" s="335"/>
      <c r="E19" s="337" t="s">
        <v>19</v>
      </c>
      <c r="F19" s="337" t="s">
        <v>21</v>
      </c>
      <c r="G19" s="337" t="s">
        <v>20</v>
      </c>
      <c r="H19" s="337" t="s">
        <v>22</v>
      </c>
      <c r="I19" s="337" t="s">
        <v>93</v>
      </c>
      <c r="J19" s="337" t="s">
        <v>94</v>
      </c>
      <c r="K19" s="337" t="s">
        <v>250</v>
      </c>
      <c r="L19" s="337" t="s">
        <v>251</v>
      </c>
      <c r="M19" s="337" t="s">
        <v>252</v>
      </c>
      <c r="N19" s="337" t="s">
        <v>253</v>
      </c>
      <c r="O19" s="337" t="s">
        <v>254</v>
      </c>
      <c r="P19" s="337" t="s">
        <v>255</v>
      </c>
      <c r="Q19" s="337" t="s">
        <v>256</v>
      </c>
      <c r="R19" s="337" t="s">
        <v>257</v>
      </c>
      <c r="S19" s="337" t="s">
        <v>258</v>
      </c>
      <c r="T19" s="337" t="s">
        <v>259</v>
      </c>
      <c r="U19" s="337" t="s">
        <v>260</v>
      </c>
      <c r="V19" s="337" t="s">
        <v>261</v>
      </c>
      <c r="W19" s="337" t="s">
        <v>262</v>
      </c>
      <c r="X19" s="337" t="s">
        <v>263</v>
      </c>
      <c r="Y19" s="337" t="s">
        <v>264</v>
      </c>
      <c r="Z19" s="337" t="s">
        <v>265</v>
      </c>
      <c r="AA19" s="337" t="s">
        <v>266</v>
      </c>
      <c r="AB19" s="337" t="s">
        <v>267</v>
      </c>
      <c r="AC19" s="337" t="s">
        <v>268</v>
      </c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</row>
    <row r="20" spans="1:44" x14ac:dyDescent="0.2">
      <c r="A20" s="335"/>
      <c r="B20" s="335"/>
      <c r="C20" s="335"/>
      <c r="D20" s="338" t="s">
        <v>271</v>
      </c>
      <c r="E20" s="340"/>
      <c r="F20" s="340"/>
      <c r="G20" s="340"/>
      <c r="H20" s="340">
        <v>4515047.3</v>
      </c>
      <c r="I20" s="340">
        <v>2257523.65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44" t="s">
        <v>272</v>
      </c>
      <c r="E21" s="345">
        <f>E20</f>
        <v>0</v>
      </c>
      <c r="F21" s="345">
        <f t="shared" ref="F21:AC21" si="1">F20</f>
        <v>0</v>
      </c>
      <c r="G21" s="345">
        <f t="shared" si="1"/>
        <v>0</v>
      </c>
      <c r="H21" s="345">
        <f t="shared" si="1"/>
        <v>4515047.3</v>
      </c>
      <c r="I21" s="345">
        <f t="shared" si="1"/>
        <v>2257523.65</v>
      </c>
      <c r="J21" s="345">
        <f t="shared" si="1"/>
        <v>0</v>
      </c>
      <c r="K21" s="345">
        <f t="shared" si="1"/>
        <v>0</v>
      </c>
      <c r="L21" s="345">
        <f t="shared" si="1"/>
        <v>0</v>
      </c>
      <c r="M21" s="345">
        <f t="shared" si="1"/>
        <v>0</v>
      </c>
      <c r="N21" s="345">
        <f t="shared" si="1"/>
        <v>0</v>
      </c>
      <c r="O21" s="345">
        <f t="shared" si="1"/>
        <v>0</v>
      </c>
      <c r="P21" s="345">
        <f t="shared" si="1"/>
        <v>0</v>
      </c>
      <c r="Q21" s="345">
        <f t="shared" si="1"/>
        <v>0</v>
      </c>
      <c r="R21" s="345">
        <f t="shared" si="1"/>
        <v>0</v>
      </c>
      <c r="S21" s="345">
        <f t="shared" si="1"/>
        <v>0</v>
      </c>
      <c r="T21" s="345">
        <f t="shared" si="1"/>
        <v>0</v>
      </c>
      <c r="U21" s="345">
        <f t="shared" si="1"/>
        <v>0</v>
      </c>
      <c r="V21" s="345">
        <f t="shared" si="1"/>
        <v>0</v>
      </c>
      <c r="W21" s="345">
        <f t="shared" si="1"/>
        <v>0</v>
      </c>
      <c r="X21" s="345">
        <f t="shared" si="1"/>
        <v>0</v>
      </c>
      <c r="Y21" s="345">
        <f t="shared" si="1"/>
        <v>0</v>
      </c>
      <c r="Z21" s="345">
        <f t="shared" si="1"/>
        <v>0</v>
      </c>
      <c r="AA21" s="345">
        <f t="shared" si="1"/>
        <v>0</v>
      </c>
      <c r="AB21" s="345">
        <f t="shared" si="1"/>
        <v>0</v>
      </c>
      <c r="AC21" s="345">
        <f t="shared" si="1"/>
        <v>0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/>
      <c r="E23" s="337" t="s">
        <v>19</v>
      </c>
      <c r="F23" s="337" t="s">
        <v>21</v>
      </c>
      <c r="G23" s="337" t="s">
        <v>20</v>
      </c>
      <c r="H23" s="337" t="s">
        <v>22</v>
      </c>
      <c r="I23" s="337" t="s">
        <v>93</v>
      </c>
      <c r="J23" s="337" t="s">
        <v>94</v>
      </c>
      <c r="K23" s="337" t="s">
        <v>250</v>
      </c>
      <c r="L23" s="337" t="s">
        <v>251</v>
      </c>
      <c r="M23" s="337" t="s">
        <v>252</v>
      </c>
      <c r="N23" s="337" t="s">
        <v>253</v>
      </c>
      <c r="O23" s="337" t="s">
        <v>254</v>
      </c>
      <c r="P23" s="337" t="s">
        <v>255</v>
      </c>
      <c r="Q23" s="337" t="s">
        <v>256</v>
      </c>
      <c r="R23" s="337" t="s">
        <v>257</v>
      </c>
      <c r="S23" s="337" t="s">
        <v>258</v>
      </c>
      <c r="T23" s="337" t="s">
        <v>259</v>
      </c>
      <c r="U23" s="337" t="s">
        <v>260</v>
      </c>
      <c r="V23" s="337" t="s">
        <v>261</v>
      </c>
      <c r="W23" s="337" t="s">
        <v>262</v>
      </c>
      <c r="X23" s="337" t="s">
        <v>263</v>
      </c>
      <c r="Y23" s="337" t="s">
        <v>264</v>
      </c>
      <c r="Z23" s="337" t="s">
        <v>265</v>
      </c>
      <c r="AA23" s="337" t="s">
        <v>266</v>
      </c>
      <c r="AB23" s="337" t="s">
        <v>267</v>
      </c>
      <c r="AC23" s="337" t="s">
        <v>268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8" t="s">
        <v>2</v>
      </c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9" t="s">
        <v>273</v>
      </c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41" t="s">
        <v>270</v>
      </c>
      <c r="E26" s="342">
        <f>E25</f>
        <v>0</v>
      </c>
      <c r="F26" s="342">
        <f t="shared" ref="F26:AC26" si="2">F25</f>
        <v>0</v>
      </c>
      <c r="G26" s="342">
        <f t="shared" si="2"/>
        <v>0</v>
      </c>
      <c r="H26" s="342">
        <f t="shared" si="2"/>
        <v>0</v>
      </c>
      <c r="I26" s="342">
        <f t="shared" si="2"/>
        <v>0</v>
      </c>
      <c r="J26" s="342">
        <f t="shared" si="2"/>
        <v>0</v>
      </c>
      <c r="K26" s="342">
        <f t="shared" si="2"/>
        <v>0</v>
      </c>
      <c r="L26" s="342">
        <f t="shared" si="2"/>
        <v>0</v>
      </c>
      <c r="M26" s="342">
        <f t="shared" si="2"/>
        <v>0</v>
      </c>
      <c r="N26" s="342">
        <f t="shared" si="2"/>
        <v>0</v>
      </c>
      <c r="O26" s="342">
        <f t="shared" si="2"/>
        <v>0</v>
      </c>
      <c r="P26" s="342">
        <f t="shared" si="2"/>
        <v>0</v>
      </c>
      <c r="Q26" s="342">
        <f t="shared" si="2"/>
        <v>0</v>
      </c>
      <c r="R26" s="342">
        <f t="shared" si="2"/>
        <v>0</v>
      </c>
      <c r="S26" s="342">
        <f t="shared" si="2"/>
        <v>0</v>
      </c>
      <c r="T26" s="342">
        <f t="shared" si="2"/>
        <v>0</v>
      </c>
      <c r="U26" s="342">
        <f t="shared" si="2"/>
        <v>0</v>
      </c>
      <c r="V26" s="342">
        <f t="shared" si="2"/>
        <v>0</v>
      </c>
      <c r="W26" s="342">
        <f t="shared" si="2"/>
        <v>0</v>
      </c>
      <c r="X26" s="342">
        <f t="shared" si="2"/>
        <v>0</v>
      </c>
      <c r="Y26" s="342">
        <f t="shared" si="2"/>
        <v>0</v>
      </c>
      <c r="Z26" s="342">
        <f t="shared" si="2"/>
        <v>0</v>
      </c>
      <c r="AA26" s="342">
        <f t="shared" si="2"/>
        <v>0</v>
      </c>
      <c r="AB26" s="342">
        <f t="shared" si="2"/>
        <v>0</v>
      </c>
      <c r="AC26" s="342">
        <f t="shared" si="2"/>
        <v>0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29" spans="1:44" x14ac:dyDescent="0.2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</row>
    <row r="30" spans="1:44" x14ac:dyDescent="0.2">
      <c r="A30" s="343"/>
      <c r="B30" s="333" t="str">
        <f>Assumptions!C16&amp;" - "&amp;Assumptions!E16</f>
        <v>Option 3 - Refurbish transformer #2 completed in 2029-2030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</row>
    <row r="31" spans="1:44" x14ac:dyDescent="0.2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38" t="s">
        <v>271</v>
      </c>
      <c r="E34" s="340"/>
      <c r="F34" s="340"/>
      <c r="G34" s="340"/>
      <c r="H34" s="340">
        <v>500000</v>
      </c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44" t="s">
        <v>272</v>
      </c>
      <c r="E35" s="345">
        <f>E34</f>
        <v>0</v>
      </c>
      <c r="F35" s="345">
        <f t="shared" ref="F35:AC35" si="3">F34</f>
        <v>0</v>
      </c>
      <c r="G35" s="345">
        <f t="shared" si="3"/>
        <v>0</v>
      </c>
      <c r="H35" s="345">
        <f t="shared" si="3"/>
        <v>500000</v>
      </c>
      <c r="I35" s="345">
        <f t="shared" si="3"/>
        <v>0</v>
      </c>
      <c r="J35" s="345">
        <f t="shared" si="3"/>
        <v>0</v>
      </c>
      <c r="K35" s="345">
        <f t="shared" si="3"/>
        <v>0</v>
      </c>
      <c r="L35" s="345">
        <f t="shared" si="3"/>
        <v>0</v>
      </c>
      <c r="M35" s="345">
        <f t="shared" si="3"/>
        <v>0</v>
      </c>
      <c r="N35" s="345">
        <f t="shared" si="3"/>
        <v>0</v>
      </c>
      <c r="O35" s="345">
        <f t="shared" si="3"/>
        <v>0</v>
      </c>
      <c r="P35" s="345">
        <f t="shared" si="3"/>
        <v>0</v>
      </c>
      <c r="Q35" s="345">
        <f t="shared" si="3"/>
        <v>0</v>
      </c>
      <c r="R35" s="345">
        <f t="shared" si="3"/>
        <v>0</v>
      </c>
      <c r="S35" s="345">
        <f t="shared" si="3"/>
        <v>0</v>
      </c>
      <c r="T35" s="345">
        <f t="shared" si="3"/>
        <v>0</v>
      </c>
      <c r="U35" s="345">
        <f t="shared" si="3"/>
        <v>0</v>
      </c>
      <c r="V35" s="345">
        <f t="shared" si="3"/>
        <v>0</v>
      </c>
      <c r="W35" s="345">
        <f t="shared" si="3"/>
        <v>0</v>
      </c>
      <c r="X35" s="345">
        <f t="shared" si="3"/>
        <v>0</v>
      </c>
      <c r="Y35" s="345">
        <f t="shared" si="3"/>
        <v>0</v>
      </c>
      <c r="Z35" s="345">
        <f t="shared" si="3"/>
        <v>0</v>
      </c>
      <c r="AA35" s="345">
        <f t="shared" si="3"/>
        <v>0</v>
      </c>
      <c r="AB35" s="345">
        <f t="shared" si="3"/>
        <v>0</v>
      </c>
      <c r="AC35" s="345">
        <f t="shared" si="3"/>
        <v>0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/>
      <c r="E37" s="337" t="s">
        <v>19</v>
      </c>
      <c r="F37" s="337" t="s">
        <v>21</v>
      </c>
      <c r="G37" s="337" t="s">
        <v>20</v>
      </c>
      <c r="H37" s="337" t="s">
        <v>22</v>
      </c>
      <c r="I37" s="337" t="s">
        <v>93</v>
      </c>
      <c r="J37" s="337" t="s">
        <v>94</v>
      </c>
      <c r="K37" s="337" t="s">
        <v>250</v>
      </c>
      <c r="L37" s="337" t="s">
        <v>251</v>
      </c>
      <c r="M37" s="337" t="s">
        <v>252</v>
      </c>
      <c r="N37" s="337" t="s">
        <v>253</v>
      </c>
      <c r="O37" s="337" t="s">
        <v>254</v>
      </c>
      <c r="P37" s="337" t="s">
        <v>255</v>
      </c>
      <c r="Q37" s="337" t="s">
        <v>256</v>
      </c>
      <c r="R37" s="337" t="s">
        <v>257</v>
      </c>
      <c r="S37" s="337" t="s">
        <v>258</v>
      </c>
      <c r="T37" s="337" t="s">
        <v>259</v>
      </c>
      <c r="U37" s="337" t="s">
        <v>260</v>
      </c>
      <c r="V37" s="337" t="s">
        <v>261</v>
      </c>
      <c r="W37" s="337" t="s">
        <v>262</v>
      </c>
      <c r="X37" s="337" t="s">
        <v>263</v>
      </c>
      <c r="Y37" s="337" t="s">
        <v>264</v>
      </c>
      <c r="Z37" s="337" t="s">
        <v>265</v>
      </c>
      <c r="AA37" s="337" t="s">
        <v>266</v>
      </c>
      <c r="AB37" s="337" t="s">
        <v>267</v>
      </c>
      <c r="AC37" s="337" t="s">
        <v>268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8" t="s">
        <v>2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9" t="s">
        <v>273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41" t="s">
        <v>270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342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0</v>
      </c>
      <c r="R40" s="342">
        <v>0</v>
      </c>
      <c r="S40" s="342">
        <v>0</v>
      </c>
      <c r="T40" s="342">
        <v>0</v>
      </c>
      <c r="U40" s="342">
        <v>0</v>
      </c>
      <c r="V40" s="342">
        <v>0</v>
      </c>
      <c r="W40" s="342">
        <v>0</v>
      </c>
      <c r="X40" s="342">
        <v>0</v>
      </c>
      <c r="Y40" s="342">
        <v>0</v>
      </c>
      <c r="Z40" s="342">
        <v>0</v>
      </c>
      <c r="AA40" s="342">
        <v>0</v>
      </c>
      <c r="AB40" s="342">
        <v>0</v>
      </c>
      <c r="AC40" s="342">
        <v>0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  <row r="41" spans="1:44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</row>
    <row r="42" spans="1:44" x14ac:dyDescent="0.2">
      <c r="A42" s="335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</row>
    <row r="43" spans="1:44" x14ac:dyDescent="0.2">
      <c r="A43" s="335"/>
      <c r="B43" s="335"/>
      <c r="C43" s="335"/>
      <c r="D43" s="335"/>
      <c r="E43" s="335"/>
      <c r="F43" s="347"/>
      <c r="G43" s="335"/>
      <c r="H43" s="335"/>
      <c r="I43" s="335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</row>
    <row r="44" spans="1:44" x14ac:dyDescent="0.2">
      <c r="A44" s="335"/>
      <c r="B44" s="335"/>
      <c r="C44" s="335"/>
      <c r="D44" s="335"/>
      <c r="E44" s="335"/>
      <c r="F44" s="347"/>
      <c r="G44" s="335"/>
      <c r="H44" s="335"/>
      <c r="I44" s="335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</row>
    <row r="45" spans="1:44" x14ac:dyDescent="0.2">
      <c r="A45" s="335"/>
      <c r="B45" s="335"/>
      <c r="C45" s="335"/>
      <c r="D45" s="335"/>
      <c r="E45" s="335"/>
      <c r="F45" s="347"/>
      <c r="G45" s="335"/>
      <c r="H45" s="335"/>
      <c r="I45" s="335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</row>
    <row r="46" spans="1:44" x14ac:dyDescent="0.2">
      <c r="A46" s="335"/>
      <c r="B46" s="335"/>
      <c r="C46" s="335"/>
      <c r="D46" s="335"/>
      <c r="E46" s="335"/>
      <c r="F46" s="347"/>
      <c r="G46" s="335"/>
      <c r="H46" s="335"/>
      <c r="I46" s="335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</row>
    <row r="47" spans="1:44" x14ac:dyDescent="0.2">
      <c r="A47" s="335"/>
      <c r="B47" s="335"/>
      <c r="C47" s="335"/>
      <c r="D47" s="335"/>
      <c r="E47" s="335"/>
      <c r="F47" s="347"/>
      <c r="G47" s="335"/>
      <c r="H47" s="335"/>
      <c r="I47" s="335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40"/>
  <sheetViews>
    <sheetView showGridLines="0" zoomScale="90" zoomScaleNormal="90" workbookViewId="0">
      <pane xSplit="4" ySplit="5" topLeftCell="U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B31" sqref="B31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SHN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274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5"/>
      <c r="E9" s="337" t="s">
        <v>19</v>
      </c>
      <c r="F9" s="337" t="s">
        <v>21</v>
      </c>
      <c r="G9" s="337" t="s">
        <v>20</v>
      </c>
      <c r="H9" s="337" t="s">
        <v>22</v>
      </c>
      <c r="I9" s="337" t="s">
        <v>93</v>
      </c>
      <c r="J9" s="337" t="s">
        <v>94</v>
      </c>
      <c r="K9" s="337" t="s">
        <v>250</v>
      </c>
      <c r="L9" s="337" t="s">
        <v>251</v>
      </c>
      <c r="M9" s="337" t="s">
        <v>252</v>
      </c>
      <c r="N9" s="337" t="s">
        <v>253</v>
      </c>
      <c r="O9" s="337" t="s">
        <v>254</v>
      </c>
      <c r="P9" s="337" t="s">
        <v>255</v>
      </c>
      <c r="Q9" s="337" t="s">
        <v>256</v>
      </c>
      <c r="R9" s="337" t="s">
        <v>257</v>
      </c>
      <c r="S9" s="337" t="s">
        <v>258</v>
      </c>
      <c r="T9" s="337" t="s">
        <v>259</v>
      </c>
      <c r="U9" s="337" t="s">
        <v>260</v>
      </c>
      <c r="V9" s="337" t="s">
        <v>261</v>
      </c>
      <c r="W9" s="337" t="s">
        <v>262</v>
      </c>
      <c r="X9" s="337" t="s">
        <v>263</v>
      </c>
      <c r="Y9" s="337" t="s">
        <v>264</v>
      </c>
      <c r="Z9" s="337" t="s">
        <v>265</v>
      </c>
      <c r="AA9" s="337" t="s">
        <v>266</v>
      </c>
      <c r="AB9" s="337" t="s">
        <v>267</v>
      </c>
      <c r="AC9" s="337" t="s">
        <v>268</v>
      </c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49" t="s">
        <v>275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5" t="s">
        <v>276</v>
      </c>
      <c r="E11" s="350">
        <v>261320.59244982182</v>
      </c>
      <c r="F11" s="350">
        <v>275273.71709924017</v>
      </c>
      <c r="G11" s="350">
        <v>290699.47562762885</v>
      </c>
      <c r="H11" s="350">
        <v>305387.75550935464</v>
      </c>
      <c r="I11" s="350">
        <v>318262.56663192745</v>
      </c>
      <c r="J11" s="350">
        <v>331870.34649725573</v>
      </c>
      <c r="K11" s="350">
        <v>349435.51035420544</v>
      </c>
      <c r="L11" s="350">
        <v>367531.67429007916</v>
      </c>
      <c r="M11" s="350">
        <v>381910.2636610659</v>
      </c>
      <c r="N11" s="350">
        <v>394526.70835786307</v>
      </c>
      <c r="O11" s="350">
        <v>407313.95487827284</v>
      </c>
      <c r="P11" s="350">
        <v>420271.18572898407</v>
      </c>
      <c r="Q11" s="350">
        <v>433397.60641726968</v>
      </c>
      <c r="R11" s="350">
        <v>446692.44452583895</v>
      </c>
      <c r="S11" s="350">
        <v>460154.94884132623</v>
      </c>
      <c r="T11" s="350">
        <v>473784.38853241736</v>
      </c>
      <c r="U11" s="350">
        <v>487580.05237398238</v>
      </c>
      <c r="V11" s="350">
        <v>501541.24801391171</v>
      </c>
      <c r="W11" s="350">
        <v>515667.3012796159</v>
      </c>
      <c r="X11" s="350">
        <v>529957.55552144477</v>
      </c>
      <c r="Y11" s="350">
        <v>544411.3709904881</v>
      </c>
      <c r="Z11" s="350">
        <v>559028.12424844212</v>
      </c>
      <c r="AA11" s="350">
        <v>573807.2076074098</v>
      </c>
      <c r="AB11" s="350">
        <v>588748.02859768667</v>
      </c>
      <c r="AC11" s="350">
        <v>603850.00946172082</v>
      </c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5" t="s">
        <v>321</v>
      </c>
      <c r="E12" s="350">
        <v>303.63858034181823</v>
      </c>
      <c r="F12" s="350">
        <v>315.46317908367831</v>
      </c>
      <c r="G12" s="350">
        <v>327.4731641014987</v>
      </c>
      <c r="H12" s="350">
        <v>339.66731691296644</v>
      </c>
      <c r="I12" s="350">
        <v>352.04445299952562</v>
      </c>
      <c r="J12" s="350">
        <v>364.60342016644267</v>
      </c>
      <c r="K12" s="350">
        <v>377.34309701416021</v>
      </c>
      <c r="L12" s="350">
        <v>390.26239151129232</v>
      </c>
      <c r="M12" s="350">
        <v>403.36023966062885</v>
      </c>
      <c r="N12" s="350">
        <v>416.63560425040606</v>
      </c>
      <c r="O12" s="350">
        <v>430.08747368386952</v>
      </c>
      <c r="P12" s="350">
        <v>443.71486088085931</v>
      </c>
      <c r="Q12" s="350">
        <v>457.51680224574108</v>
      </c>
      <c r="R12" s="350">
        <v>471.49235669655809</v>
      </c>
      <c r="S12" s="350">
        <v>485.64060475075831</v>
      </c>
      <c r="T12" s="350">
        <v>499.9606476632685</v>
      </c>
      <c r="U12" s="350">
        <v>514.45160661307796</v>
      </c>
      <c r="V12" s="350">
        <v>529.11262193484367</v>
      </c>
      <c r="W12" s="350">
        <v>543.94285239230419</v>
      </c>
      <c r="X12" s="350">
        <v>558.94147449060438</v>
      </c>
      <c r="Y12" s="350">
        <v>574.10768182484969</v>
      </c>
      <c r="Z12" s="350">
        <v>589.44068446244296</v>
      </c>
      <c r="AA12" s="350">
        <v>589.44068446244296</v>
      </c>
      <c r="AB12" s="350">
        <v>589.44068446244296</v>
      </c>
      <c r="AC12" s="350">
        <v>589.44068446244296</v>
      </c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35" t="s">
        <v>322</v>
      </c>
      <c r="E13" s="350">
        <v>13904.222064026211</v>
      </c>
      <c r="F13" s="350">
        <v>14445.69425290202</v>
      </c>
      <c r="G13" s="350">
        <v>14995.655652686644</v>
      </c>
      <c r="H13" s="350">
        <v>15554.050466621182</v>
      </c>
      <c r="I13" s="350">
        <v>16120.824453215562</v>
      </c>
      <c r="J13" s="350">
        <v>16695.924851152642</v>
      </c>
      <c r="K13" s="350">
        <v>17279.300309288396</v>
      </c>
      <c r="L13" s="350">
        <v>17870.900821306521</v>
      </c>
      <c r="M13" s="350">
        <v>18470.67766463208</v>
      </c>
      <c r="N13" s="350">
        <v>19078.583343249662</v>
      </c>
      <c r="O13" s="350">
        <v>19694.571534106723</v>
      </c>
      <c r="P13" s="350">
        <v>20318.597036814943</v>
      </c>
      <c r="Q13" s="350">
        <v>20950.615726389733</v>
      </c>
      <c r="R13" s="350">
        <v>21590.58450879313</v>
      </c>
      <c r="S13" s="350">
        <v>22238.461279067418</v>
      </c>
      <c r="T13" s="350">
        <v>22894.204881865786</v>
      </c>
      <c r="U13" s="350">
        <v>23557.775074204383</v>
      </c>
      <c r="V13" s="350">
        <v>24229.132490275948</v>
      </c>
      <c r="W13" s="350">
        <v>24908.238608177977</v>
      </c>
      <c r="X13" s="350">
        <v>25595.0557184227</v>
      </c>
      <c r="Y13" s="350">
        <v>26289.546894106043</v>
      </c>
      <c r="Z13" s="350">
        <v>26991.675962623602</v>
      </c>
      <c r="AA13" s="350">
        <v>26991.675962623602</v>
      </c>
      <c r="AB13" s="350">
        <v>26991.675962623602</v>
      </c>
      <c r="AC13" s="350">
        <v>26991.675962623602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 t="s">
        <v>323</v>
      </c>
      <c r="E14" s="350">
        <v>1122.3174750696896</v>
      </c>
      <c r="F14" s="350">
        <v>1166.0238900737941</v>
      </c>
      <c r="G14" s="350">
        <v>1210.4155350539909</v>
      </c>
      <c r="H14" s="350">
        <v>1255.4879062216266</v>
      </c>
      <c r="I14" s="350">
        <v>1301.2366253258433</v>
      </c>
      <c r="J14" s="350">
        <v>1347.6574335920066</v>
      </c>
      <c r="K14" s="350">
        <v>1394.7461860714784</v>
      </c>
      <c r="L14" s="350">
        <v>1442.498846367085</v>
      </c>
      <c r="M14" s="350">
        <v>1490.9114817023617</v>
      </c>
      <c r="N14" s="350">
        <v>1539.9802583059661</v>
      </c>
      <c r="O14" s="350">
        <v>1589.7014370854752</v>
      </c>
      <c r="P14" s="350">
        <v>1640.0713695673924</v>
      </c>
      <c r="Q14" s="350">
        <v>1691.0864940823869</v>
      </c>
      <c r="R14" s="350">
        <v>1742.7433321768171</v>
      </c>
      <c r="S14" s="350">
        <v>1795.0384852333693</v>
      </c>
      <c r="T14" s="350">
        <v>1847.9686312851838</v>
      </c>
      <c r="U14" s="350">
        <v>1901.5305220092816</v>
      </c>
      <c r="V14" s="350">
        <v>1955.7209798864028</v>
      </c>
      <c r="W14" s="350">
        <v>2010.5368955153772</v>
      </c>
      <c r="X14" s="350">
        <v>2065.9752250713213</v>
      </c>
      <c r="Y14" s="350">
        <v>2122.032987897745</v>
      </c>
      <c r="Z14" s="350">
        <v>2178.7072642235275</v>
      </c>
      <c r="AA14" s="350">
        <v>2178.7072642235275</v>
      </c>
      <c r="AB14" s="350">
        <v>2178.7072642235275</v>
      </c>
      <c r="AC14" s="350">
        <v>2178.7072642235275</v>
      </c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 t="s">
        <v>324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0</v>
      </c>
      <c r="K15" s="350">
        <v>0</v>
      </c>
      <c r="L15" s="350">
        <v>0</v>
      </c>
      <c r="M15" s="350">
        <v>0</v>
      </c>
      <c r="N15" s="350">
        <v>0</v>
      </c>
      <c r="O15" s="350">
        <v>0</v>
      </c>
      <c r="P15" s="350">
        <v>0</v>
      </c>
      <c r="Q15" s="350">
        <v>0</v>
      </c>
      <c r="R15" s="350">
        <v>0</v>
      </c>
      <c r="S15" s="350">
        <v>0</v>
      </c>
      <c r="T15" s="350">
        <v>0</v>
      </c>
      <c r="U15" s="350">
        <v>0</v>
      </c>
      <c r="V15" s="350">
        <v>0</v>
      </c>
      <c r="W15" s="350">
        <v>0</v>
      </c>
      <c r="X15" s="350">
        <v>0</v>
      </c>
      <c r="Y15" s="350">
        <v>0</v>
      </c>
      <c r="Z15" s="350">
        <v>0</v>
      </c>
      <c r="AA15" s="350">
        <v>0</v>
      </c>
      <c r="AB15" s="350">
        <v>0</v>
      </c>
      <c r="AC15" s="350">
        <v>0</v>
      </c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35"/>
      <c r="B16" s="335"/>
      <c r="C16" s="335"/>
      <c r="D16" s="351" t="s">
        <v>281</v>
      </c>
      <c r="E16" s="345">
        <f>SUM(E11:E15)</f>
        <v>276650.77056925953</v>
      </c>
      <c r="F16" s="345">
        <f t="shared" ref="F16:AC16" si="0">SUM(F11:F15)</f>
        <v>291200.89842129964</v>
      </c>
      <c r="G16" s="345">
        <f t="shared" si="0"/>
        <v>307233.01997947099</v>
      </c>
      <c r="H16" s="345">
        <f t="shared" si="0"/>
        <v>322536.96119911043</v>
      </c>
      <c r="I16" s="345">
        <f t="shared" si="0"/>
        <v>336036.67216346844</v>
      </c>
      <c r="J16" s="345">
        <f t="shared" si="0"/>
        <v>350278.5322021668</v>
      </c>
      <c r="K16" s="345">
        <f t="shared" si="0"/>
        <v>368486.89994657948</v>
      </c>
      <c r="L16" s="345">
        <f t="shared" si="0"/>
        <v>387235.33634926402</v>
      </c>
      <c r="M16" s="345">
        <f t="shared" si="0"/>
        <v>402275.21304706094</v>
      </c>
      <c r="N16" s="345">
        <f t="shared" si="0"/>
        <v>415561.90756366914</v>
      </c>
      <c r="O16" s="345">
        <f t="shared" si="0"/>
        <v>429028.31532314891</v>
      </c>
      <c r="P16" s="345">
        <f t="shared" si="0"/>
        <v>442673.56899624731</v>
      </c>
      <c r="Q16" s="345">
        <f t="shared" si="0"/>
        <v>456496.82543998759</v>
      </c>
      <c r="R16" s="345">
        <f t="shared" si="0"/>
        <v>470497.26472350548</v>
      </c>
      <c r="S16" s="345">
        <f t="shared" si="0"/>
        <v>484674.08921037783</v>
      </c>
      <c r="T16" s="345">
        <f t="shared" si="0"/>
        <v>499026.52269323159</v>
      </c>
      <c r="U16" s="345">
        <f t="shared" si="0"/>
        <v>513553.80957680912</v>
      </c>
      <c r="V16" s="345">
        <f t="shared" si="0"/>
        <v>528255.21410600888</v>
      </c>
      <c r="W16" s="345">
        <f t="shared" si="0"/>
        <v>543130.01963570155</v>
      </c>
      <c r="X16" s="345">
        <f t="shared" si="0"/>
        <v>558177.52793942939</v>
      </c>
      <c r="Y16" s="345">
        <f t="shared" si="0"/>
        <v>573397.05855431675</v>
      </c>
      <c r="Z16" s="345">
        <f t="shared" si="0"/>
        <v>588787.9481597516</v>
      </c>
      <c r="AA16" s="345">
        <f t="shared" si="0"/>
        <v>603567.03151871928</v>
      </c>
      <c r="AB16" s="345">
        <f t="shared" si="0"/>
        <v>618507.85250899615</v>
      </c>
      <c r="AC16" s="345">
        <f t="shared" si="0"/>
        <v>633609.8333730303</v>
      </c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2"/>
      <c r="B19" s="333" t="str">
        <f>Workings_costs!B16</f>
        <v>Option 2 - Replace transformer #2 completed in 2030-2031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2"/>
    </row>
    <row r="20" spans="1:44" x14ac:dyDescent="0.2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35"/>
      <c r="E21" s="337" t="s">
        <v>19</v>
      </c>
      <c r="F21" s="337" t="s">
        <v>21</v>
      </c>
      <c r="G21" s="337" t="s">
        <v>20</v>
      </c>
      <c r="H21" s="337" t="s">
        <v>22</v>
      </c>
      <c r="I21" s="337" t="s">
        <v>93</v>
      </c>
      <c r="J21" s="337" t="s">
        <v>94</v>
      </c>
      <c r="K21" s="337" t="s">
        <v>250</v>
      </c>
      <c r="L21" s="337" t="s">
        <v>251</v>
      </c>
      <c r="M21" s="337" t="s">
        <v>252</v>
      </c>
      <c r="N21" s="337" t="s">
        <v>253</v>
      </c>
      <c r="O21" s="337" t="s">
        <v>254</v>
      </c>
      <c r="P21" s="337" t="s">
        <v>255</v>
      </c>
      <c r="Q21" s="337" t="s">
        <v>256</v>
      </c>
      <c r="R21" s="337" t="s">
        <v>257</v>
      </c>
      <c r="S21" s="337" t="s">
        <v>258</v>
      </c>
      <c r="T21" s="337" t="s">
        <v>259</v>
      </c>
      <c r="U21" s="337" t="s">
        <v>260</v>
      </c>
      <c r="V21" s="337" t="s">
        <v>261</v>
      </c>
      <c r="W21" s="337" t="s">
        <v>262</v>
      </c>
      <c r="X21" s="337" t="s">
        <v>263</v>
      </c>
      <c r="Y21" s="337" t="s">
        <v>264</v>
      </c>
      <c r="Z21" s="337" t="s">
        <v>265</v>
      </c>
      <c r="AA21" s="337" t="s">
        <v>266</v>
      </c>
      <c r="AB21" s="337" t="s">
        <v>267</v>
      </c>
      <c r="AC21" s="337" t="s">
        <v>268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49" t="s">
        <v>275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 t="s">
        <v>276</v>
      </c>
      <c r="E23" s="350">
        <v>261320.59244982182</v>
      </c>
      <c r="F23" s="350">
        <v>275273.71709924017</v>
      </c>
      <c r="G23" s="350">
        <v>290699.47562762885</v>
      </c>
      <c r="H23" s="350">
        <v>305387.75550935464</v>
      </c>
      <c r="I23" s="350">
        <v>318262.56663192745</v>
      </c>
      <c r="J23" s="350">
        <v>12104.0394710775</v>
      </c>
      <c r="K23" s="350">
        <v>22580.778372180452</v>
      </c>
      <c r="L23" s="350">
        <v>32962.895543194485</v>
      </c>
      <c r="M23" s="350">
        <v>43024.074568416414</v>
      </c>
      <c r="N23" s="350">
        <v>52863.690163582178</v>
      </c>
      <c r="O23" s="350">
        <v>62719.49855656048</v>
      </c>
      <c r="P23" s="350">
        <v>72630.995006136771</v>
      </c>
      <c r="Q23" s="350">
        <v>82624.352260506799</v>
      </c>
      <c r="R23" s="350">
        <v>92717.839054477416</v>
      </c>
      <c r="S23" s="350">
        <v>102924.69226863736</v>
      </c>
      <c r="T23" s="350">
        <v>113254.77308932577</v>
      </c>
      <c r="U23" s="350">
        <v>123715.58450912031</v>
      </c>
      <c r="V23" s="350">
        <v>134312.92823939282</v>
      </c>
      <c r="W23" s="350">
        <v>145051.34608901633</v>
      </c>
      <c r="X23" s="350">
        <v>155934.42642025222</v>
      </c>
      <c r="Y23" s="350">
        <v>166965.02285105619</v>
      </c>
      <c r="Z23" s="350">
        <v>178145.41401470246</v>
      </c>
      <c r="AA23" s="350">
        <v>189477.42262469974</v>
      </c>
      <c r="AB23" s="350">
        <v>200962.50576801627</v>
      </c>
      <c r="AC23" s="350">
        <v>212601.82443008389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5" t="s">
        <v>321</v>
      </c>
      <c r="E24" s="350">
        <v>303.63858034181823</v>
      </c>
      <c r="F24" s="350">
        <v>315.46317908367831</v>
      </c>
      <c r="G24" s="350">
        <v>327.4731641014987</v>
      </c>
      <c r="H24" s="350">
        <v>339.66731691296644</v>
      </c>
      <c r="I24" s="350">
        <v>352.04445299952562</v>
      </c>
      <c r="J24" s="350">
        <v>182.54574973601893</v>
      </c>
      <c r="K24" s="350">
        <v>189.46443021596613</v>
      </c>
      <c r="L24" s="350">
        <v>196.71085545895235</v>
      </c>
      <c r="M24" s="350">
        <v>204.2562001025932</v>
      </c>
      <c r="N24" s="350">
        <v>212.08229443163302</v>
      </c>
      <c r="O24" s="350">
        <v>220.1760663596861</v>
      </c>
      <c r="P24" s="350">
        <v>228.52740341976869</v>
      </c>
      <c r="Q24" s="350">
        <v>237.12811062032836</v>
      </c>
      <c r="R24" s="350">
        <v>245.97132799219173</v>
      </c>
      <c r="S24" s="350">
        <v>255.05117396322868</v>
      </c>
      <c r="T24" s="350">
        <v>264.36251215837774</v>
      </c>
      <c r="U24" s="350">
        <v>273.9007911052725</v>
      </c>
      <c r="V24" s="350">
        <v>283.66192964008496</v>
      </c>
      <c r="W24" s="350">
        <v>293.64223234054992</v>
      </c>
      <c r="X24" s="350">
        <v>303.83832545815631</v>
      </c>
      <c r="Y24" s="350">
        <v>314.24710729688758</v>
      </c>
      <c r="Z24" s="350">
        <v>324.86570905004862</v>
      </c>
      <c r="AA24" s="350">
        <v>324.86570905004862</v>
      </c>
      <c r="AB24" s="350">
        <v>324.86570905004862</v>
      </c>
      <c r="AC24" s="350">
        <v>324.86570905004862</v>
      </c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5" t="s">
        <v>322</v>
      </c>
      <c r="E25" s="350">
        <v>13904.222064026211</v>
      </c>
      <c r="F25" s="350">
        <v>14445.69425290202</v>
      </c>
      <c r="G25" s="350">
        <v>14995.655652686644</v>
      </c>
      <c r="H25" s="350">
        <v>15554.050466621182</v>
      </c>
      <c r="I25" s="350">
        <v>16120.824453215562</v>
      </c>
      <c r="J25" s="350">
        <v>8359.1374927272263</v>
      </c>
      <c r="K25" s="350">
        <v>8675.9578048065887</v>
      </c>
      <c r="L25" s="350">
        <v>9007.7862096009358</v>
      </c>
      <c r="M25" s="350">
        <v>9353.3027357179035</v>
      </c>
      <c r="N25" s="350">
        <v>9711.6753553055969</v>
      </c>
      <c r="O25" s="350">
        <v>10082.305471203728</v>
      </c>
      <c r="P25" s="350">
        <v>10464.730013184528</v>
      </c>
      <c r="Q25" s="350">
        <v>10858.573716081662</v>
      </c>
      <c r="R25" s="350">
        <v>11263.522448092013</v>
      </c>
      <c r="S25" s="350">
        <v>11679.30688018338</v>
      </c>
      <c r="T25" s="350">
        <v>12105.691807398014</v>
      </c>
      <c r="U25" s="350">
        <v>12542.468808650465</v>
      </c>
      <c r="V25" s="350">
        <v>12989.450999230363</v>
      </c>
      <c r="W25" s="350">
        <v>13446.469158310305</v>
      </c>
      <c r="X25" s="350">
        <v>13913.36879515189</v>
      </c>
      <c r="Y25" s="350">
        <v>14390.007876848287</v>
      </c>
      <c r="Z25" s="350">
        <v>14876.255034963706</v>
      </c>
      <c r="AA25" s="350">
        <v>14876.255034963706</v>
      </c>
      <c r="AB25" s="350">
        <v>14876.255034963706</v>
      </c>
      <c r="AC25" s="350">
        <v>14876.255034963706</v>
      </c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35" t="s">
        <v>323</v>
      </c>
      <c r="E26" s="350">
        <v>1122.3174750696896</v>
      </c>
      <c r="F26" s="350">
        <v>1166.0238900737941</v>
      </c>
      <c r="G26" s="350">
        <v>1210.4155350539909</v>
      </c>
      <c r="H26" s="350">
        <v>1255.4879062216266</v>
      </c>
      <c r="I26" s="350">
        <v>1301.2366253258433</v>
      </c>
      <c r="J26" s="350">
        <v>674.73074303600322</v>
      </c>
      <c r="K26" s="350">
        <v>700.30376474598154</v>
      </c>
      <c r="L26" s="350">
        <v>727.08820588265837</v>
      </c>
      <c r="M26" s="350">
        <v>754.97752132949176</v>
      </c>
      <c r="N26" s="350">
        <v>783.90455167305799</v>
      </c>
      <c r="O26" s="350">
        <v>813.82097949937872</v>
      </c>
      <c r="P26" s="350">
        <v>844.68942682308978</v>
      </c>
      <c r="Q26" s="350">
        <v>876.47960308553763</v>
      </c>
      <c r="R26" s="350">
        <v>909.16615227539762</v>
      </c>
      <c r="S26" s="350">
        <v>942.72733476006101</v>
      </c>
      <c r="T26" s="350">
        <v>977.14416532531834</v>
      </c>
      <c r="U26" s="350">
        <v>1012.3998206907803</v>
      </c>
      <c r="V26" s="350">
        <v>1048.4792159437275</v>
      </c>
      <c r="W26" s="350">
        <v>1085.3686919602717</v>
      </c>
      <c r="X26" s="350">
        <v>1123.055778596118</v>
      </c>
      <c r="Y26" s="350">
        <v>1161.5290112750654</v>
      </c>
      <c r="Z26" s="350">
        <v>1200.7777862329854</v>
      </c>
      <c r="AA26" s="350">
        <v>1200.7777862329854</v>
      </c>
      <c r="AB26" s="350">
        <v>1200.7777862329854</v>
      </c>
      <c r="AC26" s="350">
        <v>1200.7777862329854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 t="s">
        <v>324</v>
      </c>
      <c r="E27" s="350">
        <v>0</v>
      </c>
      <c r="F27" s="350">
        <v>0</v>
      </c>
      <c r="G27" s="350">
        <v>0</v>
      </c>
      <c r="H27" s="350">
        <v>0</v>
      </c>
      <c r="I27" s="350">
        <v>0</v>
      </c>
      <c r="J27" s="350">
        <v>0</v>
      </c>
      <c r="K27" s="350">
        <v>0</v>
      </c>
      <c r="L27" s="350">
        <v>0</v>
      </c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0">
        <v>0</v>
      </c>
      <c r="Y27" s="350">
        <v>0</v>
      </c>
      <c r="Z27" s="350">
        <v>0</v>
      </c>
      <c r="AA27" s="350">
        <v>0</v>
      </c>
      <c r="AB27" s="350">
        <v>0</v>
      </c>
      <c r="AC27" s="350">
        <v>0</v>
      </c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51" t="s">
        <v>281</v>
      </c>
      <c r="E28" s="345">
        <f>SUM(E23:E27)</f>
        <v>276650.77056925953</v>
      </c>
      <c r="F28" s="345">
        <f t="shared" ref="F28:AC28" si="1">SUM(F23:F27)</f>
        <v>291200.89842129964</v>
      </c>
      <c r="G28" s="345">
        <f t="shared" si="1"/>
        <v>307233.01997947099</v>
      </c>
      <c r="H28" s="345">
        <f t="shared" si="1"/>
        <v>322536.96119911043</v>
      </c>
      <c r="I28" s="345">
        <f t="shared" si="1"/>
        <v>336036.67216346844</v>
      </c>
      <c r="J28" s="345">
        <f t="shared" si="1"/>
        <v>21320.453456576746</v>
      </c>
      <c r="K28" s="345">
        <f t="shared" si="1"/>
        <v>32146.504371948988</v>
      </c>
      <c r="L28" s="345">
        <f t="shared" si="1"/>
        <v>42894.48081413703</v>
      </c>
      <c r="M28" s="345">
        <f t="shared" si="1"/>
        <v>53336.611025566403</v>
      </c>
      <c r="N28" s="345">
        <f t="shared" si="1"/>
        <v>63571.352364992461</v>
      </c>
      <c r="O28" s="345">
        <f t="shared" si="1"/>
        <v>73835.801073623268</v>
      </c>
      <c r="P28" s="345">
        <f t="shared" si="1"/>
        <v>84168.941849564144</v>
      </c>
      <c r="Q28" s="345">
        <f t="shared" si="1"/>
        <v>94596.533690294324</v>
      </c>
      <c r="R28" s="345">
        <f t="shared" si="1"/>
        <v>105136.49898283702</v>
      </c>
      <c r="S28" s="345">
        <f t="shared" si="1"/>
        <v>115801.77765754402</v>
      </c>
      <c r="T28" s="345">
        <f t="shared" si="1"/>
        <v>126601.97157420748</v>
      </c>
      <c r="U28" s="345">
        <f t="shared" si="1"/>
        <v>137544.35392956683</v>
      </c>
      <c r="V28" s="345">
        <f t="shared" si="1"/>
        <v>148634.52038420696</v>
      </c>
      <c r="W28" s="345">
        <f t="shared" si="1"/>
        <v>159876.82617162744</v>
      </c>
      <c r="X28" s="345">
        <f t="shared" si="1"/>
        <v>171274.68931945835</v>
      </c>
      <c r="Y28" s="345">
        <f t="shared" si="1"/>
        <v>182830.80684647642</v>
      </c>
      <c r="Z28" s="345">
        <f t="shared" si="1"/>
        <v>194547.31254494921</v>
      </c>
      <c r="AA28" s="345">
        <f t="shared" si="1"/>
        <v>205879.32115494649</v>
      </c>
      <c r="AB28" s="345">
        <f t="shared" si="1"/>
        <v>217364.40429826302</v>
      </c>
      <c r="AC28" s="345">
        <f t="shared" si="1"/>
        <v>229003.72296033063</v>
      </c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31" spans="1:44" x14ac:dyDescent="0.2">
      <c r="A31" s="332"/>
      <c r="B31" s="333" t="str">
        <f>Workings_costs!B30</f>
        <v>Option 3 - Refurbish transformer #2 completed in 2029-2030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2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49" t="s">
        <v>275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35" t="s">
        <v>276</v>
      </c>
      <c r="E35" s="350">
        <v>261320.59244982182</v>
      </c>
      <c r="F35" s="350">
        <v>275273.71709924017</v>
      </c>
      <c r="G35" s="350">
        <v>290699.47562762885</v>
      </c>
      <c r="H35" s="350">
        <v>305387.75550935464</v>
      </c>
      <c r="I35" s="350">
        <v>301881.36265538371</v>
      </c>
      <c r="J35" s="350">
        <v>314786.92276467074</v>
      </c>
      <c r="K35" s="350">
        <v>331445.95796768425</v>
      </c>
      <c r="L35" s="350">
        <v>348608.43006536155</v>
      </c>
      <c r="M35" s="350">
        <v>362244.52370344743</v>
      </c>
      <c r="N35" s="350">
        <v>374209.02688842145</v>
      </c>
      <c r="O35" s="350">
        <v>386335.35812291445</v>
      </c>
      <c r="P35" s="350">
        <v>398622.73632892303</v>
      </c>
      <c r="Q35" s="350">
        <v>411070.40220755275</v>
      </c>
      <c r="R35" s="350">
        <v>423677.61736179533</v>
      </c>
      <c r="S35" s="350">
        <v>436443.66347018047</v>
      </c>
      <c r="T35" s="350">
        <v>449367.84150750219</v>
      </c>
      <c r="U35" s="350">
        <v>462449.47100918146</v>
      </c>
      <c r="V35" s="350">
        <v>475687.88937612699</v>
      </c>
      <c r="W35" s="350">
        <v>489082.45121721458</v>
      </c>
      <c r="X35" s="350">
        <v>502632.52772678324</v>
      </c>
      <c r="Y35" s="350">
        <v>516337.50609473523</v>
      </c>
      <c r="Z35" s="350">
        <v>530196.78894704801</v>
      </c>
      <c r="AA35" s="350">
        <v>544209.79381467518</v>
      </c>
      <c r="AB35" s="350">
        <v>558375.95262898901</v>
      </c>
      <c r="AC35" s="350">
        <v>572694.71124204341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 t="s">
        <v>321</v>
      </c>
      <c r="E36" s="350">
        <v>303.63858034181823</v>
      </c>
      <c r="F36" s="350">
        <v>315.46317908367831</v>
      </c>
      <c r="G36" s="350">
        <v>327.4731641014987</v>
      </c>
      <c r="H36" s="350">
        <v>339.66731691296644</v>
      </c>
      <c r="I36" s="350">
        <v>348.52400846953032</v>
      </c>
      <c r="J36" s="350">
        <v>360.95738596477827</v>
      </c>
      <c r="K36" s="350">
        <v>373.56966604401862</v>
      </c>
      <c r="L36" s="350">
        <v>386.35976759617938</v>
      </c>
      <c r="M36" s="350">
        <v>399.32663726402257</v>
      </c>
      <c r="N36" s="350">
        <v>412.46924820790201</v>
      </c>
      <c r="O36" s="350">
        <v>425.78659894703088</v>
      </c>
      <c r="P36" s="350">
        <v>439.27771227205068</v>
      </c>
      <c r="Q36" s="350">
        <v>452.9416342232837</v>
      </c>
      <c r="R36" s="350">
        <v>466.77743312959251</v>
      </c>
      <c r="S36" s="350">
        <v>480.78419870325075</v>
      </c>
      <c r="T36" s="350">
        <v>494.96104118663578</v>
      </c>
      <c r="U36" s="350">
        <v>509.30709054694717</v>
      </c>
      <c r="V36" s="350">
        <v>523.82149571549519</v>
      </c>
      <c r="W36" s="350">
        <v>538.50342386838122</v>
      </c>
      <c r="X36" s="350">
        <v>553.3520597456984</v>
      </c>
      <c r="Y36" s="350">
        <v>568.36660500660128</v>
      </c>
      <c r="Z36" s="350">
        <v>583.54627761781865</v>
      </c>
      <c r="AA36" s="350">
        <v>583.54627761781865</v>
      </c>
      <c r="AB36" s="350">
        <v>583.54627761781865</v>
      </c>
      <c r="AC36" s="350">
        <v>583.54627761781865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 t="s">
        <v>322</v>
      </c>
      <c r="E37" s="350">
        <v>13904.222064026211</v>
      </c>
      <c r="F37" s="350">
        <v>14445.69425290202</v>
      </c>
      <c r="G37" s="350">
        <v>14995.655652686644</v>
      </c>
      <c r="H37" s="350">
        <v>15554.050466621182</v>
      </c>
      <c r="I37" s="350">
        <v>15314.783230554785</v>
      </c>
      <c r="J37" s="350">
        <v>15861.128608595011</v>
      </c>
      <c r="K37" s="350">
        <v>16415.335293823977</v>
      </c>
      <c r="L37" s="350">
        <v>16977.355780241192</v>
      </c>
      <c r="M37" s="350">
        <v>17547.143781400475</v>
      </c>
      <c r="N37" s="350">
        <v>18124.654176087181</v>
      </c>
      <c r="O37" s="350">
        <v>18709.842957401386</v>
      </c>
      <c r="P37" s="350">
        <v>19302.667184974194</v>
      </c>
      <c r="Q37" s="350">
        <v>19903.084940070246</v>
      </c>
      <c r="R37" s="350">
        <v>20511.055283353475</v>
      </c>
      <c r="S37" s="350">
        <v>21126.538215114044</v>
      </c>
      <c r="T37" s="350">
        <v>21749.494637772499</v>
      </c>
      <c r="U37" s="350">
        <v>22379.886320494166</v>
      </c>
      <c r="V37" s="350">
        <v>23017.67586576215</v>
      </c>
      <c r="W37" s="350">
        <v>23662.826677769081</v>
      </c>
      <c r="X37" s="350">
        <v>24315.302932501567</v>
      </c>
      <c r="Y37" s="350">
        <v>24975.069549400741</v>
      </c>
      <c r="Z37" s="350">
        <v>25642.09216449242</v>
      </c>
      <c r="AA37" s="350">
        <v>25642.09216449242</v>
      </c>
      <c r="AB37" s="350">
        <v>25642.09216449242</v>
      </c>
      <c r="AC37" s="350">
        <v>25642.09216449242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5" t="s">
        <v>323</v>
      </c>
      <c r="E38" s="350">
        <v>1122.3174750696896</v>
      </c>
      <c r="F38" s="350">
        <v>1166.0238900737941</v>
      </c>
      <c r="G38" s="350">
        <v>1210.4155350539909</v>
      </c>
      <c r="H38" s="350">
        <v>1255.4879062216266</v>
      </c>
      <c r="I38" s="350">
        <v>1301.2366253258433</v>
      </c>
      <c r="J38" s="350">
        <v>1347.6574335920066</v>
      </c>
      <c r="K38" s="350">
        <v>1394.7461860714784</v>
      </c>
      <c r="L38" s="350">
        <v>1442.498846367085</v>
      </c>
      <c r="M38" s="350">
        <v>1490.9114817023617</v>
      </c>
      <c r="N38" s="350">
        <v>1539.9802583059661</v>
      </c>
      <c r="O38" s="350">
        <v>1589.7014370854752</v>
      </c>
      <c r="P38" s="350">
        <v>1640.0713695673924</v>
      </c>
      <c r="Q38" s="350">
        <v>1691.0864940823869</v>
      </c>
      <c r="R38" s="350">
        <v>1742.7433321768171</v>
      </c>
      <c r="S38" s="350">
        <v>1795.0384852333693</v>
      </c>
      <c r="T38" s="350">
        <v>1847.9686312851838</v>
      </c>
      <c r="U38" s="350">
        <v>1901.5305220092816</v>
      </c>
      <c r="V38" s="350">
        <v>1955.7209798864028</v>
      </c>
      <c r="W38" s="350">
        <v>2010.5368955153772</v>
      </c>
      <c r="X38" s="350">
        <v>2065.9752250713213</v>
      </c>
      <c r="Y38" s="350">
        <v>2122.032987897745</v>
      </c>
      <c r="Z38" s="350">
        <v>2178.7072642235275</v>
      </c>
      <c r="AA38" s="350">
        <v>2178.7072642235275</v>
      </c>
      <c r="AB38" s="350">
        <v>2178.7072642235275</v>
      </c>
      <c r="AC38" s="350">
        <v>2178.7072642235275</v>
      </c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5" t="s">
        <v>324</v>
      </c>
      <c r="E39" s="350">
        <v>0</v>
      </c>
      <c r="F39" s="350">
        <v>0</v>
      </c>
      <c r="G39" s="350">
        <v>0</v>
      </c>
      <c r="H39" s="350">
        <v>0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350">
        <v>0</v>
      </c>
      <c r="S39" s="350">
        <v>0</v>
      </c>
      <c r="T39" s="350">
        <v>0</v>
      </c>
      <c r="U39" s="350">
        <v>0</v>
      </c>
      <c r="V39" s="350">
        <v>0</v>
      </c>
      <c r="W39" s="350">
        <v>0</v>
      </c>
      <c r="X39" s="350">
        <v>0</v>
      </c>
      <c r="Y39" s="350">
        <v>0</v>
      </c>
      <c r="Z39" s="350">
        <v>0</v>
      </c>
      <c r="AA39" s="350">
        <v>0</v>
      </c>
      <c r="AB39" s="350">
        <v>0</v>
      </c>
      <c r="AC39" s="350">
        <v>0</v>
      </c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51" t="s">
        <v>281</v>
      </c>
      <c r="E40" s="345">
        <f t="shared" ref="E40:F40" si="2">SUM(E35:E39)</f>
        <v>276650.77056925953</v>
      </c>
      <c r="F40" s="345">
        <f t="shared" si="2"/>
        <v>291200.89842129964</v>
      </c>
      <c r="G40" s="345">
        <f>SUM(G35:G39)</f>
        <v>307233.01997947099</v>
      </c>
      <c r="H40" s="345">
        <f t="shared" ref="H40:AC40" si="3">SUM(H35:H39)</f>
        <v>322536.96119911043</v>
      </c>
      <c r="I40" s="345">
        <f t="shared" si="3"/>
        <v>318845.90651973389</v>
      </c>
      <c r="J40" s="345">
        <f t="shared" si="3"/>
        <v>332356.66619282251</v>
      </c>
      <c r="K40" s="345">
        <f t="shared" si="3"/>
        <v>349629.60911362374</v>
      </c>
      <c r="L40" s="345">
        <f t="shared" si="3"/>
        <v>367414.64445956599</v>
      </c>
      <c r="M40" s="345">
        <f t="shared" si="3"/>
        <v>381681.90560381429</v>
      </c>
      <c r="N40" s="345">
        <f t="shared" si="3"/>
        <v>394286.13057102251</v>
      </c>
      <c r="O40" s="345">
        <f t="shared" si="3"/>
        <v>407060.68911634834</v>
      </c>
      <c r="P40" s="345">
        <f t="shared" si="3"/>
        <v>420004.7525957367</v>
      </c>
      <c r="Q40" s="345">
        <f t="shared" si="3"/>
        <v>433117.51527592866</v>
      </c>
      <c r="R40" s="345">
        <f t="shared" si="3"/>
        <v>446398.19341045525</v>
      </c>
      <c r="S40" s="345">
        <f t="shared" si="3"/>
        <v>459846.02436923113</v>
      </c>
      <c r="T40" s="345">
        <f t="shared" si="3"/>
        <v>473460.26581774652</v>
      </c>
      <c r="U40" s="345">
        <f t="shared" si="3"/>
        <v>487240.19494223187</v>
      </c>
      <c r="V40" s="345">
        <f t="shared" si="3"/>
        <v>501185.10771749105</v>
      </c>
      <c r="W40" s="345">
        <f t="shared" si="3"/>
        <v>515294.31821436743</v>
      </c>
      <c r="X40" s="345">
        <f t="shared" si="3"/>
        <v>529567.15794410184</v>
      </c>
      <c r="Y40" s="345">
        <f t="shared" si="3"/>
        <v>544002.97523704031</v>
      </c>
      <c r="Z40" s="345">
        <f t="shared" si="3"/>
        <v>558601.13465338177</v>
      </c>
      <c r="AA40" s="345">
        <f t="shared" si="3"/>
        <v>572614.13952100894</v>
      </c>
      <c r="AB40" s="345">
        <f t="shared" si="3"/>
        <v>586780.29833532276</v>
      </c>
      <c r="AC40" s="345">
        <f t="shared" si="3"/>
        <v>601099.05694837717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="85" zoomScaleNormal="85" workbookViewId="0"/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SHN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2" t="s">
        <v>282</v>
      </c>
      <c r="B5" s="352"/>
      <c r="C5" s="353" t="s">
        <v>283</v>
      </c>
      <c r="D5" s="353"/>
      <c r="E5" s="206"/>
      <c r="F5" s="354" t="s">
        <v>284</v>
      </c>
      <c r="G5" s="355" t="s">
        <v>285</v>
      </c>
      <c r="H5" s="353" t="s">
        <v>286</v>
      </c>
      <c r="I5" s="353" t="s">
        <v>287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</row>
    <row r="6" spans="1:36" x14ac:dyDescent="0.2">
      <c r="A6" s="356" t="s">
        <v>288</v>
      </c>
      <c r="B6" s="357" t="s">
        <v>331</v>
      </c>
      <c r="C6" s="358" t="s">
        <v>289</v>
      </c>
      <c r="D6" s="359"/>
      <c r="E6" s="206"/>
      <c r="F6" s="358" t="s">
        <v>290</v>
      </c>
      <c r="G6" s="360">
        <v>8.2263790082388692E-4</v>
      </c>
      <c r="H6" s="355">
        <v>1</v>
      </c>
      <c r="I6" s="361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</row>
    <row r="7" spans="1:36" x14ac:dyDescent="0.2">
      <c r="A7" s="356" t="s">
        <v>291</v>
      </c>
      <c r="B7" s="357" t="s">
        <v>292</v>
      </c>
      <c r="C7" s="358" t="s">
        <v>293</v>
      </c>
      <c r="D7" s="359"/>
      <c r="E7" s="206"/>
      <c r="F7" s="358" t="s">
        <v>294</v>
      </c>
      <c r="G7" s="360">
        <v>8.2263790082388692E-4</v>
      </c>
      <c r="H7" s="355">
        <v>1</v>
      </c>
      <c r="I7" s="361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</row>
    <row r="8" spans="1:36" x14ac:dyDescent="0.2">
      <c r="A8" s="362" t="s">
        <v>8</v>
      </c>
      <c r="B8" s="363">
        <v>47.127000000000002</v>
      </c>
      <c r="C8" s="362" t="s">
        <v>295</v>
      </c>
      <c r="D8" s="364">
        <v>8127085.1399999997</v>
      </c>
      <c r="E8" s="206"/>
      <c r="F8" s="358" t="s">
        <v>296</v>
      </c>
      <c r="G8" s="360" t="b">
        <v>1</v>
      </c>
      <c r="H8" s="355">
        <v>1</v>
      </c>
      <c r="I8" s="361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x14ac:dyDescent="0.2">
      <c r="A9" s="362" t="s">
        <v>297</v>
      </c>
      <c r="B9" s="365">
        <v>0.5</v>
      </c>
      <c r="C9" s="362" t="s">
        <v>298</v>
      </c>
      <c r="D9" s="364">
        <v>164000</v>
      </c>
      <c r="E9" s="206"/>
      <c r="F9" s="358" t="s">
        <v>299</v>
      </c>
      <c r="G9" s="366">
        <v>0</v>
      </c>
      <c r="H9" s="355">
        <v>1</v>
      </c>
      <c r="I9" s="361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</row>
    <row r="10" spans="1:36" ht="19.5" customHeight="1" x14ac:dyDescent="0.2">
      <c r="A10" s="367" t="s">
        <v>332</v>
      </c>
      <c r="B10" s="368" t="s">
        <v>300</v>
      </c>
      <c r="C10" s="353" t="s">
        <v>301</v>
      </c>
      <c r="D10" s="352" t="s">
        <v>302</v>
      </c>
      <c r="E10" s="353">
        <v>2025</v>
      </c>
      <c r="F10" s="353">
        <v>2026</v>
      </c>
      <c r="G10" s="353">
        <v>2027</v>
      </c>
      <c r="H10" s="353">
        <v>2028</v>
      </c>
      <c r="I10" s="353">
        <v>2029</v>
      </c>
      <c r="J10" s="353">
        <v>2030</v>
      </c>
      <c r="K10" s="353">
        <v>2031</v>
      </c>
      <c r="L10" s="353">
        <v>2032</v>
      </c>
      <c r="M10" s="353">
        <v>2033</v>
      </c>
      <c r="N10" s="353">
        <v>2034</v>
      </c>
      <c r="O10" s="353">
        <v>2035</v>
      </c>
      <c r="P10" s="353">
        <v>2036</v>
      </c>
      <c r="Q10" s="353">
        <v>2037</v>
      </c>
      <c r="R10" s="353">
        <v>2038</v>
      </c>
      <c r="S10" s="353">
        <v>2039</v>
      </c>
      <c r="T10" s="353">
        <v>2040</v>
      </c>
      <c r="U10" s="353">
        <v>2041</v>
      </c>
      <c r="V10" s="353">
        <v>2042</v>
      </c>
      <c r="W10" s="353">
        <v>2043</v>
      </c>
      <c r="X10" s="353">
        <v>2044</v>
      </c>
      <c r="Y10" s="353">
        <v>2045</v>
      </c>
      <c r="Z10" s="353">
        <v>2046</v>
      </c>
      <c r="AA10" s="353">
        <v>2047</v>
      </c>
      <c r="AB10" s="369">
        <v>2048</v>
      </c>
      <c r="AC10" s="369">
        <v>2049</v>
      </c>
      <c r="AD10" s="369">
        <v>2050</v>
      </c>
      <c r="AE10" s="369">
        <v>2051</v>
      </c>
      <c r="AF10" s="369">
        <v>2052</v>
      </c>
      <c r="AG10" s="369">
        <v>2053</v>
      </c>
      <c r="AH10" s="369">
        <v>2054</v>
      </c>
      <c r="AI10" s="369">
        <v>2055</v>
      </c>
      <c r="AJ10" s="369">
        <v>2056</v>
      </c>
    </row>
    <row r="11" spans="1:36" x14ac:dyDescent="0.2">
      <c r="A11" s="356" t="s">
        <v>303</v>
      </c>
      <c r="B11" s="370" t="b">
        <v>1</v>
      </c>
      <c r="C11" s="371">
        <v>0</v>
      </c>
      <c r="D11" s="356" t="s">
        <v>23</v>
      </c>
      <c r="E11" s="372">
        <v>5693.4440128135775</v>
      </c>
      <c r="F11" s="372">
        <v>5353.1857110273841</v>
      </c>
      <c r="G11" s="372">
        <v>5644.6613658460883</v>
      </c>
      <c r="H11" s="372">
        <v>5963.0634605979867</v>
      </c>
      <c r="I11" s="372">
        <v>6265.2870906417429</v>
      </c>
      <c r="J11" s="372">
        <v>6529.7855047950616</v>
      </c>
      <c r="K11" s="372">
        <v>6815.6737942343325</v>
      </c>
      <c r="L11" s="372">
        <v>7172.4240977023019</v>
      </c>
      <c r="M11" s="372">
        <v>7537.165187578662</v>
      </c>
      <c r="N11" s="372">
        <v>7831.3418625857666</v>
      </c>
      <c r="O11" s="372">
        <v>8090.0510435432907</v>
      </c>
      <c r="P11" s="372">
        <v>8352.2626374986739</v>
      </c>
      <c r="Q11" s="372">
        <v>8617.9598811695505</v>
      </c>
      <c r="R11" s="372">
        <v>8887.1264829168995</v>
      </c>
      <c r="S11" s="372">
        <v>9159.7466037742397</v>
      </c>
      <c r="T11" s="372">
        <v>9435.8048395766764</v>
      </c>
      <c r="U11" s="372">
        <v>9715.286204107786</v>
      </c>
      <c r="V11" s="372">
        <v>9998.1761131899093</v>
      </c>
      <c r="W11" s="372">
        <v>10284.460369650113</v>
      </c>
      <c r="X11" s="372">
        <v>10574.125149099464</v>
      </c>
      <c r="Y11" s="372">
        <v>10867.156986469368</v>
      </c>
      <c r="Z11" s="372">
        <v>11163.542763252955</v>
      </c>
      <c r="AA11" s="372">
        <v>11463.269695403931</v>
      </c>
      <c r="AB11" s="372">
        <v>11766.325321849323</v>
      </c>
      <c r="AC11" s="372">
        <v>12072.697493576019</v>
      </c>
      <c r="AD11" s="372">
        <v>12382.374363254072</v>
      </c>
      <c r="AE11" s="372">
        <v>12695.344375362813</v>
      </c>
      <c r="AF11" s="372">
        <v>13011.596256788309</v>
      </c>
      <c r="AG11" s="372">
        <v>13011.596256788309</v>
      </c>
      <c r="AH11" s="372">
        <v>13011.596256788309</v>
      </c>
      <c r="AI11" s="372">
        <v>13011.596256788309</v>
      </c>
      <c r="AJ11" s="372">
        <v>13011.596256788309</v>
      </c>
    </row>
    <row r="12" spans="1:36" x14ac:dyDescent="0.2">
      <c r="A12" s="356" t="s">
        <v>304</v>
      </c>
      <c r="B12" s="370" t="b">
        <v>0</v>
      </c>
      <c r="C12" s="371">
        <v>0</v>
      </c>
      <c r="D12" s="356" t="s">
        <v>23</v>
      </c>
      <c r="E12" s="373">
        <v>6325.0085309587721</v>
      </c>
      <c r="F12" s="373">
        <v>5992.6641024826931</v>
      </c>
      <c r="G12" s="373">
        <v>6299.4707752442082</v>
      </c>
      <c r="H12" s="373">
        <v>6647.6097518271818</v>
      </c>
      <c r="I12" s="373">
        <v>6981.3359790129689</v>
      </c>
      <c r="J12" s="373">
        <v>7274.8195014035591</v>
      </c>
      <c r="K12" s="373">
        <v>7570.236825785556</v>
      </c>
      <c r="L12" s="373">
        <v>7980.2186317478318</v>
      </c>
      <c r="M12" s="373">
        <v>8409.1133627266336</v>
      </c>
      <c r="N12" s="373">
        <v>8739.7111415544005</v>
      </c>
      <c r="O12" s="373">
        <v>9028.4283947289859</v>
      </c>
      <c r="P12" s="373">
        <v>9321.0543111233346</v>
      </c>
      <c r="Q12" s="373">
        <v>9617.5701830564085</v>
      </c>
      <c r="R12" s="373">
        <v>9917.9578291971593</v>
      </c>
      <c r="S12" s="373">
        <v>10222.199573393234</v>
      </c>
      <c r="T12" s="373">
        <v>10530.27822472717</v>
      </c>
      <c r="U12" s="373">
        <v>10842.177058708452</v>
      </c>
      <c r="V12" s="373">
        <v>11157.879799518449</v>
      </c>
      <c r="W12" s="373">
        <v>11477.370603232477</v>
      </c>
      <c r="X12" s="373">
        <v>11800.634041949668</v>
      </c>
      <c r="Y12" s="373">
        <v>12127.655088767609</v>
      </c>
      <c r="Z12" s="373">
        <v>12458.419103543803</v>
      </c>
      <c r="AA12" s="373">
        <v>12792.911819390958</v>
      </c>
      <c r="AB12" s="373">
        <v>13131.11932985724</v>
      </c>
      <c r="AC12" s="373">
        <v>13473.028076747003</v>
      </c>
      <c r="AD12" s="373">
        <v>13818.624838540434</v>
      </c>
      <c r="AE12" s="373">
        <v>14167.896719374403</v>
      </c>
      <c r="AF12" s="373">
        <v>14520.831138549329</v>
      </c>
      <c r="AG12" s="373">
        <v>14520.831138549329</v>
      </c>
      <c r="AH12" s="373">
        <v>14520.831138549329</v>
      </c>
      <c r="AI12" s="373">
        <v>14520.831138549329</v>
      </c>
      <c r="AJ12" s="373">
        <v>14520.831138549329</v>
      </c>
    </row>
    <row r="13" spans="1:36" x14ac:dyDescent="0.2">
      <c r="A13" s="356" t="s">
        <v>305</v>
      </c>
      <c r="B13" s="370" t="b">
        <v>0</v>
      </c>
      <c r="C13" s="371">
        <v>300000</v>
      </c>
      <c r="D13" s="356" t="s">
        <v>23</v>
      </c>
      <c r="E13" s="373">
        <v>5693.4440128135775</v>
      </c>
      <c r="F13" s="373">
        <v>5353.1857110273841</v>
      </c>
      <c r="G13" s="373">
        <v>5644.6613658460883</v>
      </c>
      <c r="H13" s="373">
        <v>5963.0634605979867</v>
      </c>
      <c r="I13" s="373">
        <v>6265.2870906417429</v>
      </c>
      <c r="J13" s="373">
        <v>6529.7855047950616</v>
      </c>
      <c r="K13" s="373">
        <v>6815.6737942343325</v>
      </c>
      <c r="L13" s="373">
        <v>7172.4240977023019</v>
      </c>
      <c r="M13" s="373">
        <v>7537.165187578662</v>
      </c>
      <c r="N13" s="373">
        <v>7831.3418625857666</v>
      </c>
      <c r="O13" s="373">
        <v>8090.0510435432907</v>
      </c>
      <c r="P13" s="373">
        <v>8352.2626374986739</v>
      </c>
      <c r="Q13" s="373">
        <v>8617.9598811695505</v>
      </c>
      <c r="R13" s="373">
        <v>8887.1264829168995</v>
      </c>
      <c r="S13" s="373">
        <v>9159.7466037742397</v>
      </c>
      <c r="T13" s="373">
        <v>9435.8048395766764</v>
      </c>
      <c r="U13" s="373">
        <v>9715.286204107786</v>
      </c>
      <c r="V13" s="373">
        <v>9998.1761131899093</v>
      </c>
      <c r="W13" s="373">
        <v>10284.460369650113</v>
      </c>
      <c r="X13" s="373">
        <v>10574.125149099464</v>
      </c>
      <c r="Y13" s="373">
        <v>10867.156986469368</v>
      </c>
      <c r="Z13" s="373">
        <v>11163.542763252955</v>
      </c>
      <c r="AA13" s="373">
        <v>11463.269695403931</v>
      </c>
      <c r="AB13" s="373">
        <v>11766.325321849323</v>
      </c>
      <c r="AC13" s="373">
        <v>12072.697493576019</v>
      </c>
      <c r="AD13" s="373">
        <v>12382.374363254072</v>
      </c>
      <c r="AE13" s="373">
        <v>12695.344375362813</v>
      </c>
      <c r="AF13" s="373">
        <v>13011.596256788309</v>
      </c>
      <c r="AG13" s="373">
        <v>13011.596256788309</v>
      </c>
      <c r="AH13" s="373">
        <v>13011.596256788309</v>
      </c>
      <c r="AI13" s="373">
        <v>13011.596256788309</v>
      </c>
      <c r="AJ13" s="373">
        <v>13011.596256788309</v>
      </c>
    </row>
    <row r="14" spans="1:36" x14ac:dyDescent="0.2">
      <c r="A14" s="356" t="s">
        <v>306</v>
      </c>
      <c r="B14" s="370" t="b">
        <v>0</v>
      </c>
      <c r="C14" s="371">
        <v>4000</v>
      </c>
      <c r="D14" s="356" t="s">
        <v>307</v>
      </c>
      <c r="E14" s="374">
        <v>1.6452758016477738E-3</v>
      </c>
      <c r="F14" s="374">
        <v>1.7108498095574536E-3</v>
      </c>
      <c r="G14" s="374">
        <v>1.7774754421856617E-3</v>
      </c>
      <c r="H14" s="374">
        <v>1.8451456327042545E-3</v>
      </c>
      <c r="I14" s="374">
        <v>1.913853515581748E-3</v>
      </c>
      <c r="J14" s="374">
        <v>1.9835924166552491E-3</v>
      </c>
      <c r="K14" s="374">
        <v>2.054355843890254E-3</v>
      </c>
      <c r="L14" s="374">
        <v>2.1261374787674976E-3</v>
      </c>
      <c r="M14" s="374">
        <v>2.1989311682425075E-3</v>
      </c>
      <c r="N14" s="374">
        <v>2.2727309172292098E-3</v>
      </c>
      <c r="O14" s="374">
        <v>2.3475308815639729E-3</v>
      </c>
      <c r="P14" s="374">
        <v>2.4233253614107855E-3</v>
      </c>
      <c r="Q14" s="374">
        <v>2.5001087950722446E-3</v>
      </c>
      <c r="R14" s="374">
        <v>2.5778757531743704E-3</v>
      </c>
      <c r="S14" s="374">
        <v>2.6566209331963676E-3</v>
      </c>
      <c r="T14" s="374">
        <v>2.7363391543191607E-3</v>
      </c>
      <c r="U14" s="374">
        <v>2.8170253525688776E-3</v>
      </c>
      <c r="V14" s="374">
        <v>2.898674576233661E-3</v>
      </c>
      <c r="W14" s="374">
        <v>2.9812819815341505E-3</v>
      </c>
      <c r="X14" s="374">
        <v>3.0648428285295383E-3</v>
      </c>
      <c r="Y14" s="374">
        <v>3.1493524772428678E-3</v>
      </c>
      <c r="Z14" s="374">
        <v>3.2348063839904651E-3</v>
      </c>
      <c r="AA14" s="374">
        <v>3.3212000979017187E-3</v>
      </c>
      <c r="AB14" s="374">
        <v>3.3212000979017187E-3</v>
      </c>
      <c r="AC14" s="374">
        <v>3.3212000979017187E-3</v>
      </c>
      <c r="AD14" s="374">
        <v>3.3212000979017187E-3</v>
      </c>
      <c r="AE14" s="374">
        <v>3.3212000979017187E-3</v>
      </c>
      <c r="AF14" s="374">
        <v>3.3212000979017187E-3</v>
      </c>
      <c r="AG14" s="374">
        <v>3.3212000979017187E-3</v>
      </c>
      <c r="AH14" s="374">
        <v>3.3212000979017187E-3</v>
      </c>
      <c r="AI14" s="374">
        <v>3.3212000979017187E-3</v>
      </c>
      <c r="AJ14" s="374">
        <v>3.3212000979017187E-3</v>
      </c>
    </row>
    <row r="15" spans="1:36" x14ac:dyDescent="0.2">
      <c r="A15" s="356" t="s">
        <v>308</v>
      </c>
      <c r="B15" s="370" t="b">
        <v>0</v>
      </c>
      <c r="C15" s="371">
        <v>650</v>
      </c>
      <c r="D15" s="356" t="s">
        <v>309</v>
      </c>
      <c r="E15" s="374">
        <v>6.5811032065910954E-3</v>
      </c>
      <c r="F15" s="374">
        <v>6.8433992382298144E-3</v>
      </c>
      <c r="G15" s="374">
        <v>7.1099017687426469E-3</v>
      </c>
      <c r="H15" s="374">
        <v>7.3805825308170181E-3</v>
      </c>
      <c r="I15" s="374">
        <v>7.6554140623269918E-3</v>
      </c>
      <c r="J15" s="374">
        <v>7.9343696666209964E-3</v>
      </c>
      <c r="K15" s="374">
        <v>8.2174233755610161E-3</v>
      </c>
      <c r="L15" s="374">
        <v>8.5045499150699904E-3</v>
      </c>
      <c r="M15" s="374">
        <v>8.79572467297003E-3</v>
      </c>
      <c r="N15" s="374">
        <v>9.0909236689168393E-3</v>
      </c>
      <c r="O15" s="374">
        <v>9.3901235262558915E-3</v>
      </c>
      <c r="P15" s="374">
        <v>9.6933014456431418E-3</v>
      </c>
      <c r="Q15" s="374">
        <v>1.0000435180288978E-2</v>
      </c>
      <c r="R15" s="374">
        <v>1.0311503012697482E-2</v>
      </c>
      <c r="S15" s="374">
        <v>1.062648373278547E-2</v>
      </c>
      <c r="T15" s="374">
        <v>1.0945356617276643E-2</v>
      </c>
      <c r="U15" s="374">
        <v>1.1268101410275511E-2</v>
      </c>
      <c r="V15" s="374">
        <v>1.1594698304934644E-2</v>
      </c>
      <c r="W15" s="374">
        <v>1.1925127926136602E-2</v>
      </c>
      <c r="X15" s="374">
        <v>1.2259371314118153E-2</v>
      </c>
      <c r="Y15" s="374">
        <v>1.2597409908971471E-2</v>
      </c>
      <c r="Z15" s="374">
        <v>1.293922553596186E-2</v>
      </c>
      <c r="AA15" s="374">
        <v>1.3284800391606875E-2</v>
      </c>
      <c r="AB15" s="374">
        <v>1.3284800391606875E-2</v>
      </c>
      <c r="AC15" s="374">
        <v>1.3284800391606875E-2</v>
      </c>
      <c r="AD15" s="374">
        <v>1.3284800391606875E-2</v>
      </c>
      <c r="AE15" s="374">
        <v>1.3284800391606875E-2</v>
      </c>
      <c r="AF15" s="374">
        <v>1.3284800391606875E-2</v>
      </c>
      <c r="AG15" s="374">
        <v>1.3284800391606875E-2</v>
      </c>
      <c r="AH15" s="374">
        <v>1.3284800391606875E-2</v>
      </c>
      <c r="AI15" s="374">
        <v>1.3284800391606875E-2</v>
      </c>
      <c r="AJ15" s="374">
        <v>1.3284800391606875E-2</v>
      </c>
    </row>
    <row r="16" spans="1:36" x14ac:dyDescent="0.2">
      <c r="A16" s="356" t="s">
        <v>310</v>
      </c>
      <c r="B16" s="375" t="b">
        <v>0</v>
      </c>
      <c r="C16" s="371">
        <v>300000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</row>
    <row r="17" spans="1:36" x14ac:dyDescent="0.2">
      <c r="A17" s="356" t="s">
        <v>311</v>
      </c>
      <c r="B17" s="375" t="b">
        <v>0</v>
      </c>
      <c r="C17" s="371">
        <v>500000</v>
      </c>
      <c r="D17" s="356" t="s">
        <v>276</v>
      </c>
      <c r="E17" s="376">
        <v>277244.05830585404</v>
      </c>
      <c r="F17" s="376">
        <v>261320.59244982182</v>
      </c>
      <c r="G17" s="376">
        <v>275273.71709924017</v>
      </c>
      <c r="H17" s="376">
        <v>290699.47562762885</v>
      </c>
      <c r="I17" s="376">
        <v>305387.75550935464</v>
      </c>
      <c r="J17" s="376">
        <v>318262.56663192745</v>
      </c>
      <c r="K17" s="376">
        <v>331870.34649725573</v>
      </c>
      <c r="L17" s="376">
        <v>349435.51035420544</v>
      </c>
      <c r="M17" s="376">
        <v>367531.67429007916</v>
      </c>
      <c r="N17" s="376">
        <v>381910.2636610659</v>
      </c>
      <c r="O17" s="376">
        <v>394526.70835786307</v>
      </c>
      <c r="P17" s="376">
        <v>407313.95487827284</v>
      </c>
      <c r="Q17" s="376">
        <v>420271.18572898407</v>
      </c>
      <c r="R17" s="376">
        <v>433397.60641726968</v>
      </c>
      <c r="S17" s="376">
        <v>446692.44452583895</v>
      </c>
      <c r="T17" s="376">
        <v>460154.94884132623</v>
      </c>
      <c r="U17" s="376">
        <v>473784.38853241736</v>
      </c>
      <c r="V17" s="376">
        <v>487580.05237398238</v>
      </c>
      <c r="W17" s="376">
        <v>501541.24801391171</v>
      </c>
      <c r="X17" s="376">
        <v>515667.3012796159</v>
      </c>
      <c r="Y17" s="376">
        <v>529957.55552144477</v>
      </c>
      <c r="Z17" s="376">
        <v>544411.3709904881</v>
      </c>
      <c r="AA17" s="376">
        <v>559028.12424844212</v>
      </c>
      <c r="AB17" s="376">
        <v>573807.2076074098</v>
      </c>
      <c r="AC17" s="376">
        <v>588748.02859768667</v>
      </c>
      <c r="AD17" s="376">
        <v>603850.00946172082</v>
      </c>
      <c r="AE17" s="376">
        <v>619112.58667259349</v>
      </c>
      <c r="AF17" s="376">
        <v>634535.2104754881</v>
      </c>
      <c r="AG17" s="376">
        <v>634535.2104754881</v>
      </c>
      <c r="AH17" s="376">
        <v>634535.2104754881</v>
      </c>
      <c r="AI17" s="376">
        <v>634535.2104754881</v>
      </c>
      <c r="AJ17" s="376">
        <v>634535.2104754881</v>
      </c>
    </row>
    <row r="18" spans="1:36" x14ac:dyDescent="0.2">
      <c r="A18" s="356" t="s">
        <v>312</v>
      </c>
      <c r="B18" s="370" t="b">
        <v>0</v>
      </c>
      <c r="C18" s="371">
        <v>6772570.9500000002</v>
      </c>
      <c r="D18" s="356" t="s">
        <v>277</v>
      </c>
      <c r="E18" s="376">
        <v>292.00062208400442</v>
      </c>
      <c r="F18" s="376">
        <v>303.63858034181823</v>
      </c>
      <c r="G18" s="376">
        <v>315.46317908367831</v>
      </c>
      <c r="H18" s="376">
        <v>327.4731641014987</v>
      </c>
      <c r="I18" s="376">
        <v>339.66731691296644</v>
      </c>
      <c r="J18" s="376">
        <v>352.04445299952562</v>
      </c>
      <c r="K18" s="376">
        <v>364.60342016644267</v>
      </c>
      <c r="L18" s="376">
        <v>377.34309701416021</v>
      </c>
      <c r="M18" s="376">
        <v>390.26239151129232</v>
      </c>
      <c r="N18" s="376">
        <v>403.36023966062885</v>
      </c>
      <c r="O18" s="376">
        <v>416.63560425040606</v>
      </c>
      <c r="P18" s="376">
        <v>430.08747368386952</v>
      </c>
      <c r="Q18" s="376">
        <v>443.71486088085931</v>
      </c>
      <c r="R18" s="376">
        <v>457.51680224574108</v>
      </c>
      <c r="S18" s="376">
        <v>471.49235669655809</v>
      </c>
      <c r="T18" s="376">
        <v>485.64060475075831</v>
      </c>
      <c r="U18" s="376">
        <v>499.9606476632685</v>
      </c>
      <c r="V18" s="376">
        <v>514.45160661307796</v>
      </c>
      <c r="W18" s="376">
        <v>529.11262193484367</v>
      </c>
      <c r="X18" s="376">
        <v>543.94285239230419</v>
      </c>
      <c r="Y18" s="376">
        <v>558.94147449060438</v>
      </c>
      <c r="Z18" s="376">
        <v>574.10768182484969</v>
      </c>
      <c r="AA18" s="376">
        <v>589.44068446244296</v>
      </c>
      <c r="AB18" s="376">
        <v>589.44068446244296</v>
      </c>
      <c r="AC18" s="376">
        <v>589.44068446244296</v>
      </c>
      <c r="AD18" s="376">
        <v>589.44068446244296</v>
      </c>
      <c r="AE18" s="376">
        <v>589.44068446244296</v>
      </c>
      <c r="AF18" s="376">
        <v>589.44068446244296</v>
      </c>
      <c r="AG18" s="376">
        <v>589.44068446244296</v>
      </c>
      <c r="AH18" s="376">
        <v>589.44068446244296</v>
      </c>
      <c r="AI18" s="376">
        <v>589.44068446244296</v>
      </c>
      <c r="AJ18" s="376">
        <v>589.44068446244296</v>
      </c>
    </row>
    <row r="19" spans="1:36" x14ac:dyDescent="0.2">
      <c r="A19" s="356" t="s">
        <v>313</v>
      </c>
      <c r="B19" s="370" t="b">
        <v>0</v>
      </c>
      <c r="C19" s="371">
        <v>0</v>
      </c>
      <c r="D19" s="356" t="s">
        <v>278</v>
      </c>
      <c r="E19" s="376">
        <v>13371.29651877321</v>
      </c>
      <c r="F19" s="376">
        <v>13904.222064026211</v>
      </c>
      <c r="G19" s="376">
        <v>14445.69425290202</v>
      </c>
      <c r="H19" s="376">
        <v>14995.655652686644</v>
      </c>
      <c r="I19" s="376">
        <v>15554.050466621182</v>
      </c>
      <c r="J19" s="376">
        <v>16120.824453215562</v>
      </c>
      <c r="K19" s="376">
        <v>16695.924851152642</v>
      </c>
      <c r="L19" s="376">
        <v>17279.300309288396</v>
      </c>
      <c r="M19" s="376">
        <v>17870.900821306521</v>
      </c>
      <c r="N19" s="376">
        <v>18470.67766463208</v>
      </c>
      <c r="O19" s="376">
        <v>19078.583343249662</v>
      </c>
      <c r="P19" s="376">
        <v>19694.571534106723</v>
      </c>
      <c r="Q19" s="376">
        <v>20318.597036814943</v>
      </c>
      <c r="R19" s="376">
        <v>20950.615726389733</v>
      </c>
      <c r="S19" s="376">
        <v>21590.58450879313</v>
      </c>
      <c r="T19" s="376">
        <v>22238.461279067418</v>
      </c>
      <c r="U19" s="376">
        <v>22894.204881865786</v>
      </c>
      <c r="V19" s="376">
        <v>23557.775074204383</v>
      </c>
      <c r="W19" s="376">
        <v>24229.132490275948</v>
      </c>
      <c r="X19" s="376">
        <v>24908.238608177977</v>
      </c>
      <c r="Y19" s="376">
        <v>25595.0557184227</v>
      </c>
      <c r="Z19" s="376">
        <v>26289.546894106043</v>
      </c>
      <c r="AA19" s="376">
        <v>26991.675962623602</v>
      </c>
      <c r="AB19" s="376">
        <v>26991.675962623602</v>
      </c>
      <c r="AC19" s="376">
        <v>26991.675962623602</v>
      </c>
      <c r="AD19" s="376">
        <v>26991.675962623602</v>
      </c>
      <c r="AE19" s="376">
        <v>26991.675962623602</v>
      </c>
      <c r="AF19" s="376">
        <v>26991.675962623602</v>
      </c>
      <c r="AG19" s="376">
        <v>26991.675962623602</v>
      </c>
      <c r="AH19" s="376">
        <v>26991.675962623602</v>
      </c>
      <c r="AI19" s="376">
        <v>26991.675962623602</v>
      </c>
      <c r="AJ19" s="376">
        <v>26991.675962623602</v>
      </c>
    </row>
    <row r="20" spans="1:36" x14ac:dyDescent="0.2">
      <c r="A20" s="356" t="s">
        <v>314</v>
      </c>
      <c r="B20" s="370" t="b">
        <v>0</v>
      </c>
      <c r="C20" s="371">
        <v>0</v>
      </c>
      <c r="D20" s="356" t="s">
        <v>279</v>
      </c>
      <c r="E20" s="376">
        <v>1079.3009258809398</v>
      </c>
      <c r="F20" s="376">
        <v>1122.3174750696896</v>
      </c>
      <c r="G20" s="376">
        <v>1166.0238900737941</v>
      </c>
      <c r="H20" s="376">
        <v>1210.4155350539909</v>
      </c>
      <c r="I20" s="376">
        <v>1255.4879062216266</v>
      </c>
      <c r="J20" s="376">
        <v>1301.2366253258433</v>
      </c>
      <c r="K20" s="376">
        <v>1347.6574335920066</v>
      </c>
      <c r="L20" s="376">
        <v>1394.7461860714784</v>
      </c>
      <c r="M20" s="376">
        <v>1442.498846367085</v>
      </c>
      <c r="N20" s="376">
        <v>1490.9114817023617</v>
      </c>
      <c r="O20" s="376">
        <v>1539.9802583059661</v>
      </c>
      <c r="P20" s="376">
        <v>1589.7014370854752</v>
      </c>
      <c r="Q20" s="376">
        <v>1640.0713695673924</v>
      </c>
      <c r="R20" s="376">
        <v>1691.0864940823869</v>
      </c>
      <c r="S20" s="376">
        <v>1742.7433321768171</v>
      </c>
      <c r="T20" s="376">
        <v>1795.0384852333693</v>
      </c>
      <c r="U20" s="376">
        <v>1847.9686312851838</v>
      </c>
      <c r="V20" s="376">
        <v>1901.5305220092816</v>
      </c>
      <c r="W20" s="376">
        <v>1955.7209798864028</v>
      </c>
      <c r="X20" s="376">
        <v>2010.5368955153772</v>
      </c>
      <c r="Y20" s="376">
        <v>2065.9752250713213</v>
      </c>
      <c r="Z20" s="376">
        <v>2122.032987897745</v>
      </c>
      <c r="AA20" s="376">
        <v>2178.7072642235275</v>
      </c>
      <c r="AB20" s="376">
        <v>2178.7072642235275</v>
      </c>
      <c r="AC20" s="376">
        <v>2178.7072642235275</v>
      </c>
      <c r="AD20" s="376">
        <v>2178.7072642235275</v>
      </c>
      <c r="AE20" s="376">
        <v>2178.7072642235275</v>
      </c>
      <c r="AF20" s="376">
        <v>2178.7072642235275</v>
      </c>
      <c r="AG20" s="376">
        <v>2178.7072642235275</v>
      </c>
      <c r="AH20" s="376">
        <v>2178.7072642235275</v>
      </c>
      <c r="AI20" s="376">
        <v>2178.7072642235275</v>
      </c>
      <c r="AJ20" s="376">
        <v>2178.7072642235275</v>
      </c>
    </row>
    <row r="21" spans="1:36" x14ac:dyDescent="0.2">
      <c r="A21" s="356" t="s">
        <v>315</v>
      </c>
      <c r="B21" s="370" t="b">
        <v>0</v>
      </c>
      <c r="C21" s="371" t="s">
        <v>136</v>
      </c>
      <c r="D21" s="356" t="s">
        <v>280</v>
      </c>
      <c r="E21" s="377">
        <v>0</v>
      </c>
      <c r="F21" s="377">
        <v>0</v>
      </c>
      <c r="G21" s="377">
        <v>0</v>
      </c>
      <c r="H21" s="377">
        <v>0</v>
      </c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>
        <v>0</v>
      </c>
      <c r="O21" s="377">
        <v>0</v>
      </c>
      <c r="P21" s="377">
        <v>0</v>
      </c>
      <c r="Q21" s="377">
        <v>0</v>
      </c>
      <c r="R21" s="377">
        <v>0</v>
      </c>
      <c r="S21" s="377">
        <v>0</v>
      </c>
      <c r="T21" s="377">
        <v>0</v>
      </c>
      <c r="U21" s="377">
        <v>0</v>
      </c>
      <c r="V21" s="377">
        <v>0</v>
      </c>
      <c r="W21" s="377">
        <v>0</v>
      </c>
      <c r="X21" s="377">
        <v>0</v>
      </c>
      <c r="Y21" s="377">
        <v>0</v>
      </c>
      <c r="Z21" s="377">
        <v>0</v>
      </c>
      <c r="AA21" s="377">
        <v>0</v>
      </c>
      <c r="AB21" s="377">
        <v>0</v>
      </c>
      <c r="AC21" s="377">
        <v>0</v>
      </c>
      <c r="AD21" s="377">
        <v>0</v>
      </c>
      <c r="AE21" s="377">
        <v>0</v>
      </c>
      <c r="AF21" s="377">
        <v>0</v>
      </c>
      <c r="AG21" s="377">
        <v>0</v>
      </c>
      <c r="AH21" s="377">
        <v>0</v>
      </c>
      <c r="AI21" s="377">
        <v>0</v>
      </c>
      <c r="AJ21" s="377">
        <v>0</v>
      </c>
    </row>
    <row r="22" spans="1:36" x14ac:dyDescent="0.2">
      <c r="A22" s="356" t="s">
        <v>316</v>
      </c>
      <c r="B22" s="370" t="b">
        <v>1</v>
      </c>
      <c r="C22" s="371">
        <v>0</v>
      </c>
      <c r="D22" s="356" t="s">
        <v>317</v>
      </c>
      <c r="E22" s="378">
        <v>0</v>
      </c>
      <c r="F22" s="378">
        <v>0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</row>
    <row r="23" spans="1:36" x14ac:dyDescent="0.2">
      <c r="A23" s="356" t="s">
        <v>318</v>
      </c>
      <c r="B23" s="375">
        <v>0</v>
      </c>
      <c r="C23" s="371">
        <v>0</v>
      </c>
      <c r="D23" s="356" t="s">
        <v>18</v>
      </c>
      <c r="E23" s="377">
        <v>0</v>
      </c>
      <c r="F23" s="377">
        <v>0</v>
      </c>
      <c r="G23" s="377">
        <v>0</v>
      </c>
      <c r="H23" s="377">
        <v>0</v>
      </c>
      <c r="I23" s="377">
        <v>0</v>
      </c>
      <c r="J23" s="377">
        <v>0</v>
      </c>
      <c r="K23" s="377">
        <v>0</v>
      </c>
      <c r="L23" s="377">
        <v>0</v>
      </c>
      <c r="M23" s="377">
        <v>0</v>
      </c>
      <c r="N23" s="377">
        <v>0</v>
      </c>
      <c r="O23" s="377">
        <v>0</v>
      </c>
      <c r="P23" s="377">
        <v>0</v>
      </c>
      <c r="Q23" s="377">
        <v>0</v>
      </c>
      <c r="R23" s="377">
        <v>0</v>
      </c>
      <c r="S23" s="377">
        <v>0</v>
      </c>
      <c r="T23" s="377">
        <v>0</v>
      </c>
      <c r="U23" s="377">
        <v>0</v>
      </c>
      <c r="V23" s="377">
        <v>0</v>
      </c>
      <c r="W23" s="377">
        <v>0</v>
      </c>
      <c r="X23" s="377">
        <v>0</v>
      </c>
      <c r="Y23" s="377">
        <v>0</v>
      </c>
      <c r="Z23" s="377">
        <v>0</v>
      </c>
      <c r="AA23" s="377">
        <v>0</v>
      </c>
      <c r="AB23" s="377">
        <v>0</v>
      </c>
      <c r="AC23" s="377">
        <v>0</v>
      </c>
      <c r="AD23" s="377">
        <v>0</v>
      </c>
      <c r="AE23" s="377">
        <v>0</v>
      </c>
      <c r="AF23" s="377">
        <v>0</v>
      </c>
      <c r="AG23" s="377">
        <v>0</v>
      </c>
      <c r="AH23" s="377">
        <v>0</v>
      </c>
      <c r="AI23" s="377">
        <v>0</v>
      </c>
      <c r="AJ23" s="377">
        <v>0</v>
      </c>
    </row>
    <row r="24" spans="1:36" x14ac:dyDescent="0.2">
      <c r="A24" s="379"/>
      <c r="B24" s="379"/>
      <c r="C24" s="371">
        <v>0</v>
      </c>
      <c r="D24" s="380" t="s">
        <v>319</v>
      </c>
      <c r="E24" s="381">
        <v>0</v>
      </c>
      <c r="F24" s="381">
        <v>0</v>
      </c>
      <c r="G24" s="381">
        <v>0</v>
      </c>
      <c r="H24" s="381">
        <v>0</v>
      </c>
      <c r="I24" s="381">
        <v>0</v>
      </c>
      <c r="J24" s="381">
        <v>0</v>
      </c>
      <c r="K24" s="381">
        <v>0</v>
      </c>
      <c r="L24" s="381">
        <v>0</v>
      </c>
      <c r="M24" s="381">
        <v>0</v>
      </c>
      <c r="N24" s="381">
        <v>0</v>
      </c>
      <c r="O24" s="381">
        <v>0</v>
      </c>
      <c r="P24" s="381">
        <v>0</v>
      </c>
      <c r="Q24" s="381">
        <v>0</v>
      </c>
      <c r="R24" s="381">
        <v>0</v>
      </c>
      <c r="S24" s="381">
        <v>0</v>
      </c>
      <c r="T24" s="381">
        <v>0</v>
      </c>
      <c r="U24" s="381">
        <v>0</v>
      </c>
      <c r="V24" s="381">
        <v>0</v>
      </c>
      <c r="W24" s="381">
        <v>0</v>
      </c>
      <c r="X24" s="381">
        <v>0</v>
      </c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0</v>
      </c>
      <c r="AG24" s="381">
        <v>0</v>
      </c>
      <c r="AH24" s="381">
        <v>0</v>
      </c>
      <c r="AI24" s="381">
        <v>0</v>
      </c>
      <c r="AJ24" s="381">
        <v>0</v>
      </c>
    </row>
    <row r="25" spans="1:36" x14ac:dyDescent="0.2">
      <c r="A25" s="382"/>
      <c r="B25" s="382"/>
      <c r="C25" s="382"/>
      <c r="D25" s="383" t="s">
        <v>320</v>
      </c>
      <c r="E25" s="384">
        <v>291986.6563725922</v>
      </c>
      <c r="F25" s="384">
        <v>276650.77056925953</v>
      </c>
      <c r="G25" s="384">
        <v>291200.89842129964</v>
      </c>
      <c r="H25" s="384">
        <v>307233.01997947099</v>
      </c>
      <c r="I25" s="384">
        <v>322536.96119911043</v>
      </c>
      <c r="J25" s="384">
        <v>336036.67216346844</v>
      </c>
      <c r="K25" s="384">
        <v>350278.5322021668</v>
      </c>
      <c r="L25" s="384">
        <v>368486.89994657948</v>
      </c>
      <c r="M25" s="384">
        <v>387235.33634926402</v>
      </c>
      <c r="N25" s="384">
        <v>402275.21304706094</v>
      </c>
      <c r="O25" s="384">
        <v>415561.90756366914</v>
      </c>
      <c r="P25" s="384">
        <v>429028.31532314891</v>
      </c>
      <c r="Q25" s="384">
        <v>442673.56899624731</v>
      </c>
      <c r="R25" s="384">
        <v>456496.82543998759</v>
      </c>
      <c r="S25" s="384">
        <v>470497.26472350548</v>
      </c>
      <c r="T25" s="384">
        <v>484674.08921037783</v>
      </c>
      <c r="U25" s="384">
        <v>499026.52269323159</v>
      </c>
      <c r="V25" s="384">
        <v>513553.80957680912</v>
      </c>
      <c r="W25" s="384">
        <v>528255.21410600888</v>
      </c>
      <c r="X25" s="384">
        <v>543130.01963570155</v>
      </c>
      <c r="Y25" s="384">
        <v>558177.52793942939</v>
      </c>
      <c r="Z25" s="384">
        <v>573397.05855431675</v>
      </c>
      <c r="AA25" s="384">
        <v>588787.9481597516</v>
      </c>
      <c r="AB25" s="384">
        <v>603567.03151871928</v>
      </c>
      <c r="AC25" s="384">
        <v>618507.85250899615</v>
      </c>
      <c r="AD25" s="384">
        <v>633609.8333730303</v>
      </c>
      <c r="AE25" s="384">
        <v>648872.41058390297</v>
      </c>
      <c r="AF25" s="384">
        <v>664295.03438679758</v>
      </c>
      <c r="AG25" s="384">
        <v>664295.03438679758</v>
      </c>
      <c r="AH25" s="384">
        <v>664295.03438679758</v>
      </c>
      <c r="AI25" s="384">
        <v>664295.03438679758</v>
      </c>
      <c r="AJ25" s="384">
        <v>664295.03438679758</v>
      </c>
    </row>
    <row r="27" spans="1:36" x14ac:dyDescent="0.2">
      <c r="A27" s="352" t="s">
        <v>282</v>
      </c>
      <c r="B27" s="352"/>
      <c r="C27" s="353" t="s">
        <v>283</v>
      </c>
      <c r="D27" s="353"/>
      <c r="F27" s="385" t="s">
        <v>284</v>
      </c>
      <c r="G27" s="386" t="s">
        <v>285</v>
      </c>
      <c r="H27" s="387" t="s">
        <v>286</v>
      </c>
      <c r="I27" s="387" t="s">
        <v>287</v>
      </c>
    </row>
    <row r="28" spans="1:36" x14ac:dyDescent="0.2">
      <c r="A28" s="356" t="s">
        <v>288</v>
      </c>
      <c r="B28" s="357" t="s">
        <v>331</v>
      </c>
      <c r="C28" s="358" t="s">
        <v>289</v>
      </c>
      <c r="D28" s="359"/>
      <c r="F28" s="388" t="s">
        <v>290</v>
      </c>
      <c r="G28" s="389">
        <v>8.2263790082388692E-4</v>
      </c>
      <c r="H28" s="386">
        <v>1</v>
      </c>
      <c r="I28" s="390"/>
    </row>
    <row r="29" spans="1:36" x14ac:dyDescent="0.2">
      <c r="A29" s="356" t="s">
        <v>291</v>
      </c>
      <c r="B29" s="357" t="s">
        <v>292</v>
      </c>
      <c r="C29" s="358" t="s">
        <v>293</v>
      </c>
      <c r="D29" s="359"/>
      <c r="F29" s="388" t="s">
        <v>294</v>
      </c>
      <c r="G29" s="389">
        <v>8.2263790082388692E-4</v>
      </c>
      <c r="H29" s="386">
        <v>1</v>
      </c>
      <c r="I29" s="390"/>
    </row>
    <row r="30" spans="1:36" x14ac:dyDescent="0.2">
      <c r="A30" s="362" t="s">
        <v>8</v>
      </c>
      <c r="B30" s="363">
        <v>47.127000000000002</v>
      </c>
      <c r="C30" s="362" t="s">
        <v>295</v>
      </c>
      <c r="D30" s="364">
        <v>8127085.1399999997</v>
      </c>
      <c r="F30" s="388" t="s">
        <v>296</v>
      </c>
      <c r="G30" s="389" t="b">
        <v>1</v>
      </c>
      <c r="H30" s="386">
        <v>1</v>
      </c>
      <c r="I30" s="390"/>
    </row>
    <row r="31" spans="1:36" x14ac:dyDescent="0.2">
      <c r="A31" s="362" t="s">
        <v>297</v>
      </c>
      <c r="B31" s="365">
        <v>0.5</v>
      </c>
      <c r="C31" s="362" t="s">
        <v>298</v>
      </c>
      <c r="D31" s="364">
        <v>164000</v>
      </c>
      <c r="F31" s="388" t="s">
        <v>299</v>
      </c>
      <c r="G31" s="391">
        <v>0</v>
      </c>
      <c r="H31" s="386">
        <v>1</v>
      </c>
      <c r="I31" s="390"/>
    </row>
    <row r="32" spans="1:36" x14ac:dyDescent="0.2">
      <c r="A32" s="392" t="s">
        <v>333</v>
      </c>
      <c r="B32" s="393" t="s">
        <v>300</v>
      </c>
      <c r="C32" s="394" t="s">
        <v>301</v>
      </c>
      <c r="D32" s="395" t="s">
        <v>302</v>
      </c>
      <c r="E32" s="394">
        <v>2025</v>
      </c>
      <c r="F32" s="394">
        <v>2026</v>
      </c>
      <c r="G32" s="394">
        <v>2027</v>
      </c>
      <c r="H32" s="394">
        <v>2028</v>
      </c>
      <c r="I32" s="394">
        <v>2029</v>
      </c>
      <c r="J32" s="394">
        <v>2030</v>
      </c>
      <c r="K32" s="394">
        <v>2031</v>
      </c>
      <c r="L32" s="394">
        <v>2032</v>
      </c>
      <c r="M32" s="394">
        <v>2033</v>
      </c>
      <c r="N32" s="394">
        <v>2034</v>
      </c>
      <c r="O32" s="394">
        <v>2035</v>
      </c>
      <c r="P32" s="394">
        <v>2036</v>
      </c>
      <c r="Q32" s="394">
        <v>2037</v>
      </c>
      <c r="R32" s="394">
        <v>2038</v>
      </c>
      <c r="S32" s="394">
        <v>2039</v>
      </c>
      <c r="T32" s="394">
        <v>2040</v>
      </c>
      <c r="U32" s="394">
        <v>2041</v>
      </c>
      <c r="V32" s="394">
        <v>2042</v>
      </c>
      <c r="W32" s="394">
        <v>2043</v>
      </c>
      <c r="X32" s="394">
        <v>2044</v>
      </c>
      <c r="Y32" s="394">
        <v>2045</v>
      </c>
      <c r="Z32" s="394">
        <v>2046</v>
      </c>
      <c r="AA32" s="394">
        <v>2047</v>
      </c>
      <c r="AB32" s="396">
        <v>2048</v>
      </c>
      <c r="AC32" s="396">
        <v>2049</v>
      </c>
      <c r="AD32" s="396">
        <v>2050</v>
      </c>
      <c r="AE32" s="396">
        <v>2051</v>
      </c>
      <c r="AF32" s="396">
        <v>2052</v>
      </c>
      <c r="AG32" s="396">
        <v>2053</v>
      </c>
      <c r="AH32" s="396">
        <v>2054</v>
      </c>
      <c r="AI32" s="396">
        <v>2055</v>
      </c>
      <c r="AJ32" s="396">
        <v>2056</v>
      </c>
    </row>
    <row r="33" spans="1:36" x14ac:dyDescent="0.2">
      <c r="A33" s="397" t="s">
        <v>303</v>
      </c>
      <c r="B33" s="398" t="b">
        <v>1</v>
      </c>
      <c r="C33" s="399">
        <v>0</v>
      </c>
      <c r="D33" s="397" t="s">
        <v>23</v>
      </c>
      <c r="E33" s="400">
        <v>5693.4440128135775</v>
      </c>
      <c r="F33" s="400">
        <v>5353.1857110273841</v>
      </c>
      <c r="G33" s="400">
        <v>5644.6613658460883</v>
      </c>
      <c r="H33" s="400">
        <v>5963.0634605979867</v>
      </c>
      <c r="I33" s="400">
        <v>6265.2870906417429</v>
      </c>
      <c r="J33" s="400">
        <v>6529.7855047950616</v>
      </c>
      <c r="K33" s="400">
        <v>248.5825729780382</v>
      </c>
      <c r="L33" s="400">
        <v>463.48729348466128</v>
      </c>
      <c r="M33" s="400">
        <v>675.98742135587338</v>
      </c>
      <c r="N33" s="400">
        <v>882.23928060145613</v>
      </c>
      <c r="O33" s="400">
        <v>1084.0076038287145</v>
      </c>
      <c r="P33" s="400">
        <v>1286.1079719038019</v>
      </c>
      <c r="Q33" s="400">
        <v>1489.3502632273019</v>
      </c>
      <c r="R33" s="400">
        <v>1694.2711686350126</v>
      </c>
      <c r="S33" s="400">
        <v>1901.245301540823</v>
      </c>
      <c r="T33" s="400">
        <v>2110.5440936053842</v>
      </c>
      <c r="U33" s="400">
        <v>2322.369755475384</v>
      </c>
      <c r="V33" s="400">
        <v>2536.8761413554862</v>
      </c>
      <c r="W33" s="400">
        <v>2754.182219467978</v>
      </c>
      <c r="X33" s="400">
        <v>2974.3811228374034</v>
      </c>
      <c r="Y33" s="400">
        <v>3197.5464333867153</v>
      </c>
      <c r="Z33" s="400">
        <v>3423.7366665837676</v>
      </c>
      <c r="AA33" s="400">
        <v>3652.998547426153</v>
      </c>
      <c r="AB33" s="400">
        <v>3885.3694519520714</v>
      </c>
      <c r="AC33" s="400">
        <v>4120.8792587672015</v>
      </c>
      <c r="AD33" s="400">
        <v>4359.5517747044014</v>
      </c>
      <c r="AE33" s="400">
        <v>4601.4058474170597</v>
      </c>
      <c r="AF33" s="400">
        <v>4846.4562440721193</v>
      </c>
      <c r="AG33" s="400">
        <v>4846.4562440721193</v>
      </c>
      <c r="AH33" s="400">
        <v>4846.4562440721193</v>
      </c>
      <c r="AI33" s="400">
        <v>4846.4562440721193</v>
      </c>
      <c r="AJ33" s="400">
        <v>4846.4562440721193</v>
      </c>
    </row>
    <row r="34" spans="1:36" x14ac:dyDescent="0.2">
      <c r="A34" s="397" t="s">
        <v>304</v>
      </c>
      <c r="B34" s="398" t="b">
        <v>0</v>
      </c>
      <c r="C34" s="399">
        <v>0</v>
      </c>
      <c r="D34" s="397" t="s">
        <v>23</v>
      </c>
      <c r="E34" s="401">
        <v>6325.0085309587721</v>
      </c>
      <c r="F34" s="401">
        <v>5992.6641024826931</v>
      </c>
      <c r="G34" s="401">
        <v>6299.4707752442082</v>
      </c>
      <c r="H34" s="401">
        <v>6647.6097518271818</v>
      </c>
      <c r="I34" s="401">
        <v>6981.3359790129689</v>
      </c>
      <c r="J34" s="401">
        <v>7274.8195014035591</v>
      </c>
      <c r="K34" s="401">
        <v>276.10314181978453</v>
      </c>
      <c r="L34" s="401">
        <v>515.6875673636705</v>
      </c>
      <c r="M34" s="401">
        <v>754.19003252401069</v>
      </c>
      <c r="N34" s="401">
        <v>984.57155944455349</v>
      </c>
      <c r="O34" s="401">
        <v>1209.7432980129647</v>
      </c>
      <c r="P34" s="401">
        <v>1435.2855958171997</v>
      </c>
      <c r="Q34" s="401">
        <v>1662.1022702879193</v>
      </c>
      <c r="R34" s="401">
        <v>1890.7922638489779</v>
      </c>
      <c r="S34" s="401">
        <v>2121.7736418951172</v>
      </c>
      <c r="T34" s="401">
        <v>2355.3493198590136</v>
      </c>
      <c r="U34" s="401">
        <v>2591.744963108471</v>
      </c>
      <c r="V34" s="401">
        <v>2831.1322716318546</v>
      </c>
      <c r="W34" s="401">
        <v>3073.6440129568778</v>
      </c>
      <c r="X34" s="401">
        <v>3319.3841227495564</v>
      </c>
      <c r="Y34" s="401">
        <v>3568.4347178122384</v>
      </c>
      <c r="Z34" s="401">
        <v>3820.86110091108</v>
      </c>
      <c r="AA34" s="401">
        <v>4076.71541674736</v>
      </c>
      <c r="AB34" s="401">
        <v>4336.0393766629222</v>
      </c>
      <c r="AC34" s="401">
        <v>4598.8663249284518</v>
      </c>
      <c r="AD34" s="401">
        <v>4865.2228297676402</v>
      </c>
      <c r="AE34" s="401">
        <v>5135.1299250019192</v>
      </c>
      <c r="AF34" s="401">
        <v>5408.604090664433</v>
      </c>
      <c r="AG34" s="401">
        <v>5408.604090664433</v>
      </c>
      <c r="AH34" s="401">
        <v>5408.604090664433</v>
      </c>
      <c r="AI34" s="401">
        <v>5408.604090664433</v>
      </c>
      <c r="AJ34" s="401">
        <v>5408.604090664433</v>
      </c>
    </row>
    <row r="35" spans="1:36" x14ac:dyDescent="0.2">
      <c r="A35" s="397" t="s">
        <v>305</v>
      </c>
      <c r="B35" s="398" t="b">
        <v>0</v>
      </c>
      <c r="C35" s="399">
        <v>300000</v>
      </c>
      <c r="D35" s="397" t="s">
        <v>23</v>
      </c>
      <c r="E35" s="401">
        <v>5693.4440128135775</v>
      </c>
      <c r="F35" s="401">
        <v>5353.1857110273841</v>
      </c>
      <c r="G35" s="401">
        <v>5644.6613658460883</v>
      </c>
      <c r="H35" s="401">
        <v>5963.0634605979867</v>
      </c>
      <c r="I35" s="401">
        <v>6265.2870906417429</v>
      </c>
      <c r="J35" s="401">
        <v>6529.7855047950616</v>
      </c>
      <c r="K35" s="401">
        <v>248.5825729780382</v>
      </c>
      <c r="L35" s="401">
        <v>463.48729348466128</v>
      </c>
      <c r="M35" s="401">
        <v>675.98742135587338</v>
      </c>
      <c r="N35" s="401">
        <v>882.23928060145613</v>
      </c>
      <c r="O35" s="401">
        <v>1084.0076038287145</v>
      </c>
      <c r="P35" s="401">
        <v>1286.1079719038019</v>
      </c>
      <c r="Q35" s="401">
        <v>1489.3502632273019</v>
      </c>
      <c r="R35" s="401">
        <v>1694.2711686350126</v>
      </c>
      <c r="S35" s="401">
        <v>1901.245301540823</v>
      </c>
      <c r="T35" s="401">
        <v>2110.5440936053842</v>
      </c>
      <c r="U35" s="401">
        <v>2322.369755475384</v>
      </c>
      <c r="V35" s="401">
        <v>2536.8761413554862</v>
      </c>
      <c r="W35" s="401">
        <v>2754.182219467978</v>
      </c>
      <c r="X35" s="401">
        <v>2974.3811228374034</v>
      </c>
      <c r="Y35" s="401">
        <v>3197.5464333867153</v>
      </c>
      <c r="Z35" s="401">
        <v>3423.7366665837676</v>
      </c>
      <c r="AA35" s="401">
        <v>3652.998547426153</v>
      </c>
      <c r="AB35" s="401">
        <v>3885.3694519520714</v>
      </c>
      <c r="AC35" s="401">
        <v>4120.8792587672015</v>
      </c>
      <c r="AD35" s="401">
        <v>4359.5517747044014</v>
      </c>
      <c r="AE35" s="401">
        <v>4601.4058474170597</v>
      </c>
      <c r="AF35" s="401">
        <v>4846.4562440721193</v>
      </c>
      <c r="AG35" s="401">
        <v>4846.4562440721193</v>
      </c>
      <c r="AH35" s="401">
        <v>4846.4562440721193</v>
      </c>
      <c r="AI35" s="401">
        <v>4846.4562440721193</v>
      </c>
      <c r="AJ35" s="401">
        <v>4846.4562440721193</v>
      </c>
    </row>
    <row r="36" spans="1:36" x14ac:dyDescent="0.2">
      <c r="A36" s="397" t="s">
        <v>306</v>
      </c>
      <c r="B36" s="398" t="b">
        <v>0</v>
      </c>
      <c r="C36" s="399">
        <v>4000</v>
      </c>
      <c r="D36" s="397" t="s">
        <v>307</v>
      </c>
      <c r="E36" s="402">
        <v>1.6452758016477738E-3</v>
      </c>
      <c r="F36" s="402">
        <v>1.7108498095574536E-3</v>
      </c>
      <c r="G36" s="402">
        <v>1.7774754421856617E-3</v>
      </c>
      <c r="H36" s="402">
        <v>1.8451456327042545E-3</v>
      </c>
      <c r="I36" s="402">
        <v>1.913853515581748E-3</v>
      </c>
      <c r="J36" s="402">
        <v>1.9835924166552491E-3</v>
      </c>
      <c r="K36" s="402">
        <v>1.0285529619451269E-3</v>
      </c>
      <c r="L36" s="402">
        <v>1.0675362267469231E-3</v>
      </c>
      <c r="M36" s="402">
        <v>1.1083661675040525E-3</v>
      </c>
      <c r="N36" s="402">
        <v>1.1508803678803227E-3</v>
      </c>
      <c r="O36" s="402">
        <v>1.1949764507211251E-3</v>
      </c>
      <c r="P36" s="402">
        <v>1.2405807614319798E-3</v>
      </c>
      <c r="Q36" s="402">
        <v>1.2876363213766612E-3</v>
      </c>
      <c r="R36" s="402">
        <v>1.3360969559230757E-3</v>
      </c>
      <c r="S36" s="402">
        <v>1.3859240126149353E-3</v>
      </c>
      <c r="T36" s="402">
        <v>1.4370843517683856E-3</v>
      </c>
      <c r="U36" s="402">
        <v>1.4895490325081073E-3</v>
      </c>
      <c r="V36" s="402">
        <v>1.5432924095896041E-3</v>
      </c>
      <c r="W36" s="402">
        <v>1.5982914877190966E-3</v>
      </c>
      <c r="X36" s="402">
        <v>1.6545254450613897E-3</v>
      </c>
      <c r="Y36" s="402">
        <v>1.7119752722501798E-3</v>
      </c>
      <c r="Z36" s="402">
        <v>1.7706234927973559E-3</v>
      </c>
      <c r="AA36" s="402">
        <v>1.8304539424283312E-3</v>
      </c>
      <c r="AB36" s="402">
        <v>1.8304539424283312E-3</v>
      </c>
      <c r="AC36" s="402">
        <v>1.8304539424283312E-3</v>
      </c>
      <c r="AD36" s="402">
        <v>1.8304539424283312E-3</v>
      </c>
      <c r="AE36" s="402">
        <v>1.8304539424283312E-3</v>
      </c>
      <c r="AF36" s="402">
        <v>1.8304539424283312E-3</v>
      </c>
      <c r="AG36" s="402">
        <v>1.8304539424283312E-3</v>
      </c>
      <c r="AH36" s="402">
        <v>1.8304539424283312E-3</v>
      </c>
      <c r="AI36" s="402">
        <v>1.8304539424283312E-3</v>
      </c>
      <c r="AJ36" s="402">
        <v>1.8304539424283312E-3</v>
      </c>
    </row>
    <row r="37" spans="1:36" x14ac:dyDescent="0.2">
      <c r="A37" s="397" t="s">
        <v>308</v>
      </c>
      <c r="B37" s="398" t="b">
        <v>0</v>
      </c>
      <c r="C37" s="399">
        <v>650</v>
      </c>
      <c r="D37" s="397" t="s">
        <v>309</v>
      </c>
      <c r="E37" s="402">
        <v>6.5811032065910954E-3</v>
      </c>
      <c r="F37" s="402">
        <v>6.8433992382298144E-3</v>
      </c>
      <c r="G37" s="402">
        <v>7.1099017687426469E-3</v>
      </c>
      <c r="H37" s="402">
        <v>7.3805825308170181E-3</v>
      </c>
      <c r="I37" s="402">
        <v>7.6554140623269918E-3</v>
      </c>
      <c r="J37" s="402">
        <v>7.9343696666209964E-3</v>
      </c>
      <c r="K37" s="402">
        <v>4.1142118477805077E-3</v>
      </c>
      <c r="L37" s="402">
        <v>4.2701449069876924E-3</v>
      </c>
      <c r="M37" s="402">
        <v>4.4334646700162099E-3</v>
      </c>
      <c r="N37" s="402">
        <v>4.6035214715212909E-3</v>
      </c>
      <c r="O37" s="402">
        <v>4.7799058028845003E-3</v>
      </c>
      <c r="P37" s="402">
        <v>4.9623230457279191E-3</v>
      </c>
      <c r="Q37" s="402">
        <v>5.1505452855066447E-3</v>
      </c>
      <c r="R37" s="402">
        <v>5.3443878236923027E-3</v>
      </c>
      <c r="S37" s="402">
        <v>5.5436960504597413E-3</v>
      </c>
      <c r="T37" s="402">
        <v>5.7483374070735425E-3</v>
      </c>
      <c r="U37" s="402">
        <v>5.9581961300324291E-3</v>
      </c>
      <c r="V37" s="402">
        <v>6.1731696383584165E-3</v>
      </c>
      <c r="W37" s="402">
        <v>6.3931659508763864E-3</v>
      </c>
      <c r="X37" s="402">
        <v>6.6181017802455586E-3</v>
      </c>
      <c r="Y37" s="402">
        <v>6.8479010890007191E-3</v>
      </c>
      <c r="Z37" s="402">
        <v>7.0824939711894236E-3</v>
      </c>
      <c r="AA37" s="402">
        <v>7.3218157697133249E-3</v>
      </c>
      <c r="AB37" s="402">
        <v>7.3218157697133249E-3</v>
      </c>
      <c r="AC37" s="402">
        <v>7.3218157697133249E-3</v>
      </c>
      <c r="AD37" s="402">
        <v>7.3218157697133249E-3</v>
      </c>
      <c r="AE37" s="402">
        <v>7.3218157697133249E-3</v>
      </c>
      <c r="AF37" s="402">
        <v>7.3218157697133249E-3</v>
      </c>
      <c r="AG37" s="402">
        <v>7.3218157697133249E-3</v>
      </c>
      <c r="AH37" s="402">
        <v>7.3218157697133249E-3</v>
      </c>
      <c r="AI37" s="402">
        <v>7.3218157697133249E-3</v>
      </c>
      <c r="AJ37" s="402">
        <v>7.3218157697133249E-3</v>
      </c>
    </row>
    <row r="38" spans="1:36" x14ac:dyDescent="0.2">
      <c r="A38" s="397" t="s">
        <v>310</v>
      </c>
      <c r="B38" s="403" t="b">
        <v>0</v>
      </c>
      <c r="C38" s="399">
        <v>300000</v>
      </c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</row>
    <row r="39" spans="1:36" x14ac:dyDescent="0.2">
      <c r="A39" s="397" t="s">
        <v>311</v>
      </c>
      <c r="B39" s="403" t="b">
        <v>0</v>
      </c>
      <c r="C39" s="399">
        <v>500000</v>
      </c>
      <c r="D39" s="397" t="s">
        <v>276</v>
      </c>
      <c r="E39" s="404">
        <v>277244.05830585404</v>
      </c>
      <c r="F39" s="404">
        <v>261320.59244982182</v>
      </c>
      <c r="G39" s="404">
        <v>275273.71709924017</v>
      </c>
      <c r="H39" s="404">
        <v>290699.47562762885</v>
      </c>
      <c r="I39" s="404">
        <v>305387.75550935464</v>
      </c>
      <c r="J39" s="404">
        <v>318262.56663192745</v>
      </c>
      <c r="K39" s="404">
        <v>12104.0394710775</v>
      </c>
      <c r="L39" s="404">
        <v>22580.778372180452</v>
      </c>
      <c r="M39" s="404">
        <v>32962.895543194485</v>
      </c>
      <c r="N39" s="404">
        <v>43024.074568416414</v>
      </c>
      <c r="O39" s="404">
        <v>52863.690163582178</v>
      </c>
      <c r="P39" s="404">
        <v>62719.49855656048</v>
      </c>
      <c r="Q39" s="404">
        <v>72630.995006136771</v>
      </c>
      <c r="R39" s="404">
        <v>82624.352260506799</v>
      </c>
      <c r="S39" s="404">
        <v>92717.839054477416</v>
      </c>
      <c r="T39" s="404">
        <v>102924.69226863736</v>
      </c>
      <c r="U39" s="404">
        <v>113254.77308932577</v>
      </c>
      <c r="V39" s="404">
        <v>123715.58450912031</v>
      </c>
      <c r="W39" s="404">
        <v>134312.92823939282</v>
      </c>
      <c r="X39" s="404">
        <v>145051.34608901633</v>
      </c>
      <c r="Y39" s="404">
        <v>155934.42642025222</v>
      </c>
      <c r="Z39" s="404">
        <v>166965.02285105619</v>
      </c>
      <c r="AA39" s="404">
        <v>178145.41401470246</v>
      </c>
      <c r="AB39" s="404">
        <v>189477.42262469974</v>
      </c>
      <c r="AC39" s="404">
        <v>200962.50576801627</v>
      </c>
      <c r="AD39" s="404">
        <v>212601.82443008389</v>
      </c>
      <c r="AE39" s="404">
        <v>224396.2977525263</v>
      </c>
      <c r="AF39" s="404">
        <v>236346.64588429354</v>
      </c>
      <c r="AG39" s="404">
        <v>236346.64588429354</v>
      </c>
      <c r="AH39" s="404">
        <v>236346.64588429354</v>
      </c>
      <c r="AI39" s="404">
        <v>236346.64588429354</v>
      </c>
      <c r="AJ39" s="404">
        <v>236346.64588429354</v>
      </c>
    </row>
    <row r="40" spans="1:36" x14ac:dyDescent="0.2">
      <c r="A40" s="397" t="s">
        <v>312</v>
      </c>
      <c r="B40" s="398" t="b">
        <v>1</v>
      </c>
      <c r="C40" s="399">
        <v>6772570.9500000002</v>
      </c>
      <c r="D40" s="397" t="s">
        <v>277</v>
      </c>
      <c r="E40" s="405">
        <v>292.00062208400442</v>
      </c>
      <c r="F40" s="405">
        <v>303.63858034181823</v>
      </c>
      <c r="G40" s="405">
        <v>315.46317908367831</v>
      </c>
      <c r="H40" s="405">
        <v>327.4731641014987</v>
      </c>
      <c r="I40" s="405">
        <v>339.66731691296644</v>
      </c>
      <c r="J40" s="405">
        <v>352.04445299952562</v>
      </c>
      <c r="K40" s="405">
        <v>182.54574973601893</v>
      </c>
      <c r="L40" s="405">
        <v>189.46443021596613</v>
      </c>
      <c r="M40" s="405">
        <v>196.71085545895235</v>
      </c>
      <c r="N40" s="405">
        <v>204.2562001025932</v>
      </c>
      <c r="O40" s="405">
        <v>212.08229443163302</v>
      </c>
      <c r="P40" s="405">
        <v>220.1760663596861</v>
      </c>
      <c r="Q40" s="405">
        <v>228.52740341976869</v>
      </c>
      <c r="R40" s="405">
        <v>237.12811062032836</v>
      </c>
      <c r="S40" s="405">
        <v>245.97132799219173</v>
      </c>
      <c r="T40" s="405">
        <v>255.05117396322868</v>
      </c>
      <c r="U40" s="405">
        <v>264.36251215837774</v>
      </c>
      <c r="V40" s="405">
        <v>273.9007911052725</v>
      </c>
      <c r="W40" s="405">
        <v>283.66192964008496</v>
      </c>
      <c r="X40" s="405">
        <v>293.64223234054992</v>
      </c>
      <c r="Y40" s="405">
        <v>303.83832545815631</v>
      </c>
      <c r="Z40" s="405">
        <v>314.24710729688758</v>
      </c>
      <c r="AA40" s="405">
        <v>324.86570905004862</v>
      </c>
      <c r="AB40" s="405">
        <v>324.86570905004862</v>
      </c>
      <c r="AC40" s="405">
        <v>324.86570905004862</v>
      </c>
      <c r="AD40" s="405">
        <v>324.86570905004862</v>
      </c>
      <c r="AE40" s="405">
        <v>324.86570905004862</v>
      </c>
      <c r="AF40" s="405">
        <v>324.86570905004862</v>
      </c>
      <c r="AG40" s="405">
        <v>324.86570905004862</v>
      </c>
      <c r="AH40" s="405">
        <v>324.86570905004862</v>
      </c>
      <c r="AI40" s="405">
        <v>324.86570905004862</v>
      </c>
      <c r="AJ40" s="405">
        <v>324.86570905004862</v>
      </c>
    </row>
    <row r="41" spans="1:36" x14ac:dyDescent="0.2">
      <c r="A41" s="397" t="s">
        <v>313</v>
      </c>
      <c r="B41" s="398" t="b">
        <v>0</v>
      </c>
      <c r="C41" s="399">
        <v>0</v>
      </c>
      <c r="D41" s="397" t="s">
        <v>278</v>
      </c>
      <c r="E41" s="405">
        <v>13371.29651877321</v>
      </c>
      <c r="F41" s="405">
        <v>13904.222064026211</v>
      </c>
      <c r="G41" s="405">
        <v>14445.69425290202</v>
      </c>
      <c r="H41" s="405">
        <v>14995.655652686644</v>
      </c>
      <c r="I41" s="405">
        <v>15554.050466621182</v>
      </c>
      <c r="J41" s="405">
        <v>16120.824453215562</v>
      </c>
      <c r="K41" s="405">
        <v>8359.1374927272263</v>
      </c>
      <c r="L41" s="405">
        <v>8675.9578048065887</v>
      </c>
      <c r="M41" s="405">
        <v>9007.7862096009358</v>
      </c>
      <c r="N41" s="405">
        <v>9353.3027357179035</v>
      </c>
      <c r="O41" s="405">
        <v>9711.6753553055969</v>
      </c>
      <c r="P41" s="405">
        <v>10082.305471203728</v>
      </c>
      <c r="Q41" s="405">
        <v>10464.730013184528</v>
      </c>
      <c r="R41" s="405">
        <v>10858.573716081662</v>
      </c>
      <c r="S41" s="405">
        <v>11263.522448092013</v>
      </c>
      <c r="T41" s="405">
        <v>11679.30688018338</v>
      </c>
      <c r="U41" s="405">
        <v>12105.691807398014</v>
      </c>
      <c r="V41" s="405">
        <v>12542.468808650465</v>
      </c>
      <c r="W41" s="405">
        <v>12989.450999230363</v>
      </c>
      <c r="X41" s="405">
        <v>13446.469158310305</v>
      </c>
      <c r="Y41" s="405">
        <v>13913.36879515189</v>
      </c>
      <c r="Z41" s="405">
        <v>14390.007876848287</v>
      </c>
      <c r="AA41" s="405">
        <v>14876.255034963706</v>
      </c>
      <c r="AB41" s="405">
        <v>14876.255034963706</v>
      </c>
      <c r="AC41" s="405">
        <v>14876.255034963706</v>
      </c>
      <c r="AD41" s="405">
        <v>14876.255034963706</v>
      </c>
      <c r="AE41" s="405">
        <v>14876.255034963706</v>
      </c>
      <c r="AF41" s="405">
        <v>14876.255034963706</v>
      </c>
      <c r="AG41" s="405">
        <v>14876.255034963706</v>
      </c>
      <c r="AH41" s="405">
        <v>14876.255034963706</v>
      </c>
      <c r="AI41" s="405">
        <v>14876.255034963706</v>
      </c>
      <c r="AJ41" s="405">
        <v>14876.255034963706</v>
      </c>
    </row>
    <row r="42" spans="1:36" x14ac:dyDescent="0.2">
      <c r="A42" s="397" t="s">
        <v>314</v>
      </c>
      <c r="B42" s="398" t="b">
        <v>0</v>
      </c>
      <c r="C42" s="399">
        <v>0</v>
      </c>
      <c r="D42" s="397" t="s">
        <v>279</v>
      </c>
      <c r="E42" s="405">
        <v>1079.3009258809398</v>
      </c>
      <c r="F42" s="405">
        <v>1122.3174750696896</v>
      </c>
      <c r="G42" s="405">
        <v>1166.0238900737941</v>
      </c>
      <c r="H42" s="405">
        <v>1210.4155350539909</v>
      </c>
      <c r="I42" s="405">
        <v>1255.4879062216266</v>
      </c>
      <c r="J42" s="405">
        <v>1301.2366253258433</v>
      </c>
      <c r="K42" s="405">
        <v>674.73074303600322</v>
      </c>
      <c r="L42" s="405">
        <v>700.30376474598154</v>
      </c>
      <c r="M42" s="405">
        <v>727.08820588265837</v>
      </c>
      <c r="N42" s="405">
        <v>754.97752132949176</v>
      </c>
      <c r="O42" s="405">
        <v>783.90455167305799</v>
      </c>
      <c r="P42" s="405">
        <v>813.82097949937872</v>
      </c>
      <c r="Q42" s="405">
        <v>844.68942682308978</v>
      </c>
      <c r="R42" s="405">
        <v>876.47960308553763</v>
      </c>
      <c r="S42" s="405">
        <v>909.16615227539762</v>
      </c>
      <c r="T42" s="405">
        <v>942.72733476006101</v>
      </c>
      <c r="U42" s="405">
        <v>977.14416532531834</v>
      </c>
      <c r="V42" s="405">
        <v>1012.3998206907803</v>
      </c>
      <c r="W42" s="405">
        <v>1048.4792159437275</v>
      </c>
      <c r="X42" s="405">
        <v>1085.3686919602717</v>
      </c>
      <c r="Y42" s="405">
        <v>1123.055778596118</v>
      </c>
      <c r="Z42" s="405">
        <v>1161.5290112750654</v>
      </c>
      <c r="AA42" s="405">
        <v>1200.7777862329854</v>
      </c>
      <c r="AB42" s="405">
        <v>1200.7777862329854</v>
      </c>
      <c r="AC42" s="405">
        <v>1200.7777862329854</v>
      </c>
      <c r="AD42" s="405">
        <v>1200.7777862329854</v>
      </c>
      <c r="AE42" s="405">
        <v>1200.7777862329854</v>
      </c>
      <c r="AF42" s="405">
        <v>1200.7777862329854</v>
      </c>
      <c r="AG42" s="405">
        <v>1200.7777862329854</v>
      </c>
      <c r="AH42" s="405">
        <v>1200.7777862329854</v>
      </c>
      <c r="AI42" s="405">
        <v>1200.7777862329854</v>
      </c>
      <c r="AJ42" s="405">
        <v>1200.7777862329854</v>
      </c>
    </row>
    <row r="43" spans="1:36" x14ac:dyDescent="0.2">
      <c r="A43" s="397" t="s">
        <v>315</v>
      </c>
      <c r="B43" s="398" t="b">
        <v>0</v>
      </c>
      <c r="C43" s="399" t="s">
        <v>136</v>
      </c>
      <c r="D43" s="397" t="s">
        <v>280</v>
      </c>
      <c r="E43" s="406">
        <v>0</v>
      </c>
      <c r="F43" s="406">
        <v>0</v>
      </c>
      <c r="G43" s="406">
        <v>0</v>
      </c>
      <c r="H43" s="406">
        <v>0</v>
      </c>
      <c r="I43" s="406">
        <v>0</v>
      </c>
      <c r="J43" s="406">
        <v>0</v>
      </c>
      <c r="K43" s="406">
        <v>0</v>
      </c>
      <c r="L43" s="406">
        <v>0</v>
      </c>
      <c r="M43" s="406">
        <v>0</v>
      </c>
      <c r="N43" s="406">
        <v>0</v>
      </c>
      <c r="O43" s="406">
        <v>0</v>
      </c>
      <c r="P43" s="406">
        <v>0</v>
      </c>
      <c r="Q43" s="406">
        <v>0</v>
      </c>
      <c r="R43" s="406">
        <v>0</v>
      </c>
      <c r="S43" s="406">
        <v>0</v>
      </c>
      <c r="T43" s="406">
        <v>0</v>
      </c>
      <c r="U43" s="406">
        <v>0</v>
      </c>
      <c r="V43" s="406">
        <v>0</v>
      </c>
      <c r="W43" s="406">
        <v>0</v>
      </c>
      <c r="X43" s="406">
        <v>0</v>
      </c>
      <c r="Y43" s="406">
        <v>0</v>
      </c>
      <c r="Z43" s="406">
        <v>0</v>
      </c>
      <c r="AA43" s="406">
        <v>0</v>
      </c>
      <c r="AB43" s="406">
        <v>0</v>
      </c>
      <c r="AC43" s="406">
        <v>0</v>
      </c>
      <c r="AD43" s="406">
        <v>0</v>
      </c>
      <c r="AE43" s="406">
        <v>0</v>
      </c>
      <c r="AF43" s="406">
        <v>0</v>
      </c>
      <c r="AG43" s="406">
        <v>0</v>
      </c>
      <c r="AH43" s="406">
        <v>0</v>
      </c>
      <c r="AI43" s="406">
        <v>0</v>
      </c>
      <c r="AJ43" s="406">
        <v>0</v>
      </c>
    </row>
    <row r="44" spans="1:36" x14ac:dyDescent="0.2">
      <c r="A44" s="397" t="s">
        <v>316</v>
      </c>
      <c r="B44" s="398" t="b">
        <v>1</v>
      </c>
      <c r="C44" s="399">
        <v>0</v>
      </c>
      <c r="D44" s="397" t="s">
        <v>317</v>
      </c>
      <c r="E44" s="407">
        <v>0</v>
      </c>
      <c r="F44" s="407">
        <v>0</v>
      </c>
      <c r="G44" s="407">
        <v>0</v>
      </c>
      <c r="H44" s="407">
        <v>0</v>
      </c>
      <c r="I44" s="407">
        <v>0</v>
      </c>
      <c r="J44" s="407">
        <v>0</v>
      </c>
      <c r="K44" s="407">
        <v>0</v>
      </c>
      <c r="L44" s="407">
        <v>0</v>
      </c>
      <c r="M44" s="407">
        <v>0</v>
      </c>
      <c r="N44" s="407">
        <v>0</v>
      </c>
      <c r="O44" s="407">
        <v>0</v>
      </c>
      <c r="P44" s="407">
        <v>0</v>
      </c>
      <c r="Q44" s="407">
        <v>0</v>
      </c>
      <c r="R44" s="407">
        <v>0</v>
      </c>
      <c r="S44" s="407">
        <v>0</v>
      </c>
      <c r="T44" s="407">
        <v>0</v>
      </c>
      <c r="U44" s="407">
        <v>0</v>
      </c>
      <c r="V44" s="407">
        <v>0</v>
      </c>
      <c r="W44" s="407">
        <v>0</v>
      </c>
      <c r="X44" s="407">
        <v>0</v>
      </c>
      <c r="Y44" s="407">
        <v>0</v>
      </c>
      <c r="Z44" s="407">
        <v>0</v>
      </c>
      <c r="AA44" s="407">
        <v>0</v>
      </c>
      <c r="AB44" s="407">
        <v>0</v>
      </c>
      <c r="AC44" s="407">
        <v>0</v>
      </c>
      <c r="AD44" s="407">
        <v>0</v>
      </c>
      <c r="AE44" s="407">
        <v>0</v>
      </c>
      <c r="AF44" s="407">
        <v>0</v>
      </c>
      <c r="AG44" s="407">
        <v>0</v>
      </c>
      <c r="AH44" s="407">
        <v>0</v>
      </c>
      <c r="AI44" s="407">
        <v>0</v>
      </c>
      <c r="AJ44" s="407">
        <v>0</v>
      </c>
    </row>
    <row r="45" spans="1:36" x14ac:dyDescent="0.2">
      <c r="A45" s="397" t="s">
        <v>318</v>
      </c>
      <c r="B45" s="403">
        <v>0</v>
      </c>
      <c r="C45" s="399">
        <v>0</v>
      </c>
      <c r="D45" s="397" t="s">
        <v>18</v>
      </c>
      <c r="E45" s="406">
        <v>0</v>
      </c>
      <c r="F45" s="406">
        <v>0</v>
      </c>
      <c r="G45" s="406">
        <v>0</v>
      </c>
      <c r="H45" s="406">
        <v>0</v>
      </c>
      <c r="I45" s="406">
        <v>0</v>
      </c>
      <c r="J45" s="406">
        <v>0</v>
      </c>
      <c r="K45" s="406">
        <v>0</v>
      </c>
      <c r="L45" s="406">
        <v>0</v>
      </c>
      <c r="M45" s="406">
        <v>0</v>
      </c>
      <c r="N45" s="406">
        <v>0</v>
      </c>
      <c r="O45" s="406">
        <v>0</v>
      </c>
      <c r="P45" s="406">
        <v>0</v>
      </c>
      <c r="Q45" s="406">
        <v>0</v>
      </c>
      <c r="R45" s="406">
        <v>0</v>
      </c>
      <c r="S45" s="406">
        <v>0</v>
      </c>
      <c r="T45" s="406">
        <v>0</v>
      </c>
      <c r="U45" s="406">
        <v>0</v>
      </c>
      <c r="V45" s="406">
        <v>0</v>
      </c>
      <c r="W45" s="406">
        <v>0</v>
      </c>
      <c r="X45" s="406">
        <v>0</v>
      </c>
      <c r="Y45" s="406">
        <v>0</v>
      </c>
      <c r="Z45" s="406">
        <v>0</v>
      </c>
      <c r="AA45" s="406">
        <v>0</v>
      </c>
      <c r="AB45" s="406">
        <v>0</v>
      </c>
      <c r="AC45" s="406">
        <v>0</v>
      </c>
      <c r="AD45" s="406">
        <v>0</v>
      </c>
      <c r="AE45" s="406">
        <v>0</v>
      </c>
      <c r="AF45" s="406">
        <v>0</v>
      </c>
      <c r="AG45" s="406">
        <v>0</v>
      </c>
      <c r="AH45" s="406">
        <v>0</v>
      </c>
      <c r="AI45" s="406">
        <v>0</v>
      </c>
      <c r="AJ45" s="406">
        <v>0</v>
      </c>
    </row>
    <row r="46" spans="1:36" x14ac:dyDescent="0.2">
      <c r="A46" s="408"/>
      <c r="B46" s="408"/>
      <c r="C46" s="399">
        <v>0</v>
      </c>
      <c r="D46" s="409" t="s">
        <v>319</v>
      </c>
      <c r="E46" s="410">
        <v>0</v>
      </c>
      <c r="F46" s="410">
        <v>0</v>
      </c>
      <c r="G46" s="410">
        <v>0</v>
      </c>
      <c r="H46" s="410">
        <v>0</v>
      </c>
      <c r="I46" s="410">
        <v>0</v>
      </c>
      <c r="J46" s="410">
        <v>0</v>
      </c>
      <c r="K46" s="410">
        <v>288739.82290113997</v>
      </c>
      <c r="L46" s="410">
        <v>288739.82290113997</v>
      </c>
      <c r="M46" s="410">
        <v>288739.82290113997</v>
      </c>
      <c r="N46" s="410">
        <v>288739.82290113997</v>
      </c>
      <c r="O46" s="410">
        <v>288739.82290113997</v>
      </c>
      <c r="P46" s="410">
        <v>288739.82290113997</v>
      </c>
      <c r="Q46" s="410">
        <v>288739.82290113997</v>
      </c>
      <c r="R46" s="410">
        <v>288739.82290113997</v>
      </c>
      <c r="S46" s="410">
        <v>288739.82290113997</v>
      </c>
      <c r="T46" s="410">
        <v>288739.82290113997</v>
      </c>
      <c r="U46" s="410">
        <v>288739.82290113997</v>
      </c>
      <c r="V46" s="410">
        <v>288739.82290113997</v>
      </c>
      <c r="W46" s="410">
        <v>288739.82290113997</v>
      </c>
      <c r="X46" s="410">
        <v>288739.82290113997</v>
      </c>
      <c r="Y46" s="410">
        <v>288739.82290113997</v>
      </c>
      <c r="Z46" s="410">
        <v>288739.82290113997</v>
      </c>
      <c r="AA46" s="410">
        <v>288739.82290113997</v>
      </c>
      <c r="AB46" s="410">
        <v>288739.82290113997</v>
      </c>
      <c r="AC46" s="410">
        <v>288739.82290113997</v>
      </c>
      <c r="AD46" s="410">
        <v>288739.82290113997</v>
      </c>
      <c r="AE46" s="410">
        <v>288739.82290113997</v>
      </c>
      <c r="AF46" s="410">
        <v>288739.82290113997</v>
      </c>
      <c r="AG46" s="410">
        <v>288739.82290113997</v>
      </c>
      <c r="AH46" s="410">
        <v>288739.82290113997</v>
      </c>
      <c r="AI46" s="410">
        <v>288739.82290113997</v>
      </c>
      <c r="AJ46" s="410">
        <v>288739.82290113997</v>
      </c>
    </row>
    <row r="47" spans="1:36" x14ac:dyDescent="0.2">
      <c r="A47" s="326"/>
      <c r="B47" s="326"/>
      <c r="C47" s="326"/>
      <c r="D47" s="411" t="s">
        <v>320</v>
      </c>
      <c r="E47" s="412">
        <v>291986.6563725922</v>
      </c>
      <c r="F47" s="412">
        <v>276650.77056925953</v>
      </c>
      <c r="G47" s="412">
        <v>291200.89842129964</v>
      </c>
      <c r="H47" s="412">
        <v>307233.01997947099</v>
      </c>
      <c r="I47" s="412">
        <v>322536.96119911043</v>
      </c>
      <c r="J47" s="412">
        <v>336036.67216346844</v>
      </c>
      <c r="K47" s="412">
        <v>310060.27635771671</v>
      </c>
      <c r="L47" s="412">
        <v>320886.32727308897</v>
      </c>
      <c r="M47" s="412">
        <v>331634.303715277</v>
      </c>
      <c r="N47" s="412">
        <v>342076.43392670638</v>
      </c>
      <c r="O47" s="412">
        <v>352311.17526613246</v>
      </c>
      <c r="P47" s="412">
        <v>362575.62397476321</v>
      </c>
      <c r="Q47" s="412">
        <v>372908.76475070411</v>
      </c>
      <c r="R47" s="412">
        <v>383336.35659143428</v>
      </c>
      <c r="S47" s="412">
        <v>393876.32188397698</v>
      </c>
      <c r="T47" s="412">
        <v>404541.60055868397</v>
      </c>
      <c r="U47" s="412">
        <v>415341.79447534744</v>
      </c>
      <c r="V47" s="412">
        <v>426284.17683070677</v>
      </c>
      <c r="W47" s="412">
        <v>437374.34328534693</v>
      </c>
      <c r="X47" s="412">
        <v>448616.64907276741</v>
      </c>
      <c r="Y47" s="412">
        <v>460014.51222059829</v>
      </c>
      <c r="Z47" s="412">
        <v>471570.62974761636</v>
      </c>
      <c r="AA47" s="412">
        <v>483287.1354460892</v>
      </c>
      <c r="AB47" s="412">
        <v>494619.14405608643</v>
      </c>
      <c r="AC47" s="412">
        <v>506104.22719940299</v>
      </c>
      <c r="AD47" s="412">
        <v>517743.54586147063</v>
      </c>
      <c r="AE47" s="412">
        <v>529538.01918391301</v>
      </c>
      <c r="AF47" s="412">
        <v>541488.36731568025</v>
      </c>
      <c r="AG47" s="412">
        <v>541488.36731568025</v>
      </c>
      <c r="AH47" s="412">
        <v>541488.36731568025</v>
      </c>
      <c r="AI47" s="412">
        <v>541488.36731568025</v>
      </c>
      <c r="AJ47" s="412">
        <v>541488.36731568025</v>
      </c>
    </row>
    <row r="49" spans="1:36" x14ac:dyDescent="0.2">
      <c r="A49" s="395" t="s">
        <v>282</v>
      </c>
      <c r="B49" s="395"/>
      <c r="C49" s="394" t="s">
        <v>283</v>
      </c>
      <c r="D49" s="394"/>
      <c r="F49" s="413" t="s">
        <v>284</v>
      </c>
      <c r="G49" s="414" t="s">
        <v>285</v>
      </c>
      <c r="H49" s="394" t="s">
        <v>286</v>
      </c>
      <c r="I49" s="394" t="s">
        <v>287</v>
      </c>
    </row>
    <row r="50" spans="1:36" x14ac:dyDescent="0.2">
      <c r="A50" s="397" t="s">
        <v>288</v>
      </c>
      <c r="B50" s="415" t="s">
        <v>331</v>
      </c>
      <c r="C50" s="416" t="s">
        <v>289</v>
      </c>
      <c r="D50" s="417"/>
      <c r="F50" s="416" t="s">
        <v>290</v>
      </c>
      <c r="G50" s="418">
        <v>8.2263790082388692E-4</v>
      </c>
      <c r="H50" s="414">
        <v>1</v>
      </c>
      <c r="I50" s="419"/>
    </row>
    <row r="51" spans="1:36" x14ac:dyDescent="0.2">
      <c r="A51" s="397" t="s">
        <v>291</v>
      </c>
      <c r="B51" s="415" t="s">
        <v>292</v>
      </c>
      <c r="C51" s="416" t="s">
        <v>293</v>
      </c>
      <c r="D51" s="417"/>
      <c r="F51" s="416" t="s">
        <v>294</v>
      </c>
      <c r="G51" s="418">
        <v>7.4037411074149824E-4</v>
      </c>
      <c r="H51" s="414">
        <v>0.9</v>
      </c>
      <c r="I51" s="419"/>
    </row>
    <row r="52" spans="1:36" x14ac:dyDescent="0.2">
      <c r="A52" s="420" t="s">
        <v>8</v>
      </c>
      <c r="B52" s="421">
        <v>47.127000000000002</v>
      </c>
      <c r="C52" s="420" t="s">
        <v>295</v>
      </c>
      <c r="D52" s="422">
        <v>8127085.1399999997</v>
      </c>
      <c r="F52" s="416" t="s">
        <v>296</v>
      </c>
      <c r="G52" s="418" t="b">
        <v>1</v>
      </c>
      <c r="H52" s="414">
        <v>1</v>
      </c>
      <c r="I52" s="419"/>
    </row>
    <row r="53" spans="1:36" x14ac:dyDescent="0.2">
      <c r="A53" s="420" t="s">
        <v>297</v>
      </c>
      <c r="B53" s="423">
        <v>0.5</v>
      </c>
      <c r="C53" s="420" t="s">
        <v>298</v>
      </c>
      <c r="D53" s="422">
        <v>164000</v>
      </c>
      <c r="F53" s="416" t="s">
        <v>299</v>
      </c>
      <c r="G53" s="424">
        <v>0</v>
      </c>
      <c r="H53" s="414">
        <v>1</v>
      </c>
      <c r="I53" s="419"/>
    </row>
    <row r="54" spans="1:36" x14ac:dyDescent="0.2">
      <c r="A54" s="392" t="s">
        <v>334</v>
      </c>
      <c r="B54" s="393" t="s">
        <v>300</v>
      </c>
      <c r="C54" s="394" t="s">
        <v>301</v>
      </c>
      <c r="D54" s="395" t="s">
        <v>302</v>
      </c>
      <c r="E54" s="394">
        <v>2025</v>
      </c>
      <c r="F54" s="394">
        <v>2026</v>
      </c>
      <c r="G54" s="394">
        <v>2027</v>
      </c>
      <c r="H54" s="394">
        <v>2028</v>
      </c>
      <c r="I54" s="394">
        <v>2029</v>
      </c>
      <c r="J54" s="394">
        <v>2030</v>
      </c>
      <c r="K54" s="394">
        <v>2031</v>
      </c>
      <c r="L54" s="394">
        <v>2032</v>
      </c>
      <c r="M54" s="394">
        <v>2033</v>
      </c>
      <c r="N54" s="394">
        <v>2034</v>
      </c>
      <c r="O54" s="394">
        <v>2035</v>
      </c>
      <c r="P54" s="394">
        <v>2036</v>
      </c>
      <c r="Q54" s="394">
        <v>2037</v>
      </c>
      <c r="R54" s="394">
        <v>2038</v>
      </c>
      <c r="S54" s="394">
        <v>2039</v>
      </c>
      <c r="T54" s="394">
        <v>2040</v>
      </c>
      <c r="U54" s="394">
        <v>2041</v>
      </c>
      <c r="V54" s="394">
        <v>2042</v>
      </c>
      <c r="W54" s="394">
        <v>2043</v>
      </c>
      <c r="X54" s="394">
        <v>2044</v>
      </c>
      <c r="Y54" s="394">
        <v>2045</v>
      </c>
      <c r="Z54" s="394">
        <v>2046</v>
      </c>
      <c r="AA54" s="394">
        <v>2047</v>
      </c>
      <c r="AB54" s="396">
        <v>2048</v>
      </c>
      <c r="AC54" s="396">
        <v>2049</v>
      </c>
      <c r="AD54" s="396">
        <v>2050</v>
      </c>
      <c r="AE54" s="396">
        <v>2051</v>
      </c>
      <c r="AF54" s="396">
        <v>2052</v>
      </c>
      <c r="AG54" s="396">
        <v>2053</v>
      </c>
      <c r="AH54" s="396">
        <v>2054</v>
      </c>
      <c r="AI54" s="396">
        <v>2055</v>
      </c>
      <c r="AJ54" s="396">
        <v>2056</v>
      </c>
    </row>
    <row r="55" spans="1:36" x14ac:dyDescent="0.2">
      <c r="A55" s="397" t="s">
        <v>303</v>
      </c>
      <c r="B55" s="398" t="b">
        <v>1</v>
      </c>
      <c r="C55" s="399">
        <v>0</v>
      </c>
      <c r="D55" s="397" t="s">
        <v>23</v>
      </c>
      <c r="E55" s="400">
        <v>5400.5475104802481</v>
      </c>
      <c r="F55" s="400">
        <v>5077.7664375521817</v>
      </c>
      <c r="G55" s="400">
        <v>5354.2166547620454</v>
      </c>
      <c r="H55" s="400">
        <v>5656.2041950581752</v>
      </c>
      <c r="I55" s="400">
        <v>5942.8420657784554</v>
      </c>
      <c r="J55" s="400">
        <v>6193.6927326883342</v>
      </c>
      <c r="K55" s="400">
        <v>6464.8288191442098</v>
      </c>
      <c r="L55" s="400">
        <v>6803.1751369622416</v>
      </c>
      <c r="M55" s="400">
        <v>7149.0962738392163</v>
      </c>
      <c r="N55" s="400">
        <v>7428.0818634632997</v>
      </c>
      <c r="O55" s="400">
        <v>7673.4225195622466</v>
      </c>
      <c r="P55" s="400">
        <v>7922.0815750322645</v>
      </c>
      <c r="Q55" s="400">
        <v>8174.0430133127966</v>
      </c>
      <c r="R55" s="400">
        <v>8429.2912644394164</v>
      </c>
      <c r="S55" s="400">
        <v>8687.8111870557568</v>
      </c>
      <c r="T55" s="400">
        <v>8949.5880514686542</v>
      </c>
      <c r="U55" s="400">
        <v>9214.6075236685774</v>
      </c>
      <c r="V55" s="400">
        <v>9482.8556502448664</v>
      </c>
      <c r="W55" s="400">
        <v>9754.3188441314105</v>
      </c>
      <c r="X55" s="400">
        <v>10028.983871123712</v>
      </c>
      <c r="Y55" s="400">
        <v>10306.837837114004</v>
      </c>
      <c r="Z55" s="400">
        <v>10587.868175994934</v>
      </c>
      <c r="AA55" s="400">
        <v>10872.062638186862</v>
      </c>
      <c r="AB55" s="400">
        <v>11159.409279747293</v>
      </c>
      <c r="AC55" s="400">
        <v>11449.896452024577</v>
      </c>
      <c r="AD55" s="400">
        <v>11743.512791820542</v>
      </c>
      <c r="AE55" s="400">
        <v>12040.247212030044</v>
      </c>
      <c r="AF55" s="400">
        <v>12340.088892727503</v>
      </c>
      <c r="AG55" s="400">
        <v>12340.088892727503</v>
      </c>
      <c r="AH55" s="400">
        <v>12340.088892727503</v>
      </c>
      <c r="AI55" s="400">
        <v>12340.088892727503</v>
      </c>
      <c r="AJ55" s="400">
        <v>12340.088892727503</v>
      </c>
    </row>
    <row r="56" spans="1:36" x14ac:dyDescent="0.2">
      <c r="A56" s="397" t="s">
        <v>304</v>
      </c>
      <c r="B56" s="398" t="b">
        <v>0</v>
      </c>
      <c r="C56" s="399">
        <v>0</v>
      </c>
      <c r="D56" s="397" t="s">
        <v>23</v>
      </c>
      <c r="E56" s="401">
        <v>5999.621494258854</v>
      </c>
      <c r="F56" s="401">
        <v>5684.3439203737971</v>
      </c>
      <c r="G56" s="401">
        <v>5975.3330013878858</v>
      </c>
      <c r="H56" s="401">
        <v>6305.5237318611271</v>
      </c>
      <c r="I56" s="401">
        <v>6622.0392667052129</v>
      </c>
      <c r="J56" s="401">
        <v>6900.3792918427198</v>
      </c>
      <c r="K56" s="401">
        <v>7180.5498145298425</v>
      </c>
      <c r="L56" s="401">
        <v>7569.3829929021977</v>
      </c>
      <c r="M56" s="401">
        <v>7976.1501189910259</v>
      </c>
      <c r="N56" s="401">
        <v>8289.6764004953293</v>
      </c>
      <c r="O56" s="401">
        <v>8563.4744932370304</v>
      </c>
      <c r="P56" s="401">
        <v>8840.97589155067</v>
      </c>
      <c r="Q56" s="401">
        <v>9122.1627210904226</v>
      </c>
      <c r="R56" s="401">
        <v>9407.0176059079531</v>
      </c>
      <c r="S56" s="401">
        <v>9695.5236483779081</v>
      </c>
      <c r="T56" s="401">
        <v>9987.6644102875307</v>
      </c>
      <c r="U56" s="401">
        <v>10283.423895003705</v>
      </c>
      <c r="V56" s="401">
        <v>10582.786530638386</v>
      </c>
      <c r="W56" s="401">
        <v>10885.737154140958</v>
      </c>
      <c r="X56" s="401">
        <v>11192.260996251376</v>
      </c>
      <c r="Y56" s="401">
        <v>11502.34366725466</v>
      </c>
      <c r="Z56" s="401">
        <v>11815.971143481511</v>
      </c>
      <c r="AA56" s="401">
        <v>12133.12975450488</v>
      </c>
      <c r="AB56" s="401">
        <v>12453.806170986176</v>
      </c>
      <c r="AC56" s="401">
        <v>12777.98739312888</v>
      </c>
      <c r="AD56" s="401">
        <v>13105.660739700159</v>
      </c>
      <c r="AE56" s="401">
        <v>13436.813837584634</v>
      </c>
      <c r="AF56" s="401">
        <v>13771.434611837074</v>
      </c>
      <c r="AG56" s="401">
        <v>13771.434611837074</v>
      </c>
      <c r="AH56" s="401">
        <v>13771.434611837074</v>
      </c>
      <c r="AI56" s="401">
        <v>13771.434611837074</v>
      </c>
      <c r="AJ56" s="401">
        <v>13771.434611837074</v>
      </c>
    </row>
    <row r="57" spans="1:36" x14ac:dyDescent="0.2">
      <c r="A57" s="397" t="s">
        <v>305</v>
      </c>
      <c r="B57" s="398" t="b">
        <v>0</v>
      </c>
      <c r="C57" s="399">
        <v>300000</v>
      </c>
      <c r="D57" s="397" t="s">
        <v>23</v>
      </c>
      <c r="E57" s="401">
        <v>5400.5475104802481</v>
      </c>
      <c r="F57" s="401">
        <v>5077.7664375521817</v>
      </c>
      <c r="G57" s="401">
        <v>5354.2166547620454</v>
      </c>
      <c r="H57" s="401">
        <v>5656.2041950581752</v>
      </c>
      <c r="I57" s="401">
        <v>5942.8420657784554</v>
      </c>
      <c r="J57" s="401">
        <v>6193.6927326883342</v>
      </c>
      <c r="K57" s="401">
        <v>6464.8288191442098</v>
      </c>
      <c r="L57" s="401">
        <v>6803.1751369622416</v>
      </c>
      <c r="M57" s="401">
        <v>7149.0962738392163</v>
      </c>
      <c r="N57" s="401">
        <v>7428.0818634632997</v>
      </c>
      <c r="O57" s="401">
        <v>7673.4225195622466</v>
      </c>
      <c r="P57" s="401">
        <v>7922.0815750322645</v>
      </c>
      <c r="Q57" s="401">
        <v>8174.0430133127966</v>
      </c>
      <c r="R57" s="401">
        <v>8429.2912644394164</v>
      </c>
      <c r="S57" s="401">
        <v>8687.8111870557568</v>
      </c>
      <c r="T57" s="401">
        <v>8949.5880514686542</v>
      </c>
      <c r="U57" s="401">
        <v>9214.6075236685774</v>
      </c>
      <c r="V57" s="401">
        <v>9482.8556502448664</v>
      </c>
      <c r="W57" s="401">
        <v>9754.3188441314105</v>
      </c>
      <c r="X57" s="401">
        <v>10028.983871123712</v>
      </c>
      <c r="Y57" s="401">
        <v>10306.837837114004</v>
      </c>
      <c r="Z57" s="401">
        <v>10587.868175994934</v>
      </c>
      <c r="AA57" s="401">
        <v>10872.062638186862</v>
      </c>
      <c r="AB57" s="401">
        <v>11159.409279747293</v>
      </c>
      <c r="AC57" s="401">
        <v>11449.896452024577</v>
      </c>
      <c r="AD57" s="401">
        <v>11743.512791820542</v>
      </c>
      <c r="AE57" s="401">
        <v>12040.247212030044</v>
      </c>
      <c r="AF57" s="401">
        <v>12340.088892727503</v>
      </c>
      <c r="AG57" s="401">
        <v>12340.088892727503</v>
      </c>
      <c r="AH57" s="401">
        <v>12340.088892727503</v>
      </c>
      <c r="AI57" s="401">
        <v>12340.088892727503</v>
      </c>
      <c r="AJ57" s="401">
        <v>12340.088892727503</v>
      </c>
    </row>
    <row r="58" spans="1:36" x14ac:dyDescent="0.2">
      <c r="A58" s="397" t="s">
        <v>306</v>
      </c>
      <c r="B58" s="398" t="b">
        <v>0</v>
      </c>
      <c r="C58" s="399">
        <v>4000</v>
      </c>
      <c r="D58" s="397" t="s">
        <v>307</v>
      </c>
      <c r="E58" s="402">
        <v>1.5630120115653853E-3</v>
      </c>
      <c r="F58" s="402">
        <v>1.6253073190795808E-3</v>
      </c>
      <c r="G58" s="402">
        <v>1.6886016700763786E-3</v>
      </c>
      <c r="H58" s="402">
        <v>1.7528883510690416E-3</v>
      </c>
      <c r="I58" s="402">
        <v>1.8181608398026607E-3</v>
      </c>
      <c r="J58" s="402">
        <v>1.8844127958224867E-3</v>
      </c>
      <c r="K58" s="402">
        <v>1.9516380516957413E-3</v>
      </c>
      <c r="L58" s="402">
        <v>2.0198306048291228E-3</v>
      </c>
      <c r="M58" s="402">
        <v>2.0889846098303818E-3</v>
      </c>
      <c r="N58" s="402">
        <v>2.1590943713677493E-3</v>
      </c>
      <c r="O58" s="402">
        <v>2.2301543374857744E-3</v>
      </c>
      <c r="P58" s="402">
        <v>2.3021590933402459E-3</v>
      </c>
      <c r="Q58" s="402">
        <v>2.3751033553186321E-3</v>
      </c>
      <c r="R58" s="402">
        <v>2.4489819655156521E-3</v>
      </c>
      <c r="S58" s="402">
        <v>2.5237898865365493E-3</v>
      </c>
      <c r="T58" s="402">
        <v>2.5995221966032024E-3</v>
      </c>
      <c r="U58" s="402">
        <v>2.6761740849404339E-3</v>
      </c>
      <c r="V58" s="402">
        <v>2.7537408474219783E-3</v>
      </c>
      <c r="W58" s="402">
        <v>2.8322178824574428E-3</v>
      </c>
      <c r="X58" s="402">
        <v>2.9116006871030614E-3</v>
      </c>
      <c r="Y58" s="402">
        <v>2.9918848533807248E-3</v>
      </c>
      <c r="Z58" s="402">
        <v>3.0730660647909419E-3</v>
      </c>
      <c r="AA58" s="402">
        <v>3.1551400930066326E-3</v>
      </c>
      <c r="AB58" s="402">
        <v>3.1551400930066326E-3</v>
      </c>
      <c r="AC58" s="402">
        <v>3.1551400930066326E-3</v>
      </c>
      <c r="AD58" s="402">
        <v>3.1551400930066326E-3</v>
      </c>
      <c r="AE58" s="402">
        <v>3.1551400930066326E-3</v>
      </c>
      <c r="AF58" s="402">
        <v>3.1551400930066326E-3</v>
      </c>
      <c r="AG58" s="402">
        <v>3.1551400930066326E-3</v>
      </c>
      <c r="AH58" s="402">
        <v>3.1551400930066326E-3</v>
      </c>
      <c r="AI58" s="402">
        <v>3.1551400930066326E-3</v>
      </c>
      <c r="AJ58" s="402">
        <v>3.1551400930066326E-3</v>
      </c>
    </row>
    <row r="59" spans="1:36" x14ac:dyDescent="0.2">
      <c r="A59" s="397" t="s">
        <v>308</v>
      </c>
      <c r="B59" s="398" t="b">
        <v>0</v>
      </c>
      <c r="C59" s="399">
        <v>650</v>
      </c>
      <c r="D59" s="397" t="s">
        <v>309</v>
      </c>
      <c r="E59" s="402">
        <v>6.5811032065910954E-3</v>
      </c>
      <c r="F59" s="402">
        <v>6.8433992382298144E-3</v>
      </c>
      <c r="G59" s="402">
        <v>7.1099017687426469E-3</v>
      </c>
      <c r="H59" s="402">
        <v>7.2452421497798325E-3</v>
      </c>
      <c r="I59" s="402">
        <v>7.6554140623269918E-3</v>
      </c>
      <c r="J59" s="402">
        <v>7.9343696666209964E-3</v>
      </c>
      <c r="K59" s="402">
        <v>8.2174233755610161E-3</v>
      </c>
      <c r="L59" s="402">
        <v>8.5045499150699904E-3</v>
      </c>
      <c r="M59" s="402">
        <v>8.79572467297003E-3</v>
      </c>
      <c r="N59" s="402">
        <v>9.0909236689168393E-3</v>
      </c>
      <c r="O59" s="402">
        <v>9.3901235262558915E-3</v>
      </c>
      <c r="P59" s="402">
        <v>9.6933014456431418E-3</v>
      </c>
      <c r="Q59" s="402">
        <v>1.0000435180288978E-2</v>
      </c>
      <c r="R59" s="402">
        <v>1.0311503012697482E-2</v>
      </c>
      <c r="S59" s="402">
        <v>1.062648373278547E-2</v>
      </c>
      <c r="T59" s="402">
        <v>1.0945356617276643E-2</v>
      </c>
      <c r="U59" s="402">
        <v>1.1268101410275511E-2</v>
      </c>
      <c r="V59" s="402">
        <v>1.1594698304934644E-2</v>
      </c>
      <c r="W59" s="402">
        <v>1.1925127926136602E-2</v>
      </c>
      <c r="X59" s="402">
        <v>1.2259371314118153E-2</v>
      </c>
      <c r="Y59" s="402">
        <v>1.2597409908971471E-2</v>
      </c>
      <c r="Z59" s="402">
        <v>1.293922553596186E-2</v>
      </c>
      <c r="AA59" s="402">
        <v>1.3284800391606875E-2</v>
      </c>
      <c r="AB59" s="402">
        <v>1.3284800391606875E-2</v>
      </c>
      <c r="AC59" s="402">
        <v>1.3284800391606875E-2</v>
      </c>
      <c r="AD59" s="402">
        <v>1.3284800391606875E-2</v>
      </c>
      <c r="AE59" s="402">
        <v>1.3284800391606875E-2</v>
      </c>
      <c r="AF59" s="402">
        <v>1.3284800391606875E-2</v>
      </c>
      <c r="AG59" s="402">
        <v>1.3284800391606875E-2</v>
      </c>
      <c r="AH59" s="402">
        <v>1.3284800391606875E-2</v>
      </c>
      <c r="AI59" s="402">
        <v>1.3284800391606875E-2</v>
      </c>
      <c r="AJ59" s="402">
        <v>1.3284800391606875E-2</v>
      </c>
    </row>
    <row r="60" spans="1:36" x14ac:dyDescent="0.2">
      <c r="A60" s="397" t="s">
        <v>310</v>
      </c>
      <c r="B60" s="403" t="b">
        <v>0</v>
      </c>
      <c r="C60" s="399">
        <v>300000</v>
      </c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</row>
    <row r="61" spans="1:36" x14ac:dyDescent="0.2">
      <c r="A61" s="397" t="s">
        <v>311</v>
      </c>
      <c r="B61" s="403" t="b">
        <v>1</v>
      </c>
      <c r="C61" s="399">
        <v>500000</v>
      </c>
      <c r="D61" s="397" t="s">
        <v>276</v>
      </c>
      <c r="E61" s="404">
        <v>262981.37041646295</v>
      </c>
      <c r="F61" s="404">
        <v>247875.75201240196</v>
      </c>
      <c r="G61" s="404">
        <v>261109.57330920172</v>
      </c>
      <c r="H61" s="404">
        <v>275740.07964378042</v>
      </c>
      <c r="I61" s="404">
        <v>289670.87598036387</v>
      </c>
      <c r="J61" s="404">
        <v>301881.36265538371</v>
      </c>
      <c r="K61" s="404">
        <v>314786.92276467074</v>
      </c>
      <c r="L61" s="404">
        <v>331445.95796768425</v>
      </c>
      <c r="M61" s="404">
        <v>348608.43006536155</v>
      </c>
      <c r="N61" s="404">
        <v>362244.52370344743</v>
      </c>
      <c r="O61" s="404">
        <v>374209.02688842145</v>
      </c>
      <c r="P61" s="404">
        <v>386335.35812291445</v>
      </c>
      <c r="Q61" s="404">
        <v>398622.73632892303</v>
      </c>
      <c r="R61" s="404">
        <v>411070.40220755275</v>
      </c>
      <c r="S61" s="404">
        <v>423677.61736179533</v>
      </c>
      <c r="T61" s="404">
        <v>436443.66347018047</v>
      </c>
      <c r="U61" s="404">
        <v>449367.84150750219</v>
      </c>
      <c r="V61" s="404">
        <v>462449.47100918146</v>
      </c>
      <c r="W61" s="404">
        <v>475687.88937612699</v>
      </c>
      <c r="X61" s="404">
        <v>489082.45121721458</v>
      </c>
      <c r="Y61" s="404">
        <v>502632.52772678324</v>
      </c>
      <c r="Z61" s="404">
        <v>516337.50609473523</v>
      </c>
      <c r="AA61" s="404">
        <v>530196.78894704801</v>
      </c>
      <c r="AB61" s="404">
        <v>544209.79381467518</v>
      </c>
      <c r="AC61" s="404">
        <v>558375.95262898901</v>
      </c>
      <c r="AD61" s="404">
        <v>572694.71124204341</v>
      </c>
      <c r="AE61" s="404">
        <v>587165.52897009323</v>
      </c>
      <c r="AF61" s="404">
        <v>601787.87815891206</v>
      </c>
      <c r="AG61" s="404">
        <v>601787.87815891206</v>
      </c>
      <c r="AH61" s="404">
        <v>601787.87815891206</v>
      </c>
      <c r="AI61" s="404">
        <v>601787.87815891206</v>
      </c>
      <c r="AJ61" s="404">
        <v>601787.87815891206</v>
      </c>
    </row>
    <row r="62" spans="1:36" x14ac:dyDescent="0.2">
      <c r="A62" s="397" t="s">
        <v>312</v>
      </c>
      <c r="B62" s="398" t="b">
        <v>0</v>
      </c>
      <c r="C62" s="399">
        <v>6772570.9500000002</v>
      </c>
      <c r="D62" s="397" t="s">
        <v>277</v>
      </c>
      <c r="E62" s="405">
        <v>289.08061586316444</v>
      </c>
      <c r="F62" s="405">
        <v>300.60219453840011</v>
      </c>
      <c r="G62" s="405">
        <v>312.30854729284152</v>
      </c>
      <c r="H62" s="405">
        <v>319.39443845335558</v>
      </c>
      <c r="I62" s="405">
        <v>336.27064374383679</v>
      </c>
      <c r="J62" s="405">
        <v>348.52400846953032</v>
      </c>
      <c r="K62" s="405">
        <v>360.95738596477827</v>
      </c>
      <c r="L62" s="405">
        <v>373.56966604401862</v>
      </c>
      <c r="M62" s="405">
        <v>386.35976759617938</v>
      </c>
      <c r="N62" s="405">
        <v>399.32663726402257</v>
      </c>
      <c r="O62" s="405">
        <v>412.46924820790201</v>
      </c>
      <c r="P62" s="405">
        <v>425.78659894703088</v>
      </c>
      <c r="Q62" s="405">
        <v>439.27771227205068</v>
      </c>
      <c r="R62" s="405">
        <v>452.9416342232837</v>
      </c>
      <c r="S62" s="405">
        <v>466.77743312959251</v>
      </c>
      <c r="T62" s="405">
        <v>480.78419870325075</v>
      </c>
      <c r="U62" s="405">
        <v>494.96104118663578</v>
      </c>
      <c r="V62" s="405">
        <v>509.30709054694717</v>
      </c>
      <c r="W62" s="405">
        <v>523.82149571549519</v>
      </c>
      <c r="X62" s="405">
        <v>538.50342386838122</v>
      </c>
      <c r="Y62" s="405">
        <v>553.3520597456984</v>
      </c>
      <c r="Z62" s="405">
        <v>568.36660500660128</v>
      </c>
      <c r="AA62" s="405">
        <v>583.54627761781865</v>
      </c>
      <c r="AB62" s="405">
        <v>583.54627761781865</v>
      </c>
      <c r="AC62" s="405">
        <v>583.54627761781865</v>
      </c>
      <c r="AD62" s="405">
        <v>583.54627761781865</v>
      </c>
      <c r="AE62" s="405">
        <v>583.54627761781865</v>
      </c>
      <c r="AF62" s="405">
        <v>583.54627761781865</v>
      </c>
      <c r="AG62" s="405">
        <v>583.54627761781865</v>
      </c>
      <c r="AH62" s="405">
        <v>583.54627761781865</v>
      </c>
      <c r="AI62" s="405">
        <v>583.54627761781865</v>
      </c>
      <c r="AJ62" s="405">
        <v>583.54627761781865</v>
      </c>
    </row>
    <row r="63" spans="1:36" x14ac:dyDescent="0.2">
      <c r="A63" s="397" t="s">
        <v>313</v>
      </c>
      <c r="B63" s="398" t="b">
        <v>0</v>
      </c>
      <c r="C63" s="399">
        <v>0</v>
      </c>
      <c r="D63" s="397" t="s">
        <v>278</v>
      </c>
      <c r="E63" s="405">
        <v>12702.73169283455</v>
      </c>
      <c r="F63" s="405">
        <v>13209.010960824899</v>
      </c>
      <c r="G63" s="405">
        <v>13723.409540256918</v>
      </c>
      <c r="H63" s="405">
        <v>14245.872870052312</v>
      </c>
      <c r="I63" s="405">
        <v>14776.347943290124</v>
      </c>
      <c r="J63" s="405">
        <v>15314.783230554785</v>
      </c>
      <c r="K63" s="405">
        <v>15861.128608595011</v>
      </c>
      <c r="L63" s="405">
        <v>16415.335293823977</v>
      </c>
      <c r="M63" s="405">
        <v>16977.355780241192</v>
      </c>
      <c r="N63" s="405">
        <v>17547.143781400475</v>
      </c>
      <c r="O63" s="405">
        <v>18124.654176087181</v>
      </c>
      <c r="P63" s="405">
        <v>18709.842957401386</v>
      </c>
      <c r="Q63" s="405">
        <v>19302.667184974194</v>
      </c>
      <c r="R63" s="405">
        <v>19903.084940070246</v>
      </c>
      <c r="S63" s="405">
        <v>20511.055283353475</v>
      </c>
      <c r="T63" s="405">
        <v>21126.538215114044</v>
      </c>
      <c r="U63" s="405">
        <v>21749.494637772499</v>
      </c>
      <c r="V63" s="405">
        <v>22379.886320494166</v>
      </c>
      <c r="W63" s="405">
        <v>23017.67586576215</v>
      </c>
      <c r="X63" s="405">
        <v>23662.826677769081</v>
      </c>
      <c r="Y63" s="405">
        <v>24315.302932501567</v>
      </c>
      <c r="Z63" s="405">
        <v>24975.069549400741</v>
      </c>
      <c r="AA63" s="405">
        <v>25642.09216449242</v>
      </c>
      <c r="AB63" s="405">
        <v>25642.09216449242</v>
      </c>
      <c r="AC63" s="405">
        <v>25642.09216449242</v>
      </c>
      <c r="AD63" s="405">
        <v>25642.09216449242</v>
      </c>
      <c r="AE63" s="405">
        <v>25642.09216449242</v>
      </c>
      <c r="AF63" s="405">
        <v>25642.09216449242</v>
      </c>
      <c r="AG63" s="405">
        <v>25642.09216449242</v>
      </c>
      <c r="AH63" s="405">
        <v>25642.09216449242</v>
      </c>
      <c r="AI63" s="405">
        <v>25642.09216449242</v>
      </c>
      <c r="AJ63" s="405">
        <v>25642.09216449242</v>
      </c>
    </row>
    <row r="64" spans="1:36" x14ac:dyDescent="0.2">
      <c r="A64" s="397" t="s">
        <v>314</v>
      </c>
      <c r="B64" s="398" t="b">
        <v>0</v>
      </c>
      <c r="C64" s="399">
        <v>0</v>
      </c>
      <c r="D64" s="397" t="s">
        <v>279</v>
      </c>
      <c r="E64" s="405">
        <v>1079.3009258809398</v>
      </c>
      <c r="F64" s="405">
        <v>1122.3174750696896</v>
      </c>
      <c r="G64" s="405">
        <v>1166.0238900737941</v>
      </c>
      <c r="H64" s="405">
        <v>1188.2197125638925</v>
      </c>
      <c r="I64" s="405">
        <v>1255.4879062216266</v>
      </c>
      <c r="J64" s="405">
        <v>1301.2366253258433</v>
      </c>
      <c r="K64" s="405">
        <v>1347.6574335920066</v>
      </c>
      <c r="L64" s="405">
        <v>1394.7461860714784</v>
      </c>
      <c r="M64" s="405">
        <v>1442.498846367085</v>
      </c>
      <c r="N64" s="405">
        <v>1490.9114817023617</v>
      </c>
      <c r="O64" s="405">
        <v>1539.9802583059661</v>
      </c>
      <c r="P64" s="405">
        <v>1589.7014370854752</v>
      </c>
      <c r="Q64" s="405">
        <v>1640.0713695673924</v>
      </c>
      <c r="R64" s="405">
        <v>1691.0864940823869</v>
      </c>
      <c r="S64" s="405">
        <v>1742.7433321768171</v>
      </c>
      <c r="T64" s="405">
        <v>1795.0384852333693</v>
      </c>
      <c r="U64" s="405">
        <v>1847.9686312851838</v>
      </c>
      <c r="V64" s="405">
        <v>1901.5305220092816</v>
      </c>
      <c r="W64" s="405">
        <v>1955.7209798864028</v>
      </c>
      <c r="X64" s="405">
        <v>2010.5368955153772</v>
      </c>
      <c r="Y64" s="405">
        <v>2065.9752250713213</v>
      </c>
      <c r="Z64" s="405">
        <v>2122.032987897745</v>
      </c>
      <c r="AA64" s="405">
        <v>2178.7072642235275</v>
      </c>
      <c r="AB64" s="405">
        <v>2178.7072642235275</v>
      </c>
      <c r="AC64" s="405">
        <v>2178.7072642235275</v>
      </c>
      <c r="AD64" s="405">
        <v>2178.7072642235275</v>
      </c>
      <c r="AE64" s="405">
        <v>2178.7072642235275</v>
      </c>
      <c r="AF64" s="405">
        <v>2178.7072642235275</v>
      </c>
      <c r="AG64" s="405">
        <v>2178.7072642235275</v>
      </c>
      <c r="AH64" s="405">
        <v>2178.7072642235275</v>
      </c>
      <c r="AI64" s="405">
        <v>2178.7072642235275</v>
      </c>
      <c r="AJ64" s="405">
        <v>2178.7072642235275</v>
      </c>
    </row>
    <row r="65" spans="1:36" x14ac:dyDescent="0.2">
      <c r="A65" s="397" t="s">
        <v>315</v>
      </c>
      <c r="B65" s="398" t="b">
        <v>0</v>
      </c>
      <c r="C65" s="399" t="s">
        <v>136</v>
      </c>
      <c r="D65" s="397" t="s">
        <v>280</v>
      </c>
      <c r="E65" s="406">
        <v>0</v>
      </c>
      <c r="F65" s="406">
        <v>0</v>
      </c>
      <c r="G65" s="406">
        <v>0</v>
      </c>
      <c r="H65" s="406">
        <v>0</v>
      </c>
      <c r="I65" s="406">
        <v>0</v>
      </c>
      <c r="J65" s="406">
        <v>0</v>
      </c>
      <c r="K65" s="406">
        <v>0</v>
      </c>
      <c r="L65" s="406">
        <v>0</v>
      </c>
      <c r="M65" s="406">
        <v>0</v>
      </c>
      <c r="N65" s="406">
        <v>0</v>
      </c>
      <c r="O65" s="406">
        <v>0</v>
      </c>
      <c r="P65" s="406">
        <v>0</v>
      </c>
      <c r="Q65" s="406">
        <v>0</v>
      </c>
      <c r="R65" s="406">
        <v>0</v>
      </c>
      <c r="S65" s="406">
        <v>0</v>
      </c>
      <c r="T65" s="406">
        <v>0</v>
      </c>
      <c r="U65" s="406">
        <v>0</v>
      </c>
      <c r="V65" s="406">
        <v>0</v>
      </c>
      <c r="W65" s="406">
        <v>0</v>
      </c>
      <c r="X65" s="406">
        <v>0</v>
      </c>
      <c r="Y65" s="406">
        <v>0</v>
      </c>
      <c r="Z65" s="406">
        <v>0</v>
      </c>
      <c r="AA65" s="406">
        <v>0</v>
      </c>
      <c r="AB65" s="406">
        <v>0</v>
      </c>
      <c r="AC65" s="406">
        <v>0</v>
      </c>
      <c r="AD65" s="406">
        <v>0</v>
      </c>
      <c r="AE65" s="406">
        <v>0</v>
      </c>
      <c r="AF65" s="406">
        <v>0</v>
      </c>
      <c r="AG65" s="406">
        <v>0</v>
      </c>
      <c r="AH65" s="406">
        <v>0</v>
      </c>
      <c r="AI65" s="406">
        <v>0</v>
      </c>
      <c r="AJ65" s="406">
        <v>0</v>
      </c>
    </row>
    <row r="66" spans="1:36" x14ac:dyDescent="0.2">
      <c r="A66" s="397" t="s">
        <v>316</v>
      </c>
      <c r="B66" s="398" t="b">
        <v>1</v>
      </c>
      <c r="C66" s="399">
        <v>0</v>
      </c>
      <c r="D66" s="397" t="s">
        <v>317</v>
      </c>
      <c r="E66" s="407">
        <v>0</v>
      </c>
      <c r="F66" s="407">
        <v>0</v>
      </c>
      <c r="G66" s="407">
        <v>0</v>
      </c>
      <c r="H66" s="407">
        <v>0</v>
      </c>
      <c r="I66" s="407">
        <v>0</v>
      </c>
      <c r="J66" s="407">
        <v>0</v>
      </c>
      <c r="K66" s="407">
        <v>0</v>
      </c>
      <c r="L66" s="407">
        <v>0</v>
      </c>
      <c r="M66" s="407">
        <v>0</v>
      </c>
      <c r="N66" s="407">
        <v>0</v>
      </c>
      <c r="O66" s="407">
        <v>0</v>
      </c>
      <c r="P66" s="407">
        <v>0</v>
      </c>
      <c r="Q66" s="407">
        <v>0</v>
      </c>
      <c r="R66" s="407">
        <v>0</v>
      </c>
      <c r="S66" s="407">
        <v>0</v>
      </c>
      <c r="T66" s="407">
        <v>0</v>
      </c>
      <c r="U66" s="407">
        <v>0</v>
      </c>
      <c r="V66" s="407">
        <v>0</v>
      </c>
      <c r="W66" s="407">
        <v>0</v>
      </c>
      <c r="X66" s="407">
        <v>0</v>
      </c>
      <c r="Y66" s="407">
        <v>0</v>
      </c>
      <c r="Z66" s="407">
        <v>0</v>
      </c>
      <c r="AA66" s="407">
        <v>0</v>
      </c>
      <c r="AB66" s="407">
        <v>0</v>
      </c>
      <c r="AC66" s="407">
        <v>0</v>
      </c>
      <c r="AD66" s="407">
        <v>0</v>
      </c>
      <c r="AE66" s="407">
        <v>0</v>
      </c>
      <c r="AF66" s="407">
        <v>0</v>
      </c>
      <c r="AG66" s="407">
        <v>0</v>
      </c>
      <c r="AH66" s="407">
        <v>0</v>
      </c>
      <c r="AI66" s="407">
        <v>0</v>
      </c>
      <c r="AJ66" s="407">
        <v>0</v>
      </c>
    </row>
    <row r="67" spans="1:36" x14ac:dyDescent="0.2">
      <c r="A67" s="397" t="s">
        <v>318</v>
      </c>
      <c r="B67" s="403">
        <v>0</v>
      </c>
      <c r="C67" s="399">
        <v>0</v>
      </c>
      <c r="D67" s="397" t="s">
        <v>18</v>
      </c>
      <c r="E67" s="406">
        <v>0</v>
      </c>
      <c r="F67" s="406">
        <v>0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M67" s="406">
        <v>0</v>
      </c>
      <c r="N67" s="406">
        <v>0</v>
      </c>
      <c r="O67" s="406">
        <v>0</v>
      </c>
      <c r="P67" s="406">
        <v>0</v>
      </c>
      <c r="Q67" s="406">
        <v>0</v>
      </c>
      <c r="R67" s="406">
        <v>0</v>
      </c>
      <c r="S67" s="406">
        <v>0</v>
      </c>
      <c r="T67" s="406">
        <v>0</v>
      </c>
      <c r="U67" s="406">
        <v>0</v>
      </c>
      <c r="V67" s="406">
        <v>0</v>
      </c>
      <c r="W67" s="406">
        <v>0</v>
      </c>
      <c r="X67" s="406">
        <v>0</v>
      </c>
      <c r="Y67" s="406">
        <v>0</v>
      </c>
      <c r="Z67" s="406">
        <v>0</v>
      </c>
      <c r="AA67" s="406">
        <v>0</v>
      </c>
      <c r="AB67" s="406">
        <v>0</v>
      </c>
      <c r="AC67" s="406">
        <v>0</v>
      </c>
      <c r="AD67" s="406">
        <v>0</v>
      </c>
      <c r="AE67" s="406">
        <v>0</v>
      </c>
      <c r="AF67" s="406">
        <v>0</v>
      </c>
      <c r="AG67" s="406">
        <v>0</v>
      </c>
      <c r="AH67" s="406">
        <v>0</v>
      </c>
      <c r="AI67" s="406">
        <v>0</v>
      </c>
      <c r="AJ67" s="406">
        <v>0</v>
      </c>
    </row>
    <row r="68" spans="1:36" x14ac:dyDescent="0.2">
      <c r="A68" s="408"/>
      <c r="B68" s="408"/>
      <c r="C68" s="399">
        <v>0</v>
      </c>
      <c r="D68" s="409" t="s">
        <v>319</v>
      </c>
      <c r="E68" s="410">
        <v>0</v>
      </c>
      <c r="F68" s="410">
        <v>0</v>
      </c>
      <c r="G68" s="410">
        <v>0</v>
      </c>
      <c r="H68" s="410">
        <v>0</v>
      </c>
      <c r="I68" s="410">
        <v>0</v>
      </c>
      <c r="J68" s="410">
        <v>60120.68393369564</v>
      </c>
      <c r="K68" s="410">
        <v>60120.68393369564</v>
      </c>
      <c r="L68" s="410">
        <v>60120.68393369564</v>
      </c>
      <c r="M68" s="410">
        <v>60120.68393369564</v>
      </c>
      <c r="N68" s="410">
        <v>60120.68393369564</v>
      </c>
      <c r="O68" s="410">
        <v>60120.68393369564</v>
      </c>
      <c r="P68" s="410">
        <v>60120.68393369564</v>
      </c>
      <c r="Q68" s="410">
        <v>60120.68393369564</v>
      </c>
      <c r="R68" s="410">
        <v>60120.68393369564</v>
      </c>
      <c r="S68" s="410">
        <v>60120.68393369564</v>
      </c>
      <c r="T68" s="410">
        <v>60120.68393369564</v>
      </c>
      <c r="U68" s="410">
        <v>60120.68393369564</v>
      </c>
      <c r="V68" s="410">
        <v>60120.68393369564</v>
      </c>
      <c r="W68" s="410">
        <v>60120.68393369564</v>
      </c>
      <c r="X68" s="410">
        <v>60120.68393369564</v>
      </c>
      <c r="Y68" s="410">
        <v>60120.68393369564</v>
      </c>
      <c r="Z68" s="410">
        <v>60120.68393369564</v>
      </c>
      <c r="AA68" s="410">
        <v>60120.68393369564</v>
      </c>
      <c r="AB68" s="410">
        <v>60120.68393369564</v>
      </c>
      <c r="AC68" s="410">
        <v>60120.68393369564</v>
      </c>
      <c r="AD68" s="410">
        <v>60120.68393369564</v>
      </c>
      <c r="AE68" s="410">
        <v>60120.68393369564</v>
      </c>
      <c r="AF68" s="410">
        <v>60120.68393369564</v>
      </c>
      <c r="AG68" s="410">
        <v>60120.68393369564</v>
      </c>
      <c r="AH68" s="410">
        <v>60120.68393369564</v>
      </c>
      <c r="AI68" s="410">
        <v>60120.68393369564</v>
      </c>
      <c r="AJ68" s="410">
        <v>60120.68393369564</v>
      </c>
    </row>
    <row r="69" spans="1:36" x14ac:dyDescent="0.2">
      <c r="A69" s="326"/>
      <c r="B69" s="326"/>
      <c r="C69" s="326"/>
      <c r="D69" s="411" t="s">
        <v>320</v>
      </c>
      <c r="E69" s="412">
        <v>277052.48365104158</v>
      </c>
      <c r="F69" s="412">
        <v>262507.68264283496</v>
      </c>
      <c r="G69" s="412">
        <v>276311.31528682529</v>
      </c>
      <c r="H69" s="412">
        <v>291493.56666484999</v>
      </c>
      <c r="I69" s="412">
        <v>306038.98247361952</v>
      </c>
      <c r="J69" s="412">
        <v>378966.59045342956</v>
      </c>
      <c r="K69" s="412">
        <v>392477.35012651817</v>
      </c>
      <c r="L69" s="412">
        <v>409750.2930473194</v>
      </c>
      <c r="M69" s="412">
        <v>427535.32839326165</v>
      </c>
      <c r="N69" s="412">
        <v>441802.58953750995</v>
      </c>
      <c r="O69" s="412">
        <v>454406.81450471818</v>
      </c>
      <c r="P69" s="412">
        <v>467181.373050044</v>
      </c>
      <c r="Q69" s="412">
        <v>480125.43652943237</v>
      </c>
      <c r="R69" s="412">
        <v>493238.19920962432</v>
      </c>
      <c r="S69" s="412">
        <v>506518.87734415091</v>
      </c>
      <c r="T69" s="412">
        <v>519966.7083029268</v>
      </c>
      <c r="U69" s="412">
        <v>533580.94975144218</v>
      </c>
      <c r="V69" s="412">
        <v>547360.87887592753</v>
      </c>
      <c r="W69" s="412">
        <v>561305.79165118665</v>
      </c>
      <c r="X69" s="412">
        <v>575415.00214806304</v>
      </c>
      <c r="Y69" s="412">
        <v>589687.8418777975</v>
      </c>
      <c r="Z69" s="412">
        <v>604123.65917073598</v>
      </c>
      <c r="AA69" s="412">
        <v>618721.81858707743</v>
      </c>
      <c r="AB69" s="412">
        <v>632734.8234547046</v>
      </c>
      <c r="AC69" s="412">
        <v>646900.98226901842</v>
      </c>
      <c r="AD69" s="412">
        <v>661219.74088207283</v>
      </c>
      <c r="AE69" s="412">
        <v>675690.55861012265</v>
      </c>
      <c r="AF69" s="412">
        <v>690312.90779894148</v>
      </c>
      <c r="AG69" s="412">
        <v>690312.90779894148</v>
      </c>
      <c r="AH69" s="412">
        <v>690312.90779894148</v>
      </c>
      <c r="AI69" s="412">
        <v>690312.90779894148</v>
      </c>
      <c r="AJ69" s="412">
        <v>690312.90779894148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SHN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194</v>
      </c>
      <c r="D31" s="194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4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155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194</v>
      </c>
      <c r="C38" s="195" cm="1">
        <f t="array" ref="C38">IF(OR(NOT(Data!$C$10:$C$13)), _xlfn.MINIFS($C$32:$C$35,$D$32:$D$35,TRUE), 0)</f>
        <v>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39" t="s">
        <v>212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SHN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3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2025-01-27T11:55:33Z</dcterms:modified>
</cp:coreProperties>
</file>